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oode\Desktop\"/>
    </mc:Choice>
  </mc:AlternateContent>
  <bookViews>
    <workbookView xWindow="0" yWindow="0" windowWidth="23040" windowHeight="8328"/>
  </bookViews>
  <sheets>
    <sheet name="Sheet1" sheetId="1" r:id="rId1"/>
  </sheets>
  <externalReferences>
    <externalReference r:id="rId2"/>
  </externalReferences>
  <definedNames>
    <definedName name="Budget_Date">'[1]Page 1 - FY2019-20'!$B$9</definedName>
    <definedName name="Budget_Type">'[1]Page 1 - FY2019-20'!$B$8</definedName>
    <definedName name="District_Code">'[1]Page 1 - FY2019-20'!$E$7</definedName>
    <definedName name="District_Name">'[1]Page 1 - FY2019-20'!$B$5</definedName>
    <definedName name="Pupil_Count">'[1]Page 1 - FY2019-20'!$C$7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9" i="1" l="1"/>
  <c r="AB195" i="1"/>
  <c r="AA195" i="1"/>
  <c r="Z195" i="1"/>
  <c r="Y195" i="1"/>
  <c r="X195" i="1"/>
  <c r="X199" i="1" s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4" i="1"/>
  <c r="C194" i="1"/>
  <c r="AC194" i="1" s="1"/>
  <c r="AC193" i="1"/>
  <c r="D193" i="1"/>
  <c r="C193" i="1"/>
  <c r="D192" i="1"/>
  <c r="AC192" i="1" s="1"/>
  <c r="C192" i="1"/>
  <c r="D191" i="1"/>
  <c r="C191" i="1"/>
  <c r="D190" i="1"/>
  <c r="C190" i="1"/>
  <c r="D189" i="1"/>
  <c r="C189" i="1"/>
  <c r="AC189" i="1" s="1"/>
  <c r="D188" i="1"/>
  <c r="C188" i="1"/>
  <c r="AC188" i="1" s="1"/>
  <c r="D187" i="1"/>
  <c r="C187" i="1"/>
  <c r="D186" i="1"/>
  <c r="C186" i="1"/>
  <c r="AC186" i="1" s="1"/>
  <c r="AC185" i="1"/>
  <c r="D185" i="1"/>
  <c r="C185" i="1"/>
  <c r="D184" i="1"/>
  <c r="AC184" i="1" s="1"/>
  <c r="C184" i="1"/>
  <c r="D183" i="1"/>
  <c r="C183" i="1"/>
  <c r="D182" i="1"/>
  <c r="C182" i="1"/>
  <c r="D181" i="1"/>
  <c r="C181" i="1"/>
  <c r="AC181" i="1" s="1"/>
  <c r="D180" i="1"/>
  <c r="C180" i="1"/>
  <c r="AC180" i="1" s="1"/>
  <c r="D179" i="1"/>
  <c r="C179" i="1"/>
  <c r="Y174" i="1"/>
  <c r="X174" i="1"/>
  <c r="AA173" i="1"/>
  <c r="Z173" i="1"/>
  <c r="W173" i="1"/>
  <c r="V173" i="1"/>
  <c r="U173" i="1"/>
  <c r="T173" i="1"/>
  <c r="S173" i="1"/>
  <c r="R173" i="1"/>
  <c r="Q173" i="1"/>
  <c r="P173" i="1"/>
  <c r="O173" i="1"/>
  <c r="N173" i="1"/>
  <c r="N174" i="1" s="1"/>
  <c r="M173" i="1"/>
  <c r="L173" i="1"/>
  <c r="K173" i="1"/>
  <c r="J173" i="1"/>
  <c r="J174" i="1" s="1"/>
  <c r="I173" i="1"/>
  <c r="H173" i="1"/>
  <c r="G173" i="1"/>
  <c r="F173" i="1"/>
  <c r="F174" i="1" s="1"/>
  <c r="E173" i="1"/>
  <c r="D173" i="1"/>
  <c r="C173" i="1"/>
  <c r="V172" i="1"/>
  <c r="U172" i="1"/>
  <c r="T172" i="1"/>
  <c r="S172" i="1"/>
  <c r="R172" i="1"/>
  <c r="Q172" i="1"/>
  <c r="P172" i="1"/>
  <c r="M172" i="1"/>
  <c r="L172" i="1"/>
  <c r="K172" i="1"/>
  <c r="J172" i="1"/>
  <c r="I172" i="1"/>
  <c r="H172" i="1"/>
  <c r="G172" i="1"/>
  <c r="F172" i="1"/>
  <c r="E172" i="1"/>
  <c r="D172" i="1"/>
  <c r="C172" i="1"/>
  <c r="C171" i="1"/>
  <c r="AC171" i="1" s="1"/>
  <c r="AA170" i="1"/>
  <c r="Z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A169" i="1"/>
  <c r="Z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AC169" i="1" s="1"/>
  <c r="AB168" i="1"/>
  <c r="AB174" i="1" s="1"/>
  <c r="AA168" i="1"/>
  <c r="Z168" i="1"/>
  <c r="W168" i="1"/>
  <c r="W174" i="1" s="1"/>
  <c r="V168" i="1"/>
  <c r="U168" i="1"/>
  <c r="T168" i="1"/>
  <c r="S168" i="1"/>
  <c r="S174" i="1" s="1"/>
  <c r="R168" i="1"/>
  <c r="Q168" i="1"/>
  <c r="P168" i="1"/>
  <c r="O168" i="1"/>
  <c r="O174" i="1" s="1"/>
  <c r="N168" i="1"/>
  <c r="M168" i="1"/>
  <c r="L168" i="1"/>
  <c r="K168" i="1"/>
  <c r="K174" i="1" s="1"/>
  <c r="J168" i="1"/>
  <c r="I168" i="1"/>
  <c r="H168" i="1"/>
  <c r="G168" i="1"/>
  <c r="G174" i="1" s="1"/>
  <c r="F168" i="1"/>
  <c r="E168" i="1"/>
  <c r="D168" i="1"/>
  <c r="C168" i="1"/>
  <c r="AC168" i="1" s="1"/>
  <c r="AB163" i="1"/>
  <c r="AA163" i="1"/>
  <c r="Z163" i="1"/>
  <c r="Y163" i="1"/>
  <c r="X163" i="1"/>
  <c r="W163" i="1"/>
  <c r="V163" i="1"/>
  <c r="U163" i="1"/>
  <c r="T163" i="1"/>
  <c r="Q163" i="1"/>
  <c r="P163" i="1"/>
  <c r="L163" i="1"/>
  <c r="K163" i="1"/>
  <c r="J163" i="1"/>
  <c r="I163" i="1"/>
  <c r="E163" i="1"/>
  <c r="S162" i="1"/>
  <c r="S163" i="1" s="1"/>
  <c r="R162" i="1"/>
  <c r="R163" i="1" s="1"/>
  <c r="O162" i="1"/>
  <c r="O163" i="1" s="1"/>
  <c r="N162" i="1"/>
  <c r="N163" i="1" s="1"/>
  <c r="M162" i="1"/>
  <c r="M163" i="1" s="1"/>
  <c r="J162" i="1"/>
  <c r="I162" i="1"/>
  <c r="H162" i="1"/>
  <c r="H163" i="1" s="1"/>
  <c r="G162" i="1"/>
  <c r="G163" i="1" s="1"/>
  <c r="F162" i="1"/>
  <c r="F163" i="1" s="1"/>
  <c r="E162" i="1"/>
  <c r="D162" i="1"/>
  <c r="D163" i="1" s="1"/>
  <c r="C162" i="1"/>
  <c r="C163" i="1" s="1"/>
  <c r="AC161" i="1"/>
  <c r="AC160" i="1"/>
  <c r="AC159" i="1"/>
  <c r="AC158" i="1"/>
  <c r="AC157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O154" i="1"/>
  <c r="N154" i="1"/>
  <c r="M154" i="1"/>
  <c r="L154" i="1"/>
  <c r="K154" i="1"/>
  <c r="J154" i="1"/>
  <c r="I154" i="1"/>
  <c r="H154" i="1"/>
  <c r="G154" i="1"/>
  <c r="F154" i="1"/>
  <c r="E154" i="1"/>
  <c r="P153" i="1"/>
  <c r="D153" i="1"/>
  <c r="C153" i="1"/>
  <c r="P152" i="1"/>
  <c r="D152" i="1"/>
  <c r="C152" i="1"/>
  <c r="AC152" i="1" s="1"/>
  <c r="P151" i="1"/>
  <c r="D151" i="1"/>
  <c r="C151" i="1"/>
  <c r="P150" i="1"/>
  <c r="D150" i="1"/>
  <c r="D154" i="1" s="1"/>
  <c r="C150" i="1"/>
  <c r="D149" i="1"/>
  <c r="C149" i="1"/>
  <c r="AC149" i="1" s="1"/>
  <c r="P148" i="1"/>
  <c r="P154" i="1" s="1"/>
  <c r="D148" i="1"/>
  <c r="C148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2" i="1"/>
  <c r="C142" i="1"/>
  <c r="AC142" i="1" s="1"/>
  <c r="D141" i="1"/>
  <c r="C141" i="1"/>
  <c r="D140" i="1"/>
  <c r="AC140" i="1" s="1"/>
  <c r="C140" i="1"/>
  <c r="D139" i="1"/>
  <c r="C139" i="1"/>
  <c r="AC139" i="1" s="1"/>
  <c r="D138" i="1"/>
  <c r="C138" i="1"/>
  <c r="D137" i="1"/>
  <c r="C137" i="1"/>
  <c r="AB134" i="1"/>
  <c r="AA134" i="1"/>
  <c r="Z134" i="1"/>
  <c r="Y134" i="1"/>
  <c r="X134" i="1"/>
  <c r="W134" i="1"/>
  <c r="V134" i="1"/>
  <c r="V145" i="1" s="1"/>
  <c r="U134" i="1"/>
  <c r="T134" i="1"/>
  <c r="S134" i="1"/>
  <c r="R134" i="1"/>
  <c r="Q134" i="1"/>
  <c r="P134" i="1"/>
  <c r="O134" i="1"/>
  <c r="N134" i="1"/>
  <c r="N145" i="1" s="1"/>
  <c r="M134" i="1"/>
  <c r="L134" i="1"/>
  <c r="K134" i="1"/>
  <c r="J134" i="1"/>
  <c r="I134" i="1"/>
  <c r="H134" i="1"/>
  <c r="G134" i="1"/>
  <c r="F134" i="1"/>
  <c r="F145" i="1" s="1"/>
  <c r="E134" i="1"/>
  <c r="D133" i="1"/>
  <c r="C133" i="1"/>
  <c r="AC133" i="1" s="1"/>
  <c r="D132" i="1"/>
  <c r="C132" i="1"/>
  <c r="D131" i="1"/>
  <c r="C131" i="1"/>
  <c r="AC131" i="1" s="1"/>
  <c r="AC130" i="1"/>
  <c r="D130" i="1"/>
  <c r="C130" i="1"/>
  <c r="D129" i="1"/>
  <c r="AC129" i="1" s="1"/>
  <c r="C129" i="1"/>
  <c r="D128" i="1"/>
  <c r="C128" i="1"/>
  <c r="C134" i="1" s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4" i="1"/>
  <c r="C124" i="1"/>
  <c r="AC124" i="1" s="1"/>
  <c r="AC123" i="1"/>
  <c r="D123" i="1"/>
  <c r="C123" i="1"/>
  <c r="D122" i="1"/>
  <c r="C122" i="1"/>
  <c r="AC122" i="1" s="1"/>
  <c r="D121" i="1"/>
  <c r="C121" i="1"/>
  <c r="D120" i="1"/>
  <c r="AC120" i="1" s="1"/>
  <c r="C120" i="1"/>
  <c r="D119" i="1"/>
  <c r="C119" i="1"/>
  <c r="C125" i="1" s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F117" i="1"/>
  <c r="G116" i="1"/>
  <c r="D116" i="1"/>
  <c r="C116" i="1"/>
  <c r="G115" i="1"/>
  <c r="D115" i="1"/>
  <c r="C115" i="1"/>
  <c r="G114" i="1"/>
  <c r="D114" i="1"/>
  <c r="C114" i="1"/>
  <c r="AC114" i="1" s="1"/>
  <c r="G113" i="1"/>
  <c r="E113" i="1"/>
  <c r="E117" i="1" s="1"/>
  <c r="D113" i="1"/>
  <c r="C113" i="1"/>
  <c r="G112" i="1"/>
  <c r="D112" i="1"/>
  <c r="C112" i="1"/>
  <c r="G111" i="1"/>
  <c r="D111" i="1"/>
  <c r="C111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7" i="1"/>
  <c r="C107" i="1"/>
  <c r="AC107" i="1" s="1"/>
  <c r="AC106" i="1"/>
  <c r="D106" i="1"/>
  <c r="C106" i="1"/>
  <c r="D105" i="1"/>
  <c r="AC105" i="1" s="1"/>
  <c r="C105" i="1"/>
  <c r="D104" i="1"/>
  <c r="C104" i="1"/>
  <c r="D103" i="1"/>
  <c r="C103" i="1"/>
  <c r="D102" i="1"/>
  <c r="C102" i="1"/>
  <c r="AC102" i="1" s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D98" i="1"/>
  <c r="C98" i="1"/>
  <c r="D97" i="1"/>
  <c r="C97" i="1"/>
  <c r="AC97" i="1" s="1"/>
  <c r="D96" i="1"/>
  <c r="C96" i="1"/>
  <c r="E95" i="1"/>
  <c r="E99" i="1" s="1"/>
  <c r="D95" i="1"/>
  <c r="C95" i="1"/>
  <c r="D94" i="1"/>
  <c r="AC94" i="1" s="1"/>
  <c r="C94" i="1"/>
  <c r="D93" i="1"/>
  <c r="C93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D89" i="1"/>
  <c r="C89" i="1"/>
  <c r="D88" i="1"/>
  <c r="C88" i="1"/>
  <c r="AC88" i="1" s="1"/>
  <c r="D87" i="1"/>
  <c r="C87" i="1"/>
  <c r="E86" i="1"/>
  <c r="E90" i="1" s="1"/>
  <c r="D86" i="1"/>
  <c r="C86" i="1"/>
  <c r="AC86" i="1" s="1"/>
  <c r="D85" i="1"/>
  <c r="C85" i="1"/>
  <c r="D84" i="1"/>
  <c r="D90" i="1" s="1"/>
  <c r="C84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0" i="1"/>
  <c r="D80" i="1"/>
  <c r="C80" i="1"/>
  <c r="D79" i="1"/>
  <c r="C79" i="1"/>
  <c r="D78" i="1"/>
  <c r="C78" i="1"/>
  <c r="AC78" i="1" s="1"/>
  <c r="E77" i="1"/>
  <c r="D77" i="1"/>
  <c r="C77" i="1"/>
  <c r="D76" i="1"/>
  <c r="C76" i="1"/>
  <c r="AC76" i="1" s="1"/>
  <c r="D75" i="1"/>
  <c r="C75" i="1"/>
  <c r="AC75" i="1" s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C72" i="1"/>
  <c r="D71" i="1"/>
  <c r="C71" i="1"/>
  <c r="AC71" i="1" s="1"/>
  <c r="AC70" i="1"/>
  <c r="D70" i="1"/>
  <c r="C70" i="1"/>
  <c r="D69" i="1"/>
  <c r="C69" i="1"/>
  <c r="AC69" i="1" s="1"/>
  <c r="D68" i="1"/>
  <c r="C68" i="1"/>
  <c r="D67" i="1"/>
  <c r="C67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AC63" i="1" s="1"/>
  <c r="C63" i="1"/>
  <c r="D62" i="1"/>
  <c r="C62" i="1"/>
  <c r="AC62" i="1" s="1"/>
  <c r="D61" i="1"/>
  <c r="C61" i="1"/>
  <c r="D60" i="1"/>
  <c r="AC60" i="1" s="1"/>
  <c r="C60" i="1"/>
  <c r="D59" i="1"/>
  <c r="C59" i="1"/>
  <c r="AC59" i="1" s="1"/>
  <c r="D58" i="1"/>
  <c r="D64" i="1" s="1"/>
  <c r="C58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C54" i="1"/>
  <c r="AC54" i="1" s="1"/>
  <c r="D53" i="1"/>
  <c r="C53" i="1"/>
  <c r="D52" i="1"/>
  <c r="C52" i="1"/>
  <c r="AC52" i="1" s="1"/>
  <c r="D51" i="1"/>
  <c r="C51" i="1"/>
  <c r="D50" i="1"/>
  <c r="AC50" i="1" s="1"/>
  <c r="C50" i="1"/>
  <c r="D49" i="1"/>
  <c r="C49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D45" i="1"/>
  <c r="C45" i="1"/>
  <c r="D44" i="1"/>
  <c r="AC44" i="1" s="1"/>
  <c r="C44" i="1"/>
  <c r="D43" i="1"/>
  <c r="C43" i="1"/>
  <c r="AC43" i="1" s="1"/>
  <c r="D42" i="1"/>
  <c r="C42" i="1"/>
  <c r="D41" i="1"/>
  <c r="C41" i="1"/>
  <c r="AC41" i="1" s="1"/>
  <c r="AC40" i="1"/>
  <c r="D40" i="1"/>
  <c r="C40" i="1"/>
  <c r="AB37" i="1"/>
  <c r="Y37" i="1"/>
  <c r="X37" i="1"/>
  <c r="V37" i="1"/>
  <c r="U37" i="1"/>
  <c r="T37" i="1"/>
  <c r="Q37" i="1"/>
  <c r="P37" i="1"/>
  <c r="O37" i="1"/>
  <c r="N37" i="1"/>
  <c r="K37" i="1"/>
  <c r="H37" i="1"/>
  <c r="G37" i="1"/>
  <c r="E37" i="1"/>
  <c r="AA36" i="1"/>
  <c r="Z36" i="1"/>
  <c r="W36" i="1"/>
  <c r="S36" i="1"/>
  <c r="R36" i="1"/>
  <c r="M36" i="1"/>
  <c r="L36" i="1"/>
  <c r="J36" i="1"/>
  <c r="I36" i="1"/>
  <c r="F36" i="1"/>
  <c r="D36" i="1"/>
  <c r="C36" i="1"/>
  <c r="AC36" i="1" s="1"/>
  <c r="AA35" i="1"/>
  <c r="Z35" i="1"/>
  <c r="W35" i="1"/>
  <c r="S35" i="1"/>
  <c r="R35" i="1"/>
  <c r="M35" i="1"/>
  <c r="L35" i="1"/>
  <c r="J35" i="1"/>
  <c r="I35" i="1"/>
  <c r="F35" i="1"/>
  <c r="D35" i="1"/>
  <c r="C35" i="1"/>
  <c r="AC35" i="1" s="1"/>
  <c r="AA34" i="1"/>
  <c r="Z34" i="1"/>
  <c r="W34" i="1"/>
  <c r="S34" i="1"/>
  <c r="R34" i="1"/>
  <c r="M34" i="1"/>
  <c r="L34" i="1"/>
  <c r="J34" i="1"/>
  <c r="I34" i="1"/>
  <c r="F34" i="1"/>
  <c r="D34" i="1"/>
  <c r="C34" i="1"/>
  <c r="AC34" i="1" s="1"/>
  <c r="AA33" i="1"/>
  <c r="Z33" i="1"/>
  <c r="W33" i="1"/>
  <c r="S33" i="1"/>
  <c r="R33" i="1"/>
  <c r="M33" i="1"/>
  <c r="L33" i="1"/>
  <c r="J33" i="1"/>
  <c r="I33" i="1"/>
  <c r="F33" i="1"/>
  <c r="D33" i="1"/>
  <c r="C33" i="1"/>
  <c r="AC33" i="1" s="1"/>
  <c r="AA32" i="1"/>
  <c r="Z32" i="1"/>
  <c r="W32" i="1"/>
  <c r="S32" i="1"/>
  <c r="R32" i="1"/>
  <c r="M32" i="1"/>
  <c r="L32" i="1"/>
  <c r="J32" i="1"/>
  <c r="I32" i="1"/>
  <c r="F32" i="1"/>
  <c r="D32" i="1"/>
  <c r="C32" i="1"/>
  <c r="AC32" i="1" s="1"/>
  <c r="AA31" i="1"/>
  <c r="Z31" i="1"/>
  <c r="W31" i="1"/>
  <c r="W37" i="1" s="1"/>
  <c r="S31" i="1"/>
  <c r="R31" i="1"/>
  <c r="M31" i="1"/>
  <c r="L31" i="1"/>
  <c r="L37" i="1" s="1"/>
  <c r="J31" i="1"/>
  <c r="I31" i="1"/>
  <c r="F31" i="1"/>
  <c r="F37" i="1" s="1"/>
  <c r="D31" i="1"/>
  <c r="D37" i="1" s="1"/>
  <c r="C31" i="1"/>
  <c r="Y28" i="1"/>
  <c r="X28" i="1"/>
  <c r="P28" i="1"/>
  <c r="O28" i="1"/>
  <c r="N28" i="1"/>
  <c r="L28" i="1"/>
  <c r="G28" i="1"/>
  <c r="E28" i="1"/>
  <c r="AA27" i="1"/>
  <c r="Z27" i="1"/>
  <c r="W27" i="1"/>
  <c r="V27" i="1"/>
  <c r="U27" i="1"/>
  <c r="T27" i="1"/>
  <c r="S27" i="1"/>
  <c r="R27" i="1"/>
  <c r="Q27" i="1"/>
  <c r="M27" i="1"/>
  <c r="K27" i="1"/>
  <c r="J27" i="1"/>
  <c r="I27" i="1"/>
  <c r="F27" i="1"/>
  <c r="D27" i="1"/>
  <c r="C27" i="1"/>
  <c r="AC27" i="1" s="1"/>
  <c r="AA26" i="1"/>
  <c r="Z26" i="1"/>
  <c r="W26" i="1"/>
  <c r="V26" i="1"/>
  <c r="U26" i="1"/>
  <c r="T26" i="1"/>
  <c r="S26" i="1"/>
  <c r="R26" i="1"/>
  <c r="Q26" i="1"/>
  <c r="M26" i="1"/>
  <c r="K26" i="1"/>
  <c r="J26" i="1"/>
  <c r="I26" i="1"/>
  <c r="F26" i="1"/>
  <c r="D26" i="1"/>
  <c r="C26" i="1"/>
  <c r="AC26" i="1" s="1"/>
  <c r="AA25" i="1"/>
  <c r="Z25" i="1"/>
  <c r="W25" i="1"/>
  <c r="V25" i="1"/>
  <c r="U25" i="1"/>
  <c r="T25" i="1"/>
  <c r="S25" i="1"/>
  <c r="R25" i="1"/>
  <c r="Q25" i="1"/>
  <c r="M25" i="1"/>
  <c r="K25" i="1"/>
  <c r="J25" i="1"/>
  <c r="I25" i="1"/>
  <c r="F25" i="1"/>
  <c r="D25" i="1"/>
  <c r="C25" i="1"/>
  <c r="AC25" i="1" s="1"/>
  <c r="AA24" i="1"/>
  <c r="Z24" i="1"/>
  <c r="W24" i="1"/>
  <c r="V24" i="1"/>
  <c r="U24" i="1"/>
  <c r="T24" i="1"/>
  <c r="S24" i="1"/>
  <c r="R24" i="1"/>
  <c r="Q24" i="1"/>
  <c r="M24" i="1"/>
  <c r="K24" i="1"/>
  <c r="J24" i="1"/>
  <c r="I24" i="1"/>
  <c r="F24" i="1"/>
  <c r="D24" i="1"/>
  <c r="C24" i="1"/>
  <c r="AC24" i="1" s="1"/>
  <c r="AA23" i="1"/>
  <c r="Z23" i="1"/>
  <c r="W23" i="1"/>
  <c r="V23" i="1"/>
  <c r="U23" i="1"/>
  <c r="T23" i="1"/>
  <c r="S23" i="1"/>
  <c r="R23" i="1"/>
  <c r="M23" i="1"/>
  <c r="K23" i="1"/>
  <c r="J23" i="1"/>
  <c r="I23" i="1"/>
  <c r="F23" i="1"/>
  <c r="D23" i="1"/>
  <c r="C23" i="1"/>
  <c r="AB22" i="1"/>
  <c r="AB28" i="1" s="1"/>
  <c r="AA22" i="1"/>
  <c r="Z22" i="1"/>
  <c r="Z28" i="1" s="1"/>
  <c r="W22" i="1"/>
  <c r="V22" i="1"/>
  <c r="V28" i="1" s="1"/>
  <c r="U22" i="1"/>
  <c r="U28" i="1" s="1"/>
  <c r="T22" i="1"/>
  <c r="T28" i="1" s="1"/>
  <c r="S22" i="1"/>
  <c r="R22" i="1"/>
  <c r="R28" i="1" s="1"/>
  <c r="Q22" i="1"/>
  <c r="Q28" i="1" s="1"/>
  <c r="M22" i="1"/>
  <c r="M28" i="1" s="1"/>
  <c r="K22" i="1"/>
  <c r="J22" i="1"/>
  <c r="J28" i="1" s="1"/>
  <c r="I22" i="1"/>
  <c r="H22" i="1"/>
  <c r="H28" i="1" s="1"/>
  <c r="F22" i="1"/>
  <c r="F28" i="1" s="1"/>
  <c r="D22" i="1"/>
  <c r="D28" i="1" s="1"/>
  <c r="C22" i="1"/>
  <c r="AB16" i="1"/>
  <c r="AA16" i="1"/>
  <c r="Z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B15" i="1"/>
  <c r="AA15" i="1"/>
  <c r="Z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4" i="1"/>
  <c r="S14" i="1"/>
  <c r="R14" i="1"/>
  <c r="F14" i="1"/>
  <c r="E14" i="1"/>
  <c r="D14" i="1"/>
  <c r="C14" i="1"/>
  <c r="AC14" i="1" s="1"/>
  <c r="X12" i="1"/>
  <c r="X18" i="1" s="1"/>
  <c r="Y10" i="1"/>
  <c r="Y12" i="1" s="1"/>
  <c r="Y18" i="1" s="1"/>
  <c r="X10" i="1"/>
  <c r="Q10" i="1"/>
  <c r="S9" i="1"/>
  <c r="R9" i="1"/>
  <c r="P9" i="1"/>
  <c r="M9" i="1"/>
  <c r="J9" i="1"/>
  <c r="I9" i="1"/>
  <c r="H9" i="1"/>
  <c r="G9" i="1"/>
  <c r="F9" i="1"/>
  <c r="D9" i="1"/>
  <c r="C9" i="1"/>
  <c r="S8" i="1"/>
  <c r="R8" i="1"/>
  <c r="P8" i="1"/>
  <c r="M8" i="1"/>
  <c r="M10" i="1" s="1"/>
  <c r="L8" i="1"/>
  <c r="K8" i="1"/>
  <c r="J8" i="1"/>
  <c r="I8" i="1"/>
  <c r="H8" i="1"/>
  <c r="G8" i="1"/>
  <c r="F8" i="1"/>
  <c r="E8" i="1"/>
  <c r="D8" i="1"/>
  <c r="C8" i="1"/>
  <c r="S7" i="1"/>
  <c r="R7" i="1"/>
  <c r="O7" i="1"/>
  <c r="N7" i="1"/>
  <c r="J7" i="1"/>
  <c r="I7" i="1"/>
  <c r="I10" i="1" s="1"/>
  <c r="F7" i="1"/>
  <c r="D7" i="1"/>
  <c r="C7" i="1"/>
  <c r="AB6" i="1"/>
  <c r="AB10" i="1" s="1"/>
  <c r="AA6" i="1"/>
  <c r="AA10" i="1" s="1"/>
  <c r="Z6" i="1"/>
  <c r="Z10" i="1" s="1"/>
  <c r="W6" i="1"/>
  <c r="W10" i="1" s="1"/>
  <c r="V6" i="1"/>
  <c r="V10" i="1" s="1"/>
  <c r="U6" i="1"/>
  <c r="U10" i="1" s="1"/>
  <c r="T6" i="1"/>
  <c r="T10" i="1" s="1"/>
  <c r="S6" i="1"/>
  <c r="R6" i="1"/>
  <c r="Q6" i="1"/>
  <c r="P6" i="1"/>
  <c r="O6" i="1"/>
  <c r="O10" i="1" s="1"/>
  <c r="N6" i="1"/>
  <c r="M6" i="1"/>
  <c r="L6" i="1"/>
  <c r="L10" i="1" s="1"/>
  <c r="K6" i="1"/>
  <c r="K10" i="1" s="1"/>
  <c r="J6" i="1"/>
  <c r="I6" i="1"/>
  <c r="H6" i="1"/>
  <c r="G6" i="1"/>
  <c r="G10" i="1" s="1"/>
  <c r="F6" i="1"/>
  <c r="E6" i="1"/>
  <c r="E10" i="1" s="1"/>
  <c r="D6" i="1"/>
  <c r="C6" i="1"/>
  <c r="AB3" i="1"/>
  <c r="AB199" i="1" s="1"/>
  <c r="AA3" i="1"/>
  <c r="AA199" i="1" s="1"/>
  <c r="Z3" i="1"/>
  <c r="W3" i="1"/>
  <c r="W199" i="1" s="1"/>
  <c r="V3" i="1"/>
  <c r="V199" i="1" s="1"/>
  <c r="U3" i="1"/>
  <c r="U199" i="1" s="1"/>
  <c r="T3" i="1"/>
  <c r="S3" i="1"/>
  <c r="S199" i="1" s="1"/>
  <c r="R3" i="1"/>
  <c r="R199" i="1" s="1"/>
  <c r="Q3" i="1"/>
  <c r="Q199" i="1" s="1"/>
  <c r="P3" i="1"/>
  <c r="O3" i="1"/>
  <c r="O199" i="1" s="1"/>
  <c r="N3" i="1"/>
  <c r="N199" i="1" s="1"/>
  <c r="M3" i="1"/>
  <c r="M199" i="1" s="1"/>
  <c r="L3" i="1"/>
  <c r="K3" i="1"/>
  <c r="K199" i="1" s="1"/>
  <c r="J3" i="1"/>
  <c r="J199" i="1" s="1"/>
  <c r="I3" i="1"/>
  <c r="I199" i="1" s="1"/>
  <c r="H3" i="1"/>
  <c r="G3" i="1"/>
  <c r="G199" i="1" s="1"/>
  <c r="F3" i="1"/>
  <c r="F199" i="1" s="1"/>
  <c r="E3" i="1"/>
  <c r="E199" i="1" s="1"/>
  <c r="D3" i="1"/>
  <c r="C3" i="1"/>
  <c r="A2" i="1"/>
  <c r="AC7" i="1" l="1"/>
  <c r="S28" i="1"/>
  <c r="W28" i="1"/>
  <c r="K28" i="1"/>
  <c r="AC84" i="1"/>
  <c r="AC89" i="1"/>
  <c r="D174" i="1"/>
  <c r="L174" i="1"/>
  <c r="T174" i="1"/>
  <c r="AC172" i="1"/>
  <c r="D10" i="1"/>
  <c r="H10" i="1"/>
  <c r="P10" i="1"/>
  <c r="N10" i="1"/>
  <c r="N12" i="1" s="1"/>
  <c r="N18" i="1" s="1"/>
  <c r="N197" i="1" s="1"/>
  <c r="AC9" i="1"/>
  <c r="V12" i="1"/>
  <c r="V18" i="1" s="1"/>
  <c r="AC45" i="1"/>
  <c r="AC51" i="1"/>
  <c r="AC61" i="1"/>
  <c r="AC68" i="1"/>
  <c r="D81" i="1"/>
  <c r="AC77" i="1"/>
  <c r="AC85" i="1"/>
  <c r="AC96" i="1"/>
  <c r="D108" i="1"/>
  <c r="AC112" i="1"/>
  <c r="D117" i="1"/>
  <c r="AC119" i="1"/>
  <c r="AC121" i="1"/>
  <c r="AC141" i="1"/>
  <c r="AC151" i="1"/>
  <c r="Q174" i="1"/>
  <c r="U174" i="1"/>
  <c r="AA174" i="1"/>
  <c r="D195" i="1"/>
  <c r="D199" i="1" s="1"/>
  <c r="C10" i="1"/>
  <c r="AC23" i="1"/>
  <c r="D73" i="1"/>
  <c r="AC95" i="1"/>
  <c r="G117" i="1"/>
  <c r="AC113" i="1"/>
  <c r="D125" i="1"/>
  <c r="AC125" i="1" s="1"/>
  <c r="N165" i="1"/>
  <c r="N176" i="1" s="1"/>
  <c r="V165" i="1"/>
  <c r="H174" i="1"/>
  <c r="P174" i="1"/>
  <c r="Z174" i="1"/>
  <c r="AC8" i="1"/>
  <c r="AC15" i="1"/>
  <c r="AC16" i="1"/>
  <c r="AC22" i="1"/>
  <c r="I28" i="1"/>
  <c r="AA28" i="1"/>
  <c r="D46" i="1"/>
  <c r="AC46" i="1" s="1"/>
  <c r="AC42" i="1"/>
  <c r="AC72" i="1"/>
  <c r="AC79" i="1"/>
  <c r="E81" i="1"/>
  <c r="E145" i="1" s="1"/>
  <c r="E165" i="1" s="1"/>
  <c r="AC103" i="1"/>
  <c r="C117" i="1"/>
  <c r="AC170" i="1"/>
  <c r="C195" i="1"/>
  <c r="C199" i="1" s="1"/>
  <c r="AC182" i="1"/>
  <c r="AC187" i="1"/>
  <c r="AC190" i="1"/>
  <c r="R10" i="1"/>
  <c r="R12" i="1" s="1"/>
  <c r="R18" i="1" s="1"/>
  <c r="AC163" i="1"/>
  <c r="R174" i="1"/>
  <c r="V174" i="1"/>
  <c r="F10" i="1"/>
  <c r="F12" i="1" s="1"/>
  <c r="F18" i="1" s="1"/>
  <c r="J10" i="1"/>
  <c r="J12" i="1" s="1"/>
  <c r="J18" i="1" s="1"/>
  <c r="F165" i="1"/>
  <c r="F176" i="1" s="1"/>
  <c r="S10" i="1"/>
  <c r="AC6" i="1"/>
  <c r="D12" i="1"/>
  <c r="D18" i="1" s="1"/>
  <c r="H199" i="1"/>
  <c r="H12" i="1"/>
  <c r="H18" i="1" s="1"/>
  <c r="L199" i="1"/>
  <c r="L12" i="1"/>
  <c r="L18" i="1" s="1"/>
  <c r="P199" i="1"/>
  <c r="P12" i="1"/>
  <c r="P18" i="1" s="1"/>
  <c r="T199" i="1"/>
  <c r="T12" i="1"/>
  <c r="T18" i="1" s="1"/>
  <c r="Z199" i="1"/>
  <c r="Z12" i="1"/>
  <c r="Z18" i="1" s="1"/>
  <c r="C28" i="1"/>
  <c r="AC28" i="1" s="1"/>
  <c r="U145" i="1"/>
  <c r="U165" i="1" s="1"/>
  <c r="U176" i="1" s="1"/>
  <c r="C12" i="1"/>
  <c r="G12" i="1"/>
  <c r="G18" i="1" s="1"/>
  <c r="K12" i="1"/>
  <c r="K18" i="1" s="1"/>
  <c r="O12" i="1"/>
  <c r="O18" i="1" s="1"/>
  <c r="S12" i="1"/>
  <c r="S18" i="1" s="1"/>
  <c r="W12" i="1"/>
  <c r="W18" i="1" s="1"/>
  <c r="AA12" i="1"/>
  <c r="AA18" i="1" s="1"/>
  <c r="M37" i="1"/>
  <c r="M145" i="1" s="1"/>
  <c r="M165" i="1" s="1"/>
  <c r="Z37" i="1"/>
  <c r="Z145" i="1" s="1"/>
  <c r="Z165" i="1" s="1"/>
  <c r="Z176" i="1" s="1"/>
  <c r="C55" i="1"/>
  <c r="C73" i="1"/>
  <c r="AC73" i="1" s="1"/>
  <c r="C154" i="1"/>
  <c r="AC154" i="1" s="1"/>
  <c r="AC148" i="1"/>
  <c r="AC162" i="1"/>
  <c r="AC173" i="1"/>
  <c r="AB12" i="1"/>
  <c r="AB18" i="1" s="1"/>
  <c r="I37" i="1"/>
  <c r="I145" i="1" s="1"/>
  <c r="I165" i="1" s="1"/>
  <c r="I176" i="1" s="1"/>
  <c r="R37" i="1"/>
  <c r="R145" i="1" s="1"/>
  <c r="R165" i="1" s="1"/>
  <c r="AA37" i="1"/>
  <c r="D55" i="1"/>
  <c r="AC53" i="1"/>
  <c r="C90" i="1"/>
  <c r="AC90" i="1" s="1"/>
  <c r="C99" i="1"/>
  <c r="C108" i="1"/>
  <c r="AC108" i="1" s="1"/>
  <c r="AC117" i="1"/>
  <c r="AC116" i="1"/>
  <c r="D134" i="1"/>
  <c r="AC134" i="1" s="1"/>
  <c r="G145" i="1"/>
  <c r="G165" i="1" s="1"/>
  <c r="G176" i="1" s="1"/>
  <c r="K145" i="1"/>
  <c r="K165" i="1" s="1"/>
  <c r="K176" i="1" s="1"/>
  <c r="O145" i="1"/>
  <c r="O165" i="1" s="1"/>
  <c r="O176" i="1" s="1"/>
  <c r="W145" i="1"/>
  <c r="AA145" i="1"/>
  <c r="AA165" i="1" s="1"/>
  <c r="AA176" i="1" s="1"/>
  <c r="AC138" i="1"/>
  <c r="AC150" i="1"/>
  <c r="E174" i="1"/>
  <c r="I174" i="1"/>
  <c r="M174" i="1"/>
  <c r="Q145" i="1"/>
  <c r="Q165" i="1" s="1"/>
  <c r="Q176" i="1" s="1"/>
  <c r="Y145" i="1"/>
  <c r="Y165" i="1" s="1"/>
  <c r="Y176" i="1" s="1"/>
  <c r="Y197" i="1" s="1"/>
  <c r="C143" i="1"/>
  <c r="AC137" i="1"/>
  <c r="AC3" i="1"/>
  <c r="E12" i="1"/>
  <c r="E18" i="1" s="1"/>
  <c r="I12" i="1"/>
  <c r="I18" i="1" s="1"/>
  <c r="M12" i="1"/>
  <c r="M18" i="1" s="1"/>
  <c r="Q12" i="1"/>
  <c r="Q18" i="1" s="1"/>
  <c r="U12" i="1"/>
  <c r="U18" i="1" s="1"/>
  <c r="C37" i="1"/>
  <c r="J37" i="1"/>
  <c r="J145" i="1" s="1"/>
  <c r="J165" i="1" s="1"/>
  <c r="J176" i="1" s="1"/>
  <c r="S37" i="1"/>
  <c r="S145" i="1" s="1"/>
  <c r="S165" i="1" s="1"/>
  <c r="S176" i="1" s="1"/>
  <c r="AC31" i="1"/>
  <c r="C64" i="1"/>
  <c r="AC64" i="1" s="1"/>
  <c r="AC58" i="1"/>
  <c r="C81" i="1"/>
  <c r="AC80" i="1"/>
  <c r="AC87" i="1"/>
  <c r="D99" i="1"/>
  <c r="AC98" i="1"/>
  <c r="AC104" i="1"/>
  <c r="AC115" i="1"/>
  <c r="AC132" i="1"/>
  <c r="H145" i="1"/>
  <c r="H165" i="1" s="1"/>
  <c r="H176" i="1" s="1"/>
  <c r="L145" i="1"/>
  <c r="L165" i="1" s="1"/>
  <c r="L176" i="1" s="1"/>
  <c r="P145" i="1"/>
  <c r="P165" i="1" s="1"/>
  <c r="P176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D143" i="1"/>
  <c r="AC153" i="1"/>
  <c r="AC183" i="1"/>
  <c r="AC191" i="1"/>
  <c r="AC49" i="1"/>
  <c r="AC93" i="1"/>
  <c r="AC111" i="1"/>
  <c r="AC128" i="1"/>
  <c r="C174" i="1"/>
  <c r="AC174" i="1" s="1"/>
  <c r="AC179" i="1"/>
  <c r="AC67" i="1"/>
  <c r="AC81" i="1" l="1"/>
  <c r="W165" i="1"/>
  <c r="W176" i="1" s="1"/>
  <c r="AC195" i="1"/>
  <c r="AC199" i="1" s="1"/>
  <c r="V176" i="1"/>
  <c r="V197" i="1" s="1"/>
  <c r="R176" i="1"/>
  <c r="R197" i="1" s="1"/>
  <c r="M176" i="1"/>
  <c r="M197" i="1" s="1"/>
  <c r="O197" i="1"/>
  <c r="AB197" i="1"/>
  <c r="AA197" i="1"/>
  <c r="K197" i="1"/>
  <c r="Z197" i="1"/>
  <c r="P197" i="1"/>
  <c r="H197" i="1"/>
  <c r="AC37" i="1"/>
  <c r="I197" i="1"/>
  <c r="AC143" i="1"/>
  <c r="E176" i="1"/>
  <c r="E197" i="1" s="1"/>
  <c r="D145" i="1"/>
  <c r="D165" i="1" s="1"/>
  <c r="D176" i="1" s="1"/>
  <c r="AC99" i="1"/>
  <c r="AC55" i="1"/>
  <c r="W197" i="1"/>
  <c r="G197" i="1"/>
  <c r="AC10" i="1"/>
  <c r="J197" i="1"/>
  <c r="Q197" i="1"/>
  <c r="U197" i="1"/>
  <c r="C145" i="1"/>
  <c r="S197" i="1"/>
  <c r="AC12" i="1"/>
  <c r="C18" i="1"/>
  <c r="T197" i="1"/>
  <c r="L197" i="1"/>
  <c r="D197" i="1"/>
  <c r="F197" i="1"/>
  <c r="AC145" i="1" l="1"/>
  <c r="C165" i="1"/>
  <c r="AC18" i="1"/>
  <c r="AC165" i="1" l="1"/>
  <c r="C176" i="1"/>
  <c r="AC176" i="1" l="1"/>
  <c r="AC197" i="1" s="1"/>
  <c r="C197" i="1"/>
</calcChain>
</file>

<file path=xl/sharedStrings.xml><?xml version="1.0" encoding="utf-8"?>
<sst xmlns="http://schemas.openxmlformats.org/spreadsheetml/2006/main" count="329" uniqueCount="141">
  <si>
    <t>FY2019-2020 SUMMARY BUDGET</t>
  </si>
  <si>
    <t>Object
Source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</si>
  <si>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</si>
  <si>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</si>
  <si>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</si>
  <si>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</si>
  <si>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21                       Food Service</t>
  </si>
  <si>
    <t>22                 Governmental Designated Grants Fund</t>
  </si>
  <si>
    <t xml:space="preserve">06                 Supplemental Capital Construction, Technology, and
Maintenance Fund. 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</si>
  <si>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</si>
  <si>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</si>
  <si>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</si>
  <si>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</si>
  <si>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</si>
  <si>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39                        COP Debt</t>
  </si>
  <si>
    <t>41                    Building Fund</t>
  </si>
  <si>
    <t>42                    Special Building &amp; Technology</t>
  </si>
  <si>
    <t>43                       Capital Reserve Capital Projects</t>
  </si>
  <si>
    <t xml:space="preserve">46                 Supplemental Capital Construction, Technology, and
Maintenance Fund. </t>
  </si>
  <si>
    <t>50                   Enterprise Funds</t>
  </si>
  <si>
    <t xml:space="preserve">60                   Internal Service </t>
  </si>
  <si>
    <t>64                            Risk Related Activity</t>
  </si>
  <si>
    <t>70                      Fiduciary: Trust and Other Agency Funds: 70, 71, 75-79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</si>
  <si>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</si>
  <si>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</si>
  <si>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</si>
  <si>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</si>
  <si>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and Other Reportable Funds 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</si>
  <si>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</si>
  <si>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</si>
  <si>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</si>
  <si>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</si>
  <si>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</si>
  <si>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</si>
  <si>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</si>
  <si>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</si>
  <si>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</si>
  <si>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</si>
  <si>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</si>
  <si>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</si>
  <si>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</si>
  <si>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</si>
  <si>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</si>
  <si>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</si>
  <si>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</si>
  <si>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</si>
  <si>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</si>
  <si>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</si>
  <si>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</si>
  <si>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</si>
  <si>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</si>
  <si>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</si>
  <si>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0100</t>
  </si>
  <si>
    <t>Employee Benefits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</si>
  <si>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</si>
  <si>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</si>
  <si>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</si>
  <si>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</si>
  <si>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</si>
  <si>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</si>
  <si>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</si>
  <si>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</si>
  <si>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</si>
  <si>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</si>
  <si>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</si>
  <si>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</si>
  <si>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</si>
  <si>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</si>
  <si>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</si>
  <si>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</si>
  <si>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</si>
  <si>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</si>
  <si>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</si>
  <si>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</si>
  <si>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</si>
  <si>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</si>
  <si>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</si>
  <si>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</si>
  <si>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</si>
  <si>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</si>
  <si>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</si>
  <si>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</si>
  <si>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</si>
  <si>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</si>
  <si>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</si>
  <si>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</si>
  <si>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</si>
  <si>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</si>
  <si>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</si>
  <si>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</si>
  <si>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</si>
  <si>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</si>
  <si>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</si>
  <si>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Total Other Uses</t>
  </si>
  <si>
    <t>Total Expenditures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</si>
  <si>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</si>
  <si>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</si>
  <si>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</si>
  <si>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</si>
  <si>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</si>
  <si>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</si>
  <si>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</si>
  <si>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</si>
  <si>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</si>
  <si>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</si>
  <si>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</si>
  <si>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</si>
  <si>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</si>
  <si>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(9990)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</si>
  <si>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</si>
  <si>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</si>
  <si>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</si>
  <si>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</si>
  <si>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</si>
  <si>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</si>
  <si>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</si>
  <si>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</si>
  <si>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</si>
  <si>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Full day kindergarten reserve (9325)</t>
  </si>
  <si>
    <t>6725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</si>
  <si>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</si>
  <si>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</si>
  <si>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</si>
  <si>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</si>
  <si>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</si>
  <si>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</si>
  <si>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</si>
  <si>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</si>
  <si>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</si>
  <si>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</si>
  <si>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</si>
  <si>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</si>
  <si>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</si>
  <si>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</si>
  <si>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</si>
  <si>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</si>
  <si>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</si>
  <si>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</si>
  <si>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</si>
  <si>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</si>
  <si>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Adopted by Kim School Board 1/21/2020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</si>
</sst>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7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41" fontId="2" fillId="0" borderId="0" xfId="0" applyNumberFormat="1" applyFont="1"/>
    <xf numFmtId="41" fontId="2" fillId="0" borderId="0" xfId="0" applyNumberFormat="1" applyFont="1" applyFill="1"/>
    <xf numFmtId="0" fontId="3" fillId="0" borderId="0" xfId="0" applyFont="1" applyFill="1" applyBorder="1"/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41" fontId="1" fillId="0" borderId="3" xfId="0" applyNumberFormat="1" applyFont="1" applyFill="1" applyBorder="1" applyAlignment="1">
      <alignment horizontal="center" wrapText="1"/>
    </xf>
    <xf numFmtId="41" fontId="1" fillId="0" borderId="4" xfId="0" applyNumberFormat="1" applyFont="1" applyFill="1" applyBorder="1" applyAlignment="1">
      <alignment horizontal="center" wrapText="1"/>
    </xf>
    <xf numFmtId="41" fontId="1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1" fontId="2" fillId="0" borderId="7" xfId="0" applyNumberFormat="1" applyFont="1" applyFill="1" applyBorder="1" applyProtection="1">
      <protection locked="0"/>
    </xf>
    <xf numFmtId="41" fontId="2" fillId="0" borderId="8" xfId="0" applyNumberFormat="1" applyFont="1" applyFill="1" applyBorder="1" applyProtection="1">
      <protection locked="0"/>
    </xf>
    <xf numFmtId="41" fontId="2" fillId="0" borderId="9" xfId="0" applyNumberFormat="1" applyFont="1" applyBorder="1"/>
    <xf numFmtId="0" fontId="1" fillId="0" borderId="6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0" fontId="5" fillId="0" borderId="0" xfId="0" applyFont="1" applyFill="1" applyBorder="1"/>
    <xf numFmtId="0" fontId="2" fillId="0" borderId="6" xfId="0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right" wrapText="1"/>
    </xf>
    <xf numFmtId="41" fontId="2" fillId="2" borderId="7" xfId="0" applyNumberFormat="1" applyFont="1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49" fontId="1" fillId="3" borderId="11" xfId="0" applyNumberFormat="1" applyFont="1" applyFill="1" applyBorder="1" applyAlignment="1">
      <alignment horizontal="right" wrapText="1"/>
    </xf>
    <xf numFmtId="41" fontId="2" fillId="3" borderId="12" xfId="0" applyNumberFormat="1" applyFont="1" applyFill="1" applyBorder="1"/>
    <xf numFmtId="41" fontId="2" fillId="3" borderId="13" xfId="0" applyNumberFormat="1" applyFont="1" applyFill="1" applyBorder="1"/>
    <xf numFmtId="41" fontId="2" fillId="3" borderId="14" xfId="0" applyNumberFormat="1" applyFont="1" applyFill="1" applyBorder="1"/>
    <xf numFmtId="41" fontId="2" fillId="0" borderId="7" xfId="0" applyNumberFormat="1" applyFont="1" applyBorder="1"/>
    <xf numFmtId="41" fontId="2" fillId="0" borderId="8" xfId="0" applyNumberFormat="1" applyFont="1" applyBorder="1"/>
    <xf numFmtId="0" fontId="2" fillId="0" borderId="6" xfId="0" applyFont="1" applyBorder="1" applyAlignment="1">
      <alignment vertical="top" wrapText="1"/>
    </xf>
    <xf numFmtId="41" fontId="6" fillId="0" borderId="7" xfId="0" applyNumberFormat="1" applyFont="1" applyFill="1" applyBorder="1" applyProtection="1">
      <protection locked="0"/>
    </xf>
    <xf numFmtId="41" fontId="6" fillId="0" borderId="8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>
      <alignment horizontal="right" wrapText="1"/>
    </xf>
    <xf numFmtId="41" fontId="2" fillId="0" borderId="7" xfId="0" applyNumberFormat="1" applyFont="1" applyFill="1" applyBorder="1"/>
    <xf numFmtId="41" fontId="2" fillId="0" borderId="8" xfId="0" applyNumberFormat="1" applyFont="1" applyFill="1" applyBorder="1"/>
    <xf numFmtId="41" fontId="2" fillId="0" borderId="9" xfId="0" applyNumberFormat="1" applyFont="1" applyFill="1" applyBorder="1"/>
    <xf numFmtId="0" fontId="1" fillId="3" borderId="10" xfId="0" applyFont="1" applyFill="1" applyBorder="1" applyAlignment="1">
      <alignment horizontal="left" vertical="top" wrapText="1" indent="2"/>
    </xf>
    <xf numFmtId="41" fontId="2" fillId="0" borderId="7" xfId="0" applyNumberFormat="1" applyFont="1" applyBorder="1" applyProtection="1">
      <protection locked="0"/>
    </xf>
    <xf numFmtId="41" fontId="2" fillId="0" borderId="8" xfId="0" applyNumberFormat="1" applyFont="1" applyBorder="1" applyProtection="1">
      <protection locked="0"/>
    </xf>
    <xf numFmtId="41" fontId="2" fillId="0" borderId="7" xfId="0" applyNumberFormat="1" applyFont="1" applyBorder="1" applyAlignment="1" applyProtection="1">
      <alignment horizontal="right"/>
      <protection locked="0"/>
    </xf>
    <xf numFmtId="41" fontId="2" fillId="0" borderId="8" xfId="0" applyNumberFormat="1" applyFont="1" applyBorder="1" applyAlignment="1" applyProtection="1">
      <alignment horizontal="right"/>
      <protection locked="0"/>
    </xf>
    <xf numFmtId="41" fontId="2" fillId="0" borderId="9" xfId="0" applyNumberFormat="1" applyFont="1" applyBorder="1" applyAlignment="1">
      <alignment horizontal="right"/>
    </xf>
    <xf numFmtId="0" fontId="2" fillId="0" borderId="6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right" wrapText="1"/>
    </xf>
    <xf numFmtId="41" fontId="2" fillId="0" borderId="0" xfId="0" applyNumberFormat="1" applyFont="1" applyFill="1" applyBorder="1"/>
    <xf numFmtId="0" fontId="2" fillId="0" borderId="0" xfId="0" applyFont="1" applyAlignment="1">
      <alignment vertical="top" wrapText="1"/>
    </xf>
    <xf numFmtId="41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/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-20_budget%201-31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CDE-18 Error Report"/>
      <sheetName val="Page 1 - FY2019-20"/>
      <sheetName val="Salary Schedule"/>
      <sheetName val="Linked Program Codes"/>
      <sheetName val="Staff Details"/>
      <sheetName val="GenFundREV"/>
      <sheetName val="GenFundExp"/>
      <sheetName val="GenFundExp2"/>
      <sheetName val="CharterFundRev"/>
      <sheetName val="CharterFundExp"/>
      <sheetName val="CharterFundExp2"/>
      <sheetName val="InsResv"/>
      <sheetName val="CPP Fund"/>
      <sheetName val="Fund 20 Grants"/>
      <sheetName val="ARRAGrants"/>
      <sheetName val="FoodServiceSRF"/>
      <sheetName val="Grants"/>
      <sheetName val="GovGrants"/>
      <sheetName val="SCCTMSpRev"/>
      <sheetName val="PupActiv"/>
      <sheetName val="FullDayKOverride"/>
      <sheetName val="Transp"/>
      <sheetName val="OthSpecRev"/>
      <sheetName val="BondRedm"/>
      <sheetName val="COPDebt"/>
      <sheetName val="BuildFund"/>
      <sheetName val="SpecBuild"/>
      <sheetName val="CapResCapPrj"/>
      <sheetName val="SCCTMCapRes"/>
      <sheetName val="OtherEnterprise"/>
      <sheetName val="RiskRelated"/>
      <sheetName val="OtherInternal"/>
      <sheetName val="PupilActAgency"/>
      <sheetName val="Trust&amp;Agency"/>
      <sheetName val="Foundation Fund"/>
      <sheetName val="Arbitrage"/>
      <sheetName val="AppropRes"/>
      <sheetName val="UseofBFBRes"/>
      <sheetName val="SupplementalBudget"/>
      <sheetName val="Tabor Spending Limitations"/>
      <sheetName val="Tabor Property Tax Limitation"/>
      <sheetName val="Budget Summary Worksheet"/>
      <sheetName val="Budget Summaries 1"/>
      <sheetName val="Budget Summaries 2"/>
      <sheetName val="Budget Summaries 3"/>
      <sheetName val="Budget Summaries 4"/>
      <sheetName val="Budget Summaries 5"/>
      <sheetName val="Uniform Budget Summary"/>
    </sheetNames>
    <sheetDataSet>
      <sheetData sheetId="0"/>
      <sheetData sheetId="1"/>
      <sheetData sheetId="2">
        <row r="5">
          <cell r="B5" t="str">
            <v>Kim School District R-88</v>
          </cell>
        </row>
        <row r="7">
          <cell r="C7">
            <v>50</v>
          </cell>
          <cell r="E7" t="str">
            <v>1760</v>
          </cell>
        </row>
      </sheetData>
      <sheetData sheetId="3"/>
      <sheetData sheetId="4"/>
      <sheetData sheetId="5"/>
      <sheetData sheetId="6">
        <row r="4">
          <cell r="I4">
            <v>1500000</v>
          </cell>
        </row>
        <row r="45">
          <cell r="I45">
            <v>483400</v>
          </cell>
        </row>
        <row r="48">
          <cell r="I48">
            <v>186</v>
          </cell>
        </row>
        <row r="76">
          <cell r="I76">
            <v>676358</v>
          </cell>
        </row>
        <row r="92">
          <cell r="I92">
            <v>38579</v>
          </cell>
        </row>
        <row r="95">
          <cell r="I95">
            <v>-30000</v>
          </cell>
        </row>
        <row r="101">
          <cell r="I101">
            <v>-30000</v>
          </cell>
        </row>
        <row r="110">
          <cell r="I110">
            <v>25000</v>
          </cell>
        </row>
      </sheetData>
      <sheetData sheetId="7">
        <row r="1074">
          <cell r="C1074">
            <v>298034</v>
          </cell>
        </row>
        <row r="1075">
          <cell r="C1075">
            <v>110238</v>
          </cell>
        </row>
        <row r="1076">
          <cell r="C1076">
            <v>8100</v>
          </cell>
        </row>
        <row r="1077">
          <cell r="C1077">
            <v>2135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1500</v>
          </cell>
        </row>
        <row r="1081">
          <cell r="C1081">
            <v>1950</v>
          </cell>
        </row>
        <row r="1082">
          <cell r="C1082">
            <v>0</v>
          </cell>
        </row>
        <row r="1083">
          <cell r="C1083">
            <v>500</v>
          </cell>
        </row>
        <row r="1084">
          <cell r="C1084">
            <v>2000</v>
          </cell>
        </row>
        <row r="1085">
          <cell r="C1085">
            <v>500</v>
          </cell>
        </row>
        <row r="1086">
          <cell r="C1086">
            <v>750</v>
          </cell>
        </row>
        <row r="1087">
          <cell r="C1087">
            <v>2500</v>
          </cell>
        </row>
        <row r="1088">
          <cell r="C1088">
            <v>2500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4000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17245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5000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</sheetData>
      <sheetData sheetId="8"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26799</v>
          </cell>
        </row>
        <row r="14">
          <cell r="I14">
            <v>10800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7">
          <cell r="I117">
            <v>65000</v>
          </cell>
        </row>
        <row r="118">
          <cell r="I118">
            <v>2200</v>
          </cell>
        </row>
        <row r="119">
          <cell r="I119">
            <v>21403</v>
          </cell>
        </row>
        <row r="120">
          <cell r="I120">
            <v>0</v>
          </cell>
        </row>
        <row r="121">
          <cell r="I121">
            <v>12000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450</v>
          </cell>
        </row>
        <row r="127">
          <cell r="I127">
            <v>0</v>
          </cell>
        </row>
        <row r="128">
          <cell r="I128">
            <v>2000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5500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41933</v>
          </cell>
        </row>
        <row r="138">
          <cell r="I138">
            <v>0</v>
          </cell>
        </row>
        <row r="139">
          <cell r="I139">
            <v>3500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30448</v>
          </cell>
        </row>
        <row r="144">
          <cell r="I144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8">
          <cell r="I248">
            <v>48263</v>
          </cell>
        </row>
        <row r="249">
          <cell r="I249">
            <v>5500</v>
          </cell>
        </row>
        <row r="250">
          <cell r="I250">
            <v>10545</v>
          </cell>
        </row>
        <row r="251">
          <cell r="I251">
            <v>1126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10">
          <cell r="I310">
            <v>22048</v>
          </cell>
        </row>
        <row r="311">
          <cell r="I311">
            <v>14000</v>
          </cell>
        </row>
        <row r="312">
          <cell r="I312">
            <v>8117</v>
          </cell>
        </row>
        <row r="313">
          <cell r="I313">
            <v>3000</v>
          </cell>
        </row>
        <row r="314">
          <cell r="I314">
            <v>5000</v>
          </cell>
        </row>
        <row r="315">
          <cell r="I315">
            <v>5000</v>
          </cell>
        </row>
        <row r="316">
          <cell r="I316">
            <v>30000</v>
          </cell>
        </row>
        <row r="317">
          <cell r="I317">
            <v>5000</v>
          </cell>
        </row>
        <row r="318">
          <cell r="I318">
            <v>4757</v>
          </cell>
        </row>
        <row r="319">
          <cell r="I319">
            <v>5500</v>
          </cell>
        </row>
        <row r="320">
          <cell r="I320">
            <v>17000</v>
          </cell>
        </row>
        <row r="321">
          <cell r="I321">
            <v>36000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42">
          <cell r="I342">
            <v>0</v>
          </cell>
        </row>
        <row r="343">
          <cell r="I343">
            <v>26000</v>
          </cell>
        </row>
        <row r="344">
          <cell r="I344">
            <v>0</v>
          </cell>
        </row>
        <row r="345">
          <cell r="I345">
            <v>7000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8500</v>
          </cell>
        </row>
        <row r="351">
          <cell r="I351">
            <v>10000</v>
          </cell>
        </row>
        <row r="352">
          <cell r="I352">
            <v>14000</v>
          </cell>
        </row>
        <row r="353">
          <cell r="I353">
            <v>1200</v>
          </cell>
        </row>
        <row r="354">
          <cell r="I354">
            <v>200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32000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500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600</v>
          </cell>
        </row>
        <row r="450">
          <cell r="I450">
            <v>9000</v>
          </cell>
        </row>
        <row r="451">
          <cell r="I451">
            <v>3300</v>
          </cell>
        </row>
        <row r="452">
          <cell r="I452">
            <v>81687</v>
          </cell>
        </row>
        <row r="453">
          <cell r="I453">
            <v>5403</v>
          </cell>
        </row>
        <row r="454">
          <cell r="I454">
            <v>1000</v>
          </cell>
        </row>
        <row r="455">
          <cell r="I455">
            <v>0</v>
          </cell>
        </row>
        <row r="456">
          <cell r="I456">
            <v>200</v>
          </cell>
        </row>
        <row r="457">
          <cell r="I457">
            <v>0</v>
          </cell>
        </row>
        <row r="458">
          <cell r="I458">
            <v>13057</v>
          </cell>
        </row>
        <row r="459">
          <cell r="I459">
            <v>1367</v>
          </cell>
        </row>
        <row r="460">
          <cell r="I460">
            <v>1720</v>
          </cell>
        </row>
        <row r="461">
          <cell r="I461">
            <v>10000</v>
          </cell>
        </row>
        <row r="462">
          <cell r="I462">
            <v>8298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8650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12"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9">
          <cell r="I649">
            <v>0</v>
          </cell>
        </row>
        <row r="651">
          <cell r="I651">
            <v>0</v>
          </cell>
        </row>
        <row r="652">
          <cell r="I652">
            <v>0</v>
          </cell>
        </row>
        <row r="654">
          <cell r="I654">
            <v>0</v>
          </cell>
        </row>
        <row r="660">
          <cell r="I660">
            <v>1500000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</sheetData>
      <sheetData sheetId="9">
        <row r="4">
          <cell r="I4">
            <v>0</v>
          </cell>
        </row>
        <row r="45">
          <cell r="I45">
            <v>0</v>
          </cell>
        </row>
        <row r="48">
          <cell r="I48">
            <v>0</v>
          </cell>
        </row>
        <row r="74">
          <cell r="I74">
            <v>0</v>
          </cell>
        </row>
        <row r="89">
          <cell r="I89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106">
          <cell r="I106">
            <v>0</v>
          </cell>
        </row>
      </sheetData>
      <sheetData sheetId="10"/>
      <sheetData sheetId="11"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12"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9">
          <cell r="I649">
            <v>0</v>
          </cell>
        </row>
        <row r="651">
          <cell r="I651">
            <v>0</v>
          </cell>
        </row>
        <row r="652">
          <cell r="I652">
            <v>0</v>
          </cell>
        </row>
        <row r="654">
          <cell r="I654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</sheetData>
      <sheetData sheetId="12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</sheetData>
      <sheetData sheetId="13">
        <row r="4">
          <cell r="I4">
            <v>3000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25000</v>
          </cell>
        </row>
        <row r="12">
          <cell r="I12">
            <v>0</v>
          </cell>
        </row>
        <row r="24">
          <cell r="I24">
            <v>12300</v>
          </cell>
        </row>
        <row r="25">
          <cell r="I25">
            <v>1040</v>
          </cell>
        </row>
        <row r="26">
          <cell r="I26">
            <v>9888</v>
          </cell>
        </row>
        <row r="27">
          <cell r="I27">
            <v>205</v>
          </cell>
        </row>
        <row r="28">
          <cell r="I28">
            <v>200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567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800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11">
          <cell r="I111">
            <v>0</v>
          </cell>
        </row>
        <row r="112">
          <cell r="I112">
            <v>0</v>
          </cell>
        </row>
        <row r="118">
          <cell r="I118">
            <v>3000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</sheetData>
      <sheetData sheetId="14"/>
      <sheetData sheetId="15"/>
      <sheetData sheetId="16">
        <row r="4">
          <cell r="I4">
            <v>9500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9200</v>
          </cell>
        </row>
        <row r="10">
          <cell r="I10">
            <v>275</v>
          </cell>
        </row>
        <row r="11">
          <cell r="I11">
            <v>0</v>
          </cell>
        </row>
        <row r="12">
          <cell r="I12">
            <v>300</v>
          </cell>
        </row>
        <row r="13">
          <cell r="I13">
            <v>350</v>
          </cell>
        </row>
        <row r="14">
          <cell r="I14">
            <v>4500</v>
          </cell>
        </row>
        <row r="15">
          <cell r="I15">
            <v>9200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30000</v>
          </cell>
        </row>
        <row r="19">
          <cell r="I19">
            <v>0</v>
          </cell>
        </row>
        <row r="34">
          <cell r="I34">
            <v>0</v>
          </cell>
        </row>
        <row r="35">
          <cell r="I35">
            <v>26000</v>
          </cell>
        </row>
        <row r="36">
          <cell r="I36">
            <v>0</v>
          </cell>
        </row>
        <row r="37">
          <cell r="I37">
            <v>2500</v>
          </cell>
        </row>
        <row r="38">
          <cell r="I38">
            <v>2500</v>
          </cell>
        </row>
        <row r="39">
          <cell r="I39">
            <v>15000</v>
          </cell>
        </row>
        <row r="40">
          <cell r="I40">
            <v>9500</v>
          </cell>
        </row>
        <row r="41">
          <cell r="I41">
            <v>500</v>
          </cell>
        </row>
        <row r="42">
          <cell r="I42">
            <v>200</v>
          </cell>
        </row>
        <row r="43">
          <cell r="I43">
            <v>2000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73">
          <cell r="I73">
            <v>5125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</sheetData>
      <sheetData sheetId="17"/>
      <sheetData sheetId="18">
        <row r="4">
          <cell r="I4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9">
          <cell r="I69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164">
          <cell r="I164">
            <v>0</v>
          </cell>
        </row>
        <row r="168">
          <cell r="I168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</sheetData>
      <sheetData sheetId="19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8">
          <cell r="I48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</sheetData>
      <sheetData sheetId="20">
        <row r="4">
          <cell r="I4">
            <v>53000</v>
          </cell>
        </row>
        <row r="6">
          <cell r="I6">
            <v>0</v>
          </cell>
        </row>
        <row r="7">
          <cell r="I7">
            <v>70000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70000</v>
          </cell>
        </row>
        <row r="35">
          <cell r="I35">
            <v>0</v>
          </cell>
        </row>
        <row r="36">
          <cell r="I36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6">
          <cell r="I56">
            <v>53000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</sheetData>
      <sheetData sheetId="21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2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24">
          <cell r="I24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</sheetData>
      <sheetData sheetId="23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7">
          <cell r="I47">
            <v>0</v>
          </cell>
        </row>
        <row r="48">
          <cell r="I48">
            <v>0</v>
          </cell>
        </row>
        <row r="50">
          <cell r="I50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</sheetData>
      <sheetData sheetId="24">
        <row r="4">
          <cell r="I4">
            <v>165000</v>
          </cell>
        </row>
        <row r="6">
          <cell r="I6">
            <v>207584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30">
          <cell r="I30">
            <v>96000</v>
          </cell>
        </row>
        <row r="31">
          <cell r="I31">
            <v>103750</v>
          </cell>
        </row>
        <row r="32">
          <cell r="I32">
            <v>0</v>
          </cell>
        </row>
        <row r="33">
          <cell r="I33">
            <v>0</v>
          </cell>
        </row>
        <row r="38">
          <cell r="I38">
            <v>172834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</sheetData>
      <sheetData sheetId="25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</sheetData>
      <sheetData sheetId="26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</sheetData>
      <sheetData sheetId="27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</sheetData>
      <sheetData sheetId="28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9">
          <cell r="I69">
            <v>0</v>
          </cell>
        </row>
        <row r="70">
          <cell r="I70">
            <v>0</v>
          </cell>
        </row>
        <row r="72">
          <cell r="I72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</sheetData>
      <sheetData sheetId="29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9">
          <cell r="I69">
            <v>0</v>
          </cell>
        </row>
        <row r="70">
          <cell r="I70">
            <v>0</v>
          </cell>
        </row>
        <row r="72">
          <cell r="I72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</sheetData>
      <sheetData sheetId="30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31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</sheetData>
      <sheetData sheetId="32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</sheetData>
      <sheetData sheetId="33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</sheetData>
      <sheetData sheetId="34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</sheetData>
      <sheetData sheetId="35">
        <row r="4">
          <cell r="I4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</sheetData>
      <sheetData sheetId="36">
        <row r="12">
          <cell r="I12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5">
          <cell r="G25">
            <v>0</v>
          </cell>
        </row>
        <row r="28">
          <cell r="G28">
            <v>0</v>
          </cell>
        </row>
        <row r="32">
          <cell r="G32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workbookViewId="0">
      <selection activeCell="AE5" sqref="AE5"/>
    </sheetView>
  </sheetViews>
  <sheetFormatPr defaultColWidth="7.21875" defaultRowHeight="13.2" x14ac:dyDescent="0.25"/>
  <cols>
    <col min="1" max="1" width="36.6640625" style="53" customWidth="1"/>
    <col min="2" max="2" width="8.6640625" style="54" customWidth="1"/>
    <col min="3" max="3" width="16.5546875" style="55" customWidth="1"/>
    <col min="4" max="4" width="14.5546875" style="55" hidden="1" customWidth="1"/>
    <col min="5" max="5" width="0.5546875" style="55" customWidth="1"/>
    <col min="6" max="6" width="12.21875" style="55" customWidth="1"/>
    <col min="7" max="7" width="12.77734375" style="55" customWidth="1"/>
    <col min="8" max="8" width="1.109375" style="55" customWidth="1"/>
    <col min="9" max="9" width="0.5546875" style="55" customWidth="1"/>
    <col min="10" max="10" width="14" style="55" customWidth="1"/>
    <col min="11" max="11" width="14.5546875" style="55" hidden="1" customWidth="1"/>
    <col min="12" max="12" width="0.33203125" style="55" customWidth="1"/>
    <col min="13" max="13" width="0.21875" style="55" customWidth="1"/>
    <col min="14" max="14" width="14.109375" style="55" customWidth="1"/>
    <col min="15" max="24" width="14.5546875" style="55" hidden="1" customWidth="1"/>
    <col min="25" max="25" width="0.5546875" style="55" customWidth="1"/>
    <col min="26" max="26" width="0.21875" style="55" customWidth="1"/>
    <col min="27" max="28" width="14.5546875" style="55" hidden="1" customWidth="1"/>
    <col min="29" max="29" width="17" style="55" customWidth="1"/>
    <col min="30" max="16384" width="7.21875" style="5"/>
  </cols>
  <sheetData>
    <row r="1" spans="1:29" ht="42.6" thickBot="1" x14ac:dyDescent="0.45">
      <c r="A1" s="1" t="s">
        <v>0</v>
      </c>
      <c r="B1" s="2"/>
      <c r="C1" s="3"/>
      <c r="D1" s="3"/>
      <c r="E1" s="3"/>
      <c r="F1" s="3" t="s">
        <v>140</v>
      </c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11" customFormat="1" ht="38.4" customHeight="1" thickBot="1" x14ac:dyDescent="0.45">
      <c r="A2" s="6" t="str">
        <f>District_Name&amp;CHAR(10)&amp;
"District Code: "&amp;District_Code&amp;CHAR(10)&amp;
Budget_Type&amp;" Budget"&amp;CHAR(10)&amp;
Budget_Type&amp;": "&amp;TEXT(Budget_Date,"m/d/yyyy")&amp;CHAR(10)&amp;CHAR(10)&amp;
"Budgeted Pupil Count: "&amp;TEXT(Pupil_Count,"#,###.0")</f>
        <v>Kim School District R-88
District Code: 1760
 Budget
: 1/0/1900
Budgeted Pupil Count: 50.0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10" t="s">
        <v>28</v>
      </c>
    </row>
    <row r="3" spans="1:29" s="11" customFormat="1" ht="63" x14ac:dyDescent="0.4">
      <c r="A3" s="12" t="s">
        <v>29</v>
      </c>
      <c r="B3" s="13"/>
      <c r="C3" s="14">
        <f>[1]GenFundREV!I4</f>
        <v>1500000</v>
      </c>
      <c r="D3" s="15">
        <f>[1]CharterFundRev!I4</f>
        <v>0</v>
      </c>
      <c r="E3" s="15">
        <f>[1]InsResv!I4</f>
        <v>0</v>
      </c>
      <c r="F3" s="15">
        <f>'[1]CPP Fund'!I4</f>
        <v>3000</v>
      </c>
      <c r="G3" s="15">
        <f>[1]FoodServiceSRF!I4</f>
        <v>9500</v>
      </c>
      <c r="H3" s="15">
        <f>[1]GovGrants!I4</f>
        <v>0</v>
      </c>
      <c r="I3" s="15">
        <f>[1]SCCTMSpRev!I4</f>
        <v>0</v>
      </c>
      <c r="J3" s="15">
        <f>[1]PupActiv!I4</f>
        <v>53000</v>
      </c>
      <c r="K3" s="15">
        <f>[1]FullDayKOverride!I4</f>
        <v>0</v>
      </c>
      <c r="L3" s="15">
        <f>[1]Transp!I4</f>
        <v>0</v>
      </c>
      <c r="M3" s="15">
        <f>[1]OthSpecRev!I4</f>
        <v>0</v>
      </c>
      <c r="N3" s="15">
        <f>[1]BondRedm!I4</f>
        <v>165000</v>
      </c>
      <c r="O3" s="15">
        <f>[1]COPDebt!I4</f>
        <v>0</v>
      </c>
      <c r="P3" s="15">
        <f>[1]BuildFund!I4</f>
        <v>0</v>
      </c>
      <c r="Q3" s="15">
        <f>[1]SpecBuild!I4</f>
        <v>0</v>
      </c>
      <c r="R3" s="15">
        <f>[1]CapResCapPrj!I4</f>
        <v>0</v>
      </c>
      <c r="S3" s="15">
        <f>[1]SCCTMCapRes!I4</f>
        <v>0</v>
      </c>
      <c r="T3" s="15">
        <f>[1]OtherEnterprise!I4</f>
        <v>0</v>
      </c>
      <c r="U3" s="15">
        <f>[1]OtherInternal!I4</f>
        <v>0</v>
      </c>
      <c r="V3" s="15">
        <f>[1]RiskRelated!I4</f>
        <v>0</v>
      </c>
      <c r="W3" s="15">
        <f>'[1]Trust&amp;Agency'!I4</f>
        <v>0</v>
      </c>
      <c r="X3" s="15">
        <v>0</v>
      </c>
      <c r="Y3" s="15">
        <v>0</v>
      </c>
      <c r="Z3" s="15">
        <f>[1]PupilActAgency!I4</f>
        <v>0</v>
      </c>
      <c r="AA3" s="15">
        <f>'[1]Foundation Fund'!I4</f>
        <v>0</v>
      </c>
      <c r="AB3" s="15">
        <f>[1]Arbitrage!I12</f>
        <v>0</v>
      </c>
      <c r="AC3" s="16">
        <f>C3+D3+E3+F3+M3+G3+H3+J3+K3+L3+O3+P3+Q3+R3+T3+U3+V3+W3+X3+Y3+Z3+AB3+AA3+N3</f>
        <v>1730500</v>
      </c>
    </row>
    <row r="4" spans="1:29" s="11" customFormat="1" ht="1.95" customHeight="1" x14ac:dyDescent="0.4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</row>
    <row r="5" spans="1:29" s="23" customFormat="1" ht="21" x14ac:dyDescent="0.4">
      <c r="A5" s="12" t="s">
        <v>30</v>
      </c>
      <c r="B5" s="22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s="23" customFormat="1" ht="61.2" x14ac:dyDescent="0.35">
      <c r="A6" s="24" t="s">
        <v>31</v>
      </c>
      <c r="B6" s="25" t="s">
        <v>32</v>
      </c>
      <c r="C6" s="14">
        <f>[1]GenFundREV!I45</f>
        <v>483400</v>
      </c>
      <c r="D6" s="15">
        <f>[1]CharterFundRev!I45</f>
        <v>0</v>
      </c>
      <c r="E6" s="15">
        <f>SUM([1]InsResv!I6+[1]InsResv!I7+[1]InsResv!I8)</f>
        <v>0</v>
      </c>
      <c r="F6" s="15">
        <f>'[1]CPP Fund'!I6</f>
        <v>0</v>
      </c>
      <c r="G6" s="15">
        <f>SUM([1]FoodServiceSRF!I6:I9)</f>
        <v>9200</v>
      </c>
      <c r="H6" s="15">
        <f>SUM([1]GovGrants!I52:I61)</f>
        <v>0</v>
      </c>
      <c r="I6" s="15">
        <f>SUM([1]SCCTMSpRev!I6:I10)</f>
        <v>0</v>
      </c>
      <c r="J6" s="15">
        <f>SUM([1]PupActiv!I6:I8)</f>
        <v>70000</v>
      </c>
      <c r="K6" s="15">
        <f>SUM([1]FullDayKOverride!I6:I13)</f>
        <v>0</v>
      </c>
      <c r="L6" s="15">
        <f>SUM([1]Transp!I6:I13)</f>
        <v>0</v>
      </c>
      <c r="M6" s="15">
        <f>SUM([1]OthSpecRev!I6+[1]OthSpecRev!I7)</f>
        <v>0</v>
      </c>
      <c r="N6" s="15">
        <f>SUM([1]BondRedm!I6:I12)</f>
        <v>207584</v>
      </c>
      <c r="O6" s="15">
        <f>SUM([1]COPDebt!I6:I12)</f>
        <v>0</v>
      </c>
      <c r="P6" s="15">
        <f>SUM([1]BuildFund!I6+[1]BuildFund!I7)</f>
        <v>0</v>
      </c>
      <c r="Q6" s="15">
        <f>SUM([1]SpecBuild!I6:I9)</f>
        <v>0</v>
      </c>
      <c r="R6" s="15">
        <f>SUM([1]CapResCapPrj!I6:I10)</f>
        <v>0</v>
      </c>
      <c r="S6" s="15">
        <f>SUM([1]SCCTMCapRes!I6:I10)</f>
        <v>0</v>
      </c>
      <c r="T6" s="15">
        <f>SUM([1]OtherEnterprise!I6:I10)</f>
        <v>0</v>
      </c>
      <c r="U6" s="15">
        <f>SUM([1]OtherInternal!I6:I13)</f>
        <v>0</v>
      </c>
      <c r="V6" s="15">
        <f>SUM([1]RiskRelated!I6:I8)</f>
        <v>0</v>
      </c>
      <c r="W6" s="15">
        <f>'[1]Trust&amp;Agency'!I6</f>
        <v>0</v>
      </c>
      <c r="X6" s="15">
        <v>0</v>
      </c>
      <c r="Y6" s="15">
        <v>0</v>
      </c>
      <c r="Z6" s="15">
        <f>SUM([1]PupilActAgency!I6:I8)</f>
        <v>0</v>
      </c>
      <c r="AA6" s="15">
        <f>'[1]Foundation Fund'!I6</f>
        <v>0</v>
      </c>
      <c r="AB6" s="15">
        <f>SUM([1]Arbitrage!G15:G17)</f>
        <v>0</v>
      </c>
      <c r="AC6" s="16">
        <f>C6+D6+E6+F6+M6+G6+H6+J6+K6+L6+O6+P6+Q6+R6+T6+U6+V6+W6+X6+Y6+Z6+AB6+AA6+N6</f>
        <v>770184</v>
      </c>
    </row>
    <row r="7" spans="1:29" s="23" customFormat="1" ht="61.2" x14ac:dyDescent="0.35">
      <c r="A7" s="24" t="s">
        <v>33</v>
      </c>
      <c r="B7" s="25" t="s">
        <v>34</v>
      </c>
      <c r="C7" s="14">
        <f>[1]GenFundREV!I48</f>
        <v>186</v>
      </c>
      <c r="D7" s="15">
        <f>[1]CharterFundRev!I48</f>
        <v>0</v>
      </c>
      <c r="E7" s="15">
        <v>0</v>
      </c>
      <c r="F7" s="15">
        <f>'[1]CPP Fund'!I7</f>
        <v>0</v>
      </c>
      <c r="G7" s="15">
        <v>0</v>
      </c>
      <c r="H7" s="15"/>
      <c r="I7" s="15">
        <f>[1]SCCTMSpRev!I11</f>
        <v>0</v>
      </c>
      <c r="J7" s="15">
        <f>[1]PupActiv!I9</f>
        <v>0</v>
      </c>
      <c r="K7" s="15"/>
      <c r="L7" s="15"/>
      <c r="M7" s="15"/>
      <c r="N7" s="15">
        <f>[1]BondRedm!I13</f>
        <v>0</v>
      </c>
      <c r="O7" s="15">
        <f>[1]COPDebt!I13</f>
        <v>0</v>
      </c>
      <c r="P7" s="15"/>
      <c r="Q7" s="15"/>
      <c r="R7" s="15">
        <f>[1]CapResCapPrj!I11</f>
        <v>0</v>
      </c>
      <c r="S7" s="15">
        <f>[1]SCCTMCapRes!I11</f>
        <v>0</v>
      </c>
      <c r="T7" s="15"/>
      <c r="U7" s="15"/>
      <c r="V7" s="15"/>
      <c r="W7" s="15"/>
      <c r="X7" s="15">
        <v>0</v>
      </c>
      <c r="Y7" s="15">
        <v>0</v>
      </c>
      <c r="Z7" s="15"/>
      <c r="AA7" s="15"/>
      <c r="AB7" s="15"/>
      <c r="AC7" s="16">
        <f>C7+D7+E7+F7+M7+G7+H7+J7+K7+L7+O7+P7+Q7+R7+T7+U7+V7+W7+X7+Y7+Z7+AB7+AA7+N7</f>
        <v>186</v>
      </c>
    </row>
    <row r="8" spans="1:29" s="23" customFormat="1" ht="61.2" x14ac:dyDescent="0.35">
      <c r="A8" s="24" t="s">
        <v>35</v>
      </c>
      <c r="B8" s="25" t="s">
        <v>36</v>
      </c>
      <c r="C8" s="26">
        <f>[1]GenFundREV!I76</f>
        <v>676358</v>
      </c>
      <c r="D8" s="15">
        <f>[1]CharterFundRev!I74</f>
        <v>0</v>
      </c>
      <c r="E8" s="15">
        <f>[1]InsResv!I9</f>
        <v>0</v>
      </c>
      <c r="F8" s="15">
        <f>'[1]CPP Fund'!I8</f>
        <v>0</v>
      </c>
      <c r="G8" s="15">
        <f>SUM([1]FoodServiceSRF!I10:I13)</f>
        <v>925</v>
      </c>
      <c r="H8" s="15">
        <f>SUM([1]GovGrants!I8:I19)</f>
        <v>0</v>
      </c>
      <c r="I8" s="15">
        <f>SUM([1]SCCTMSpRev!I12:I15)</f>
        <v>0</v>
      </c>
      <c r="J8" s="15">
        <f>[1]PupActiv!I10</f>
        <v>0</v>
      </c>
      <c r="K8" s="15">
        <f>[1]FullDayKOverride!I14</f>
        <v>0</v>
      </c>
      <c r="L8" s="15">
        <f>[1]Transp!I14</f>
        <v>0</v>
      </c>
      <c r="M8" s="15">
        <f>[1]OthSpecRev!I8</f>
        <v>0</v>
      </c>
      <c r="N8" s="15"/>
      <c r="O8" s="15"/>
      <c r="P8" s="15">
        <f>[1]BuildFund!I8</f>
        <v>0</v>
      </c>
      <c r="Q8" s="15"/>
      <c r="R8" s="15">
        <f>SUM([1]CapResCapPrj!I12:I15)</f>
        <v>0</v>
      </c>
      <c r="S8" s="15">
        <f>SUM([1]SCCTMCapRes!I12:I15)</f>
        <v>0</v>
      </c>
      <c r="T8" s="15"/>
      <c r="U8" s="15"/>
      <c r="V8" s="15"/>
      <c r="W8" s="15"/>
      <c r="X8" s="15">
        <v>0</v>
      </c>
      <c r="Y8" s="15">
        <v>0</v>
      </c>
      <c r="Z8" s="15"/>
      <c r="AA8" s="15"/>
      <c r="AB8" s="15"/>
      <c r="AC8" s="16">
        <f>C8+D8+E8+F8+M8+G8+H8+J8+K8+L8+O8+P8+Q8+R8+T8+U8+V8+W8+X8+Y8+Z8+AB8+AA8+N8</f>
        <v>677283</v>
      </c>
    </row>
    <row r="9" spans="1:29" s="23" customFormat="1" ht="61.2" x14ac:dyDescent="0.35">
      <c r="A9" s="24" t="s">
        <v>37</v>
      </c>
      <c r="B9" s="25" t="s">
        <v>38</v>
      </c>
      <c r="C9" s="14">
        <f>[1]GenFundREV!I92</f>
        <v>38579</v>
      </c>
      <c r="D9" s="15">
        <f>[1]CharterFundRev!I89</f>
        <v>0</v>
      </c>
      <c r="E9" s="15">
        <v>0</v>
      </c>
      <c r="F9" s="15">
        <f>'[1]CPP Fund'!I9</f>
        <v>0</v>
      </c>
      <c r="G9" s="15">
        <f>SUM([1]FoodServiceSRF!I14:I17)</f>
        <v>13700</v>
      </c>
      <c r="H9" s="15">
        <f>SUM([1]GovGrants!I27:I46)</f>
        <v>0</v>
      </c>
      <c r="I9" s="15">
        <f>[1]SCCTMSpRev!I16</f>
        <v>0</v>
      </c>
      <c r="J9" s="15">
        <f>[1]PupActiv!I11</f>
        <v>0</v>
      </c>
      <c r="K9" s="15"/>
      <c r="L9" s="15"/>
      <c r="M9" s="15">
        <f>[1]OthSpecRev!I9</f>
        <v>0</v>
      </c>
      <c r="N9" s="15"/>
      <c r="O9" s="15"/>
      <c r="P9" s="15">
        <f>[1]BuildFund!I9</f>
        <v>0</v>
      </c>
      <c r="Q9" s="15"/>
      <c r="R9" s="15">
        <f>[1]CapResCapPrj!I16</f>
        <v>0</v>
      </c>
      <c r="S9" s="15">
        <f>[1]SCCTMCapRes!I16</f>
        <v>0</v>
      </c>
      <c r="T9" s="15"/>
      <c r="U9" s="15"/>
      <c r="V9" s="15"/>
      <c r="W9" s="15"/>
      <c r="X9" s="15">
        <v>0</v>
      </c>
      <c r="Y9" s="15">
        <v>0</v>
      </c>
      <c r="Z9" s="15"/>
      <c r="AA9" s="15"/>
      <c r="AB9" s="15"/>
      <c r="AC9" s="16">
        <f>C9+D9+E9+F9+M9+G9+H9+J9+K9+L9+O9+P9+Q9+R9+T9+U9+V9+W9+X9+Y9+Z9+AB9+AA9+N9</f>
        <v>52279</v>
      </c>
    </row>
    <row r="10" spans="1:29" s="23" customFormat="1" ht="21" x14ac:dyDescent="0.4">
      <c r="A10" s="27" t="s">
        <v>39</v>
      </c>
      <c r="B10" s="28"/>
      <c r="C10" s="29">
        <f t="shared" ref="C10:AB10" si="0">SUM(C6:C9)</f>
        <v>1198523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23825</v>
      </c>
      <c r="H10" s="30">
        <f t="shared" si="0"/>
        <v>0</v>
      </c>
      <c r="I10" s="30">
        <f t="shared" si="0"/>
        <v>0</v>
      </c>
      <c r="J10" s="30">
        <f t="shared" si="0"/>
        <v>70000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207584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  <c r="S10" s="30">
        <f t="shared" si="0"/>
        <v>0</v>
      </c>
      <c r="T10" s="30">
        <f t="shared" si="0"/>
        <v>0</v>
      </c>
      <c r="U10" s="30">
        <f t="shared" si="0"/>
        <v>0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>
        <f t="shared" si="0"/>
        <v>0</v>
      </c>
      <c r="AB10" s="30">
        <f t="shared" si="0"/>
        <v>0</v>
      </c>
      <c r="AC10" s="31">
        <f>C10+D10+E10+F10+M10+G10+H10+J10+K10+L10+O10+P10+Q10+R10+T10+U10+V10+W10+X10+Y10+Z10+AB10+AA10+N10</f>
        <v>1499932</v>
      </c>
    </row>
    <row r="11" spans="1:29" s="23" customFormat="1" ht="1.95" customHeight="1" x14ac:dyDescent="0.4">
      <c r="A11" s="12"/>
      <c r="B11" s="22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6"/>
    </row>
    <row r="12" spans="1:29" s="23" customFormat="1" ht="42" x14ac:dyDescent="0.4">
      <c r="A12" s="27" t="s">
        <v>40</v>
      </c>
      <c r="B12" s="28"/>
      <c r="C12" s="29">
        <f t="shared" ref="C12:AB12" si="1">C3+C10</f>
        <v>2698523</v>
      </c>
      <c r="D12" s="30">
        <f t="shared" si="1"/>
        <v>0</v>
      </c>
      <c r="E12" s="30">
        <f t="shared" si="1"/>
        <v>0</v>
      </c>
      <c r="F12" s="30">
        <f t="shared" si="1"/>
        <v>3000</v>
      </c>
      <c r="G12" s="30">
        <f t="shared" si="1"/>
        <v>33325</v>
      </c>
      <c r="H12" s="30">
        <f t="shared" si="1"/>
        <v>0</v>
      </c>
      <c r="I12" s="30">
        <f t="shared" si="1"/>
        <v>0</v>
      </c>
      <c r="J12" s="30">
        <f t="shared" si="1"/>
        <v>123000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372584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1">
        <f>C12+D12+E12+F12+M12+G12+H12+J12+K12+L12+O12+P12+Q12+R12+T12+U12+V12+W12+X12+Y12+Z12+AB12+AA12+N12</f>
        <v>3230432</v>
      </c>
    </row>
    <row r="13" spans="1:29" s="23" customFormat="1" ht="1.95" customHeight="1" x14ac:dyDescent="0.4">
      <c r="A13" s="12" t="s">
        <v>41</v>
      </c>
      <c r="B13" s="2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6"/>
    </row>
    <row r="14" spans="1:29" s="23" customFormat="1" ht="81.599999999999994" x14ac:dyDescent="0.35">
      <c r="A14" s="34" t="s">
        <v>42</v>
      </c>
      <c r="B14" s="25" t="s">
        <v>43</v>
      </c>
      <c r="C14" s="35">
        <f>-[1]GenFundREV!I110</f>
        <v>-25000</v>
      </c>
      <c r="D14" s="36">
        <f>-[1]CharterFundRev!I106</f>
        <v>0</v>
      </c>
      <c r="E14" s="36">
        <f>[1]InsResv!I11</f>
        <v>0</v>
      </c>
      <c r="F14" s="36">
        <f>'[1]CPP Fund'!I11</f>
        <v>25000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>
        <f>[1]CapResCapPrj!I20</f>
        <v>0</v>
      </c>
      <c r="S14" s="36">
        <f>[1]SCCTMCapRes!I20</f>
        <v>0</v>
      </c>
      <c r="T14" s="36"/>
      <c r="U14" s="36"/>
      <c r="V14" s="36"/>
      <c r="W14" s="36"/>
      <c r="X14" s="36">
        <v>0</v>
      </c>
      <c r="Y14" s="36">
        <v>0</v>
      </c>
      <c r="Z14" s="36"/>
      <c r="AA14" s="36"/>
      <c r="AB14" s="36">
        <f>[1]Arbitrage!G19</f>
        <v>0</v>
      </c>
      <c r="AC14" s="16">
        <f>C14+D14+E14+F14+M14+G14+H14+J14+K14+L14+O14+P14+Q14+R14+T14+U14+V14+W14+X14+Y14+Z14+AB14+AA14+N14</f>
        <v>0</v>
      </c>
    </row>
    <row r="15" spans="1:29" s="23" customFormat="1" ht="61.2" x14ac:dyDescent="0.35">
      <c r="A15" s="34" t="s">
        <v>44</v>
      </c>
      <c r="B15" s="25" t="s">
        <v>45</v>
      </c>
      <c r="C15" s="14">
        <f>[1]GenFundREV!I95</f>
        <v>-30000</v>
      </c>
      <c r="D15" s="15">
        <f>[1]CharterFundRev!I92</f>
        <v>0</v>
      </c>
      <c r="E15" s="15">
        <f>[1]InsResv!I10</f>
        <v>0</v>
      </c>
      <c r="F15" s="15">
        <f>'[1]CPP Fund'!I10</f>
        <v>0</v>
      </c>
      <c r="G15" s="15">
        <f>SUM([1]FoodServiceSRF!I18)</f>
        <v>30000</v>
      </c>
      <c r="H15" s="15">
        <f>SUM([1]GovGrants!I69)</f>
        <v>0</v>
      </c>
      <c r="I15" s="15">
        <f>[1]SCCTMSpRev!I17</f>
        <v>0</v>
      </c>
      <c r="J15" s="15">
        <f>[1]PupActiv!I12</f>
        <v>0</v>
      </c>
      <c r="K15" s="15">
        <f>[1]FullDayKOverride!I15</f>
        <v>0</v>
      </c>
      <c r="L15" s="15">
        <f>[1]Transp!I15</f>
        <v>0</v>
      </c>
      <c r="M15" s="15">
        <f>[1]OthSpecRev!I10</f>
        <v>0</v>
      </c>
      <c r="N15" s="15">
        <f>[1]BondRedm!I17</f>
        <v>0</v>
      </c>
      <c r="O15" s="15">
        <f>[1]COPDebt!I17</f>
        <v>0</v>
      </c>
      <c r="P15" s="15">
        <f>[1]BuildFund!I13</f>
        <v>0</v>
      </c>
      <c r="Q15" s="15">
        <f>[1]SpecBuild!I10</f>
        <v>0</v>
      </c>
      <c r="R15" s="15">
        <f>[1]CapResCapPrj!I17</f>
        <v>0</v>
      </c>
      <c r="S15" s="15">
        <f>[1]SCCTMCapRes!I17</f>
        <v>0</v>
      </c>
      <c r="T15" s="15">
        <f>[1]OtherEnterprise!I11</f>
        <v>0</v>
      </c>
      <c r="U15" s="15">
        <f>[1]OtherInternal!I14</f>
        <v>0</v>
      </c>
      <c r="V15" s="15">
        <f>[1]RiskRelated!I9</f>
        <v>0</v>
      </c>
      <c r="W15" s="15">
        <f>'[1]Trust&amp;Agency'!I7</f>
        <v>0</v>
      </c>
      <c r="X15" s="15">
        <v>0</v>
      </c>
      <c r="Y15" s="15">
        <v>0</v>
      </c>
      <c r="Z15" s="15">
        <f>[1]PupilActAgency!I9</f>
        <v>0</v>
      </c>
      <c r="AA15" s="15">
        <f>'[1]Foundation Fund'!I7</f>
        <v>0</v>
      </c>
      <c r="AB15" s="15">
        <f>[1]Arbitrage!G20</f>
        <v>0</v>
      </c>
      <c r="AC15" s="16">
        <f>C15+D15+E15+F15+M15+G15+H15+J15+K15+L15+O15+P15+Q15+R15+T15+U15+V15+W15+X15+Y15+Z15+AB15+AA15+N15</f>
        <v>0</v>
      </c>
    </row>
    <row r="16" spans="1:29" s="23" customFormat="1" ht="183.6" x14ac:dyDescent="0.35">
      <c r="A16" s="34" t="s">
        <v>46</v>
      </c>
      <c r="B16" s="25" t="s">
        <v>47</v>
      </c>
      <c r="C16" s="14">
        <f>[1]GenFundREV!I101-[1]GenFundREV!I95</f>
        <v>0</v>
      </c>
      <c r="D16" s="15">
        <f>SUM([1]CharterFundRev!I93+[1]CharterFundRev!I94+[1]CharterFundRev!I95)</f>
        <v>0</v>
      </c>
      <c r="E16" s="15">
        <f>[1]InsResv!I12</f>
        <v>0</v>
      </c>
      <c r="F16" s="15">
        <f>'[1]CPP Fund'!I12</f>
        <v>0</v>
      </c>
      <c r="G16" s="15">
        <f>SUM([1]FoodServiceSRF!I19)</f>
        <v>0</v>
      </c>
      <c r="H16" s="15">
        <f>SUM([1]GovGrants!I73:I82)</f>
        <v>0</v>
      </c>
      <c r="I16" s="15">
        <f>SUM([1]SCCTMSpRev!I18:I20)</f>
        <v>0</v>
      </c>
      <c r="J16" s="15">
        <f>[1]PupActiv!I13</f>
        <v>0</v>
      </c>
      <c r="K16" s="15">
        <f>[1]FullDayKOverride!I16</f>
        <v>0</v>
      </c>
      <c r="L16" s="15">
        <f>[1]Transp!I16</f>
        <v>0</v>
      </c>
      <c r="M16" s="15">
        <f>[1]OthSpecRev!I11</f>
        <v>0</v>
      </c>
      <c r="N16" s="15">
        <f>SUM([1]BondRedm!I14+[1]BondRedm!I15+[1]BondRedm!I16+[1]BondRedm!I18)</f>
        <v>0</v>
      </c>
      <c r="O16" s="15">
        <f>SUM([1]COPDebt!I14+[1]COPDebt!I15+[1]COPDebt!I16+[1]COPDebt!I18)</f>
        <v>0</v>
      </c>
      <c r="P16" s="15">
        <f>SUM([1]BuildFund!I10+[1]BuildFund!I11+[1]BuildFund!I12+[1]BuildFund!I14)</f>
        <v>0</v>
      </c>
      <c r="Q16" s="15">
        <f>[1]SpecBuild!I11</f>
        <v>0</v>
      </c>
      <c r="R16" s="15">
        <f>SUM([1]CapResCapPrj!I18+[1]CapResCapPrj!I19+[1]CapResCapPrj!I21)</f>
        <v>0</v>
      </c>
      <c r="S16" s="15">
        <f>SUM([1]SCCTMCapRes!I18+[1]SCCTMCapRes!I19+[1]SCCTMCapRes!I21)</f>
        <v>0</v>
      </c>
      <c r="T16" s="15">
        <f>[1]OtherEnterprise!I12</f>
        <v>0</v>
      </c>
      <c r="U16" s="15">
        <f>[1]OtherInternal!I15</f>
        <v>0</v>
      </c>
      <c r="V16" s="15">
        <f>SUM([1]RiskRelated!I10)</f>
        <v>0</v>
      </c>
      <c r="W16" s="15">
        <f>'[1]Trust&amp;Agency'!I8</f>
        <v>0</v>
      </c>
      <c r="X16" s="15">
        <v>0</v>
      </c>
      <c r="Y16" s="15">
        <v>0</v>
      </c>
      <c r="Z16" s="15">
        <f>[1]PupilActAgency!I10</f>
        <v>0</v>
      </c>
      <c r="AA16" s="15">
        <f>'[1]Foundation Fund'!I8</f>
        <v>0</v>
      </c>
      <c r="AB16" s="15">
        <f>[1]Arbitrage!G18</f>
        <v>0</v>
      </c>
      <c r="AC16" s="16">
        <f>C16+D16+E16+F16+M16+G16+H16+J16+K16+L16+O16+P16+Q16+R16+T16+U16+V16+W16+X16+Y16+Z16+AB16+AA16+N16</f>
        <v>0</v>
      </c>
    </row>
    <row r="17" spans="1:29" s="23" customFormat="1" ht="1.95" customHeight="1" x14ac:dyDescent="0.4">
      <c r="A17" s="12"/>
      <c r="B17" s="2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16"/>
    </row>
    <row r="18" spans="1:29" s="23" customFormat="1" ht="126" x14ac:dyDescent="0.4">
      <c r="A18" s="27" t="s">
        <v>48</v>
      </c>
      <c r="B18" s="28"/>
      <c r="C18" s="29">
        <f t="shared" ref="C18:AB18" si="2">C12+C14+C15+C16</f>
        <v>2643523</v>
      </c>
      <c r="D18" s="30">
        <f t="shared" si="2"/>
        <v>0</v>
      </c>
      <c r="E18" s="30">
        <f t="shared" si="2"/>
        <v>0</v>
      </c>
      <c r="F18" s="30">
        <f t="shared" si="2"/>
        <v>28000</v>
      </c>
      <c r="G18" s="30">
        <f t="shared" si="2"/>
        <v>63325</v>
      </c>
      <c r="H18" s="30">
        <f t="shared" si="2"/>
        <v>0</v>
      </c>
      <c r="I18" s="30">
        <f t="shared" si="2"/>
        <v>0</v>
      </c>
      <c r="J18" s="30">
        <f t="shared" si="2"/>
        <v>123000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372584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1">
        <f>C18+D18+E18+F18+M18+G18+H18+J18+K18+L18+O18+P18+Q18+R18+T18+U18+V18+W18+X18+Y18+Z18+AB18+AA18+N18</f>
        <v>3230432</v>
      </c>
    </row>
    <row r="19" spans="1:29" s="23" customFormat="1" ht="136.19999999999999" customHeight="1" x14ac:dyDescent="0.4">
      <c r="A19" s="17"/>
      <c r="B19" s="37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</row>
    <row r="20" spans="1:29" s="23" customFormat="1" ht="21" x14ac:dyDescent="0.4">
      <c r="A20" s="12" t="s">
        <v>49</v>
      </c>
      <c r="B20" s="2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16"/>
    </row>
    <row r="21" spans="1:29" s="23" customFormat="1" ht="42" x14ac:dyDescent="0.4">
      <c r="A21" s="12" t="s">
        <v>50</v>
      </c>
      <c r="B21" s="2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16"/>
    </row>
    <row r="22" spans="1:29" s="23" customFormat="1" ht="20.399999999999999" x14ac:dyDescent="0.35">
      <c r="A22" s="24" t="s">
        <v>51</v>
      </c>
      <c r="B22" s="25" t="s">
        <v>52</v>
      </c>
      <c r="C22" s="14">
        <f>SUM([1]GenFundExp!C$1074:C$1074)</f>
        <v>298034</v>
      </c>
      <c r="D22" s="15">
        <f>[1]CharterFundExp!B1074</f>
        <v>0</v>
      </c>
      <c r="E22" s="15"/>
      <c r="F22" s="15">
        <f>'[1]CPP Fund'!I24+'[1]CPP Fund'!I25</f>
        <v>13340</v>
      </c>
      <c r="G22" s="15"/>
      <c r="H22" s="15">
        <f>[1]GovGrants!I168-[1]GovGrants!I164</f>
        <v>0</v>
      </c>
      <c r="I22" s="15">
        <f>SUM([1]SCCTMSpRev!I33:I33)</f>
        <v>0</v>
      </c>
      <c r="J22" s="15">
        <f>SUM([1]PupActiv!I27:I28)</f>
        <v>0</v>
      </c>
      <c r="K22" s="15">
        <f>[1]FullDayKOverride!I23+[1]FullDayKOverride!I24</f>
        <v>0</v>
      </c>
      <c r="L22" s="15"/>
      <c r="M22" s="15">
        <f>[1]OthSpecRev!I23</f>
        <v>0</v>
      </c>
      <c r="N22" s="15"/>
      <c r="O22" s="15"/>
      <c r="P22" s="15"/>
      <c r="Q22" s="15">
        <f>[1]SpecBuild!I19</f>
        <v>0</v>
      </c>
      <c r="R22" s="15">
        <f>[1]CapResCapPrj!I33</f>
        <v>0</v>
      </c>
      <c r="S22" s="15">
        <f>[1]SCCTMCapRes!I33</f>
        <v>0</v>
      </c>
      <c r="T22" s="15">
        <f>[1]OtherEnterprise!I22</f>
        <v>0</v>
      </c>
      <c r="U22" s="15">
        <f>[1]OtherInternal!I26</f>
        <v>0</v>
      </c>
      <c r="V22" s="15">
        <f>[1]RiskRelated!I20</f>
        <v>0</v>
      </c>
      <c r="W22" s="15">
        <f>'[1]Trust&amp;Agency'!I19</f>
        <v>0</v>
      </c>
      <c r="X22" s="15"/>
      <c r="Y22" s="15"/>
      <c r="Z22" s="15">
        <f>'[1]Trust&amp;Agency'!I20</f>
        <v>0</v>
      </c>
      <c r="AA22" s="15">
        <f>'[1]Foundation Fund'!I19</f>
        <v>0</v>
      </c>
      <c r="AB22" s="15">
        <f>SUM([1]Arbitrage!G25:G28)</f>
        <v>0</v>
      </c>
      <c r="AC22" s="16">
        <f t="shared" ref="AC22:AC28" si="3">C22+D22+E22+F22+M22+G22+H22+J22+K22+L22+O22+P22+Q22+R22+T22+U22+V22+W22+X22+Y22+Z22+AB22+AA22+N22</f>
        <v>311374</v>
      </c>
    </row>
    <row r="23" spans="1:29" s="23" customFormat="1" ht="20.399999999999999" x14ac:dyDescent="0.35">
      <c r="A23" s="24" t="s">
        <v>53</v>
      </c>
      <c r="B23" s="25" t="s">
        <v>54</v>
      </c>
      <c r="C23" s="14">
        <f>SUM([1]GenFundExp!C$1075:C$1075)</f>
        <v>110238</v>
      </c>
      <c r="D23" s="15">
        <f>[1]CharterFundExp!B1075</f>
        <v>0</v>
      </c>
      <c r="E23" s="15"/>
      <c r="F23" s="15">
        <f>'[1]CPP Fund'!I26+'[1]CPP Fund'!I27</f>
        <v>10093</v>
      </c>
      <c r="G23" s="15"/>
      <c r="H23" s="15"/>
      <c r="I23" s="15">
        <f>SUM([1]SCCTMSpRev!I34:I34)</f>
        <v>0</v>
      </c>
      <c r="J23" s="15">
        <f>SUM([1]PupActiv!I29:I30)</f>
        <v>0</v>
      </c>
      <c r="K23" s="15">
        <f>[1]FullDayKOverride!I25+[1]FullDayKOverride!I26</f>
        <v>0</v>
      </c>
      <c r="L23" s="15"/>
      <c r="M23" s="15">
        <f>[1]OthSpecRev!I24</f>
        <v>0</v>
      </c>
      <c r="N23" s="15"/>
      <c r="O23" s="15"/>
      <c r="P23" s="15"/>
      <c r="Q23" s="15"/>
      <c r="R23" s="15">
        <f>[1]CapResCapPrj!I34</f>
        <v>0</v>
      </c>
      <c r="S23" s="15">
        <f>[1]SCCTMCapRes!I34</f>
        <v>0</v>
      </c>
      <c r="T23" s="15">
        <f>[1]OtherEnterprise!I23</f>
        <v>0</v>
      </c>
      <c r="U23" s="15">
        <f>[1]OtherInternal!I27</f>
        <v>0</v>
      </c>
      <c r="V23" s="15">
        <f>[1]RiskRelated!I21</f>
        <v>0</v>
      </c>
      <c r="W23" s="15">
        <f>'[1]Trust&amp;Agency'!I20</f>
        <v>0</v>
      </c>
      <c r="X23" s="15"/>
      <c r="Y23" s="15"/>
      <c r="Z23" s="15">
        <f>[1]PupilActAgency!I23</f>
        <v>0</v>
      </c>
      <c r="AA23" s="15">
        <f>'[1]Foundation Fund'!I20</f>
        <v>0</v>
      </c>
      <c r="AB23" s="15"/>
      <c r="AC23" s="16">
        <f t="shared" si="3"/>
        <v>120331</v>
      </c>
    </row>
    <row r="24" spans="1:29" s="23" customFormat="1" ht="61.95" customHeight="1" x14ac:dyDescent="0.35">
      <c r="A24" s="24" t="s">
        <v>55</v>
      </c>
      <c r="B24" s="25" t="s">
        <v>56</v>
      </c>
      <c r="C24" s="14">
        <f>SUM([1]GenFundExp!C$1076:C$1096)</f>
        <v>26435</v>
      </c>
      <c r="D24" s="15">
        <f>SUM([1]CharterFundExp!B1076:B1096)</f>
        <v>0</v>
      </c>
      <c r="E24" s="15"/>
      <c r="F24" s="15">
        <f>SUM('[1]CPP Fund'!I28:I45)</f>
        <v>767</v>
      </c>
      <c r="G24" s="15"/>
      <c r="H24" s="15"/>
      <c r="I24" s="15">
        <f>SUM([1]SCCTMSpRev!I35:I37)</f>
        <v>0</v>
      </c>
      <c r="J24" s="15">
        <f>SUM([1]PupActiv!I31:I33)</f>
        <v>0</v>
      </c>
      <c r="K24" s="15">
        <f>SUM([1]FullDayKOverride!I27:I29)</f>
        <v>0</v>
      </c>
      <c r="L24" s="15"/>
      <c r="M24" s="15">
        <f>SUM([1]OthSpecRev!I25:I27)</f>
        <v>0</v>
      </c>
      <c r="N24" s="15"/>
      <c r="O24" s="15"/>
      <c r="P24" s="15"/>
      <c r="Q24" s="15">
        <f>[1]SpecBuild!I20</f>
        <v>0</v>
      </c>
      <c r="R24" s="15">
        <f>SUM([1]CapResCapPrj!I35:I37)</f>
        <v>0</v>
      </c>
      <c r="S24" s="15">
        <f>SUM([1]SCCTMCapRes!I35:I37)</f>
        <v>0</v>
      </c>
      <c r="T24" s="15">
        <f>SUM([1]OtherEnterprise!I24:I26)</f>
        <v>0</v>
      </c>
      <c r="U24" s="15">
        <f>SUM([1]OtherInternal!I28:I30)</f>
        <v>0</v>
      </c>
      <c r="V24" s="15">
        <f>SUM([1]RiskRelated!I22:I24)</f>
        <v>0</v>
      </c>
      <c r="W24" s="15">
        <f>SUM('[1]Trust&amp;Agency'!I21+'[1]Trust&amp;Agency'!I22+'[1]Trust&amp;Agency'!I23)</f>
        <v>0</v>
      </c>
      <c r="X24" s="15"/>
      <c r="Y24" s="15"/>
      <c r="Z24" s="15">
        <f>SUM([1]PupilActAgency!I24+[1]PupilActAgency!I25+[1]PupilActAgency!I26)</f>
        <v>0</v>
      </c>
      <c r="AA24" s="15">
        <f>SUM('[1]Foundation Fund'!I21+'[1]Foundation Fund'!I22+'[1]Foundation Fund'!I23)</f>
        <v>0</v>
      </c>
      <c r="AB24" s="15"/>
      <c r="AC24" s="16">
        <f t="shared" si="3"/>
        <v>27202</v>
      </c>
    </row>
    <row r="25" spans="1:29" s="23" customFormat="1" ht="20.399999999999999" x14ac:dyDescent="0.35">
      <c r="A25" s="24" t="s">
        <v>57</v>
      </c>
      <c r="B25" s="25" t="s">
        <v>58</v>
      </c>
      <c r="C25" s="14">
        <f>SUM([1]GenFundExp!C$1097:C$1098)</f>
        <v>17245</v>
      </c>
      <c r="D25" s="15">
        <f>[1]CharterFundExp!B1097+[1]CharterFundExp!B1098</f>
        <v>0</v>
      </c>
      <c r="E25" s="15"/>
      <c r="F25" s="15">
        <f>SUM('[1]CPP Fund'!I46:I47)</f>
        <v>800</v>
      </c>
      <c r="G25" s="15"/>
      <c r="H25" s="15"/>
      <c r="I25" s="15">
        <f>[1]SCCTMSpRev!I38</f>
        <v>0</v>
      </c>
      <c r="J25" s="15">
        <f>[1]PupActiv!I34</f>
        <v>70000</v>
      </c>
      <c r="K25" s="15">
        <f>[1]FullDayKOverride!I30</f>
        <v>0</v>
      </c>
      <c r="L25" s="15"/>
      <c r="M25" s="15">
        <f>[1]OthSpecRev!I28</f>
        <v>0</v>
      </c>
      <c r="N25" s="15"/>
      <c r="O25" s="15"/>
      <c r="P25" s="15"/>
      <c r="Q25" s="15">
        <f>[1]SpecBuild!I21</f>
        <v>0</v>
      </c>
      <c r="R25" s="15">
        <f>[1]CapResCapPrj!I38</f>
        <v>0</v>
      </c>
      <c r="S25" s="15">
        <f>[1]SCCTMCapRes!I38</f>
        <v>0</v>
      </c>
      <c r="T25" s="15">
        <f>[1]OtherEnterprise!I27</f>
        <v>0</v>
      </c>
      <c r="U25" s="15">
        <f>[1]OtherInternal!I31</f>
        <v>0</v>
      </c>
      <c r="V25" s="15">
        <f>[1]RiskRelated!I25</f>
        <v>0</v>
      </c>
      <c r="W25" s="15">
        <f>'[1]Trust&amp;Agency'!I24</f>
        <v>0</v>
      </c>
      <c r="X25" s="15"/>
      <c r="Y25" s="15"/>
      <c r="Z25" s="15">
        <f>[1]PupilActAgency!I27</f>
        <v>0</v>
      </c>
      <c r="AA25" s="15">
        <f>'[1]Foundation Fund'!I24</f>
        <v>0</v>
      </c>
      <c r="AB25" s="15"/>
      <c r="AC25" s="16">
        <f t="shared" si="3"/>
        <v>88045</v>
      </c>
    </row>
    <row r="26" spans="1:29" s="23" customFormat="1" ht="20.399999999999999" x14ac:dyDescent="0.35">
      <c r="A26" s="24" t="s">
        <v>59</v>
      </c>
      <c r="B26" s="25" t="s">
        <v>60</v>
      </c>
      <c r="C26" s="14">
        <f>SUM([1]GenFundExp!C$1099:C$1102)</f>
        <v>0</v>
      </c>
      <c r="D26" s="15">
        <f>[1]CharterFundExp!B1099+[1]CharterFundExp!B1100+[1]CharterFundExp!B1101</f>
        <v>0</v>
      </c>
      <c r="E26" s="15"/>
      <c r="F26" s="15">
        <f>SUM('[1]CPP Fund'!I48:I50)</f>
        <v>0</v>
      </c>
      <c r="G26" s="15"/>
      <c r="H26" s="15"/>
      <c r="I26" s="15">
        <f>SUM([1]SCCTMSpRev!I39:I45)</f>
        <v>0</v>
      </c>
      <c r="J26" s="15">
        <f>SUM([1]PupActiv!I35:I35)</f>
        <v>0</v>
      </c>
      <c r="K26" s="15">
        <f>SUM([1]FullDayKOverride!I31:I32)</f>
        <v>0</v>
      </c>
      <c r="L26" s="15"/>
      <c r="M26" s="15">
        <f>+[1]OthSpecRev!I29</f>
        <v>0</v>
      </c>
      <c r="N26" s="15"/>
      <c r="O26" s="15"/>
      <c r="P26" s="15"/>
      <c r="Q26" s="15">
        <f>SUM([1]SpecBuild!I22:I25)</f>
        <v>0</v>
      </c>
      <c r="R26" s="15">
        <f>SUM([1]CapResCapPrj!I39:I45)</f>
        <v>0</v>
      </c>
      <c r="S26" s="15">
        <f>SUM([1]SCCTMCapRes!I39:I45)</f>
        <v>0</v>
      </c>
      <c r="T26" s="15">
        <f>SUM([1]OtherEnterprise!I28:I29)</f>
        <v>0</v>
      </c>
      <c r="U26" s="15">
        <f>SUM([1]OtherInternal!I32:I33)</f>
        <v>0</v>
      </c>
      <c r="V26" s="15">
        <f>SUM([1]RiskRelated!I26:I27)</f>
        <v>0</v>
      </c>
      <c r="W26" s="15">
        <f>SUM('[1]Trust&amp;Agency'!I25+'[1]Trust&amp;Agency'!I26)</f>
        <v>0</v>
      </c>
      <c r="X26" s="15"/>
      <c r="Y26" s="15"/>
      <c r="Z26" s="15">
        <f>SUM([1]PupilActAgency!I28+[1]PupilActAgency!I29)</f>
        <v>0</v>
      </c>
      <c r="AA26" s="15">
        <f>SUM('[1]Foundation Fund'!I25+'[1]Foundation Fund'!I26)</f>
        <v>0</v>
      </c>
      <c r="AB26" s="15"/>
      <c r="AC26" s="16">
        <f t="shared" si="3"/>
        <v>0</v>
      </c>
    </row>
    <row r="27" spans="1:29" s="23" customFormat="1" ht="50.4" customHeight="1" x14ac:dyDescent="0.35">
      <c r="A27" s="24" t="s">
        <v>61</v>
      </c>
      <c r="B27" s="25" t="s">
        <v>62</v>
      </c>
      <c r="C27" s="14">
        <f>SUM([1]GenFundExp!C$1103:C$1106)</f>
        <v>5000</v>
      </c>
      <c r="D27" s="15">
        <f>[1]CharterFundExp!B1102+[1]CharterFundExp!B1103+[1]CharterFundExp!B1104+[1]CharterFundExp!B1105</f>
        <v>0</v>
      </c>
      <c r="E27" s="15"/>
      <c r="F27" s="15">
        <f>SUM('[1]CPP Fund'!I51:I54)</f>
        <v>0</v>
      </c>
      <c r="G27" s="15"/>
      <c r="H27" s="15"/>
      <c r="I27" s="15">
        <f>[1]SCCTMSpRev!I46</f>
        <v>0</v>
      </c>
      <c r="J27" s="15">
        <f>[1]PupActiv!I36</f>
        <v>0</v>
      </c>
      <c r="K27" s="15">
        <f>[1]FullDayKOverride!I33</f>
        <v>0</v>
      </c>
      <c r="L27" s="15"/>
      <c r="M27" s="15">
        <f>SUM([1]OthSpecRev!I30)</f>
        <v>0</v>
      </c>
      <c r="N27" s="15"/>
      <c r="O27" s="15"/>
      <c r="P27" s="15"/>
      <c r="Q27" s="15">
        <f>[1]SpecBuild!I26</f>
        <v>0</v>
      </c>
      <c r="R27" s="15">
        <f>[1]CapResCapPrj!I46</f>
        <v>0</v>
      </c>
      <c r="S27" s="15">
        <f>[1]SCCTMCapRes!I46</f>
        <v>0</v>
      </c>
      <c r="T27" s="15">
        <f>+[1]OtherEnterprise!I30+[1]OtherEnterprise!I31</f>
        <v>0</v>
      </c>
      <c r="U27" s="15">
        <f>SUM([1]OtherInternal!I34:I35)</f>
        <v>0</v>
      </c>
      <c r="V27" s="15">
        <f>+[1]RiskRelated!I28+[1]RiskRelated!I29</f>
        <v>0</v>
      </c>
      <c r="W27" s="15">
        <f>'[1]Trust&amp;Agency'!I27</f>
        <v>0</v>
      </c>
      <c r="X27" s="15"/>
      <c r="Y27" s="15"/>
      <c r="Z27" s="15">
        <f>[1]PupilActAgency!I30</f>
        <v>0</v>
      </c>
      <c r="AA27" s="15">
        <f>'[1]Foundation Fund'!I27</f>
        <v>0</v>
      </c>
      <c r="AB27" s="15"/>
      <c r="AC27" s="16">
        <f t="shared" si="3"/>
        <v>5000</v>
      </c>
    </row>
    <row r="28" spans="1:29" s="23" customFormat="1" ht="21" x14ac:dyDescent="0.4">
      <c r="A28" s="41" t="s">
        <v>63</v>
      </c>
      <c r="B28" s="28"/>
      <c r="C28" s="29">
        <f t="shared" ref="C28:AB28" si="4">SUM(C22:C27)</f>
        <v>456952</v>
      </c>
      <c r="D28" s="30">
        <f t="shared" si="4"/>
        <v>0</v>
      </c>
      <c r="E28" s="30">
        <f t="shared" si="4"/>
        <v>0</v>
      </c>
      <c r="F28" s="30">
        <f t="shared" si="4"/>
        <v>25000</v>
      </c>
      <c r="G28" s="30">
        <f t="shared" si="4"/>
        <v>0</v>
      </c>
      <c r="H28" s="30">
        <f t="shared" si="4"/>
        <v>0</v>
      </c>
      <c r="I28" s="30">
        <f t="shared" si="4"/>
        <v>0</v>
      </c>
      <c r="J28" s="30">
        <f t="shared" si="4"/>
        <v>70000</v>
      </c>
      <c r="K28" s="30">
        <f t="shared" si="4"/>
        <v>0</v>
      </c>
      <c r="L28" s="30">
        <f t="shared" si="4"/>
        <v>0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0">
        <f t="shared" si="4"/>
        <v>0</v>
      </c>
      <c r="Q28" s="30">
        <f t="shared" si="4"/>
        <v>0</v>
      </c>
      <c r="R28" s="30">
        <f t="shared" si="4"/>
        <v>0</v>
      </c>
      <c r="S28" s="30">
        <f t="shared" si="4"/>
        <v>0</v>
      </c>
      <c r="T28" s="30">
        <f t="shared" si="4"/>
        <v>0</v>
      </c>
      <c r="U28" s="30">
        <f t="shared" si="4"/>
        <v>0</v>
      </c>
      <c r="V28" s="30">
        <f t="shared" si="4"/>
        <v>0</v>
      </c>
      <c r="W28" s="30">
        <f t="shared" si="4"/>
        <v>0</v>
      </c>
      <c r="X28" s="30">
        <f t="shared" si="4"/>
        <v>0</v>
      </c>
      <c r="Y28" s="30">
        <f t="shared" si="4"/>
        <v>0</v>
      </c>
      <c r="Z28" s="30">
        <f t="shared" si="4"/>
        <v>0</v>
      </c>
      <c r="AA28" s="30">
        <f t="shared" si="4"/>
        <v>0</v>
      </c>
      <c r="AB28" s="30">
        <f t="shared" si="4"/>
        <v>0</v>
      </c>
      <c r="AC28" s="31">
        <f t="shared" si="3"/>
        <v>551952</v>
      </c>
    </row>
    <row r="29" spans="1:29" s="23" customFormat="1" ht="21" x14ac:dyDescent="0.4">
      <c r="A29" s="12" t="s">
        <v>64</v>
      </c>
      <c r="B29" s="22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16"/>
    </row>
    <row r="30" spans="1:29" s="23" customFormat="1" ht="18.600000000000001" customHeight="1" x14ac:dyDescent="0.4">
      <c r="A30" s="12" t="s">
        <v>65</v>
      </c>
      <c r="B30" s="2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16"/>
    </row>
    <row r="31" spans="1:29" s="23" customFormat="1" ht="20.399999999999999" x14ac:dyDescent="0.35">
      <c r="A31" s="24" t="s">
        <v>51</v>
      </c>
      <c r="B31" s="25" t="s">
        <v>52</v>
      </c>
      <c r="C31" s="42">
        <f>[1]GenFundExp2!I6+[1]GenFundExp2!I7</f>
        <v>0</v>
      </c>
      <c r="D31" s="43">
        <f>[1]CharterFundExp2!I6+[1]CharterFundExp2!I7</f>
        <v>0</v>
      </c>
      <c r="E31" s="43"/>
      <c r="F31" s="43">
        <f>'[1]CPP Fund'!I74+'[1]CPP Fund'!I75</f>
        <v>0</v>
      </c>
      <c r="G31" s="43"/>
      <c r="H31" s="43"/>
      <c r="I31" s="43">
        <f>[1]SCCTMSpRev!I51</f>
        <v>0</v>
      </c>
      <c r="J31" s="43">
        <f>[1]PupActiv!I41</f>
        <v>0</v>
      </c>
      <c r="K31" s="43"/>
      <c r="L31" s="43">
        <f>[1]Transp!I24+[1]Transp!I25</f>
        <v>0</v>
      </c>
      <c r="M31" s="43">
        <f>[1]OthSpecRev!I35</f>
        <v>0</v>
      </c>
      <c r="N31" s="43"/>
      <c r="O31" s="43"/>
      <c r="P31" s="43"/>
      <c r="Q31" s="43"/>
      <c r="R31" s="43">
        <f>[1]CapResCapPrj!I51</f>
        <v>0</v>
      </c>
      <c r="S31" s="43">
        <f>[1]SCCTMCapRes!I51</f>
        <v>0</v>
      </c>
      <c r="T31" s="43"/>
      <c r="U31" s="43"/>
      <c r="V31" s="43"/>
      <c r="W31" s="43">
        <f>'[1]Trust&amp;Agency'!I32</f>
        <v>0</v>
      </c>
      <c r="X31" s="43"/>
      <c r="Y31" s="43"/>
      <c r="Z31" s="43">
        <f>[1]PupilActAgency!I35</f>
        <v>0</v>
      </c>
      <c r="AA31" s="43">
        <f>'[1]Foundation Fund'!I32</f>
        <v>0</v>
      </c>
      <c r="AB31" s="43"/>
      <c r="AC31" s="16">
        <f t="shared" ref="AC31:AC37" si="5">C31+D31+E31+F31+M31+G31+H31+J31+K31+L31+O31+P31+Q31+R31+T31+U31+V31+W31+X31+Y31+Z31+AB31+AA31+N31</f>
        <v>0</v>
      </c>
    </row>
    <row r="32" spans="1:29" s="23" customFormat="1" ht="20.399999999999999" x14ac:dyDescent="0.35">
      <c r="A32" s="24" t="s">
        <v>53</v>
      </c>
      <c r="B32" s="25" t="s">
        <v>54</v>
      </c>
      <c r="C32" s="42">
        <f>[1]GenFundExp2!I8+[1]GenFundExp2!I9</f>
        <v>0</v>
      </c>
      <c r="D32" s="43">
        <f>[1]CharterFundExp2!I8+[1]CharterFundExp2!I9</f>
        <v>0</v>
      </c>
      <c r="E32" s="43"/>
      <c r="F32" s="43">
        <f>'[1]CPP Fund'!I76+'[1]CPP Fund'!I77</f>
        <v>0</v>
      </c>
      <c r="G32" s="43"/>
      <c r="H32" s="43"/>
      <c r="I32" s="43">
        <f>[1]SCCTMSpRev!I52</f>
        <v>0</v>
      </c>
      <c r="J32" s="43">
        <f>[1]PupActiv!I42</f>
        <v>0</v>
      </c>
      <c r="K32" s="43"/>
      <c r="L32" s="43">
        <f>[1]Transp!I26+[1]Transp!I27</f>
        <v>0</v>
      </c>
      <c r="M32" s="43">
        <f>[1]OthSpecRev!I36</f>
        <v>0</v>
      </c>
      <c r="N32" s="43"/>
      <c r="O32" s="43"/>
      <c r="P32" s="43"/>
      <c r="Q32" s="43"/>
      <c r="R32" s="43">
        <f>[1]CapResCapPrj!I52</f>
        <v>0</v>
      </c>
      <c r="S32" s="43">
        <f>[1]SCCTMCapRes!I52</f>
        <v>0</v>
      </c>
      <c r="T32" s="43"/>
      <c r="U32" s="43"/>
      <c r="V32" s="43"/>
      <c r="W32" s="43">
        <f>'[1]Trust&amp;Agency'!I33</f>
        <v>0</v>
      </c>
      <c r="X32" s="43"/>
      <c r="Y32" s="43"/>
      <c r="Z32" s="43">
        <f>[1]PupilActAgency!I36</f>
        <v>0</v>
      </c>
      <c r="AA32" s="43">
        <f>'[1]Foundation Fund'!I33</f>
        <v>0</v>
      </c>
      <c r="AB32" s="43"/>
      <c r="AC32" s="16">
        <f t="shared" si="5"/>
        <v>0</v>
      </c>
    </row>
    <row r="33" spans="1:29" s="23" customFormat="1" ht="69.599999999999994" customHeight="1" x14ac:dyDescent="0.35">
      <c r="A33" s="24" t="s">
        <v>55</v>
      </c>
      <c r="B33" s="25" t="s">
        <v>56</v>
      </c>
      <c r="C33" s="42">
        <f>SUM([1]GenFundExp2!I10:I28)</f>
        <v>37599</v>
      </c>
      <c r="D33" s="43">
        <f>SUM([1]CharterFundExp2!I10:I28)</f>
        <v>0</v>
      </c>
      <c r="E33" s="43"/>
      <c r="F33" s="43">
        <f>SUM('[1]CPP Fund'!I78:I95)</f>
        <v>0</v>
      </c>
      <c r="G33" s="43"/>
      <c r="H33" s="43"/>
      <c r="I33" s="43">
        <f>SUM([1]SCCTMSpRev!I53:I55)</f>
        <v>0</v>
      </c>
      <c r="J33" s="43">
        <f>SUM([1]PupActiv!I43:I45)</f>
        <v>0</v>
      </c>
      <c r="K33" s="43"/>
      <c r="L33" s="43">
        <f>SUM([1]Transp!I28:I30)</f>
        <v>0</v>
      </c>
      <c r="M33" s="43">
        <f>SUM([1]OthSpecRev!I37:I39)</f>
        <v>0</v>
      </c>
      <c r="N33" s="43"/>
      <c r="O33" s="43"/>
      <c r="P33" s="43"/>
      <c r="Q33" s="43"/>
      <c r="R33" s="43">
        <f>SUM([1]CapResCapPrj!I53:I55)</f>
        <v>0</v>
      </c>
      <c r="S33" s="43">
        <f>SUM([1]SCCTMCapRes!I53:I55)</f>
        <v>0</v>
      </c>
      <c r="T33" s="43"/>
      <c r="U33" s="43"/>
      <c r="V33" s="43"/>
      <c r="W33" s="43">
        <f>SUM('[1]Trust&amp;Agency'!I34+'[1]Trust&amp;Agency'!I35+'[1]Trust&amp;Agency'!I36)</f>
        <v>0</v>
      </c>
      <c r="X33" s="43"/>
      <c r="Y33" s="43"/>
      <c r="Z33" s="43">
        <f>SUM([1]PupilActAgency!I37+[1]PupilActAgency!I38+[1]PupilActAgency!I39)</f>
        <v>0</v>
      </c>
      <c r="AA33" s="43">
        <f>SUM('[1]Foundation Fund'!I34+'[1]Foundation Fund'!I35+'[1]Foundation Fund'!I36)</f>
        <v>0</v>
      </c>
      <c r="AB33" s="43"/>
      <c r="AC33" s="16">
        <f t="shared" si="5"/>
        <v>37599</v>
      </c>
    </row>
    <row r="34" spans="1:29" s="23" customFormat="1" ht="20.399999999999999" x14ac:dyDescent="0.35">
      <c r="A34" s="24" t="s">
        <v>57</v>
      </c>
      <c r="B34" s="25" t="s">
        <v>58</v>
      </c>
      <c r="C34" s="42">
        <f>SUM([1]GenFundExp2!I29+[1]GenFundExp2!I30)</f>
        <v>0</v>
      </c>
      <c r="D34" s="43">
        <f>SUM([1]CharterFundExp2!I29+[1]CharterFundExp2!I30)</f>
        <v>0</v>
      </c>
      <c r="E34" s="43"/>
      <c r="F34" s="43">
        <f>SUM('[1]CPP Fund'!I96:I97)</f>
        <v>0</v>
      </c>
      <c r="G34" s="43"/>
      <c r="H34" s="43"/>
      <c r="I34" s="43">
        <f>[1]SCCTMSpRev!I56</f>
        <v>0</v>
      </c>
      <c r="J34" s="43">
        <f>[1]PupActiv!I46</f>
        <v>0</v>
      </c>
      <c r="K34" s="43"/>
      <c r="L34" s="43">
        <f>[1]Transp!I31</f>
        <v>0</v>
      </c>
      <c r="M34" s="43">
        <f>SUM([1]OthSpecRev!I40)</f>
        <v>0</v>
      </c>
      <c r="N34" s="43"/>
      <c r="O34" s="43"/>
      <c r="P34" s="43"/>
      <c r="Q34" s="43"/>
      <c r="R34" s="43">
        <f>[1]CapResCapPrj!I56</f>
        <v>0</v>
      </c>
      <c r="S34" s="43">
        <f>[1]SCCTMCapRes!I56</f>
        <v>0</v>
      </c>
      <c r="T34" s="43"/>
      <c r="U34" s="43"/>
      <c r="V34" s="43"/>
      <c r="W34" s="43">
        <f>'[1]Trust&amp;Agency'!I37</f>
        <v>0</v>
      </c>
      <c r="X34" s="43"/>
      <c r="Y34" s="43"/>
      <c r="Z34" s="43">
        <f>[1]PupilActAgency!I40</f>
        <v>0</v>
      </c>
      <c r="AA34" s="43">
        <f>'[1]Foundation Fund'!I37</f>
        <v>0</v>
      </c>
      <c r="AB34" s="43"/>
      <c r="AC34" s="16">
        <f t="shared" si="5"/>
        <v>0</v>
      </c>
    </row>
    <row r="35" spans="1:29" s="23" customFormat="1" ht="20.399999999999999" x14ac:dyDescent="0.35">
      <c r="A35" s="24" t="s">
        <v>59</v>
      </c>
      <c r="B35" s="25" t="s">
        <v>60</v>
      </c>
      <c r="C35" s="42">
        <f>SUM([1]GenFundExp2!I31+[1]GenFundExp2!I32+[1]GenFundExp2!I33)</f>
        <v>0</v>
      </c>
      <c r="D35" s="43">
        <f>SUM([1]CharterFundExp2!I31+[1]CharterFundExp2!I32+[1]CharterFundExp2!I33)</f>
        <v>0</v>
      </c>
      <c r="E35" s="43"/>
      <c r="F35" s="43">
        <f>SUM('[1]CPP Fund'!I98:I101)</f>
        <v>0</v>
      </c>
      <c r="G35" s="43"/>
      <c r="H35" s="43"/>
      <c r="I35" s="43">
        <f>SUM([1]SCCTMSpRev!I57:I63)</f>
        <v>0</v>
      </c>
      <c r="J35" s="43">
        <f>SUM([1]PupActiv!I47:I47)</f>
        <v>0</v>
      </c>
      <c r="K35" s="43"/>
      <c r="L35" s="43">
        <f>SUM([1]Transp!I32:I33)</f>
        <v>0</v>
      </c>
      <c r="M35" s="43">
        <f>SUM([1]OthSpecRev!I41:I41)</f>
        <v>0</v>
      </c>
      <c r="N35" s="43"/>
      <c r="O35" s="43"/>
      <c r="P35" s="43"/>
      <c r="Q35" s="43"/>
      <c r="R35" s="43">
        <f>SUM([1]CapResCapPrj!I57:I63)</f>
        <v>0</v>
      </c>
      <c r="S35" s="43">
        <f>SUM([1]SCCTMCapRes!I57:I63)</f>
        <v>0</v>
      </c>
      <c r="T35" s="43"/>
      <c r="U35" s="43"/>
      <c r="V35" s="43"/>
      <c r="W35" s="43">
        <f>SUM('[1]Trust&amp;Agency'!I38+'[1]Trust&amp;Agency'!I39)</f>
        <v>0</v>
      </c>
      <c r="X35" s="43"/>
      <c r="Y35" s="43"/>
      <c r="Z35" s="43">
        <f>SUM([1]PupilActAgency!I41+[1]PupilActAgency!I42)</f>
        <v>0</v>
      </c>
      <c r="AA35" s="43">
        <f>SUM('[1]Foundation Fund'!I38+'[1]Foundation Fund'!I39)</f>
        <v>0</v>
      </c>
      <c r="AB35" s="43"/>
      <c r="AC35" s="16">
        <f t="shared" si="5"/>
        <v>0</v>
      </c>
    </row>
    <row r="36" spans="1:29" s="23" customFormat="1" ht="50.4" customHeight="1" x14ac:dyDescent="0.35">
      <c r="A36" s="24" t="s">
        <v>61</v>
      </c>
      <c r="B36" s="25" t="s">
        <v>62</v>
      </c>
      <c r="C36" s="42">
        <f>SUM([1]GenFundExp2!I34+[1]GenFundExp2!I35+[1]GenFundExp2!I36+[1]GenFundExp2!I37+[1]GenFundExp2!I38+[1]GenFundExp2!I39)</f>
        <v>0</v>
      </c>
      <c r="D36" s="43">
        <f>SUM([1]CharterFundExp2!I34+[1]CharterFundExp2!I35+[1]CharterFundExp2!I36+[1]CharterFundExp2!I37+[1]CharterFundExp2!I38+[1]CharterFundExp2!I39)</f>
        <v>0</v>
      </c>
      <c r="E36" s="43"/>
      <c r="F36" s="43">
        <f>SUM('[1]CPP Fund'!I102:I107)</f>
        <v>0</v>
      </c>
      <c r="G36" s="43"/>
      <c r="H36" s="43"/>
      <c r="I36" s="43">
        <f>SUM([1]SCCTMSpRev!I64:I64)</f>
        <v>0</v>
      </c>
      <c r="J36" s="43">
        <f>SUM([1]PupActiv!I49:I49)</f>
        <v>0</v>
      </c>
      <c r="K36" s="43"/>
      <c r="L36" s="43">
        <f>[1]Transp!I34</f>
        <v>0</v>
      </c>
      <c r="M36" s="43">
        <f>[1]OthSpecRev!I42</f>
        <v>0</v>
      </c>
      <c r="N36" s="43"/>
      <c r="O36" s="43"/>
      <c r="P36" s="43"/>
      <c r="Q36" s="43"/>
      <c r="R36" s="43">
        <f>[1]CapResCapPrj!I64</f>
        <v>0</v>
      </c>
      <c r="S36" s="43">
        <f>[1]SCCTMCapRes!I64</f>
        <v>0</v>
      </c>
      <c r="T36" s="43"/>
      <c r="U36" s="43"/>
      <c r="V36" s="43"/>
      <c r="W36" s="43">
        <f>SUM('[1]Trust&amp;Agency'!I40+'[1]Trust&amp;Agency'!I41)</f>
        <v>0</v>
      </c>
      <c r="X36" s="43"/>
      <c r="Y36" s="43"/>
      <c r="Z36" s="43">
        <f>SUM([1]PupilActAgency!I43+[1]PupilActAgency!I44)</f>
        <v>0</v>
      </c>
      <c r="AA36" s="43">
        <f>SUM('[1]Foundation Fund'!I40+'[1]Foundation Fund'!I41)</f>
        <v>0</v>
      </c>
      <c r="AB36" s="43"/>
      <c r="AC36" s="16">
        <f t="shared" si="5"/>
        <v>0</v>
      </c>
    </row>
    <row r="37" spans="1:29" s="23" customFormat="1" ht="21" x14ac:dyDescent="0.4">
      <c r="A37" s="41" t="s">
        <v>66</v>
      </c>
      <c r="B37" s="28"/>
      <c r="C37" s="29">
        <f t="shared" ref="C37:AB37" si="6">SUM(C31:C36)</f>
        <v>37599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  <c r="S37" s="30">
        <f t="shared" si="6"/>
        <v>0</v>
      </c>
      <c r="T37" s="30">
        <f t="shared" si="6"/>
        <v>0</v>
      </c>
      <c r="U37" s="30">
        <f t="shared" si="6"/>
        <v>0</v>
      </c>
      <c r="V37" s="30">
        <f t="shared" si="6"/>
        <v>0</v>
      </c>
      <c r="W37" s="30">
        <f t="shared" si="6"/>
        <v>0</v>
      </c>
      <c r="X37" s="30">
        <f t="shared" si="6"/>
        <v>0</v>
      </c>
      <c r="Y37" s="30">
        <f t="shared" si="6"/>
        <v>0</v>
      </c>
      <c r="Z37" s="30">
        <f t="shared" si="6"/>
        <v>0</v>
      </c>
      <c r="AA37" s="30">
        <f t="shared" si="6"/>
        <v>0</v>
      </c>
      <c r="AB37" s="30">
        <f t="shared" si="6"/>
        <v>0</v>
      </c>
      <c r="AC37" s="31">
        <f t="shared" si="5"/>
        <v>37599</v>
      </c>
    </row>
    <row r="38" spans="1:29" s="23" customFormat="1" ht="1.95" customHeight="1" x14ac:dyDescent="0.4">
      <c r="A38" s="12"/>
      <c r="B38" s="22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6"/>
    </row>
    <row r="39" spans="1:29" s="23" customFormat="1" ht="42" hidden="1" x14ac:dyDescent="0.4">
      <c r="A39" s="12" t="s">
        <v>67</v>
      </c>
      <c r="B39" s="2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16"/>
    </row>
    <row r="40" spans="1:29" s="23" customFormat="1" ht="20.399999999999999" hidden="1" x14ac:dyDescent="0.35">
      <c r="A40" s="24" t="s">
        <v>51</v>
      </c>
      <c r="B40" s="25" t="s">
        <v>52</v>
      </c>
      <c r="C40" s="42">
        <f>SUM([1]GenFundExp2!I43+[1]GenFundExp2!I44+[1]GenFundExp2!I80+[1]GenFundExp2!I81)</f>
        <v>0</v>
      </c>
      <c r="D40" s="43">
        <f>SUM([1]CharterFundExp2!I43+[1]CharterFundExp2!I44+[1]CharterFundExp2!I80+[1]CharterFundExp2!I81)</f>
        <v>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6">
        <f t="shared" ref="AC40:AC46" si="7">C40+D40+E40+F40+M40+G40+H40+J40+K40+L40+O40+P40+Q40+R40+T40+U40+V40+W40+X40+Y40+Z40+AB40+AA40+N40</f>
        <v>0</v>
      </c>
    </row>
    <row r="41" spans="1:29" s="23" customFormat="1" ht="20.399999999999999" hidden="1" x14ac:dyDescent="0.35">
      <c r="A41" s="24" t="s">
        <v>53</v>
      </c>
      <c r="B41" s="25" t="s">
        <v>54</v>
      </c>
      <c r="C41" s="42">
        <f>SUM([1]GenFundExp2!I45+[1]GenFundExp2!I46+[1]GenFundExp2!I82+[1]GenFundExp2!I83)</f>
        <v>0</v>
      </c>
      <c r="D41" s="43">
        <f>SUM([1]CharterFundExp2!I45+[1]CharterFundExp2!I46+[1]CharterFundExp2!I82+[1]CharterFundExp2!I83)</f>
        <v>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6">
        <f t="shared" si="7"/>
        <v>0</v>
      </c>
    </row>
    <row r="42" spans="1:29" s="23" customFormat="1" ht="81.599999999999994" hidden="1" x14ac:dyDescent="0.35">
      <c r="A42" s="24" t="s">
        <v>55</v>
      </c>
      <c r="B42" s="25" t="s">
        <v>56</v>
      </c>
      <c r="C42" s="42">
        <f>SUM([1]GenFundExp2!I47:I65)+SUM([1]GenFundExp2!I84:I102)</f>
        <v>0</v>
      </c>
      <c r="D42" s="43">
        <f>SUM([1]CharterFundExp2!I47:I65)+SUM([1]CharterFundExp2!I84:I102)</f>
        <v>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6">
        <f t="shared" si="7"/>
        <v>0</v>
      </c>
    </row>
    <row r="43" spans="1:29" s="23" customFormat="1" ht="20.399999999999999" hidden="1" x14ac:dyDescent="0.35">
      <c r="A43" s="24" t="s">
        <v>57</v>
      </c>
      <c r="B43" s="25" t="s">
        <v>58</v>
      </c>
      <c r="C43" s="42">
        <f>SUM([1]GenFundExp2!I66+[1]GenFundExp2!I67+[1]GenFundExp2!I103+[1]GenFundExp2!I104)</f>
        <v>0</v>
      </c>
      <c r="D43" s="43">
        <f>SUM([1]CharterFundExp2!I66+[1]CharterFundExp2!I67+[1]CharterFundExp2!I103+[1]CharterFundExp2!I104)</f>
        <v>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16">
        <f t="shared" si="7"/>
        <v>0</v>
      </c>
    </row>
    <row r="44" spans="1:29" s="23" customFormat="1" ht="20.399999999999999" hidden="1" x14ac:dyDescent="0.35">
      <c r="A44" s="24" t="s">
        <v>59</v>
      </c>
      <c r="B44" s="25" t="s">
        <v>60</v>
      </c>
      <c r="C44" s="42">
        <f>SUM([1]GenFundExp2!I68+[1]GenFundExp2!I69+[1]GenFundExp2!I70+[1]GenFundExp2!I105+[1]GenFundExp2!I106+[1]GenFundExp2!I107)</f>
        <v>0</v>
      </c>
      <c r="D44" s="43">
        <f>SUM([1]CharterFundExp2!I68+[1]CharterFundExp2!I69+[1]CharterFundExp2!I70+[1]CharterFundExp2!I105+[1]CharterFundExp2!I106+[1]CharterFundExp2!I107)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16">
        <f t="shared" si="7"/>
        <v>0</v>
      </c>
    </row>
    <row r="45" spans="1:29" s="23" customFormat="1" ht="61.2" hidden="1" x14ac:dyDescent="0.35">
      <c r="A45" s="24" t="s">
        <v>61</v>
      </c>
      <c r="B45" s="25" t="s">
        <v>62</v>
      </c>
      <c r="C45" s="42">
        <f>SUM([1]GenFundExp2!I71+[1]GenFundExp2!I72+[1]GenFundExp2!I73+[1]GenFundExp2!I74+[1]GenFundExp2!I75+[1]GenFundExp2!I76+[1]GenFundExp2!I108+[1]GenFundExp2!I109+[1]GenFundExp2!I110+[1]GenFundExp2!I111+[1]GenFundExp2!I112+[1]GenFundExp2!I113)</f>
        <v>0</v>
      </c>
      <c r="D45" s="43">
        <f>SUM([1]CharterFundExp2!I71+[1]CharterFundExp2!I72+[1]CharterFundExp2!I73+[1]CharterFundExp2!I74+[1]CharterFundExp2!I75+[1]CharterFundExp2!I76+[1]CharterFundExp2!I108+[1]CharterFundExp2!I109+[1]CharterFundExp2!I110+[1]CharterFundExp2!I111+[1]CharterFundExp2!I112+[1]CharterFundExp2!I113)</f>
        <v>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16">
        <f t="shared" si="7"/>
        <v>0</v>
      </c>
    </row>
    <row r="46" spans="1:29" s="23" customFormat="1" ht="42" hidden="1" x14ac:dyDescent="0.4">
      <c r="A46" s="41" t="s">
        <v>68</v>
      </c>
      <c r="B46" s="28"/>
      <c r="C46" s="29">
        <f t="shared" ref="C46:AB46" si="8">SUM(C40:C45)</f>
        <v>0</v>
      </c>
      <c r="D46" s="30">
        <f t="shared" si="8"/>
        <v>0</v>
      </c>
      <c r="E46" s="30">
        <f t="shared" si="8"/>
        <v>0</v>
      </c>
      <c r="F46" s="30">
        <f t="shared" si="8"/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30">
        <f t="shared" si="8"/>
        <v>0</v>
      </c>
      <c r="L46" s="30">
        <f t="shared" si="8"/>
        <v>0</v>
      </c>
      <c r="M46" s="30">
        <f t="shared" si="8"/>
        <v>0</v>
      </c>
      <c r="N46" s="30">
        <f t="shared" si="8"/>
        <v>0</v>
      </c>
      <c r="O46" s="30">
        <f t="shared" si="8"/>
        <v>0</v>
      </c>
      <c r="P46" s="30">
        <f t="shared" si="8"/>
        <v>0</v>
      </c>
      <c r="Q46" s="30">
        <f t="shared" si="8"/>
        <v>0</v>
      </c>
      <c r="R46" s="30">
        <f t="shared" si="8"/>
        <v>0</v>
      </c>
      <c r="S46" s="30">
        <f t="shared" si="8"/>
        <v>0</v>
      </c>
      <c r="T46" s="30">
        <f t="shared" si="8"/>
        <v>0</v>
      </c>
      <c r="U46" s="30">
        <f t="shared" si="8"/>
        <v>0</v>
      </c>
      <c r="V46" s="30">
        <f t="shared" si="8"/>
        <v>0</v>
      </c>
      <c r="W46" s="30">
        <f t="shared" si="8"/>
        <v>0</v>
      </c>
      <c r="X46" s="30">
        <f t="shared" si="8"/>
        <v>0</v>
      </c>
      <c r="Y46" s="30">
        <f t="shared" si="8"/>
        <v>0</v>
      </c>
      <c r="Z46" s="30">
        <f t="shared" si="8"/>
        <v>0</v>
      </c>
      <c r="AA46" s="30">
        <f t="shared" si="8"/>
        <v>0</v>
      </c>
      <c r="AB46" s="30">
        <f t="shared" si="8"/>
        <v>0</v>
      </c>
      <c r="AC46" s="31">
        <f t="shared" si="7"/>
        <v>0</v>
      </c>
    </row>
    <row r="47" spans="1:29" s="23" customFormat="1" ht="1.95" customHeight="1" x14ac:dyDescent="0.4">
      <c r="A47" s="12"/>
      <c r="B47" s="2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16"/>
    </row>
    <row r="48" spans="1:29" s="23" customFormat="1" ht="74.400000000000006" customHeight="1" x14ac:dyDescent="0.4">
      <c r="A48" s="12" t="s">
        <v>69</v>
      </c>
      <c r="B48" s="2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16"/>
    </row>
    <row r="49" spans="1:29" s="23" customFormat="1" ht="20.399999999999999" x14ac:dyDescent="0.35">
      <c r="A49" s="24" t="s">
        <v>51</v>
      </c>
      <c r="B49" s="25" t="s">
        <v>52</v>
      </c>
      <c r="C49" s="14">
        <f>SUM([1]GenFundExp2!I117+[1]GenFundExp2!I118)+SUM([1]GenFundExp2!I148+[1]GenFundExp2!I149)+SUM([1]GenFundExp2!I179+[1]GenFundExp2!I180)</f>
        <v>67200</v>
      </c>
      <c r="D49" s="15">
        <f>SUM([1]CharterFundExp2!I117+[1]CharterFundExp2!I118)+SUM([1]CharterFundExp2!I148+[1]CharterFundExp2!I149)+SUM([1]CharterFundExp2!I179+[1]CharterFundExp2!I180)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>
        <f t="shared" ref="AC49:AC55" si="9">C49+D49+E49+F49+M49+G49+H49+J49+K49+L49+O49+P49+Q49+R49+T49+U49+V49+W49+X49+Y49+Z49+AB49+AA49+N49</f>
        <v>67200</v>
      </c>
    </row>
    <row r="50" spans="1:29" s="23" customFormat="1" ht="20.399999999999999" x14ac:dyDescent="0.35">
      <c r="A50" s="24" t="s">
        <v>53</v>
      </c>
      <c r="B50" s="25" t="s">
        <v>54</v>
      </c>
      <c r="C50" s="14">
        <f>SUM([1]GenFundExp2!I119+[1]GenFundExp2!I120)+SUM([1]GenFundExp2!I150+[1]GenFundExp2!I151)+SUM([1]GenFundExp2!I181+[1]GenFundExp2!I182)</f>
        <v>21403</v>
      </c>
      <c r="D50" s="15">
        <f>SUM([1]CharterFundExp2!I119+[1]CharterFundExp2!I120)+SUM([1]CharterFundExp2!I150+[1]CharterFundExp2!I151)+SUM([1]CharterFundExp2!I181+[1]CharterFundExp2!I182)</f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>
        <f t="shared" si="9"/>
        <v>21403</v>
      </c>
    </row>
    <row r="51" spans="1:29" s="23" customFormat="1" ht="64.2" customHeight="1" x14ac:dyDescent="0.35">
      <c r="A51" s="24" t="s">
        <v>55</v>
      </c>
      <c r="B51" s="25" t="s">
        <v>56</v>
      </c>
      <c r="C51" s="14">
        <f>SUM([1]GenFundExp2!I121:I133)+SUM([1]GenFundExp2!I152:I164)+SUM([1]GenFundExp2!I183:I195)</f>
        <v>14450</v>
      </c>
      <c r="D51" s="15">
        <f>SUM([1]CharterFundExp2!I121:I133)+SUM([1]CharterFundExp2!I152:I164)+SUM([1]CharterFundExp2!I183:I195)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>
        <f t="shared" si="9"/>
        <v>14450</v>
      </c>
    </row>
    <row r="52" spans="1:29" s="23" customFormat="1" ht="20.399999999999999" x14ac:dyDescent="0.35">
      <c r="A52" s="24" t="s">
        <v>57</v>
      </c>
      <c r="B52" s="25" t="s">
        <v>58</v>
      </c>
      <c r="C52" s="14">
        <f>SUM([1]GenFundExp2!I134:I135)+SUM([1]GenFundExp2!I165:I166)+SUM([1]GenFundExp2!I196:I197)</f>
        <v>5500</v>
      </c>
      <c r="D52" s="15">
        <f>SUM([1]CharterFundExp2!I134:I135)+SUM([1]CharterFundExp2!I165:I166)+SUM([1]CharterFundExp2!I196:I197)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>
        <f t="shared" si="9"/>
        <v>5500</v>
      </c>
    </row>
    <row r="53" spans="1:29" s="23" customFormat="1" ht="20.399999999999999" x14ac:dyDescent="0.35">
      <c r="A53" s="24" t="s">
        <v>59</v>
      </c>
      <c r="B53" s="25" t="s">
        <v>60</v>
      </c>
      <c r="C53" s="14">
        <f>SUM([1]GenFundExp2!I136:I138)+SUM([1]GenFundExp2!I167:I169)+SUM([1]GenFundExp2!I198:I200)</f>
        <v>41933</v>
      </c>
      <c r="D53" s="15">
        <f>SUM([1]CharterFundExp2!I136:I138)+SUM([1]CharterFundExp2!I167:I169)+SUM([1]CharterFundExp2!I198:I200)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>
        <f t="shared" si="9"/>
        <v>41933</v>
      </c>
    </row>
    <row r="54" spans="1:29" s="23" customFormat="1" ht="55.2" customHeight="1" x14ac:dyDescent="0.35">
      <c r="A54" s="24" t="s">
        <v>61</v>
      </c>
      <c r="B54" s="25" t="s">
        <v>62</v>
      </c>
      <c r="C54" s="14">
        <f>SUM([1]GenFundExp2!I139:I144)+SUM([1]GenFundExp2!I170:I175)+SUM([1]GenFundExp2!I201:I206)</f>
        <v>33948</v>
      </c>
      <c r="D54" s="15">
        <f>SUM([1]CharterFundExp2!I139:I144)+SUM([1]CharterFundExp2!I170:I175)+SUM([1]CharterFundExp2!I201:I206)</f>
        <v>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>
        <f t="shared" si="9"/>
        <v>33948</v>
      </c>
    </row>
    <row r="55" spans="1:29" s="23" customFormat="1" ht="22.95" customHeight="1" x14ac:dyDescent="0.4">
      <c r="A55" s="41" t="s">
        <v>70</v>
      </c>
      <c r="B55" s="28"/>
      <c r="C55" s="29">
        <f t="shared" ref="C55:AB55" si="10">SUM(C49:C54)</f>
        <v>184434</v>
      </c>
      <c r="D55" s="30">
        <f t="shared" si="10"/>
        <v>0</v>
      </c>
      <c r="E55" s="30">
        <f t="shared" si="10"/>
        <v>0</v>
      </c>
      <c r="F55" s="30">
        <f t="shared" si="10"/>
        <v>0</v>
      </c>
      <c r="G55" s="30">
        <f t="shared" si="10"/>
        <v>0</v>
      </c>
      <c r="H55" s="30">
        <f t="shared" si="10"/>
        <v>0</v>
      </c>
      <c r="I55" s="30">
        <f t="shared" si="10"/>
        <v>0</v>
      </c>
      <c r="J55" s="30">
        <f t="shared" si="10"/>
        <v>0</v>
      </c>
      <c r="K55" s="30">
        <f t="shared" si="10"/>
        <v>0</v>
      </c>
      <c r="L55" s="30">
        <f t="shared" si="10"/>
        <v>0</v>
      </c>
      <c r="M55" s="30">
        <f t="shared" si="10"/>
        <v>0</v>
      </c>
      <c r="N55" s="30">
        <f t="shared" si="10"/>
        <v>0</v>
      </c>
      <c r="O55" s="30">
        <f t="shared" si="10"/>
        <v>0</v>
      </c>
      <c r="P55" s="30">
        <f t="shared" si="10"/>
        <v>0</v>
      </c>
      <c r="Q55" s="30">
        <f t="shared" si="10"/>
        <v>0</v>
      </c>
      <c r="R55" s="30">
        <f t="shared" si="10"/>
        <v>0</v>
      </c>
      <c r="S55" s="30">
        <f t="shared" si="10"/>
        <v>0</v>
      </c>
      <c r="T55" s="30">
        <f t="shared" si="10"/>
        <v>0</v>
      </c>
      <c r="U55" s="30">
        <f t="shared" si="10"/>
        <v>0</v>
      </c>
      <c r="V55" s="30">
        <f t="shared" si="10"/>
        <v>0</v>
      </c>
      <c r="W55" s="30">
        <f t="shared" si="10"/>
        <v>0</v>
      </c>
      <c r="X55" s="30">
        <f t="shared" si="10"/>
        <v>0</v>
      </c>
      <c r="Y55" s="30">
        <f t="shared" si="10"/>
        <v>0</v>
      </c>
      <c r="Z55" s="30">
        <f t="shared" si="10"/>
        <v>0</v>
      </c>
      <c r="AA55" s="30">
        <f t="shared" si="10"/>
        <v>0</v>
      </c>
      <c r="AB55" s="30">
        <f t="shared" si="10"/>
        <v>0</v>
      </c>
      <c r="AC55" s="31">
        <f t="shared" si="9"/>
        <v>184434</v>
      </c>
    </row>
    <row r="56" spans="1:29" s="23" customFormat="1" ht="0.6" customHeight="1" x14ac:dyDescent="0.4">
      <c r="A56" s="12"/>
      <c r="B56" s="2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16"/>
    </row>
    <row r="57" spans="1:29" s="23" customFormat="1" ht="2.4" customHeight="1" x14ac:dyDescent="0.4">
      <c r="A57" s="12" t="s">
        <v>71</v>
      </c>
      <c r="B57" s="2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16"/>
    </row>
    <row r="58" spans="1:29" s="23" customFormat="1" ht="0.6" customHeight="1" x14ac:dyDescent="0.35">
      <c r="A58" s="24" t="s">
        <v>51</v>
      </c>
      <c r="B58" s="25" t="s">
        <v>52</v>
      </c>
      <c r="C58" s="14">
        <f>SUM([1]GenFundExp2!I210+[1]GenFundExp2!I211)</f>
        <v>0</v>
      </c>
      <c r="D58" s="15">
        <f>SUM([1]CharterFundExp2!I210+[1]CharterFundExp2!I211)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6">
        <f t="shared" ref="AC58:AC64" si="11">C58+D58+E58+F58+M58+G58+H58+J58+K58+L58+O58+P58+Q58+R58+T58+U58+V58+W58+X58+Y58+Z58+AB58+AA58+N58</f>
        <v>0</v>
      </c>
    </row>
    <row r="59" spans="1:29" s="23" customFormat="1" ht="0.6" customHeight="1" x14ac:dyDescent="0.35">
      <c r="A59" s="24" t="s">
        <v>53</v>
      </c>
      <c r="B59" s="25" t="s">
        <v>54</v>
      </c>
      <c r="C59" s="14">
        <f>SUM([1]GenFundExp2!I212+[1]GenFundExp2!I213)</f>
        <v>0</v>
      </c>
      <c r="D59" s="15">
        <f>SUM([1]CharterFundExp2!I212+[1]CharterFundExp2!I213)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6">
        <f t="shared" si="11"/>
        <v>0</v>
      </c>
    </row>
    <row r="60" spans="1:29" s="23" customFormat="1" ht="0.6" customHeight="1" x14ac:dyDescent="0.35">
      <c r="A60" s="24" t="s">
        <v>55</v>
      </c>
      <c r="B60" s="25" t="s">
        <v>56</v>
      </c>
      <c r="C60" s="14">
        <f>SUM([1]GenFundExp2!I214:I233)</f>
        <v>0</v>
      </c>
      <c r="D60" s="15">
        <f>SUM([1]CharterFundExp2!I214:I233)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6">
        <f t="shared" si="11"/>
        <v>0</v>
      </c>
    </row>
    <row r="61" spans="1:29" s="23" customFormat="1" ht="0.6" customHeight="1" x14ac:dyDescent="0.35">
      <c r="A61" s="24" t="s">
        <v>57</v>
      </c>
      <c r="B61" s="25" t="s">
        <v>58</v>
      </c>
      <c r="C61" s="14">
        <f>SUM([1]GenFundExp2!I234:I235)</f>
        <v>0</v>
      </c>
      <c r="D61" s="15">
        <f>SUM([1]CharterFundExp2!I234:I235)</f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6">
        <f t="shared" si="11"/>
        <v>0</v>
      </c>
    </row>
    <row r="62" spans="1:29" s="23" customFormat="1" ht="0.6" customHeight="1" x14ac:dyDescent="0.35">
      <c r="A62" s="24" t="s">
        <v>59</v>
      </c>
      <c r="B62" s="25" t="s">
        <v>60</v>
      </c>
      <c r="C62" s="14">
        <f>SUM([1]GenFundExp2!I236:I238)</f>
        <v>0</v>
      </c>
      <c r="D62" s="15">
        <f>SUM([1]CharterFundExp2!I236:I238)</f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6">
        <f t="shared" si="11"/>
        <v>0</v>
      </c>
    </row>
    <row r="63" spans="1:29" s="23" customFormat="1" ht="0.6" customHeight="1" x14ac:dyDescent="0.35">
      <c r="A63" s="24" t="s">
        <v>61</v>
      </c>
      <c r="B63" s="25" t="s">
        <v>62</v>
      </c>
      <c r="C63" s="14">
        <f>SUM([1]GenFundExp2!I239:I244)</f>
        <v>0</v>
      </c>
      <c r="D63" s="15">
        <f>SUM([1]CharterFundExp2!I239:I244)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6">
        <f t="shared" si="11"/>
        <v>0</v>
      </c>
    </row>
    <row r="64" spans="1:29" s="23" customFormat="1" ht="0.6" customHeight="1" x14ac:dyDescent="0.4">
      <c r="A64" s="41" t="s">
        <v>70</v>
      </c>
      <c r="B64" s="28"/>
      <c r="C64" s="29">
        <f t="shared" ref="C64:AB64" si="12">SUM(C58:C63)</f>
        <v>0</v>
      </c>
      <c r="D64" s="30">
        <f t="shared" si="12"/>
        <v>0</v>
      </c>
      <c r="E64" s="30">
        <f t="shared" si="12"/>
        <v>0</v>
      </c>
      <c r="F64" s="30">
        <f t="shared" si="12"/>
        <v>0</v>
      </c>
      <c r="G64" s="30">
        <f t="shared" si="12"/>
        <v>0</v>
      </c>
      <c r="H64" s="30">
        <f t="shared" si="12"/>
        <v>0</v>
      </c>
      <c r="I64" s="30">
        <f t="shared" si="12"/>
        <v>0</v>
      </c>
      <c r="J64" s="30">
        <f t="shared" si="12"/>
        <v>0</v>
      </c>
      <c r="K64" s="30">
        <f t="shared" si="12"/>
        <v>0</v>
      </c>
      <c r="L64" s="30">
        <f t="shared" si="12"/>
        <v>0</v>
      </c>
      <c r="M64" s="30">
        <f t="shared" si="12"/>
        <v>0</v>
      </c>
      <c r="N64" s="30">
        <f t="shared" si="12"/>
        <v>0</v>
      </c>
      <c r="O64" s="30">
        <f t="shared" si="12"/>
        <v>0</v>
      </c>
      <c r="P64" s="30">
        <f t="shared" si="12"/>
        <v>0</v>
      </c>
      <c r="Q64" s="30">
        <f t="shared" si="12"/>
        <v>0</v>
      </c>
      <c r="R64" s="30">
        <f t="shared" si="12"/>
        <v>0</v>
      </c>
      <c r="S64" s="30">
        <f t="shared" si="12"/>
        <v>0</v>
      </c>
      <c r="T64" s="30">
        <f t="shared" si="12"/>
        <v>0</v>
      </c>
      <c r="U64" s="30">
        <f t="shared" si="12"/>
        <v>0</v>
      </c>
      <c r="V64" s="30">
        <f t="shared" si="12"/>
        <v>0</v>
      </c>
      <c r="W64" s="30">
        <f t="shared" si="12"/>
        <v>0</v>
      </c>
      <c r="X64" s="30">
        <f t="shared" si="12"/>
        <v>0</v>
      </c>
      <c r="Y64" s="30">
        <f t="shared" si="12"/>
        <v>0</v>
      </c>
      <c r="Z64" s="30">
        <f t="shared" si="12"/>
        <v>0</v>
      </c>
      <c r="AA64" s="30">
        <f t="shared" si="12"/>
        <v>0</v>
      </c>
      <c r="AB64" s="30">
        <f t="shared" si="12"/>
        <v>0</v>
      </c>
      <c r="AC64" s="31">
        <f t="shared" si="11"/>
        <v>0</v>
      </c>
    </row>
    <row r="65" spans="1:29" s="23" customFormat="1" ht="0.6" customHeight="1" x14ac:dyDescent="0.4">
      <c r="A65" s="12"/>
      <c r="B65" s="2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16"/>
    </row>
    <row r="66" spans="1:29" s="23" customFormat="1" ht="65.400000000000006" customHeight="1" x14ac:dyDescent="0.4">
      <c r="A66" s="12" t="s">
        <v>72</v>
      </c>
      <c r="B66" s="2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16"/>
    </row>
    <row r="67" spans="1:29" s="23" customFormat="1" ht="20.399999999999999" x14ac:dyDescent="0.35">
      <c r="A67" s="24" t="s">
        <v>51</v>
      </c>
      <c r="B67" s="25" t="s">
        <v>52</v>
      </c>
      <c r="C67" s="14">
        <f>SUM([1]GenFundExp2!I248+[1]GenFundExp2!I249)+SUM([1]GenFundExp2!I279+[1]GenFundExp2!I280)</f>
        <v>53763</v>
      </c>
      <c r="D67" s="15">
        <f>SUM([1]CharterFundExp2!I248+[1]CharterFundExp2!I249)+SUM([1]CharterFundExp2!I279+[1]CharterFundExp2!I280)</f>
        <v>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6">
        <f t="shared" ref="AC67:AC73" si="13">C67+D67+E67+F67+M67+G67+H67+J67+K67+L67+O67+P67+Q67+R67+T67+U67+V67+W67+X67+Y67+Z67+AB67+AA67+N67</f>
        <v>53763</v>
      </c>
    </row>
    <row r="68" spans="1:29" s="23" customFormat="1" ht="20.399999999999999" x14ac:dyDescent="0.35">
      <c r="A68" s="24" t="s">
        <v>53</v>
      </c>
      <c r="B68" s="25" t="s">
        <v>54</v>
      </c>
      <c r="C68" s="14">
        <f>SUM([1]GenFundExp2!I250+[1]GenFundExp2!I251)+SUM([1]GenFundExp2!I281+[1]GenFundExp2!I282)</f>
        <v>11671</v>
      </c>
      <c r="D68" s="15">
        <f>SUM([1]CharterFundExp2!I250+[1]CharterFundExp2!I251)+SUM([1]CharterFundExp2!I281+[1]CharterFundExp2!I282)</f>
        <v>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">
        <f t="shared" si="13"/>
        <v>11671</v>
      </c>
    </row>
    <row r="69" spans="1:29" s="23" customFormat="1" ht="64.95" customHeight="1" x14ac:dyDescent="0.35">
      <c r="A69" s="24" t="s">
        <v>55</v>
      </c>
      <c r="B69" s="25" t="s">
        <v>56</v>
      </c>
      <c r="C69" s="14">
        <f>SUM([1]GenFundExp2!I252:I264)+SUM([1]GenFundExp2!I283:I295)</f>
        <v>0</v>
      </c>
      <c r="D69" s="15">
        <f>SUM([1]CharterFundExp2!I252:I264)+SUM([1]CharterFundExp2!I283:I295)</f>
        <v>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6">
        <f t="shared" si="13"/>
        <v>0</v>
      </c>
    </row>
    <row r="70" spans="1:29" s="23" customFormat="1" ht="20.399999999999999" x14ac:dyDescent="0.35">
      <c r="A70" s="24" t="s">
        <v>57</v>
      </c>
      <c r="B70" s="25" t="s">
        <v>58</v>
      </c>
      <c r="C70" s="14">
        <f>SUM([1]GenFundExp2!I265:I266)+SUM([1]GenFundExp2!I296:I297)</f>
        <v>0</v>
      </c>
      <c r="D70" s="15">
        <f>SUM([1]CharterFundExp2!I265:I266)+SUM([1]CharterFundExp2!I296:I297)</f>
        <v>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6">
        <f t="shared" si="13"/>
        <v>0</v>
      </c>
    </row>
    <row r="71" spans="1:29" s="23" customFormat="1" ht="20.399999999999999" x14ac:dyDescent="0.35">
      <c r="A71" s="24" t="s">
        <v>59</v>
      </c>
      <c r="B71" s="25" t="s">
        <v>60</v>
      </c>
      <c r="C71" s="14">
        <f>SUM([1]GenFundExp2!I267:I269)+SUM([1]GenFundExp2!I298:I300)</f>
        <v>0</v>
      </c>
      <c r="D71" s="15">
        <f>SUM([1]CharterFundExp2!I267:I269)+SUM([1]CharterFundExp2!I298:I300)</f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6">
        <f t="shared" si="13"/>
        <v>0</v>
      </c>
    </row>
    <row r="72" spans="1:29" s="23" customFormat="1" ht="26.4" customHeight="1" x14ac:dyDescent="0.35">
      <c r="A72" s="24" t="s">
        <v>61</v>
      </c>
      <c r="B72" s="25" t="s">
        <v>62</v>
      </c>
      <c r="C72" s="14">
        <f>SUM([1]GenFundExp2!I270:I275)+SUM([1]GenFundExp2!I301:I306)</f>
        <v>0</v>
      </c>
      <c r="D72" s="15">
        <f>SUM([1]CharterFundExp2!I270:I275)+SUM([1]CharterFundExp2!I301:I306)</f>
        <v>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6">
        <f t="shared" si="13"/>
        <v>0</v>
      </c>
    </row>
    <row r="73" spans="1:29" s="23" customFormat="1" ht="58.2" customHeight="1" x14ac:dyDescent="0.4">
      <c r="A73" s="41" t="s">
        <v>73</v>
      </c>
      <c r="B73" s="28"/>
      <c r="C73" s="29">
        <f t="shared" ref="C73:AB73" si="14">SUM(C67:C72)</f>
        <v>65434</v>
      </c>
      <c r="D73" s="30">
        <f t="shared" si="14"/>
        <v>0</v>
      </c>
      <c r="E73" s="30">
        <f t="shared" si="14"/>
        <v>0</v>
      </c>
      <c r="F73" s="30">
        <f t="shared" si="14"/>
        <v>0</v>
      </c>
      <c r="G73" s="30">
        <f t="shared" si="14"/>
        <v>0</v>
      </c>
      <c r="H73" s="30">
        <f t="shared" si="14"/>
        <v>0</v>
      </c>
      <c r="I73" s="30">
        <f t="shared" si="14"/>
        <v>0</v>
      </c>
      <c r="J73" s="30">
        <f t="shared" si="14"/>
        <v>0</v>
      </c>
      <c r="K73" s="30">
        <f t="shared" si="14"/>
        <v>0</v>
      </c>
      <c r="L73" s="30">
        <f t="shared" si="14"/>
        <v>0</v>
      </c>
      <c r="M73" s="30">
        <f t="shared" si="14"/>
        <v>0</v>
      </c>
      <c r="N73" s="30">
        <f t="shared" si="14"/>
        <v>0</v>
      </c>
      <c r="O73" s="30">
        <f t="shared" si="14"/>
        <v>0</v>
      </c>
      <c r="P73" s="30">
        <f t="shared" si="14"/>
        <v>0</v>
      </c>
      <c r="Q73" s="30">
        <f t="shared" si="14"/>
        <v>0</v>
      </c>
      <c r="R73" s="30">
        <f t="shared" si="14"/>
        <v>0</v>
      </c>
      <c r="S73" s="30">
        <f t="shared" si="14"/>
        <v>0</v>
      </c>
      <c r="T73" s="30">
        <f t="shared" si="14"/>
        <v>0</v>
      </c>
      <c r="U73" s="30">
        <f t="shared" si="14"/>
        <v>0</v>
      </c>
      <c r="V73" s="30">
        <f t="shared" si="14"/>
        <v>0</v>
      </c>
      <c r="W73" s="30">
        <f t="shared" si="14"/>
        <v>0</v>
      </c>
      <c r="X73" s="30">
        <f t="shared" si="14"/>
        <v>0</v>
      </c>
      <c r="Y73" s="30">
        <f t="shared" si="14"/>
        <v>0</v>
      </c>
      <c r="Z73" s="30">
        <f t="shared" si="14"/>
        <v>0</v>
      </c>
      <c r="AA73" s="30">
        <f t="shared" si="14"/>
        <v>0</v>
      </c>
      <c r="AB73" s="30">
        <f t="shared" si="14"/>
        <v>0</v>
      </c>
      <c r="AC73" s="31">
        <f t="shared" si="13"/>
        <v>65434</v>
      </c>
    </row>
    <row r="74" spans="1:29" s="23" customFormat="1" ht="63" x14ac:dyDescent="0.4">
      <c r="A74" s="12" t="s">
        <v>74</v>
      </c>
      <c r="B74" s="2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16"/>
    </row>
    <row r="75" spans="1:29" s="23" customFormat="1" ht="20.399999999999999" x14ac:dyDescent="0.35">
      <c r="A75" s="24" t="s">
        <v>51</v>
      </c>
      <c r="B75" s="25" t="s">
        <v>52</v>
      </c>
      <c r="C75" s="14">
        <f>SUM([1]GenFundExp2!I310+[1]GenFundExp2!I311)</f>
        <v>36048</v>
      </c>
      <c r="D75" s="15">
        <f>SUM([1]CharterFundExp2!I310+[1]CharterFundExp2!I311)</f>
        <v>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>
        <f t="shared" ref="AC75:AC81" si="15">C75+D75+E75+F75+M75+G75+H75+J75+K75+L75+O75+P75+Q75+R75+T75+U75+V75+W75+X75+Y75+Z75+AB75+AA75+N75</f>
        <v>36048</v>
      </c>
    </row>
    <row r="76" spans="1:29" s="23" customFormat="1" ht="20.399999999999999" x14ac:dyDescent="0.35">
      <c r="A76" s="24" t="s">
        <v>53</v>
      </c>
      <c r="B76" s="25" t="s">
        <v>54</v>
      </c>
      <c r="C76" s="14">
        <f>SUM([1]GenFundExp2!I312+[1]GenFundExp2!I313)</f>
        <v>11117</v>
      </c>
      <c r="D76" s="15">
        <f>SUM([1]CharterFundExp2!I312+[1]CharterFundExp2!I313)</f>
        <v>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>
        <f t="shared" si="15"/>
        <v>11117</v>
      </c>
    </row>
    <row r="77" spans="1:29" s="23" customFormat="1" ht="67.2" customHeight="1" x14ac:dyDescent="0.35">
      <c r="A77" s="24" t="s">
        <v>55</v>
      </c>
      <c r="B77" s="25" t="s">
        <v>56</v>
      </c>
      <c r="C77" s="14">
        <f>SUM([1]GenFundExp2!I314:I326)</f>
        <v>108257</v>
      </c>
      <c r="D77" s="15">
        <f>SUM([1]CharterFundExp2!I314:I326)</f>
        <v>0</v>
      </c>
      <c r="E77" s="15">
        <f>SUM([1]InsResv!I22+[1]InsResv!I23+[1]InsResv!I24+[1]InsResv!I25)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>
        <f t="shared" si="15"/>
        <v>108257</v>
      </c>
    </row>
    <row r="78" spans="1:29" s="23" customFormat="1" ht="20.399999999999999" x14ac:dyDescent="0.35">
      <c r="A78" s="24" t="s">
        <v>57</v>
      </c>
      <c r="B78" s="25" t="s">
        <v>58</v>
      </c>
      <c r="C78" s="14">
        <f>SUM([1]GenFundExp2!I327:I328)</f>
        <v>0</v>
      </c>
      <c r="D78" s="15">
        <f>SUM([1]CharterFundExp2!I327:I328)</f>
        <v>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>
        <f t="shared" si="15"/>
        <v>0</v>
      </c>
    </row>
    <row r="79" spans="1:29" s="23" customFormat="1" ht="20.399999999999999" x14ac:dyDescent="0.35">
      <c r="A79" s="24" t="s">
        <v>59</v>
      </c>
      <c r="B79" s="25" t="s">
        <v>60</v>
      </c>
      <c r="C79" s="14">
        <f>SUM([1]GenFundExp2!I329:I332)</f>
        <v>0</v>
      </c>
      <c r="D79" s="15">
        <f>SUM([1]CharterFundExp2!I329:I332)</f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>
        <f t="shared" si="15"/>
        <v>0</v>
      </c>
    </row>
    <row r="80" spans="1:29" s="23" customFormat="1" ht="33" customHeight="1" x14ac:dyDescent="0.35">
      <c r="A80" s="24" t="s">
        <v>61</v>
      </c>
      <c r="B80" s="25" t="s">
        <v>62</v>
      </c>
      <c r="C80" s="14">
        <f>SUM([1]GenFundExp2!I333:I338)</f>
        <v>0</v>
      </c>
      <c r="D80" s="15">
        <f>SUM([1]CharterFundExp2!I333:I338)</f>
        <v>0</v>
      </c>
      <c r="E80" s="15">
        <f>[1]InsResv!I34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6">
        <f t="shared" si="15"/>
        <v>0</v>
      </c>
    </row>
    <row r="81" spans="1:29" s="23" customFormat="1" ht="42" x14ac:dyDescent="0.4">
      <c r="A81" s="41" t="s">
        <v>75</v>
      </c>
      <c r="B81" s="28"/>
      <c r="C81" s="29">
        <f t="shared" ref="C81:AB81" si="16">SUM(C75:C80)</f>
        <v>155422</v>
      </c>
      <c r="D81" s="30">
        <f t="shared" si="16"/>
        <v>0</v>
      </c>
      <c r="E81" s="30">
        <f t="shared" si="16"/>
        <v>0</v>
      </c>
      <c r="F81" s="30">
        <f t="shared" si="16"/>
        <v>0</v>
      </c>
      <c r="G81" s="30">
        <f t="shared" si="16"/>
        <v>0</v>
      </c>
      <c r="H81" s="30">
        <f t="shared" si="16"/>
        <v>0</v>
      </c>
      <c r="I81" s="30">
        <f t="shared" si="16"/>
        <v>0</v>
      </c>
      <c r="J81" s="30">
        <f t="shared" si="16"/>
        <v>0</v>
      </c>
      <c r="K81" s="30">
        <f t="shared" si="16"/>
        <v>0</v>
      </c>
      <c r="L81" s="30">
        <f t="shared" si="16"/>
        <v>0</v>
      </c>
      <c r="M81" s="30">
        <f t="shared" si="16"/>
        <v>0</v>
      </c>
      <c r="N81" s="30">
        <f t="shared" si="16"/>
        <v>0</v>
      </c>
      <c r="O81" s="30">
        <f t="shared" si="16"/>
        <v>0</v>
      </c>
      <c r="P81" s="30">
        <f t="shared" si="16"/>
        <v>0</v>
      </c>
      <c r="Q81" s="30">
        <f t="shared" si="16"/>
        <v>0</v>
      </c>
      <c r="R81" s="30">
        <f t="shared" si="16"/>
        <v>0</v>
      </c>
      <c r="S81" s="30">
        <f t="shared" si="16"/>
        <v>0</v>
      </c>
      <c r="T81" s="30">
        <f t="shared" si="16"/>
        <v>0</v>
      </c>
      <c r="U81" s="30">
        <f t="shared" si="16"/>
        <v>0</v>
      </c>
      <c r="V81" s="30">
        <f t="shared" si="16"/>
        <v>0</v>
      </c>
      <c r="W81" s="30">
        <f t="shared" si="16"/>
        <v>0</v>
      </c>
      <c r="X81" s="30">
        <f t="shared" si="16"/>
        <v>0</v>
      </c>
      <c r="Y81" s="30">
        <f t="shared" si="16"/>
        <v>0</v>
      </c>
      <c r="Z81" s="30">
        <f t="shared" si="16"/>
        <v>0</v>
      </c>
      <c r="AA81" s="30">
        <f t="shared" si="16"/>
        <v>0</v>
      </c>
      <c r="AB81" s="30">
        <f t="shared" si="16"/>
        <v>0</v>
      </c>
      <c r="AC81" s="31">
        <f t="shared" si="15"/>
        <v>155422</v>
      </c>
    </row>
    <row r="82" spans="1:29" s="23" customFormat="1" ht="1.95" customHeight="1" x14ac:dyDescent="0.4">
      <c r="A82" s="12"/>
      <c r="B82" s="22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16"/>
    </row>
    <row r="83" spans="1:29" s="23" customFormat="1" ht="42" x14ac:dyDescent="0.4">
      <c r="A83" s="12" t="s">
        <v>76</v>
      </c>
      <c r="B83" s="2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16"/>
    </row>
    <row r="84" spans="1:29" s="23" customFormat="1" ht="20.399999999999999" x14ac:dyDescent="0.35">
      <c r="A84" s="24" t="s">
        <v>51</v>
      </c>
      <c r="B84" s="25" t="s">
        <v>52</v>
      </c>
      <c r="C84" s="14">
        <f>SUM([1]GenFundExp2!I342+[1]GenFundExp2!I343)</f>
        <v>26000</v>
      </c>
      <c r="D84" s="15">
        <f>SUM([1]CharterFundExp2!I342+[1]CharterFundExp2!I343)</f>
        <v>0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>
        <f t="shared" ref="AC84:AC90" si="17">C84+D84+E84+F84+M84+G84+H84+J84+K84+L84+O84+P84+Q84+R84+T84+U84+V84+W84+X84+Y84+Z84+AB84+AA84+N84</f>
        <v>26000</v>
      </c>
    </row>
    <row r="85" spans="1:29" s="23" customFormat="1" ht="20.399999999999999" x14ac:dyDescent="0.35">
      <c r="A85" s="24" t="s">
        <v>53</v>
      </c>
      <c r="B85" s="25" t="s">
        <v>54</v>
      </c>
      <c r="C85" s="14">
        <f>SUM([1]GenFundExp2!I344+[1]GenFundExp2!I345)</f>
        <v>7000</v>
      </c>
      <c r="D85" s="15">
        <f>SUM([1]CharterFundExp2!I344+[1]CharterFundExp2!I345)</f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>
        <f t="shared" si="17"/>
        <v>7000</v>
      </c>
    </row>
    <row r="86" spans="1:29" s="23" customFormat="1" ht="103.2" customHeight="1" x14ac:dyDescent="0.35">
      <c r="A86" s="24" t="s">
        <v>55</v>
      </c>
      <c r="B86" s="25" t="s">
        <v>56</v>
      </c>
      <c r="C86" s="14">
        <f>SUM([1]GenFundExp2!I346:I365)</f>
        <v>33900</v>
      </c>
      <c r="D86" s="15">
        <f>SUM([1]CharterFundExp2!I346:I365)</f>
        <v>0</v>
      </c>
      <c r="E86" s="15">
        <f>SUM([1]InsResv!I26)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6">
        <f t="shared" si="17"/>
        <v>33900</v>
      </c>
    </row>
    <row r="87" spans="1:29" s="23" customFormat="1" ht="20.399999999999999" x14ac:dyDescent="0.35">
      <c r="A87" s="24" t="s">
        <v>57</v>
      </c>
      <c r="B87" s="25" t="s">
        <v>58</v>
      </c>
      <c r="C87" s="14">
        <f>SUM([1]GenFundExp2!I366:I367)</f>
        <v>0</v>
      </c>
      <c r="D87" s="15">
        <f>SUM([1]CharterFundExp2!I366:I367)</f>
        <v>0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6">
        <f t="shared" si="17"/>
        <v>0</v>
      </c>
    </row>
    <row r="88" spans="1:29" s="23" customFormat="1" ht="20.399999999999999" x14ac:dyDescent="0.35">
      <c r="A88" s="24" t="s">
        <v>59</v>
      </c>
      <c r="B88" s="25" t="s">
        <v>60</v>
      </c>
      <c r="C88" s="14">
        <f>SUM([1]GenFundExp2!I368:I371)</f>
        <v>32000</v>
      </c>
      <c r="D88" s="15">
        <f>SUM([1]CharterFundExp2!I368:I371)</f>
        <v>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6">
        <f t="shared" si="17"/>
        <v>32000</v>
      </c>
    </row>
    <row r="89" spans="1:29" s="23" customFormat="1" ht="81.599999999999994" customHeight="1" x14ac:dyDescent="0.35">
      <c r="A89" s="24" t="s">
        <v>61</v>
      </c>
      <c r="B89" s="25" t="s">
        <v>62</v>
      </c>
      <c r="C89" s="14">
        <f>SUM([1]GenFundExp2!I372:I377)</f>
        <v>0</v>
      </c>
      <c r="D89" s="15">
        <f>SUM([1]CharterFundExp2!I372:I377)</f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6">
        <f t="shared" si="17"/>
        <v>0</v>
      </c>
    </row>
    <row r="90" spans="1:29" s="23" customFormat="1" ht="57.6" customHeight="1" x14ac:dyDescent="0.4">
      <c r="A90" s="41" t="s">
        <v>77</v>
      </c>
      <c r="B90" s="28"/>
      <c r="C90" s="29">
        <f t="shared" ref="C90:AB90" si="18">SUM(C84:C89)</f>
        <v>98900</v>
      </c>
      <c r="D90" s="30">
        <f t="shared" si="18"/>
        <v>0</v>
      </c>
      <c r="E90" s="30">
        <f t="shared" si="18"/>
        <v>0</v>
      </c>
      <c r="F90" s="30">
        <f t="shared" si="18"/>
        <v>0</v>
      </c>
      <c r="G90" s="30">
        <f t="shared" si="18"/>
        <v>0</v>
      </c>
      <c r="H90" s="30">
        <f t="shared" si="18"/>
        <v>0</v>
      </c>
      <c r="I90" s="30">
        <f t="shared" si="18"/>
        <v>0</v>
      </c>
      <c r="J90" s="30">
        <f t="shared" si="18"/>
        <v>0</v>
      </c>
      <c r="K90" s="30">
        <f t="shared" si="18"/>
        <v>0</v>
      </c>
      <c r="L90" s="30">
        <f t="shared" si="18"/>
        <v>0</v>
      </c>
      <c r="M90" s="30">
        <f t="shared" si="18"/>
        <v>0</v>
      </c>
      <c r="N90" s="30">
        <f t="shared" si="18"/>
        <v>0</v>
      </c>
      <c r="O90" s="30">
        <f t="shared" si="18"/>
        <v>0</v>
      </c>
      <c r="P90" s="30">
        <f t="shared" si="18"/>
        <v>0</v>
      </c>
      <c r="Q90" s="30">
        <f t="shared" si="18"/>
        <v>0</v>
      </c>
      <c r="R90" s="30">
        <f t="shared" si="18"/>
        <v>0</v>
      </c>
      <c r="S90" s="30">
        <f t="shared" si="18"/>
        <v>0</v>
      </c>
      <c r="T90" s="30">
        <f t="shared" si="18"/>
        <v>0</v>
      </c>
      <c r="U90" s="30">
        <f t="shared" si="18"/>
        <v>0</v>
      </c>
      <c r="V90" s="30">
        <f t="shared" si="18"/>
        <v>0</v>
      </c>
      <c r="W90" s="30">
        <f t="shared" si="18"/>
        <v>0</v>
      </c>
      <c r="X90" s="30">
        <f t="shared" si="18"/>
        <v>0</v>
      </c>
      <c r="Y90" s="30">
        <f t="shared" si="18"/>
        <v>0</v>
      </c>
      <c r="Z90" s="30">
        <f t="shared" si="18"/>
        <v>0</v>
      </c>
      <c r="AA90" s="30">
        <f t="shared" si="18"/>
        <v>0</v>
      </c>
      <c r="AB90" s="30">
        <f t="shared" si="18"/>
        <v>0</v>
      </c>
      <c r="AC90" s="31">
        <f t="shared" si="17"/>
        <v>98900</v>
      </c>
    </row>
    <row r="91" spans="1:29" s="23" customFormat="1" ht="1.95" customHeight="1" x14ac:dyDescent="0.4">
      <c r="A91" s="12"/>
      <c r="B91" s="22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16"/>
    </row>
    <row r="92" spans="1:29" s="23" customFormat="1" ht="84" hidden="1" x14ac:dyDescent="0.4">
      <c r="A92" s="12" t="s">
        <v>78</v>
      </c>
      <c r="B92" s="22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16"/>
    </row>
    <row r="93" spans="1:29" s="23" customFormat="1" ht="20.399999999999999" hidden="1" x14ac:dyDescent="0.35">
      <c r="A93" s="24" t="s">
        <v>51</v>
      </c>
      <c r="B93" s="25" t="s">
        <v>52</v>
      </c>
      <c r="C93" s="14">
        <f>SUM([1]GenFundExp2!I381+[1]GenFundExp2!I382)+SUM([1]GenFundExp2!I412+[1]GenFundExp2!I413)</f>
        <v>0</v>
      </c>
      <c r="D93" s="15">
        <f>SUM([1]CharterFundExp2!I381+[1]CharterFundExp2!I382)+SUM([1]CharterFundExp2!I412+[1]CharterFundExp2!I413)</f>
        <v>0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>
        <f t="shared" ref="AC93:AC99" si="19">C93+D93+E93+F93+M93+G93+H93+J93+K93+L93+O93+P93+Q93+R93+T93+U93+V93+W93+X93+Y93+Z93+AB93+AA93+N93</f>
        <v>0</v>
      </c>
    </row>
    <row r="94" spans="1:29" s="23" customFormat="1" ht="20.399999999999999" hidden="1" x14ac:dyDescent="0.35">
      <c r="A94" s="24" t="s">
        <v>53</v>
      </c>
      <c r="B94" s="25" t="s">
        <v>54</v>
      </c>
      <c r="C94" s="14">
        <f>SUM([1]GenFundExp2!I383+[1]GenFundExp2!I384)+SUM([1]GenFundExp2!I414+[1]GenFundExp2!I415)</f>
        <v>0</v>
      </c>
      <c r="D94" s="15">
        <f>SUM([1]CharterFundExp2!I383+[1]CharterFundExp2!I384)+SUM([1]CharterFundExp2!I414+[1]CharterFundExp2!I415)</f>
        <v>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>
        <f t="shared" si="19"/>
        <v>0</v>
      </c>
    </row>
    <row r="95" spans="1:29" s="23" customFormat="1" ht="81.599999999999994" hidden="1" x14ac:dyDescent="0.35">
      <c r="A95" s="24" t="s">
        <v>55</v>
      </c>
      <c r="B95" s="25" t="s">
        <v>56</v>
      </c>
      <c r="C95" s="14">
        <f>SUM([1]GenFundExp2!I385:I397)+SUM([1]GenFundExp2!I416:I428)</f>
        <v>0</v>
      </c>
      <c r="D95" s="15">
        <f>SUM([1]CharterFundExp2!I385:I397)+SUM([1]CharterFundExp2!I416:I428)</f>
        <v>0</v>
      </c>
      <c r="E95" s="15">
        <f>SUM([1]InsResv!I28+[1]InsResv!I30+[1]InsResv!I31+[1]InsResv!I32+[1]InsResv!I29)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>
        <f t="shared" si="19"/>
        <v>0</v>
      </c>
    </row>
    <row r="96" spans="1:29" s="23" customFormat="1" ht="20.399999999999999" hidden="1" x14ac:dyDescent="0.35">
      <c r="A96" s="24" t="s">
        <v>57</v>
      </c>
      <c r="B96" s="25" t="s">
        <v>58</v>
      </c>
      <c r="C96" s="14">
        <f>SUM([1]GenFundExp2!I398:I399)+SUM([1]GenFundExp2!I429:I430)</f>
        <v>0</v>
      </c>
      <c r="D96" s="15">
        <f>SUM([1]CharterFundExp2!I398:I399)+SUM([1]CharterFundExp2!I429:I430)</f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6">
        <f t="shared" si="19"/>
        <v>0</v>
      </c>
    </row>
    <row r="97" spans="1:29" s="23" customFormat="1" ht="20.399999999999999" hidden="1" x14ac:dyDescent="0.35">
      <c r="A97" s="24" t="s">
        <v>59</v>
      </c>
      <c r="B97" s="25" t="s">
        <v>60</v>
      </c>
      <c r="C97" s="14">
        <f>SUM([1]GenFundExp2!I400:I402)+SUM([1]GenFundExp2!I431:I433)</f>
        <v>0</v>
      </c>
      <c r="D97" s="15">
        <f>SUM([1]CharterFundExp2!I400:I402)+SUM([1]CharterFundExp2!I431:I433)</f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6">
        <f t="shared" si="19"/>
        <v>0</v>
      </c>
    </row>
    <row r="98" spans="1:29" s="23" customFormat="1" ht="61.2" hidden="1" x14ac:dyDescent="0.35">
      <c r="A98" s="24" t="s">
        <v>61</v>
      </c>
      <c r="B98" s="25" t="s">
        <v>62</v>
      </c>
      <c r="C98" s="14">
        <f>SUM([1]GenFundExp2!I403:I408)+SUM([1]GenFundExp2!I434:I439)</f>
        <v>0</v>
      </c>
      <c r="D98" s="15">
        <f>SUM([1]CharterFundExp2!I403:I408)+SUM([1]CharterFundExp2!I434:I439)</f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6">
        <f t="shared" si="19"/>
        <v>0</v>
      </c>
    </row>
    <row r="99" spans="1:29" s="23" customFormat="1" ht="21" hidden="1" x14ac:dyDescent="0.4">
      <c r="A99" s="41" t="s">
        <v>79</v>
      </c>
      <c r="B99" s="28"/>
      <c r="C99" s="29">
        <f t="shared" ref="C99:AB99" si="20">SUM(C93:C98)</f>
        <v>0</v>
      </c>
      <c r="D99" s="30">
        <f t="shared" si="20"/>
        <v>0</v>
      </c>
      <c r="E99" s="30">
        <f t="shared" si="20"/>
        <v>0</v>
      </c>
      <c r="F99" s="30">
        <f t="shared" si="20"/>
        <v>0</v>
      </c>
      <c r="G99" s="30">
        <f t="shared" si="20"/>
        <v>0</v>
      </c>
      <c r="H99" s="30">
        <f t="shared" si="20"/>
        <v>0</v>
      </c>
      <c r="I99" s="30">
        <f t="shared" si="20"/>
        <v>0</v>
      </c>
      <c r="J99" s="30">
        <f t="shared" si="20"/>
        <v>0</v>
      </c>
      <c r="K99" s="30">
        <f t="shared" si="20"/>
        <v>0</v>
      </c>
      <c r="L99" s="30">
        <f t="shared" si="20"/>
        <v>0</v>
      </c>
      <c r="M99" s="30">
        <f t="shared" si="20"/>
        <v>0</v>
      </c>
      <c r="N99" s="30">
        <f t="shared" si="20"/>
        <v>0</v>
      </c>
      <c r="O99" s="30">
        <f t="shared" si="20"/>
        <v>0</v>
      </c>
      <c r="P99" s="30">
        <f t="shared" si="20"/>
        <v>0</v>
      </c>
      <c r="Q99" s="30">
        <f t="shared" si="20"/>
        <v>0</v>
      </c>
      <c r="R99" s="30">
        <f t="shared" si="20"/>
        <v>0</v>
      </c>
      <c r="S99" s="30">
        <f t="shared" si="20"/>
        <v>0</v>
      </c>
      <c r="T99" s="30">
        <f t="shared" si="20"/>
        <v>0</v>
      </c>
      <c r="U99" s="30">
        <f t="shared" si="20"/>
        <v>0</v>
      </c>
      <c r="V99" s="30">
        <f t="shared" si="20"/>
        <v>0</v>
      </c>
      <c r="W99" s="30">
        <f t="shared" si="20"/>
        <v>0</v>
      </c>
      <c r="X99" s="30">
        <f t="shared" si="20"/>
        <v>0</v>
      </c>
      <c r="Y99" s="30">
        <f t="shared" si="20"/>
        <v>0</v>
      </c>
      <c r="Z99" s="30">
        <f t="shared" si="20"/>
        <v>0</v>
      </c>
      <c r="AA99" s="30">
        <f t="shared" si="20"/>
        <v>0</v>
      </c>
      <c r="AB99" s="30">
        <f t="shared" si="20"/>
        <v>0</v>
      </c>
      <c r="AC99" s="31">
        <f t="shared" si="19"/>
        <v>0</v>
      </c>
    </row>
    <row r="100" spans="1:29" s="23" customFormat="1" ht="1.95" customHeight="1" x14ac:dyDescent="0.4">
      <c r="A100" s="12"/>
      <c r="B100" s="22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16"/>
    </row>
    <row r="101" spans="1:29" s="23" customFormat="1" ht="42" x14ac:dyDescent="0.4">
      <c r="A101" s="12" t="s">
        <v>80</v>
      </c>
      <c r="B101" s="2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16"/>
    </row>
    <row r="102" spans="1:29" s="23" customFormat="1" ht="20.399999999999999" x14ac:dyDescent="0.35">
      <c r="A102" s="24" t="s">
        <v>51</v>
      </c>
      <c r="B102" s="25" t="s">
        <v>52</v>
      </c>
      <c r="C102" s="14">
        <f>SUM([1]GenFundExp2!I443+[1]GenFundExp2!I444)</f>
        <v>0</v>
      </c>
      <c r="D102" s="15">
        <f>SUM([1]CharterFundExp2!I443+[1]CharterFundExp2!I444)</f>
        <v>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6">
        <f t="shared" ref="AC102:AC108" si="21">C102+D102+E102+F102+M102+G102+H102+J102+K102+L102+O102+P102+Q102+R102+T102+U102+V102+W102+X102+Y102+Z102+AB102+AA102+N102</f>
        <v>0</v>
      </c>
    </row>
    <row r="103" spans="1:29" s="23" customFormat="1" ht="20.399999999999999" x14ac:dyDescent="0.35">
      <c r="A103" s="24" t="s">
        <v>53</v>
      </c>
      <c r="B103" s="25" t="s">
        <v>54</v>
      </c>
      <c r="C103" s="14">
        <f>SUM([1]GenFundExp2!I445+[1]GenFundExp2!I446)</f>
        <v>500</v>
      </c>
      <c r="D103" s="15">
        <f>SUM([1]CharterFundExp2!I445+[1]CharterFundExp2!I446)</f>
        <v>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>
        <f t="shared" si="21"/>
        <v>500</v>
      </c>
    </row>
    <row r="104" spans="1:29" s="23" customFormat="1" ht="81.599999999999994" x14ac:dyDescent="0.35">
      <c r="A104" s="24" t="s">
        <v>55</v>
      </c>
      <c r="B104" s="25" t="s">
        <v>56</v>
      </c>
      <c r="C104" s="14">
        <f>SUM([1]GenFundExp2!I447:I458)</f>
        <v>114247</v>
      </c>
      <c r="D104" s="15">
        <f>SUM([1]CharterFundExp2!I447:I458)</f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>
        <f t="shared" si="21"/>
        <v>114247</v>
      </c>
    </row>
    <row r="105" spans="1:29" s="23" customFormat="1" ht="20.399999999999999" x14ac:dyDescent="0.35">
      <c r="A105" s="24" t="s">
        <v>57</v>
      </c>
      <c r="B105" s="25" t="s">
        <v>58</v>
      </c>
      <c r="C105" s="14">
        <f>SUM([1]GenFundExp2!I459:I460)</f>
        <v>3087</v>
      </c>
      <c r="D105" s="15">
        <f>SUM([1]CharterFundExp2!I459:I460)</f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>
        <f t="shared" si="21"/>
        <v>3087</v>
      </c>
    </row>
    <row r="106" spans="1:29" s="23" customFormat="1" ht="20.399999999999999" x14ac:dyDescent="0.35">
      <c r="A106" s="24" t="s">
        <v>59</v>
      </c>
      <c r="B106" s="25" t="s">
        <v>60</v>
      </c>
      <c r="C106" s="14">
        <f>SUM([1]GenFundExp2!I461:I463)</f>
        <v>18298</v>
      </c>
      <c r="D106" s="15">
        <f>SUM([1]CharterFundExp2!I461:I463)</f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6">
        <f t="shared" si="21"/>
        <v>18298</v>
      </c>
    </row>
    <row r="107" spans="1:29" s="23" customFormat="1" ht="61.2" x14ac:dyDescent="0.35">
      <c r="A107" s="24" t="s">
        <v>61</v>
      </c>
      <c r="B107" s="25" t="s">
        <v>62</v>
      </c>
      <c r="C107" s="14">
        <f>SUM([1]GenFundExp2!I464:I469)</f>
        <v>8650</v>
      </c>
      <c r="D107" s="15">
        <f>SUM([1]CharterFundExp2!I464:I469)</f>
        <v>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6">
        <f t="shared" si="21"/>
        <v>8650</v>
      </c>
    </row>
    <row r="108" spans="1:29" s="23" customFormat="1" ht="21" x14ac:dyDescent="0.4">
      <c r="A108" s="41" t="s">
        <v>81</v>
      </c>
      <c r="B108" s="28"/>
      <c r="C108" s="29">
        <f t="shared" ref="C108:AB108" si="22">SUM(C102:C107)</f>
        <v>144782</v>
      </c>
      <c r="D108" s="30">
        <f t="shared" si="22"/>
        <v>0</v>
      </c>
      <c r="E108" s="30">
        <f t="shared" si="22"/>
        <v>0</v>
      </c>
      <c r="F108" s="30">
        <f t="shared" si="22"/>
        <v>0</v>
      </c>
      <c r="G108" s="30">
        <f t="shared" si="22"/>
        <v>0</v>
      </c>
      <c r="H108" s="30">
        <f t="shared" si="22"/>
        <v>0</v>
      </c>
      <c r="I108" s="30">
        <f t="shared" si="22"/>
        <v>0</v>
      </c>
      <c r="J108" s="30">
        <f t="shared" si="22"/>
        <v>0</v>
      </c>
      <c r="K108" s="30">
        <f t="shared" si="22"/>
        <v>0</v>
      </c>
      <c r="L108" s="30">
        <f t="shared" si="22"/>
        <v>0</v>
      </c>
      <c r="M108" s="30">
        <f t="shared" si="22"/>
        <v>0</v>
      </c>
      <c r="N108" s="30">
        <f t="shared" si="22"/>
        <v>0</v>
      </c>
      <c r="O108" s="30">
        <f t="shared" si="22"/>
        <v>0</v>
      </c>
      <c r="P108" s="30">
        <f t="shared" si="22"/>
        <v>0</v>
      </c>
      <c r="Q108" s="30">
        <f t="shared" si="22"/>
        <v>0</v>
      </c>
      <c r="R108" s="30">
        <f t="shared" si="22"/>
        <v>0</v>
      </c>
      <c r="S108" s="30">
        <f t="shared" si="22"/>
        <v>0</v>
      </c>
      <c r="T108" s="30">
        <f t="shared" si="22"/>
        <v>0</v>
      </c>
      <c r="U108" s="30">
        <f t="shared" si="22"/>
        <v>0</v>
      </c>
      <c r="V108" s="30">
        <f t="shared" si="22"/>
        <v>0</v>
      </c>
      <c r="W108" s="30">
        <f t="shared" si="22"/>
        <v>0</v>
      </c>
      <c r="X108" s="30">
        <f t="shared" si="22"/>
        <v>0</v>
      </c>
      <c r="Y108" s="30">
        <f t="shared" si="22"/>
        <v>0</v>
      </c>
      <c r="Z108" s="30">
        <f t="shared" si="22"/>
        <v>0</v>
      </c>
      <c r="AA108" s="30">
        <f t="shared" si="22"/>
        <v>0</v>
      </c>
      <c r="AB108" s="30">
        <f t="shared" si="22"/>
        <v>0</v>
      </c>
      <c r="AC108" s="31">
        <f t="shared" si="21"/>
        <v>144782</v>
      </c>
    </row>
    <row r="109" spans="1:29" s="23" customFormat="1" ht="1.95" customHeight="1" x14ac:dyDescent="0.4">
      <c r="A109" s="12"/>
      <c r="B109" s="22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16"/>
    </row>
    <row r="110" spans="1:29" s="23" customFormat="1" ht="63" x14ac:dyDescent="0.4">
      <c r="A110" s="12" t="s">
        <v>82</v>
      </c>
      <c r="B110" s="22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16"/>
    </row>
    <row r="111" spans="1:29" s="23" customFormat="1" ht="20.399999999999999" x14ac:dyDescent="0.35">
      <c r="A111" s="24" t="s">
        <v>51</v>
      </c>
      <c r="B111" s="25" t="s">
        <v>52</v>
      </c>
      <c r="C111" s="14">
        <f>SUM([1]GenFundExp2!I473+[1]GenFundExp2!I474)</f>
        <v>0</v>
      </c>
      <c r="D111" s="15">
        <f>SUM([1]CharterFundExp2!I473+[1]CharterFundExp2!I474)</f>
        <v>0</v>
      </c>
      <c r="E111" s="15"/>
      <c r="F111" s="15"/>
      <c r="G111" s="15">
        <f>+[1]FoodServiceSRF!I35+[1]FoodServiceSRF!I34</f>
        <v>26000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6">
        <f t="shared" ref="AC111:AC117" si="23">C111+D111+E111+F111+M111+G111+H111+J111+K111+L111+O111+P111+Q111+R111+T111+U111+V111+W111+X111+Y111+Z111+AB111+AA111+N111</f>
        <v>26000</v>
      </c>
    </row>
    <row r="112" spans="1:29" s="23" customFormat="1" ht="20.399999999999999" x14ac:dyDescent="0.35">
      <c r="A112" s="24" t="s">
        <v>53</v>
      </c>
      <c r="B112" s="25" t="s">
        <v>54</v>
      </c>
      <c r="C112" s="14">
        <f>SUM([1]GenFundExp2!I475+[1]GenFundExp2!I476)</f>
        <v>0</v>
      </c>
      <c r="D112" s="15">
        <f>SUM([1]CharterFundExp2!I475+[1]CharterFundExp2!I476)</f>
        <v>0</v>
      </c>
      <c r="E112" s="15"/>
      <c r="F112" s="15"/>
      <c r="G112" s="15">
        <f>+[1]FoodServiceSRF!I37+[1]FoodServiceSRF!I36</f>
        <v>2500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6">
        <f t="shared" si="23"/>
        <v>2500</v>
      </c>
    </row>
    <row r="113" spans="1:29" s="23" customFormat="1" ht="81.599999999999994" x14ac:dyDescent="0.35">
      <c r="A113" s="24" t="s">
        <v>55</v>
      </c>
      <c r="B113" s="25" t="s">
        <v>56</v>
      </c>
      <c r="C113" s="14">
        <f>SUM([1]GenFundExp2!I477:I488)</f>
        <v>0</v>
      </c>
      <c r="D113" s="15">
        <f>SUM([1]CharterFundExp2!I477:I488)</f>
        <v>0</v>
      </c>
      <c r="E113" s="15">
        <f>SUM([1]InsResv!I27)</f>
        <v>0</v>
      </c>
      <c r="F113" s="15"/>
      <c r="G113" s="15">
        <f>+[1]FoodServiceSRF!I38</f>
        <v>2500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>
        <f t="shared" si="23"/>
        <v>2500</v>
      </c>
    </row>
    <row r="114" spans="1:29" s="23" customFormat="1" ht="20.399999999999999" x14ac:dyDescent="0.35">
      <c r="A114" s="24" t="s">
        <v>57</v>
      </c>
      <c r="B114" s="25" t="s">
        <v>58</v>
      </c>
      <c r="C114" s="14">
        <f>SUM([1]GenFundExp2!I489:I491)</f>
        <v>0</v>
      </c>
      <c r="D114" s="15">
        <f>SUM([1]CharterFundExp2!I489:I491)</f>
        <v>0</v>
      </c>
      <c r="E114" s="15"/>
      <c r="F114" s="15"/>
      <c r="G114" s="15">
        <f>+[1]FoodServiceSRF!I39+[1]FoodServiceSRF!I41+[1]FoodServiceSRF!I40+[1]FoodServiceSRF!I42</f>
        <v>25200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>
        <f t="shared" si="23"/>
        <v>25200</v>
      </c>
    </row>
    <row r="115" spans="1:29" s="23" customFormat="1" ht="20.399999999999999" x14ac:dyDescent="0.35">
      <c r="A115" s="24" t="s">
        <v>59</v>
      </c>
      <c r="B115" s="25" t="s">
        <v>60</v>
      </c>
      <c r="C115" s="14">
        <f>SUM([1]GenFundExp2!I492:I494)</f>
        <v>0</v>
      </c>
      <c r="D115" s="15">
        <f>SUM([1]CharterFundExp2!I492:I494)</f>
        <v>0</v>
      </c>
      <c r="E115" s="15"/>
      <c r="F115" s="15"/>
      <c r="G115" s="15">
        <f>+[1]FoodServiceSRF!I43</f>
        <v>2000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>
        <f t="shared" si="23"/>
        <v>2000</v>
      </c>
    </row>
    <row r="116" spans="1:29" s="23" customFormat="1" ht="61.2" x14ac:dyDescent="0.35">
      <c r="A116" s="24" t="s">
        <v>61</v>
      </c>
      <c r="B116" s="25" t="s">
        <v>62</v>
      </c>
      <c r="C116" s="14">
        <f>SUM([1]GenFundExp2!I495:I500)</f>
        <v>0</v>
      </c>
      <c r="D116" s="15">
        <f>SUM([1]CharterFundExp2!I495:I500)</f>
        <v>0</v>
      </c>
      <c r="E116" s="15"/>
      <c r="F116" s="15"/>
      <c r="G116" s="15">
        <f>+[1]FoodServiceSRF!I44+[1]FoodServiceSRF!I46</f>
        <v>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>
        <f t="shared" si="23"/>
        <v>0</v>
      </c>
    </row>
    <row r="117" spans="1:29" s="23" customFormat="1" ht="21" x14ac:dyDescent="0.4">
      <c r="A117" s="41" t="s">
        <v>81</v>
      </c>
      <c r="B117" s="28"/>
      <c r="C117" s="29">
        <f t="shared" ref="C117:AB117" si="24">SUM(C111:C116)</f>
        <v>0</v>
      </c>
      <c r="D117" s="30">
        <f t="shared" si="24"/>
        <v>0</v>
      </c>
      <c r="E117" s="30">
        <f t="shared" si="24"/>
        <v>0</v>
      </c>
      <c r="F117" s="30">
        <f t="shared" si="24"/>
        <v>0</v>
      </c>
      <c r="G117" s="30">
        <f t="shared" si="24"/>
        <v>58200</v>
      </c>
      <c r="H117" s="30">
        <f t="shared" si="24"/>
        <v>0</v>
      </c>
      <c r="I117" s="30">
        <f t="shared" si="24"/>
        <v>0</v>
      </c>
      <c r="J117" s="30">
        <f t="shared" si="24"/>
        <v>0</v>
      </c>
      <c r="K117" s="30">
        <f t="shared" si="24"/>
        <v>0</v>
      </c>
      <c r="L117" s="30">
        <f t="shared" si="24"/>
        <v>0</v>
      </c>
      <c r="M117" s="30">
        <f t="shared" si="24"/>
        <v>0</v>
      </c>
      <c r="N117" s="30">
        <f t="shared" si="24"/>
        <v>0</v>
      </c>
      <c r="O117" s="30">
        <f t="shared" si="24"/>
        <v>0</v>
      </c>
      <c r="P117" s="30">
        <f t="shared" si="24"/>
        <v>0</v>
      </c>
      <c r="Q117" s="30">
        <f t="shared" si="24"/>
        <v>0</v>
      </c>
      <c r="R117" s="30">
        <f t="shared" si="24"/>
        <v>0</v>
      </c>
      <c r="S117" s="30">
        <f t="shared" si="24"/>
        <v>0</v>
      </c>
      <c r="T117" s="30">
        <f t="shared" si="24"/>
        <v>0</v>
      </c>
      <c r="U117" s="30">
        <f t="shared" si="24"/>
        <v>0</v>
      </c>
      <c r="V117" s="30">
        <f t="shared" si="24"/>
        <v>0</v>
      </c>
      <c r="W117" s="30">
        <f t="shared" si="24"/>
        <v>0</v>
      </c>
      <c r="X117" s="30">
        <f t="shared" si="24"/>
        <v>0</v>
      </c>
      <c r="Y117" s="30">
        <f t="shared" si="24"/>
        <v>0</v>
      </c>
      <c r="Z117" s="30">
        <f t="shared" si="24"/>
        <v>0</v>
      </c>
      <c r="AA117" s="30">
        <f t="shared" si="24"/>
        <v>0</v>
      </c>
      <c r="AB117" s="30">
        <f t="shared" si="24"/>
        <v>0</v>
      </c>
      <c r="AC117" s="31">
        <f t="shared" si="23"/>
        <v>58200</v>
      </c>
    </row>
    <row r="118" spans="1:29" s="23" customFormat="1" ht="42" hidden="1" x14ac:dyDescent="0.4">
      <c r="A118" s="12" t="s">
        <v>83</v>
      </c>
      <c r="B118" s="22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16"/>
    </row>
    <row r="119" spans="1:29" s="23" customFormat="1" ht="20.399999999999999" hidden="1" x14ac:dyDescent="0.35">
      <c r="A119" s="24" t="s">
        <v>51</v>
      </c>
      <c r="B119" s="25" t="s">
        <v>52</v>
      </c>
      <c r="C119" s="14">
        <f>SUM([1]GenFundExp2!I504+[1]GenFundExp2!I505+[1]GenFundExp2!I527+[1]GenFundExp2!I528)</f>
        <v>0</v>
      </c>
      <c r="D119" s="15">
        <f>SUM([1]CharterFundExp2!I504+[1]CharterFundExp2!I505+[1]CharterFundExp2!I527+[1]CharterFundExp2!I528)</f>
        <v>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6">
        <f t="shared" ref="AC119:AC125" si="25">C119+D119+E119+F119+M119+G119+H119+J119+K119+L119+O119+P119+Q119+R119+T119+U119+V119+W119+X119+Y119+Z119+AB119+AA119+N119</f>
        <v>0</v>
      </c>
    </row>
    <row r="120" spans="1:29" s="23" customFormat="1" ht="20.399999999999999" hidden="1" x14ac:dyDescent="0.35">
      <c r="A120" s="24" t="s">
        <v>53</v>
      </c>
      <c r="B120" s="25" t="s">
        <v>54</v>
      </c>
      <c r="C120" s="14">
        <f>SUM([1]GenFundExp2!I506+[1]GenFundExp2!I507+[1]GenFundExp2!I529+[1]GenFundExp2!I530)</f>
        <v>0</v>
      </c>
      <c r="D120" s="15">
        <f>SUM([1]CharterFundExp2!I506+[1]CharterFundExp2!I507+[1]CharterFundExp2!I529+[1]CharterFundExp2!I530)</f>
        <v>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6">
        <f t="shared" si="25"/>
        <v>0</v>
      </c>
    </row>
    <row r="121" spans="1:29" s="23" customFormat="1" ht="81.599999999999994" hidden="1" x14ac:dyDescent="0.35">
      <c r="A121" s="24" t="s">
        <v>55</v>
      </c>
      <c r="B121" s="25" t="s">
        <v>56</v>
      </c>
      <c r="C121" s="42">
        <f>SUM([1]GenFundExp2!I508:I514)+SUM([1]GenFundExp2!I531:I537)</f>
        <v>0</v>
      </c>
      <c r="D121" s="43">
        <f>SUM([1]CharterFundExp2!I508:I514)+SUM([1]CharterFundExp2!I531:I537)</f>
        <v>0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16">
        <f t="shared" si="25"/>
        <v>0</v>
      </c>
    </row>
    <row r="122" spans="1:29" s="23" customFormat="1" ht="20.399999999999999" hidden="1" x14ac:dyDescent="0.35">
      <c r="A122" s="24" t="s">
        <v>57</v>
      </c>
      <c r="B122" s="25" t="s">
        <v>58</v>
      </c>
      <c r="C122" s="42">
        <f>SUM([1]GenFundExp2!I515+[1]GenFundExp2!I516+[1]GenFundExp2!I538+[1]GenFundExp2!I539)</f>
        <v>0</v>
      </c>
      <c r="D122" s="43">
        <f>SUM([1]CharterFundExp2!I515+[1]CharterFundExp2!I516+[1]CharterFundExp2!I538+[1]CharterFundExp2!I539)</f>
        <v>0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16">
        <f t="shared" si="25"/>
        <v>0</v>
      </c>
    </row>
    <row r="123" spans="1:29" s="23" customFormat="1" ht="20.399999999999999" hidden="1" x14ac:dyDescent="0.35">
      <c r="A123" s="24" t="s">
        <v>59</v>
      </c>
      <c r="B123" s="25" t="s">
        <v>60</v>
      </c>
      <c r="C123" s="42">
        <f>SUM([1]GenFundExp2!I517+[1]GenFundExp2!I518+[1]GenFundExp2!I519+[1]GenFundExp2!I540+[1]GenFundExp2!I541+[1]GenFundExp2!I542)</f>
        <v>0</v>
      </c>
      <c r="D123" s="43">
        <f>SUM([1]CharterFundExp2!I517+[1]CharterFundExp2!I518+[1]CharterFundExp2!I519+[1]CharterFundExp2!I540+[1]CharterFundExp2!I541+[1]CharterFundExp2!I542)</f>
        <v>0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16">
        <f t="shared" si="25"/>
        <v>0</v>
      </c>
    </row>
    <row r="124" spans="1:29" s="23" customFormat="1" ht="61.2" hidden="1" x14ac:dyDescent="0.35">
      <c r="A124" s="24" t="s">
        <v>61</v>
      </c>
      <c r="B124" s="25" t="s">
        <v>62</v>
      </c>
      <c r="C124" s="42">
        <f>SUM([1]GenFundExp2!I520+[1]GenFundExp2!I521+[1]GenFundExp2!I522+[1]GenFundExp2!I523+[1]GenFundExp2!I543+[1]GenFundExp2!I544+[1]GenFundExp2!I545+[1]GenFundExp2!I546)</f>
        <v>0</v>
      </c>
      <c r="D124" s="43">
        <f>SUM([1]CharterFundExp2!I520+[1]CharterFundExp2!I521+[1]CharterFundExp2!I522+[1]CharterFundExp2!I523+[1]CharterFundExp2!I543+[1]CharterFundExp2!I544+[1]CharterFundExp2!I545+[1]CharterFundExp2!I546)</f>
        <v>0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16">
        <f t="shared" si="25"/>
        <v>0</v>
      </c>
    </row>
    <row r="125" spans="1:29" s="23" customFormat="1" ht="42" hidden="1" x14ac:dyDescent="0.4">
      <c r="A125" s="41" t="s">
        <v>84</v>
      </c>
      <c r="B125" s="28"/>
      <c r="C125" s="29">
        <f t="shared" ref="C125:AB125" si="26">SUM(C119:C124)</f>
        <v>0</v>
      </c>
      <c r="D125" s="30">
        <f t="shared" si="26"/>
        <v>0</v>
      </c>
      <c r="E125" s="30">
        <f t="shared" si="26"/>
        <v>0</v>
      </c>
      <c r="F125" s="30">
        <f t="shared" si="26"/>
        <v>0</v>
      </c>
      <c r="G125" s="30">
        <f t="shared" si="26"/>
        <v>0</v>
      </c>
      <c r="H125" s="30">
        <f t="shared" si="26"/>
        <v>0</v>
      </c>
      <c r="I125" s="30">
        <f t="shared" si="26"/>
        <v>0</v>
      </c>
      <c r="J125" s="30">
        <f t="shared" si="26"/>
        <v>0</v>
      </c>
      <c r="K125" s="30">
        <f t="shared" si="26"/>
        <v>0</v>
      </c>
      <c r="L125" s="30">
        <f t="shared" si="26"/>
        <v>0</v>
      </c>
      <c r="M125" s="30">
        <f t="shared" si="26"/>
        <v>0</v>
      </c>
      <c r="N125" s="30">
        <f t="shared" si="26"/>
        <v>0</v>
      </c>
      <c r="O125" s="30">
        <f t="shared" si="26"/>
        <v>0</v>
      </c>
      <c r="P125" s="30">
        <f t="shared" si="26"/>
        <v>0</v>
      </c>
      <c r="Q125" s="30">
        <f t="shared" si="26"/>
        <v>0</v>
      </c>
      <c r="R125" s="30">
        <f t="shared" si="26"/>
        <v>0</v>
      </c>
      <c r="S125" s="30">
        <f t="shared" si="26"/>
        <v>0</v>
      </c>
      <c r="T125" s="30">
        <f t="shared" si="26"/>
        <v>0</v>
      </c>
      <c r="U125" s="30">
        <f t="shared" si="26"/>
        <v>0</v>
      </c>
      <c r="V125" s="30">
        <f t="shared" si="26"/>
        <v>0</v>
      </c>
      <c r="W125" s="30">
        <f t="shared" si="26"/>
        <v>0</v>
      </c>
      <c r="X125" s="30">
        <f t="shared" si="26"/>
        <v>0</v>
      </c>
      <c r="Y125" s="30">
        <f t="shared" si="26"/>
        <v>0</v>
      </c>
      <c r="Z125" s="30">
        <f t="shared" si="26"/>
        <v>0</v>
      </c>
      <c r="AA125" s="30">
        <f t="shared" si="26"/>
        <v>0</v>
      </c>
      <c r="AB125" s="30">
        <f t="shared" si="26"/>
        <v>0</v>
      </c>
      <c r="AC125" s="31">
        <f t="shared" si="25"/>
        <v>0</v>
      </c>
    </row>
    <row r="126" spans="1:29" s="23" customFormat="1" ht="1.95" customHeight="1" x14ac:dyDescent="0.4">
      <c r="A126" s="12"/>
      <c r="B126" s="22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16"/>
    </row>
    <row r="127" spans="1:29" s="23" customFormat="1" ht="42" hidden="1" x14ac:dyDescent="0.4">
      <c r="A127" s="12" t="s">
        <v>85</v>
      </c>
      <c r="B127" s="2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16"/>
    </row>
    <row r="128" spans="1:29" s="23" customFormat="1" ht="20.399999999999999" hidden="1" x14ac:dyDescent="0.35">
      <c r="A128" s="24" t="s">
        <v>51</v>
      </c>
      <c r="B128" s="25" t="s">
        <v>52</v>
      </c>
      <c r="C128" s="14">
        <f>SUM([1]GenFundExp2!I550+[1]GenFundExp2!I551)</f>
        <v>0</v>
      </c>
      <c r="D128" s="15">
        <f>SUM([1]CharterFundExp2!I550+[1]CharterFundExp2!I551)</f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6">
        <f t="shared" ref="AC128:AC134" si="27">C128+D128+E128+F128+M128+G128+H128+J128+K128+L128+O128+P128+Q128+R128+T128+U128+V128+W128+X128+Y128+Z128+AB128+AA128+N128</f>
        <v>0</v>
      </c>
    </row>
    <row r="129" spans="1:29" s="23" customFormat="1" ht="20.399999999999999" hidden="1" x14ac:dyDescent="0.35">
      <c r="A129" s="24" t="s">
        <v>53</v>
      </c>
      <c r="B129" s="25" t="s">
        <v>54</v>
      </c>
      <c r="C129" s="14">
        <f>SUM([1]GenFundExp2!I552+[1]GenFundExp2!I553)</f>
        <v>0</v>
      </c>
      <c r="D129" s="15">
        <f>SUM([1]CharterFundExp2!I552+[1]CharterFundExp2!I553)</f>
        <v>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6">
        <f t="shared" si="27"/>
        <v>0</v>
      </c>
    </row>
    <row r="130" spans="1:29" s="23" customFormat="1" ht="81.599999999999994" hidden="1" x14ac:dyDescent="0.35">
      <c r="A130" s="24" t="s">
        <v>55</v>
      </c>
      <c r="B130" s="25" t="s">
        <v>56</v>
      </c>
      <c r="C130" s="42">
        <f>SUM([1]GenFundExp2!I554:I565)</f>
        <v>0</v>
      </c>
      <c r="D130" s="43">
        <f>SUM([1]CharterFundExp2!I554:I565)</f>
        <v>0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16">
        <f t="shared" si="27"/>
        <v>0</v>
      </c>
    </row>
    <row r="131" spans="1:29" s="23" customFormat="1" ht="20.399999999999999" hidden="1" x14ac:dyDescent="0.35">
      <c r="A131" s="24" t="s">
        <v>57</v>
      </c>
      <c r="B131" s="25" t="s">
        <v>58</v>
      </c>
      <c r="C131" s="42">
        <f>SUM([1]GenFundExp2!I566:I567)</f>
        <v>0</v>
      </c>
      <c r="D131" s="43">
        <f>SUM([1]CharterFundExp2!I566:I567)</f>
        <v>0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16">
        <f t="shared" si="27"/>
        <v>0</v>
      </c>
    </row>
    <row r="132" spans="1:29" s="23" customFormat="1" ht="20.399999999999999" hidden="1" x14ac:dyDescent="0.35">
      <c r="A132" s="24" t="s">
        <v>59</v>
      </c>
      <c r="B132" s="25" t="s">
        <v>60</v>
      </c>
      <c r="C132" s="42">
        <f>SUM([1]GenFundExp2!I568:I571)</f>
        <v>0</v>
      </c>
      <c r="D132" s="43">
        <f>SUM([1]CharterFundExp2!I568:I571)</f>
        <v>0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16">
        <f t="shared" si="27"/>
        <v>0</v>
      </c>
    </row>
    <row r="133" spans="1:29" s="23" customFormat="1" ht="61.2" hidden="1" x14ac:dyDescent="0.35">
      <c r="A133" s="24" t="s">
        <v>61</v>
      </c>
      <c r="B133" s="25" t="s">
        <v>62</v>
      </c>
      <c r="C133" s="42">
        <f>SUM([1]GenFundExp2!I572:I577)</f>
        <v>0</v>
      </c>
      <c r="D133" s="43">
        <f>SUM([1]CharterFundExp2!I572:I577)</f>
        <v>0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16">
        <f t="shared" si="27"/>
        <v>0</v>
      </c>
    </row>
    <row r="134" spans="1:29" s="23" customFormat="1" ht="42" hidden="1" x14ac:dyDescent="0.4">
      <c r="A134" s="41" t="s">
        <v>86</v>
      </c>
      <c r="B134" s="28"/>
      <c r="C134" s="29">
        <f t="shared" ref="C134:AB134" si="28">SUM(C128:C133)</f>
        <v>0</v>
      </c>
      <c r="D134" s="30">
        <f t="shared" si="28"/>
        <v>0</v>
      </c>
      <c r="E134" s="30">
        <f t="shared" si="28"/>
        <v>0</v>
      </c>
      <c r="F134" s="30">
        <f t="shared" si="28"/>
        <v>0</v>
      </c>
      <c r="G134" s="30">
        <f t="shared" si="28"/>
        <v>0</v>
      </c>
      <c r="H134" s="30">
        <f t="shared" si="28"/>
        <v>0</v>
      </c>
      <c r="I134" s="30">
        <f t="shared" si="28"/>
        <v>0</v>
      </c>
      <c r="J134" s="30">
        <f t="shared" si="28"/>
        <v>0</v>
      </c>
      <c r="K134" s="30">
        <f t="shared" si="28"/>
        <v>0</v>
      </c>
      <c r="L134" s="30">
        <f t="shared" si="28"/>
        <v>0</v>
      </c>
      <c r="M134" s="30">
        <f t="shared" si="28"/>
        <v>0</v>
      </c>
      <c r="N134" s="30">
        <f t="shared" si="28"/>
        <v>0</v>
      </c>
      <c r="O134" s="30">
        <f t="shared" si="28"/>
        <v>0</v>
      </c>
      <c r="P134" s="30">
        <f t="shared" si="28"/>
        <v>0</v>
      </c>
      <c r="Q134" s="30">
        <f t="shared" si="28"/>
        <v>0</v>
      </c>
      <c r="R134" s="30">
        <f t="shared" si="28"/>
        <v>0</v>
      </c>
      <c r="S134" s="30">
        <f t="shared" si="28"/>
        <v>0</v>
      </c>
      <c r="T134" s="30">
        <f t="shared" si="28"/>
        <v>0</v>
      </c>
      <c r="U134" s="30">
        <f t="shared" si="28"/>
        <v>0</v>
      </c>
      <c r="V134" s="30">
        <f t="shared" si="28"/>
        <v>0</v>
      </c>
      <c r="W134" s="30">
        <f t="shared" si="28"/>
        <v>0</v>
      </c>
      <c r="X134" s="30">
        <f t="shared" si="28"/>
        <v>0</v>
      </c>
      <c r="Y134" s="30">
        <f t="shared" si="28"/>
        <v>0</v>
      </c>
      <c r="Z134" s="30">
        <f t="shared" si="28"/>
        <v>0</v>
      </c>
      <c r="AA134" s="30">
        <f t="shared" si="28"/>
        <v>0</v>
      </c>
      <c r="AB134" s="30">
        <f t="shared" si="28"/>
        <v>0</v>
      </c>
      <c r="AC134" s="31">
        <f t="shared" si="27"/>
        <v>0</v>
      </c>
    </row>
    <row r="135" spans="1:29" s="23" customFormat="1" ht="1.95" hidden="1" customHeight="1" x14ac:dyDescent="0.4">
      <c r="A135" s="12"/>
      <c r="B135" s="22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16"/>
    </row>
    <row r="136" spans="1:29" s="23" customFormat="1" ht="42" hidden="1" x14ac:dyDescent="0.4">
      <c r="A136" s="12" t="s">
        <v>87</v>
      </c>
      <c r="B136" s="22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16"/>
    </row>
    <row r="137" spans="1:29" s="23" customFormat="1" ht="20.399999999999999" hidden="1" x14ac:dyDescent="0.35">
      <c r="A137" s="24" t="s">
        <v>51</v>
      </c>
      <c r="B137" s="25" t="s">
        <v>52</v>
      </c>
      <c r="C137" s="14">
        <f>SUM([1]GenFundExp2!I581+[1]GenFundExp2!I582)</f>
        <v>0</v>
      </c>
      <c r="D137" s="15">
        <f>SUM([1]CharterFundExp2!I581+[1]CharterFundExp2!I582)</f>
        <v>0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>
        <f t="shared" ref="AC137:AC143" si="29">C137+D137+E137+F137+M137+G137+H137+J137+K137+L137+O137+P137+Q137+R137+T137+U137+V137+W137+X137+Y137+Z137+AB137+AA137+N137</f>
        <v>0</v>
      </c>
    </row>
    <row r="138" spans="1:29" s="23" customFormat="1" ht="20.399999999999999" hidden="1" x14ac:dyDescent="0.35">
      <c r="A138" s="24" t="s">
        <v>53</v>
      </c>
      <c r="B138" s="25" t="s">
        <v>54</v>
      </c>
      <c r="C138" s="14">
        <f>SUM([1]GenFundExp2!I583+[1]GenFundExp2!I584)</f>
        <v>0</v>
      </c>
      <c r="D138" s="15">
        <f>SUM([1]CharterFundExp2!I583+[1]CharterFundExp2!I584)</f>
        <v>0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6">
        <f t="shared" si="29"/>
        <v>0</v>
      </c>
    </row>
    <row r="139" spans="1:29" s="23" customFormat="1" ht="81.599999999999994" hidden="1" x14ac:dyDescent="0.35">
      <c r="A139" s="24" t="s">
        <v>55</v>
      </c>
      <c r="B139" s="25" t="s">
        <v>56</v>
      </c>
      <c r="C139" s="42">
        <f>SUM([1]GenFundExp2!I585:I597)</f>
        <v>0</v>
      </c>
      <c r="D139" s="43">
        <f>SUM([1]CharterFundExp2!I585:I597)</f>
        <v>0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16">
        <f t="shared" si="29"/>
        <v>0</v>
      </c>
    </row>
    <row r="140" spans="1:29" s="23" customFormat="1" ht="20.399999999999999" hidden="1" x14ac:dyDescent="0.35">
      <c r="A140" s="24" t="s">
        <v>57</v>
      </c>
      <c r="B140" s="25" t="s">
        <v>58</v>
      </c>
      <c r="C140" s="42">
        <f>SUM([1]GenFundExp2!I598:I599)</f>
        <v>0</v>
      </c>
      <c r="D140" s="43">
        <f>SUM([1]CharterFundExp2!I598:I599)</f>
        <v>0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16">
        <f t="shared" si="29"/>
        <v>0</v>
      </c>
    </row>
    <row r="141" spans="1:29" s="23" customFormat="1" ht="20.399999999999999" hidden="1" x14ac:dyDescent="0.35">
      <c r="A141" s="24" t="s">
        <v>59</v>
      </c>
      <c r="B141" s="25" t="s">
        <v>60</v>
      </c>
      <c r="C141" s="42">
        <f>SUM([1]GenFundExp2!I600:I602)</f>
        <v>0</v>
      </c>
      <c r="D141" s="43">
        <f>SUM([1]CharterFundExp2!I600:I602)</f>
        <v>0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16">
        <f t="shared" si="29"/>
        <v>0</v>
      </c>
    </row>
    <row r="142" spans="1:29" s="23" customFormat="1" ht="61.2" hidden="1" x14ac:dyDescent="0.35">
      <c r="A142" s="24" t="s">
        <v>61</v>
      </c>
      <c r="B142" s="25" t="s">
        <v>62</v>
      </c>
      <c r="C142" s="42">
        <f>SUM([1]GenFundExp2!I603:I608)</f>
        <v>0</v>
      </c>
      <c r="D142" s="43">
        <f>SUM([1]CharterFundExp2!I603:I608)</f>
        <v>0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16">
        <f t="shared" si="29"/>
        <v>0</v>
      </c>
    </row>
    <row r="143" spans="1:29" s="23" customFormat="1" ht="42" hidden="1" x14ac:dyDescent="0.4">
      <c r="A143" s="41" t="s">
        <v>88</v>
      </c>
      <c r="B143" s="28"/>
      <c r="C143" s="29">
        <f t="shared" ref="C143:AB143" si="30">SUM(C137:C142)</f>
        <v>0</v>
      </c>
      <c r="D143" s="30">
        <f t="shared" si="30"/>
        <v>0</v>
      </c>
      <c r="E143" s="30">
        <f t="shared" si="30"/>
        <v>0</v>
      </c>
      <c r="F143" s="30">
        <f t="shared" si="30"/>
        <v>0</v>
      </c>
      <c r="G143" s="30">
        <f t="shared" si="30"/>
        <v>0</v>
      </c>
      <c r="H143" s="30">
        <f t="shared" si="30"/>
        <v>0</v>
      </c>
      <c r="I143" s="30">
        <f t="shared" si="30"/>
        <v>0</v>
      </c>
      <c r="J143" s="30">
        <f t="shared" si="30"/>
        <v>0</v>
      </c>
      <c r="K143" s="30">
        <f t="shared" si="30"/>
        <v>0</v>
      </c>
      <c r="L143" s="30">
        <f t="shared" si="30"/>
        <v>0</v>
      </c>
      <c r="M143" s="30">
        <f t="shared" si="30"/>
        <v>0</v>
      </c>
      <c r="N143" s="30">
        <f t="shared" si="30"/>
        <v>0</v>
      </c>
      <c r="O143" s="30">
        <f t="shared" si="30"/>
        <v>0</v>
      </c>
      <c r="P143" s="30">
        <f t="shared" si="30"/>
        <v>0</v>
      </c>
      <c r="Q143" s="30">
        <f t="shared" si="30"/>
        <v>0</v>
      </c>
      <c r="R143" s="30">
        <f t="shared" si="30"/>
        <v>0</v>
      </c>
      <c r="S143" s="30">
        <f t="shared" si="30"/>
        <v>0</v>
      </c>
      <c r="T143" s="30">
        <f t="shared" si="30"/>
        <v>0</v>
      </c>
      <c r="U143" s="30">
        <f t="shared" si="30"/>
        <v>0</v>
      </c>
      <c r="V143" s="30">
        <f t="shared" si="30"/>
        <v>0</v>
      </c>
      <c r="W143" s="30">
        <f t="shared" si="30"/>
        <v>0</v>
      </c>
      <c r="X143" s="30">
        <f t="shared" si="30"/>
        <v>0</v>
      </c>
      <c r="Y143" s="30">
        <f t="shared" si="30"/>
        <v>0</v>
      </c>
      <c r="Z143" s="30">
        <f t="shared" si="30"/>
        <v>0</v>
      </c>
      <c r="AA143" s="30">
        <f t="shared" si="30"/>
        <v>0</v>
      </c>
      <c r="AB143" s="30">
        <f t="shared" si="30"/>
        <v>0</v>
      </c>
      <c r="AC143" s="31">
        <f t="shared" si="29"/>
        <v>0</v>
      </c>
    </row>
    <row r="144" spans="1:29" s="23" customFormat="1" ht="1.95" hidden="1" customHeight="1" x14ac:dyDescent="0.4">
      <c r="A144" s="12"/>
      <c r="B144" s="22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16"/>
    </row>
    <row r="145" spans="1:29" s="23" customFormat="1" ht="42" hidden="1" x14ac:dyDescent="0.4">
      <c r="A145" s="41" t="s">
        <v>89</v>
      </c>
      <c r="B145" s="28"/>
      <c r="C145" s="29">
        <f t="shared" ref="C145:AB145" si="31">SUM(C134+C125+C117+C108+C99+C90+C81+C73+C64+C55+C46+C37+C143)</f>
        <v>686571</v>
      </c>
      <c r="D145" s="30">
        <f t="shared" si="31"/>
        <v>0</v>
      </c>
      <c r="E145" s="30">
        <f t="shared" si="31"/>
        <v>0</v>
      </c>
      <c r="F145" s="30">
        <f t="shared" si="31"/>
        <v>0</v>
      </c>
      <c r="G145" s="30">
        <f t="shared" si="31"/>
        <v>58200</v>
      </c>
      <c r="H145" s="30">
        <f t="shared" si="31"/>
        <v>0</v>
      </c>
      <c r="I145" s="30">
        <f t="shared" si="31"/>
        <v>0</v>
      </c>
      <c r="J145" s="30">
        <f t="shared" si="31"/>
        <v>0</v>
      </c>
      <c r="K145" s="30">
        <f t="shared" si="31"/>
        <v>0</v>
      </c>
      <c r="L145" s="30">
        <f t="shared" si="31"/>
        <v>0</v>
      </c>
      <c r="M145" s="30">
        <f t="shared" si="31"/>
        <v>0</v>
      </c>
      <c r="N145" s="30">
        <f t="shared" si="31"/>
        <v>0</v>
      </c>
      <c r="O145" s="30">
        <f t="shared" si="31"/>
        <v>0</v>
      </c>
      <c r="P145" s="30">
        <f t="shared" si="31"/>
        <v>0</v>
      </c>
      <c r="Q145" s="30">
        <f t="shared" si="31"/>
        <v>0</v>
      </c>
      <c r="R145" s="30">
        <f t="shared" si="31"/>
        <v>0</v>
      </c>
      <c r="S145" s="30">
        <f t="shared" si="31"/>
        <v>0</v>
      </c>
      <c r="T145" s="30">
        <f t="shared" si="31"/>
        <v>0</v>
      </c>
      <c r="U145" s="30">
        <f t="shared" si="31"/>
        <v>0</v>
      </c>
      <c r="V145" s="30">
        <f t="shared" si="31"/>
        <v>0</v>
      </c>
      <c r="W145" s="30">
        <f t="shared" si="31"/>
        <v>0</v>
      </c>
      <c r="X145" s="30">
        <f t="shared" si="31"/>
        <v>0</v>
      </c>
      <c r="Y145" s="30">
        <f t="shared" si="31"/>
        <v>0</v>
      </c>
      <c r="Z145" s="30">
        <f t="shared" si="31"/>
        <v>0</v>
      </c>
      <c r="AA145" s="30">
        <f t="shared" si="31"/>
        <v>0</v>
      </c>
      <c r="AB145" s="30">
        <f t="shared" si="31"/>
        <v>0</v>
      </c>
      <c r="AC145" s="31">
        <f>C145+D145+E145+F145+M145+G145+H145+J145+K145+L145+O145+P145+Q145+R145+T145+U145+V145+W145+X145+Y145+Z145+AB145+AA145+N145</f>
        <v>744771</v>
      </c>
    </row>
    <row r="146" spans="1:29" s="23" customFormat="1" ht="1.95" hidden="1" customHeight="1" x14ac:dyDescent="0.4">
      <c r="A146" s="12"/>
      <c r="B146" s="22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16"/>
    </row>
    <row r="147" spans="1:29" s="23" customFormat="1" ht="42" hidden="1" x14ac:dyDescent="0.4">
      <c r="A147" s="12" t="s">
        <v>90</v>
      </c>
      <c r="B147" s="22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16"/>
    </row>
    <row r="148" spans="1:29" s="23" customFormat="1" ht="20.399999999999999" hidden="1" x14ac:dyDescent="0.35">
      <c r="A148" s="24" t="s">
        <v>51</v>
      </c>
      <c r="B148" s="25" t="s">
        <v>52</v>
      </c>
      <c r="C148" s="14">
        <f>SUM([1]GenFundExp2!I612+[1]GenFundExp2!I613)</f>
        <v>0</v>
      </c>
      <c r="D148" s="15">
        <f>SUM([1]CharterFundExp2!I612+[1]CharterFundExp2!I613)</f>
        <v>0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f>[1]BuildFund!I24</f>
        <v>0</v>
      </c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>
        <f t="shared" ref="AC148:AC154" si="32">C148+D148+E148+F148+M148+G148+H148+J148+K148+L148+O148+P148+Q148+R148+T148+U148+V148+W148+X148+Y148+Z148+AB148+AA148+N148</f>
        <v>0</v>
      </c>
    </row>
    <row r="149" spans="1:29" s="23" customFormat="1" ht="20.399999999999999" hidden="1" x14ac:dyDescent="0.35">
      <c r="A149" s="24" t="s">
        <v>53</v>
      </c>
      <c r="B149" s="25" t="s">
        <v>54</v>
      </c>
      <c r="C149" s="14">
        <f>SUM([1]GenFundExp2!I614+[1]GenFundExp2!I615)</f>
        <v>0</v>
      </c>
      <c r="D149" s="15">
        <f>SUM([1]CharterFundExp2!I614+[1]CharterFundExp2!I615)</f>
        <v>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6">
        <f t="shared" si="32"/>
        <v>0</v>
      </c>
    </row>
    <row r="150" spans="1:29" s="23" customFormat="1" ht="81.599999999999994" hidden="1" x14ac:dyDescent="0.35">
      <c r="A150" s="24" t="s">
        <v>55</v>
      </c>
      <c r="B150" s="25" t="s">
        <v>56</v>
      </c>
      <c r="C150" s="42">
        <f>SUM([1]GenFundExp2!I616:I626)</f>
        <v>0</v>
      </c>
      <c r="D150" s="43">
        <f>SUM([1]CharterFundExp2!I616:I626)</f>
        <v>0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>
        <f>SUM([1]BuildFund!I25)</f>
        <v>0</v>
      </c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16">
        <f t="shared" si="32"/>
        <v>0</v>
      </c>
    </row>
    <row r="151" spans="1:29" s="23" customFormat="1" ht="20.399999999999999" hidden="1" x14ac:dyDescent="0.35">
      <c r="A151" s="24" t="s">
        <v>57</v>
      </c>
      <c r="B151" s="25" t="s">
        <v>58</v>
      </c>
      <c r="C151" s="42">
        <f>SUM([1]GenFundExp2!I627:I628)</f>
        <v>0</v>
      </c>
      <c r="D151" s="43">
        <f>SUM([1]CharterFundExp2!I627:I628)</f>
        <v>0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>
        <f>[1]BuildFund!I26</f>
        <v>0</v>
      </c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16">
        <f t="shared" si="32"/>
        <v>0</v>
      </c>
    </row>
    <row r="152" spans="1:29" s="23" customFormat="1" ht="20.399999999999999" hidden="1" x14ac:dyDescent="0.35">
      <c r="A152" s="24" t="s">
        <v>59</v>
      </c>
      <c r="B152" s="25" t="s">
        <v>60</v>
      </c>
      <c r="C152" s="42">
        <f>SUM([1]GenFundExp2!I629:I637)</f>
        <v>0</v>
      </c>
      <c r="D152" s="43">
        <f>SUM([1]CharterFundExp2!I629:I637)</f>
        <v>0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>
        <f>SUM([1]BuildFund!I27:I34)</f>
        <v>0</v>
      </c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16">
        <f t="shared" si="32"/>
        <v>0</v>
      </c>
    </row>
    <row r="153" spans="1:29" s="23" customFormat="1" ht="61.2" hidden="1" x14ac:dyDescent="0.35">
      <c r="A153" s="24" t="s">
        <v>61</v>
      </c>
      <c r="B153" s="25" t="s">
        <v>62</v>
      </c>
      <c r="C153" s="42">
        <f>SUM([1]GenFundExp2!I638:I641)</f>
        <v>0</v>
      </c>
      <c r="D153" s="43">
        <f>SUM([1]CharterFundExp2!I638:I641)</f>
        <v>0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>
        <f>SUM([1]BuildFund!I35+[1]BuildFund!I36+[1]BuildFund!I37)</f>
        <v>0</v>
      </c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16">
        <f t="shared" si="32"/>
        <v>0</v>
      </c>
    </row>
    <row r="154" spans="1:29" s="23" customFormat="1" ht="21" hidden="1" x14ac:dyDescent="0.4">
      <c r="A154" s="41" t="s">
        <v>91</v>
      </c>
      <c r="B154" s="28"/>
      <c r="C154" s="29">
        <f t="shared" ref="C154:AB154" si="33">SUM(C148:C153)</f>
        <v>0</v>
      </c>
      <c r="D154" s="30">
        <f t="shared" si="33"/>
        <v>0</v>
      </c>
      <c r="E154" s="30">
        <f t="shared" si="33"/>
        <v>0</v>
      </c>
      <c r="F154" s="30">
        <f t="shared" si="33"/>
        <v>0</v>
      </c>
      <c r="G154" s="30">
        <f t="shared" si="33"/>
        <v>0</v>
      </c>
      <c r="H154" s="30">
        <f t="shared" si="33"/>
        <v>0</v>
      </c>
      <c r="I154" s="30">
        <f t="shared" si="33"/>
        <v>0</v>
      </c>
      <c r="J154" s="30">
        <f t="shared" si="33"/>
        <v>0</v>
      </c>
      <c r="K154" s="30">
        <f t="shared" si="33"/>
        <v>0</v>
      </c>
      <c r="L154" s="30">
        <f t="shared" si="33"/>
        <v>0</v>
      </c>
      <c r="M154" s="30">
        <f t="shared" si="33"/>
        <v>0</v>
      </c>
      <c r="N154" s="30">
        <f t="shared" si="33"/>
        <v>0</v>
      </c>
      <c r="O154" s="30">
        <f t="shared" si="33"/>
        <v>0</v>
      </c>
      <c r="P154" s="30">
        <f t="shared" si="33"/>
        <v>0</v>
      </c>
      <c r="Q154" s="30">
        <f t="shared" si="33"/>
        <v>0</v>
      </c>
      <c r="R154" s="30">
        <f t="shared" si="33"/>
        <v>0</v>
      </c>
      <c r="S154" s="30">
        <f t="shared" si="33"/>
        <v>0</v>
      </c>
      <c r="T154" s="30">
        <f t="shared" si="33"/>
        <v>0</v>
      </c>
      <c r="U154" s="30">
        <f t="shared" si="33"/>
        <v>0</v>
      </c>
      <c r="V154" s="30">
        <f t="shared" si="33"/>
        <v>0</v>
      </c>
      <c r="W154" s="30">
        <f t="shared" si="33"/>
        <v>0</v>
      </c>
      <c r="X154" s="30">
        <f t="shared" si="33"/>
        <v>0</v>
      </c>
      <c r="Y154" s="30">
        <f t="shared" si="33"/>
        <v>0</v>
      </c>
      <c r="Z154" s="30">
        <f t="shared" si="33"/>
        <v>0</v>
      </c>
      <c r="AA154" s="30">
        <f t="shared" si="33"/>
        <v>0</v>
      </c>
      <c r="AB154" s="30">
        <f t="shared" si="33"/>
        <v>0</v>
      </c>
      <c r="AC154" s="31">
        <f t="shared" si="32"/>
        <v>0</v>
      </c>
    </row>
    <row r="155" spans="1:29" s="23" customFormat="1" ht="1.95" customHeight="1" x14ac:dyDescent="0.4">
      <c r="A155" s="12"/>
      <c r="B155" s="22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16"/>
    </row>
    <row r="156" spans="1:29" s="23" customFormat="1" ht="105" x14ac:dyDescent="0.4">
      <c r="A156" s="12" t="s">
        <v>92</v>
      </c>
      <c r="B156" s="22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16"/>
    </row>
    <row r="157" spans="1:29" s="23" customFormat="1" ht="20.399999999999999" x14ac:dyDescent="0.35">
      <c r="A157" s="24" t="s">
        <v>51</v>
      </c>
      <c r="B157" s="25" t="s">
        <v>52</v>
      </c>
      <c r="C157" s="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6">
        <f t="shared" ref="AC157:AC163" si="34">C157+D157+E157+F157+M157+G157+H157+J157+K157+L157+O157+P157+Q157+R157+T157+U157+V157+W157+X157+Y157+Z157+AB157+AA157+N157</f>
        <v>0</v>
      </c>
    </row>
    <row r="158" spans="1:29" s="23" customFormat="1" ht="20.399999999999999" x14ac:dyDescent="0.35">
      <c r="A158" s="24" t="s">
        <v>53</v>
      </c>
      <c r="B158" s="25" t="s">
        <v>54</v>
      </c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6">
        <f t="shared" si="34"/>
        <v>0</v>
      </c>
    </row>
    <row r="159" spans="1:29" s="23" customFormat="1" ht="81.599999999999994" x14ac:dyDescent="0.35">
      <c r="A159" s="24" t="s">
        <v>55</v>
      </c>
      <c r="B159" s="25" t="s">
        <v>56</v>
      </c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6">
        <f t="shared" si="34"/>
        <v>0</v>
      </c>
    </row>
    <row r="160" spans="1:29" s="23" customFormat="1" ht="20.399999999999999" x14ac:dyDescent="0.35">
      <c r="A160" s="24" t="s">
        <v>57</v>
      </c>
      <c r="B160" s="25" t="s">
        <v>58</v>
      </c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6">
        <f t="shared" si="34"/>
        <v>0</v>
      </c>
    </row>
    <row r="161" spans="1:29" s="23" customFormat="1" ht="20.399999999999999" x14ac:dyDescent="0.35">
      <c r="A161" s="24" t="s">
        <v>59</v>
      </c>
      <c r="B161" s="25" t="s">
        <v>60</v>
      </c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6">
        <f t="shared" si="34"/>
        <v>0</v>
      </c>
    </row>
    <row r="162" spans="1:29" s="23" customFormat="1" ht="61.2" x14ac:dyDescent="0.35">
      <c r="A162" s="24" t="s">
        <v>61</v>
      </c>
      <c r="B162" s="25" t="s">
        <v>62</v>
      </c>
      <c r="C162" s="42">
        <f>SUM([1]GenFundExp2!I649+[1]GenFundExp2!I651+[1]GenFundExp2!I652+[1]GenFundExp2!I654)</f>
        <v>0</v>
      </c>
      <c r="D162" s="43">
        <f>SUM([1]CharterFundExp2!I649+[1]CharterFundExp2!I651+[1]CharterFundExp2!I652+[1]CharterFundExp2!I654)</f>
        <v>0</v>
      </c>
      <c r="E162" s="43">
        <f>+[1]InsResv!I33</f>
        <v>0</v>
      </c>
      <c r="F162" s="43">
        <f>'[1]CPP Fund'!I111+'[1]CPP Fund'!I112</f>
        <v>0</v>
      </c>
      <c r="G162" s="43">
        <f>SUM([1]FoodServiceSRF!I45)</f>
        <v>0</v>
      </c>
      <c r="H162" s="43">
        <f>+[1]GovGrants!I164</f>
        <v>0</v>
      </c>
      <c r="I162" s="43">
        <f>+[1]SCCTMSpRev!I48</f>
        <v>0</v>
      </c>
      <c r="J162" s="43">
        <f>+[1]PupActiv!I48</f>
        <v>0</v>
      </c>
      <c r="K162" s="43"/>
      <c r="L162" s="43"/>
      <c r="M162" s="43">
        <f>SUM([1]OthSpecRev!I47:I50)</f>
        <v>0</v>
      </c>
      <c r="N162" s="43">
        <f>SUM([1]BondRedm!I30:I33)</f>
        <v>199750</v>
      </c>
      <c r="O162" s="43">
        <f>SUM([1]COPDebt!I30:I33)</f>
        <v>0</v>
      </c>
      <c r="P162" s="43"/>
      <c r="Q162" s="43"/>
      <c r="R162" s="43">
        <f>SUM([1]CapResCapPrj!I69:I72)</f>
        <v>0</v>
      </c>
      <c r="S162" s="43">
        <f>SUM([1]SCCTMCapRes!I69:I72)</f>
        <v>0</v>
      </c>
      <c r="T162" s="43"/>
      <c r="U162" s="43"/>
      <c r="V162" s="43"/>
      <c r="W162" s="43"/>
      <c r="X162" s="43"/>
      <c r="Y162" s="43"/>
      <c r="Z162" s="43"/>
      <c r="AA162" s="43"/>
      <c r="AB162" s="43"/>
      <c r="AC162" s="16">
        <f t="shared" si="34"/>
        <v>199750</v>
      </c>
    </row>
    <row r="163" spans="1:29" s="23" customFormat="1" ht="21" x14ac:dyDescent="0.4">
      <c r="A163" s="41" t="s">
        <v>93</v>
      </c>
      <c r="B163" s="28"/>
      <c r="C163" s="29">
        <f t="shared" ref="C163:AB163" si="35">SUM(C157:C162)</f>
        <v>0</v>
      </c>
      <c r="D163" s="30">
        <f t="shared" si="35"/>
        <v>0</v>
      </c>
      <c r="E163" s="30">
        <f t="shared" si="35"/>
        <v>0</v>
      </c>
      <c r="F163" s="30">
        <f t="shared" si="35"/>
        <v>0</v>
      </c>
      <c r="G163" s="30">
        <f t="shared" si="35"/>
        <v>0</v>
      </c>
      <c r="H163" s="30">
        <f t="shared" si="35"/>
        <v>0</v>
      </c>
      <c r="I163" s="30">
        <f t="shared" si="35"/>
        <v>0</v>
      </c>
      <c r="J163" s="30">
        <f t="shared" si="35"/>
        <v>0</v>
      </c>
      <c r="K163" s="30">
        <f t="shared" si="35"/>
        <v>0</v>
      </c>
      <c r="L163" s="30">
        <f t="shared" si="35"/>
        <v>0</v>
      </c>
      <c r="M163" s="30">
        <f t="shared" si="35"/>
        <v>0</v>
      </c>
      <c r="N163" s="30">
        <f t="shared" si="35"/>
        <v>199750</v>
      </c>
      <c r="O163" s="30">
        <f t="shared" si="35"/>
        <v>0</v>
      </c>
      <c r="P163" s="30">
        <f t="shared" si="35"/>
        <v>0</v>
      </c>
      <c r="Q163" s="30">
        <f t="shared" si="35"/>
        <v>0</v>
      </c>
      <c r="R163" s="30">
        <f t="shared" si="35"/>
        <v>0</v>
      </c>
      <c r="S163" s="30">
        <f t="shared" si="35"/>
        <v>0</v>
      </c>
      <c r="T163" s="30">
        <f t="shared" si="35"/>
        <v>0</v>
      </c>
      <c r="U163" s="30">
        <f t="shared" si="35"/>
        <v>0</v>
      </c>
      <c r="V163" s="30">
        <f t="shared" si="35"/>
        <v>0</v>
      </c>
      <c r="W163" s="30">
        <f t="shared" si="35"/>
        <v>0</v>
      </c>
      <c r="X163" s="30">
        <f t="shared" si="35"/>
        <v>0</v>
      </c>
      <c r="Y163" s="30">
        <f t="shared" si="35"/>
        <v>0</v>
      </c>
      <c r="Z163" s="30">
        <f t="shared" si="35"/>
        <v>0</v>
      </c>
      <c r="AA163" s="30">
        <f t="shared" si="35"/>
        <v>0</v>
      </c>
      <c r="AB163" s="30">
        <f t="shared" si="35"/>
        <v>0</v>
      </c>
      <c r="AC163" s="31">
        <f t="shared" si="34"/>
        <v>199750</v>
      </c>
    </row>
    <row r="164" spans="1:29" s="23" customFormat="1" ht="1.95" customHeight="1" x14ac:dyDescent="0.4">
      <c r="A164" s="12"/>
      <c r="B164" s="22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16"/>
    </row>
    <row r="165" spans="1:29" s="23" customFormat="1" ht="21" x14ac:dyDescent="0.4">
      <c r="A165" s="27" t="s">
        <v>94</v>
      </c>
      <c r="B165" s="28"/>
      <c r="C165" s="29">
        <f t="shared" ref="C165:AB165" si="36">SUM(C145+C28+C163+C154)</f>
        <v>1143523</v>
      </c>
      <c r="D165" s="30">
        <f t="shared" si="36"/>
        <v>0</v>
      </c>
      <c r="E165" s="30">
        <f t="shared" si="36"/>
        <v>0</v>
      </c>
      <c r="F165" s="30">
        <f t="shared" si="36"/>
        <v>25000</v>
      </c>
      <c r="G165" s="30">
        <f t="shared" si="36"/>
        <v>58200</v>
      </c>
      <c r="H165" s="30">
        <f t="shared" si="36"/>
        <v>0</v>
      </c>
      <c r="I165" s="30">
        <f t="shared" si="36"/>
        <v>0</v>
      </c>
      <c r="J165" s="30">
        <f t="shared" si="36"/>
        <v>70000</v>
      </c>
      <c r="K165" s="30">
        <f t="shared" si="36"/>
        <v>0</v>
      </c>
      <c r="L165" s="30">
        <f t="shared" si="36"/>
        <v>0</v>
      </c>
      <c r="M165" s="30">
        <f t="shared" si="36"/>
        <v>0</v>
      </c>
      <c r="N165" s="30">
        <f t="shared" si="36"/>
        <v>199750</v>
      </c>
      <c r="O165" s="30">
        <f t="shared" si="36"/>
        <v>0</v>
      </c>
      <c r="P165" s="30">
        <f t="shared" si="36"/>
        <v>0</v>
      </c>
      <c r="Q165" s="30">
        <f t="shared" si="36"/>
        <v>0</v>
      </c>
      <c r="R165" s="30">
        <f t="shared" si="36"/>
        <v>0</v>
      </c>
      <c r="S165" s="30">
        <f t="shared" si="36"/>
        <v>0</v>
      </c>
      <c r="T165" s="30">
        <f t="shared" si="36"/>
        <v>0</v>
      </c>
      <c r="U165" s="30">
        <f t="shared" si="36"/>
        <v>0</v>
      </c>
      <c r="V165" s="30">
        <f t="shared" si="36"/>
        <v>0</v>
      </c>
      <c r="W165" s="30">
        <f t="shared" si="36"/>
        <v>0</v>
      </c>
      <c r="X165" s="30">
        <f t="shared" si="36"/>
        <v>0</v>
      </c>
      <c r="Y165" s="30">
        <f t="shared" si="36"/>
        <v>0</v>
      </c>
      <c r="Z165" s="30">
        <f t="shared" si="36"/>
        <v>0</v>
      </c>
      <c r="AA165" s="30">
        <f t="shared" si="36"/>
        <v>0</v>
      </c>
      <c r="AB165" s="30">
        <f t="shared" si="36"/>
        <v>0</v>
      </c>
      <c r="AC165" s="31">
        <f>C165+D165+E165+F165+M165+G165+H165+J165+K165+L165+O165+P165+Q165+R165+T165+U165+V165+W165+X165+Y165+Z165+AB165+AA165+N165</f>
        <v>1496473</v>
      </c>
    </row>
    <row r="166" spans="1:29" s="23" customFormat="1" ht="1.95" customHeight="1" x14ac:dyDescent="0.4">
      <c r="A166" s="12"/>
      <c r="B166" s="22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16"/>
    </row>
    <row r="167" spans="1:29" s="23" customFormat="1" ht="42" x14ac:dyDescent="0.4">
      <c r="A167" s="12" t="s">
        <v>95</v>
      </c>
      <c r="B167" s="22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16"/>
    </row>
    <row r="168" spans="1:29" s="23" customFormat="1" ht="40.799999999999997" x14ac:dyDescent="0.4">
      <c r="A168" s="47" t="s">
        <v>96</v>
      </c>
      <c r="B168" s="22" t="s">
        <v>97</v>
      </c>
      <c r="C168" s="14">
        <f>[1]GenFundExp2!I665</f>
        <v>0</v>
      </c>
      <c r="D168" s="15">
        <f>[1]CharterFundExp2!I664</f>
        <v>0</v>
      </c>
      <c r="E168" s="15">
        <f>[1]InsResv!I43</f>
        <v>0</v>
      </c>
      <c r="F168" s="15">
        <f>'[1]CPP Fund'!I122</f>
        <v>0</v>
      </c>
      <c r="G168" s="15">
        <f>[1]FoodServiceSRF!I77</f>
        <v>0</v>
      </c>
      <c r="H168" s="15">
        <f>[1]GovGrants!I176</f>
        <v>0</v>
      </c>
      <c r="I168" s="15">
        <f>[1]SCCTMSpRev!I83</f>
        <v>0</v>
      </c>
      <c r="J168" s="15">
        <f>[1]PupActiv!I60</f>
        <v>0</v>
      </c>
      <c r="K168" s="15">
        <f>[1]FullDayKOverride!I42</f>
        <v>0</v>
      </c>
      <c r="L168" s="15">
        <f>[1]Transp!I43</f>
        <v>0</v>
      </c>
      <c r="M168" s="15">
        <f>[1]OthSpecRev!I61</f>
        <v>0</v>
      </c>
      <c r="N168" s="15">
        <f>[1]BondRedm!I41</f>
        <v>0</v>
      </c>
      <c r="O168" s="15">
        <f>[1]COPDebt!I41</f>
        <v>0</v>
      </c>
      <c r="P168" s="15">
        <f>[1]BuildFund!I46</f>
        <v>0</v>
      </c>
      <c r="Q168" s="15">
        <f>[1]SpecBuild!I35</f>
        <v>0</v>
      </c>
      <c r="R168" s="15">
        <f>[1]CapResCapPrj!I83</f>
        <v>0</v>
      </c>
      <c r="S168" s="15">
        <f>[1]SCCTMCapRes!I83</f>
        <v>0</v>
      </c>
      <c r="T168" s="15">
        <f>[1]OtherEnterprise!I40</f>
        <v>0</v>
      </c>
      <c r="U168" s="15">
        <f>[1]OtherInternal!I44</f>
        <v>0</v>
      </c>
      <c r="V168" s="15">
        <f>[1]RiskRelated!I38</f>
        <v>0</v>
      </c>
      <c r="W168" s="15">
        <f>'[1]Trust&amp;Agency'!I51</f>
        <v>0</v>
      </c>
      <c r="X168" s="15"/>
      <c r="Y168" s="15"/>
      <c r="Z168" s="15">
        <f>[1]PupilActAgency!I54</f>
        <v>0</v>
      </c>
      <c r="AA168" s="15">
        <f>'[1]Foundation Fund'!I51</f>
        <v>0</v>
      </c>
      <c r="AB168" s="15">
        <f>[1]Arbitrage!G32</f>
        <v>0</v>
      </c>
      <c r="AC168" s="16">
        <f t="shared" ref="AC168:AC174" si="37">C168+D168+E168+F168+M168+G168+H168+J168+K168+L168+O168+P168+Q168+R168+T168+U168+V168+W168+X168+Y168+Z168+AB168+AA168+N168</f>
        <v>0</v>
      </c>
    </row>
    <row r="169" spans="1:29" s="23" customFormat="1" ht="40.799999999999997" x14ac:dyDescent="0.4">
      <c r="A169" s="47" t="s">
        <v>98</v>
      </c>
      <c r="B169" s="22" t="s">
        <v>97</v>
      </c>
      <c r="C169" s="14">
        <f>[1]GenFundExp2!I664</f>
        <v>0</v>
      </c>
      <c r="D169" s="15">
        <f>[1]CharterFundExp2!I663</f>
        <v>0</v>
      </c>
      <c r="E169" s="15">
        <f>[1]InsResv!I42</f>
        <v>0</v>
      </c>
      <c r="F169" s="15">
        <f>'[1]CPP Fund'!I121</f>
        <v>0</v>
      </c>
      <c r="G169" s="15">
        <f>[1]FoodServiceSRF!I76</f>
        <v>0</v>
      </c>
      <c r="H169" s="15">
        <f>[1]GovGrants!I175</f>
        <v>0</v>
      </c>
      <c r="I169" s="15">
        <f>[1]SCCTMSpRev!I82</f>
        <v>0</v>
      </c>
      <c r="J169" s="15">
        <f>[1]PupActiv!I59</f>
        <v>0</v>
      </c>
      <c r="K169" s="15">
        <f>[1]FullDayKOverride!I41</f>
        <v>0</v>
      </c>
      <c r="L169" s="15">
        <f>[1]Transp!I42</f>
        <v>0</v>
      </c>
      <c r="M169" s="15">
        <f>[1]OthSpecRev!I60</f>
        <v>0</v>
      </c>
      <c r="N169" s="15">
        <f>[1]BondRedm!I40</f>
        <v>0</v>
      </c>
      <c r="O169" s="15">
        <f>[1]COPDebt!I40</f>
        <v>0</v>
      </c>
      <c r="P169" s="15">
        <f>[1]BuildFund!I45</f>
        <v>0</v>
      </c>
      <c r="Q169" s="15">
        <f>[1]SpecBuild!I34</f>
        <v>0</v>
      </c>
      <c r="R169" s="15">
        <f>[1]CapResCapPrj!I82</f>
        <v>0</v>
      </c>
      <c r="S169" s="15">
        <f>[1]SCCTMCapRes!I82</f>
        <v>0</v>
      </c>
      <c r="T169" s="15">
        <f>[1]OtherEnterprise!I39</f>
        <v>0</v>
      </c>
      <c r="U169" s="15">
        <f>[1]OtherInternal!I43</f>
        <v>0</v>
      </c>
      <c r="V169" s="15">
        <f>[1]RiskRelated!I37</f>
        <v>0</v>
      </c>
      <c r="W169" s="15">
        <f>'[1]Trust&amp;Agency'!I50</f>
        <v>0</v>
      </c>
      <c r="X169" s="15"/>
      <c r="Y169" s="15"/>
      <c r="Z169" s="15">
        <f>[1]PupilActAgency!I53</f>
        <v>0</v>
      </c>
      <c r="AA169" s="15">
        <f>'[1]Foundation Fund'!I50</f>
        <v>0</v>
      </c>
      <c r="AB169" s="15"/>
      <c r="AC169" s="16">
        <f t="shared" si="37"/>
        <v>0</v>
      </c>
    </row>
    <row r="170" spans="1:29" s="23" customFormat="1" ht="40.799999999999997" x14ac:dyDescent="0.4">
      <c r="A170" s="47" t="s">
        <v>99</v>
      </c>
      <c r="B170" s="22" t="s">
        <v>97</v>
      </c>
      <c r="C170" s="42">
        <f>[1]GenFundExp2!I660</f>
        <v>1500000</v>
      </c>
      <c r="D170" s="43">
        <f>[1]CharterFundExp2!I660</f>
        <v>0</v>
      </c>
      <c r="E170" s="43">
        <f>[1]InsResv!I39</f>
        <v>0</v>
      </c>
      <c r="F170" s="43">
        <f>'[1]CPP Fund'!I118</f>
        <v>3000</v>
      </c>
      <c r="G170" s="43">
        <f>[1]FoodServiceSRF!I73</f>
        <v>5125</v>
      </c>
      <c r="H170" s="43">
        <f>[1]GovGrants!I172</f>
        <v>0</v>
      </c>
      <c r="I170" s="43">
        <f>[1]SCCTMSpRev!I79</f>
        <v>0</v>
      </c>
      <c r="J170" s="43">
        <f>[1]PupActiv!I56</f>
        <v>53000</v>
      </c>
      <c r="K170" s="43">
        <f>[1]FullDayKOverride!I38</f>
        <v>0</v>
      </c>
      <c r="L170" s="43">
        <f>[1]Transp!I39</f>
        <v>0</v>
      </c>
      <c r="M170" s="43">
        <f>[1]OthSpecRev!I57</f>
        <v>0</v>
      </c>
      <c r="N170" s="43">
        <f>[1]BondRedm!I38</f>
        <v>172834</v>
      </c>
      <c r="O170" s="43">
        <f>[1]COPDebt!I38</f>
        <v>0</v>
      </c>
      <c r="P170" s="43">
        <f>[1]BuildFund!I42</f>
        <v>0</v>
      </c>
      <c r="Q170" s="43">
        <f>[1]SpecBuild!I31</f>
        <v>0</v>
      </c>
      <c r="R170" s="43">
        <f>[1]CapResCapPrj!I79</f>
        <v>0</v>
      </c>
      <c r="S170" s="43">
        <f>[1]SCCTMCapRes!I79</f>
        <v>0</v>
      </c>
      <c r="T170" s="43">
        <f>[1]OtherEnterprise!I36</f>
        <v>0</v>
      </c>
      <c r="U170" s="43">
        <f>[1]OtherInternal!I40</f>
        <v>0</v>
      </c>
      <c r="V170" s="43">
        <f>[1]RiskRelated!I34</f>
        <v>0</v>
      </c>
      <c r="W170" s="43">
        <f>'[1]Trust&amp;Agency'!I48</f>
        <v>0</v>
      </c>
      <c r="X170" s="43"/>
      <c r="Y170" s="43"/>
      <c r="Z170" s="43">
        <f>[1]PupilActAgency!I51</f>
        <v>0</v>
      </c>
      <c r="AA170" s="43">
        <f>'[1]Foundation Fund'!I48</f>
        <v>0</v>
      </c>
      <c r="AB170" s="43"/>
      <c r="AC170" s="16">
        <f t="shared" si="37"/>
        <v>1733959</v>
      </c>
    </row>
    <row r="171" spans="1:29" s="23" customFormat="1" ht="40.799999999999997" x14ac:dyDescent="0.4">
      <c r="A171" s="47" t="s">
        <v>100</v>
      </c>
      <c r="B171" s="22" t="s">
        <v>97</v>
      </c>
      <c r="C171" s="42">
        <f>[1]GenFundExp2!I662</f>
        <v>0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16">
        <f t="shared" si="37"/>
        <v>0</v>
      </c>
    </row>
    <row r="172" spans="1:29" s="23" customFormat="1" ht="40.799999999999997" x14ac:dyDescent="0.4">
      <c r="A172" s="47" t="s">
        <v>101</v>
      </c>
      <c r="B172" s="22" t="s">
        <v>97</v>
      </c>
      <c r="C172" s="42">
        <f>[1]GenFundExp2!I661</f>
        <v>0</v>
      </c>
      <c r="D172" s="43">
        <f>[1]CharterFundExp2!I661</f>
        <v>0</v>
      </c>
      <c r="E172" s="43">
        <f>[1]InsResv!I40</f>
        <v>0</v>
      </c>
      <c r="F172" s="43">
        <f>'[1]CPP Fund'!I119</f>
        <v>0</v>
      </c>
      <c r="G172" s="43">
        <f>[1]FoodServiceSRF!I74</f>
        <v>0</v>
      </c>
      <c r="H172" s="43">
        <f>[1]GovGrants!I173</f>
        <v>0</v>
      </c>
      <c r="I172" s="43">
        <f>[1]SCCTMSpRev!I80</f>
        <v>0</v>
      </c>
      <c r="J172" s="43">
        <f>[1]PupActiv!I57</f>
        <v>0</v>
      </c>
      <c r="K172" s="43">
        <f>[1]FullDayKOverride!I39</f>
        <v>0</v>
      </c>
      <c r="L172" s="43">
        <f>[1]Transp!I40</f>
        <v>0</v>
      </c>
      <c r="M172" s="43">
        <f>[1]OthSpecRev!I58</f>
        <v>0</v>
      </c>
      <c r="N172" s="43"/>
      <c r="O172" s="43"/>
      <c r="P172" s="43">
        <f>[1]BuildFund!I43</f>
        <v>0</v>
      </c>
      <c r="Q172" s="43">
        <f>[1]SpecBuild!I32</f>
        <v>0</v>
      </c>
      <c r="R172" s="43">
        <f>[1]CapResCapPrj!I80</f>
        <v>0</v>
      </c>
      <c r="S172" s="43">
        <f>[1]SCCTMCapRes!I80</f>
        <v>0</v>
      </c>
      <c r="T172" s="43">
        <f>[1]OtherEnterprise!I37</f>
        <v>0</v>
      </c>
      <c r="U172" s="43">
        <f>[1]OtherInternal!I41</f>
        <v>0</v>
      </c>
      <c r="V172" s="43">
        <f>[1]RiskRelated!I35</f>
        <v>0</v>
      </c>
      <c r="W172" s="43"/>
      <c r="X172" s="43"/>
      <c r="Y172" s="43"/>
      <c r="Z172" s="43"/>
      <c r="AA172" s="43"/>
      <c r="AB172" s="43"/>
      <c r="AC172" s="16">
        <f t="shared" si="37"/>
        <v>0</v>
      </c>
    </row>
    <row r="173" spans="1:29" s="23" customFormat="1" ht="61.2" x14ac:dyDescent="0.4">
      <c r="A173" s="47" t="s">
        <v>102</v>
      </c>
      <c r="B173" s="22" t="s">
        <v>97</v>
      </c>
      <c r="C173" s="42">
        <f>[1]GenFundExp2!I663</f>
        <v>0</v>
      </c>
      <c r="D173" s="43">
        <f>[1]CharterFundExp2!I662</f>
        <v>0</v>
      </c>
      <c r="E173" s="43">
        <f>[1]InsResv!I41</f>
        <v>0</v>
      </c>
      <c r="F173" s="43">
        <f>'[1]CPP Fund'!I120</f>
        <v>0</v>
      </c>
      <c r="G173" s="43">
        <f>[1]FoodServiceSRF!I75</f>
        <v>0</v>
      </c>
      <c r="H173" s="43">
        <f>[1]GovGrants!I174</f>
        <v>0</v>
      </c>
      <c r="I173" s="43">
        <f>[1]SCCTMSpRev!I81</f>
        <v>0</v>
      </c>
      <c r="J173" s="43">
        <f>[1]PupActiv!I58</f>
        <v>0</v>
      </c>
      <c r="K173" s="43">
        <f>[1]FullDayKOverride!I40</f>
        <v>0</v>
      </c>
      <c r="L173" s="43">
        <f>[1]Transp!I41</f>
        <v>0</v>
      </c>
      <c r="M173" s="43">
        <f>[1]OthSpecRev!I59</f>
        <v>0</v>
      </c>
      <c r="N173" s="43">
        <f>[1]BondRedm!I39</f>
        <v>0</v>
      </c>
      <c r="O173" s="43">
        <f>[1]COPDebt!I39</f>
        <v>0</v>
      </c>
      <c r="P173" s="43">
        <f>[1]BuildFund!I44</f>
        <v>0</v>
      </c>
      <c r="Q173" s="43">
        <f>[1]SpecBuild!I33</f>
        <v>0</v>
      </c>
      <c r="R173" s="43">
        <f>[1]CapResCapPrj!I81</f>
        <v>0</v>
      </c>
      <c r="S173" s="43">
        <f>[1]SCCTMCapRes!I81</f>
        <v>0</v>
      </c>
      <c r="T173" s="43">
        <f>[1]OtherEnterprise!I38</f>
        <v>0</v>
      </c>
      <c r="U173" s="43">
        <f>[1]OtherInternal!I42</f>
        <v>0</v>
      </c>
      <c r="V173" s="43">
        <f>[1]RiskRelated!I36</f>
        <v>0</v>
      </c>
      <c r="W173" s="43">
        <f>'[1]Trust&amp;Agency'!I49</f>
        <v>0</v>
      </c>
      <c r="X173" s="43"/>
      <c r="Y173" s="43"/>
      <c r="Z173" s="43">
        <f>[1]PupilActAgency!I52</f>
        <v>0</v>
      </c>
      <c r="AA173" s="43">
        <f>'[1]Foundation Fund'!I49</f>
        <v>0</v>
      </c>
      <c r="AB173" s="43"/>
      <c r="AC173" s="16">
        <f t="shared" si="37"/>
        <v>0</v>
      </c>
    </row>
    <row r="174" spans="1:29" s="23" customFormat="1" ht="21" x14ac:dyDescent="0.4">
      <c r="A174" s="27" t="s">
        <v>103</v>
      </c>
      <c r="B174" s="28"/>
      <c r="C174" s="29">
        <f t="shared" ref="C174:AB174" si="38">SUM(C168:C173)</f>
        <v>1500000</v>
      </c>
      <c r="D174" s="30">
        <f t="shared" si="38"/>
        <v>0</v>
      </c>
      <c r="E174" s="30">
        <f t="shared" si="38"/>
        <v>0</v>
      </c>
      <c r="F174" s="30">
        <f t="shared" si="38"/>
        <v>3000</v>
      </c>
      <c r="G174" s="30">
        <f t="shared" si="38"/>
        <v>5125</v>
      </c>
      <c r="H174" s="30">
        <f t="shared" si="38"/>
        <v>0</v>
      </c>
      <c r="I174" s="30">
        <f t="shared" si="38"/>
        <v>0</v>
      </c>
      <c r="J174" s="30">
        <f t="shared" si="38"/>
        <v>53000</v>
      </c>
      <c r="K174" s="30">
        <f t="shared" si="38"/>
        <v>0</v>
      </c>
      <c r="L174" s="30">
        <f t="shared" si="38"/>
        <v>0</v>
      </c>
      <c r="M174" s="30">
        <f t="shared" si="38"/>
        <v>0</v>
      </c>
      <c r="N174" s="30">
        <f t="shared" si="38"/>
        <v>172834</v>
      </c>
      <c r="O174" s="30">
        <f t="shared" si="38"/>
        <v>0</v>
      </c>
      <c r="P174" s="30">
        <f t="shared" si="38"/>
        <v>0</v>
      </c>
      <c r="Q174" s="30">
        <f t="shared" si="38"/>
        <v>0</v>
      </c>
      <c r="R174" s="30">
        <f t="shared" si="38"/>
        <v>0</v>
      </c>
      <c r="S174" s="30">
        <f t="shared" si="38"/>
        <v>0</v>
      </c>
      <c r="T174" s="30">
        <f t="shared" si="38"/>
        <v>0</v>
      </c>
      <c r="U174" s="30">
        <f t="shared" si="38"/>
        <v>0</v>
      </c>
      <c r="V174" s="30">
        <f t="shared" si="38"/>
        <v>0</v>
      </c>
      <c r="W174" s="30">
        <f t="shared" si="38"/>
        <v>0</v>
      </c>
      <c r="X174" s="30">
        <f t="shared" si="38"/>
        <v>0</v>
      </c>
      <c r="Y174" s="30">
        <f t="shared" si="38"/>
        <v>0</v>
      </c>
      <c r="Z174" s="30">
        <f t="shared" si="38"/>
        <v>0</v>
      </c>
      <c r="AA174" s="30">
        <f t="shared" si="38"/>
        <v>0</v>
      </c>
      <c r="AB174" s="30">
        <f t="shared" si="38"/>
        <v>0</v>
      </c>
      <c r="AC174" s="31">
        <f t="shared" si="37"/>
        <v>1733959</v>
      </c>
    </row>
    <row r="175" spans="1:29" s="23" customFormat="1" ht="1.95" customHeight="1" x14ac:dyDescent="0.4">
      <c r="A175" s="12"/>
      <c r="B175" s="22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16"/>
    </row>
    <row r="176" spans="1:29" s="23" customFormat="1" ht="42" x14ac:dyDescent="0.4">
      <c r="A176" s="27" t="s">
        <v>104</v>
      </c>
      <c r="B176" s="28"/>
      <c r="C176" s="29">
        <f t="shared" ref="C176:AB176" si="39">C165+C174</f>
        <v>2643523</v>
      </c>
      <c r="D176" s="30">
        <f t="shared" si="39"/>
        <v>0</v>
      </c>
      <c r="E176" s="30">
        <f t="shared" si="39"/>
        <v>0</v>
      </c>
      <c r="F176" s="30">
        <f t="shared" si="39"/>
        <v>28000</v>
      </c>
      <c r="G176" s="30">
        <f t="shared" si="39"/>
        <v>63325</v>
      </c>
      <c r="H176" s="30">
        <f t="shared" si="39"/>
        <v>0</v>
      </c>
      <c r="I176" s="30">
        <f t="shared" si="39"/>
        <v>0</v>
      </c>
      <c r="J176" s="30">
        <f t="shared" si="39"/>
        <v>123000</v>
      </c>
      <c r="K176" s="30">
        <f t="shared" si="39"/>
        <v>0</v>
      </c>
      <c r="L176" s="30">
        <f t="shared" si="39"/>
        <v>0</v>
      </c>
      <c r="M176" s="30">
        <f t="shared" si="39"/>
        <v>0</v>
      </c>
      <c r="N176" s="30">
        <f t="shared" si="39"/>
        <v>372584</v>
      </c>
      <c r="O176" s="30">
        <f t="shared" si="39"/>
        <v>0</v>
      </c>
      <c r="P176" s="30">
        <f t="shared" si="39"/>
        <v>0</v>
      </c>
      <c r="Q176" s="30">
        <f t="shared" si="39"/>
        <v>0</v>
      </c>
      <c r="R176" s="30">
        <f t="shared" si="39"/>
        <v>0</v>
      </c>
      <c r="S176" s="30">
        <f t="shared" si="39"/>
        <v>0</v>
      </c>
      <c r="T176" s="30">
        <f t="shared" si="39"/>
        <v>0</v>
      </c>
      <c r="U176" s="30">
        <f t="shared" si="39"/>
        <v>0</v>
      </c>
      <c r="V176" s="30">
        <f t="shared" si="39"/>
        <v>0</v>
      </c>
      <c r="W176" s="30">
        <f t="shared" si="39"/>
        <v>0</v>
      </c>
      <c r="X176" s="30">
        <f t="shared" si="39"/>
        <v>0</v>
      </c>
      <c r="Y176" s="30">
        <f t="shared" si="39"/>
        <v>0</v>
      </c>
      <c r="Z176" s="30">
        <f t="shared" si="39"/>
        <v>0</v>
      </c>
      <c r="AA176" s="30">
        <f t="shared" si="39"/>
        <v>0</v>
      </c>
      <c r="AB176" s="30">
        <f t="shared" si="39"/>
        <v>0</v>
      </c>
      <c r="AC176" s="31">
        <f>C176+D176+E176+F176+M176+G176+H176+J176+K176+L176+O176+P176+Q176+R176+T176+U176+V176+W176+X176+Y176+Z176+AB176+AA176+N176</f>
        <v>3230432</v>
      </c>
    </row>
    <row r="177" spans="1:29" s="23" customFormat="1" ht="1.95" customHeight="1" x14ac:dyDescent="0.4">
      <c r="A177" s="12"/>
      <c r="B177" s="22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16"/>
    </row>
    <row r="178" spans="1:29" s="23" customFormat="1" ht="42" hidden="1" x14ac:dyDescent="0.4">
      <c r="A178" s="12" t="s">
        <v>105</v>
      </c>
      <c r="B178" s="22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16"/>
    </row>
    <row r="179" spans="1:29" s="23" customFormat="1" ht="40.799999999999997" hidden="1" x14ac:dyDescent="0.4">
      <c r="A179" s="47" t="s">
        <v>106</v>
      </c>
      <c r="B179" s="22" t="s">
        <v>107</v>
      </c>
      <c r="C179" s="14">
        <f>[1]GenFundExp2!I672</f>
        <v>0</v>
      </c>
      <c r="D179" s="15">
        <f>[1]CharterFundExp2!I671</f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6">
        <f t="shared" ref="AC179:AC195" si="40">C179+D179+E179+F179+M179+G179+H179+I179+J179+K179+L179+N179+P179+Q179+R179+S179+T179+U179+V179+W179+X179+Y179+Z179+AB179+AA179+O179</f>
        <v>0</v>
      </c>
    </row>
    <row r="180" spans="1:29" s="23" customFormat="1" ht="40.799999999999997" hidden="1" x14ac:dyDescent="0.4">
      <c r="A180" s="47" t="s">
        <v>108</v>
      </c>
      <c r="B180" s="22" t="s">
        <v>109</v>
      </c>
      <c r="C180" s="14">
        <f>[1]GenFundExp2!I673</f>
        <v>0</v>
      </c>
      <c r="D180" s="15">
        <f>[1]CharterFundExp2!I672</f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6">
        <f t="shared" si="40"/>
        <v>0</v>
      </c>
    </row>
    <row r="181" spans="1:29" s="23" customFormat="1" ht="40.799999999999997" hidden="1" x14ac:dyDescent="0.4">
      <c r="A181" s="47" t="s">
        <v>110</v>
      </c>
      <c r="B181" s="22" t="s">
        <v>111</v>
      </c>
      <c r="C181" s="42">
        <f>[1]GenFundExp2!I674</f>
        <v>0</v>
      </c>
      <c r="D181" s="43">
        <f>[1]CharterFundExp2!I673</f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16">
        <f t="shared" si="40"/>
        <v>0</v>
      </c>
    </row>
    <row r="182" spans="1:29" s="23" customFormat="1" ht="40.799999999999997" hidden="1" x14ac:dyDescent="0.4">
      <c r="A182" s="47" t="s">
        <v>112</v>
      </c>
      <c r="B182" s="22" t="s">
        <v>113</v>
      </c>
      <c r="C182" s="42">
        <f>[1]GenFundExp2!I675</f>
        <v>0</v>
      </c>
      <c r="D182" s="43">
        <f>[1]CharterFundExp2!I674</f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16">
        <f t="shared" si="40"/>
        <v>0</v>
      </c>
    </row>
    <row r="183" spans="1:29" s="23" customFormat="1" ht="61.2" hidden="1" x14ac:dyDescent="0.4">
      <c r="A183" s="47" t="s">
        <v>114</v>
      </c>
      <c r="B183" s="22" t="s">
        <v>115</v>
      </c>
      <c r="C183" s="42">
        <f>[1]GenFundExp2!I676</f>
        <v>0</v>
      </c>
      <c r="D183" s="43">
        <f>[1]CharterFundExp2!I675</f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16">
        <f t="shared" si="40"/>
        <v>0</v>
      </c>
    </row>
    <row r="184" spans="1:29" s="23" customFormat="1" ht="40.799999999999997" hidden="1" x14ac:dyDescent="0.4">
      <c r="A184" s="47" t="s">
        <v>116</v>
      </c>
      <c r="B184" s="22" t="s">
        <v>117</v>
      </c>
      <c r="C184" s="42">
        <f>[1]GenFundExp2!I677</f>
        <v>0</v>
      </c>
      <c r="D184" s="43">
        <f>[1]CharterFundExp2!I676</f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16">
        <f t="shared" si="40"/>
        <v>0</v>
      </c>
    </row>
    <row r="185" spans="1:29" s="23" customFormat="1" ht="40.799999999999997" hidden="1" x14ac:dyDescent="0.4">
      <c r="A185" s="47" t="s">
        <v>118</v>
      </c>
      <c r="B185" s="22" t="s">
        <v>119</v>
      </c>
      <c r="C185" s="42">
        <f>[1]GenFundExp2!I678</f>
        <v>0</v>
      </c>
      <c r="D185" s="43">
        <f>[1]CharterFundExp2!I677</f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0</v>
      </c>
      <c r="AC185" s="16">
        <f t="shared" si="40"/>
        <v>0</v>
      </c>
    </row>
    <row r="186" spans="1:29" s="23" customFormat="1" ht="40.799999999999997" hidden="1" x14ac:dyDescent="0.4">
      <c r="A186" s="47" t="s">
        <v>120</v>
      </c>
      <c r="B186" s="22" t="s">
        <v>121</v>
      </c>
      <c r="C186" s="42">
        <f>[1]GenFundExp2!I679</f>
        <v>0</v>
      </c>
      <c r="D186" s="43">
        <f>[1]CharterFundExp2!I678</f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16">
        <f t="shared" si="40"/>
        <v>0</v>
      </c>
    </row>
    <row r="187" spans="1:29" s="23" customFormat="1" ht="40.799999999999997" hidden="1" x14ac:dyDescent="0.4">
      <c r="A187" s="47" t="s">
        <v>122</v>
      </c>
      <c r="B187" s="22" t="s">
        <v>123</v>
      </c>
      <c r="C187" s="42">
        <f>[1]GenFundExp2!I680</f>
        <v>0</v>
      </c>
      <c r="D187" s="43">
        <f>[1]CharterFundExp2!I679</f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16">
        <f t="shared" si="40"/>
        <v>0</v>
      </c>
    </row>
    <row r="188" spans="1:29" s="23" customFormat="1" ht="40.799999999999997" hidden="1" x14ac:dyDescent="0.4">
      <c r="A188" s="47" t="s">
        <v>124</v>
      </c>
      <c r="B188" s="22" t="s">
        <v>125</v>
      </c>
      <c r="C188" s="42">
        <f>[1]GenFundExp2!I681</f>
        <v>0</v>
      </c>
      <c r="D188" s="43">
        <f>[1]CharterFundExp2!I680</f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43">
        <v>0</v>
      </c>
      <c r="AC188" s="16">
        <f t="shared" si="40"/>
        <v>0</v>
      </c>
    </row>
    <row r="189" spans="1:29" s="23" customFormat="1" ht="61.2" hidden="1" x14ac:dyDescent="0.4">
      <c r="A189" s="47" t="s">
        <v>126</v>
      </c>
      <c r="B189" s="22" t="s">
        <v>125</v>
      </c>
      <c r="C189" s="42">
        <f>[1]GenFundExp2!I682</f>
        <v>0</v>
      </c>
      <c r="D189" s="43">
        <f>[1]CharterFundExp2!I681</f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  <c r="Z189" s="43">
        <v>0</v>
      </c>
      <c r="AA189" s="43">
        <v>0</v>
      </c>
      <c r="AB189" s="43">
        <v>0</v>
      </c>
      <c r="AC189" s="16">
        <f t="shared" si="40"/>
        <v>0</v>
      </c>
    </row>
    <row r="190" spans="1:29" s="23" customFormat="1" ht="40.799999999999997" hidden="1" x14ac:dyDescent="0.4">
      <c r="A190" s="47" t="s">
        <v>127</v>
      </c>
      <c r="B190" s="22" t="s">
        <v>128</v>
      </c>
      <c r="C190" s="42">
        <f>[1]GenFundExp2!I683</f>
        <v>0</v>
      </c>
      <c r="D190" s="43">
        <f>[1]CharterFundExp2!I682</f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0</v>
      </c>
      <c r="Y190" s="43">
        <v>0</v>
      </c>
      <c r="Z190" s="43">
        <v>0</v>
      </c>
      <c r="AA190" s="43">
        <v>0</v>
      </c>
      <c r="AB190" s="43">
        <v>0</v>
      </c>
      <c r="AC190" s="16">
        <f t="shared" si="40"/>
        <v>0</v>
      </c>
    </row>
    <row r="191" spans="1:29" s="23" customFormat="1" ht="40.799999999999997" hidden="1" x14ac:dyDescent="0.4">
      <c r="A191" s="47" t="s">
        <v>129</v>
      </c>
      <c r="B191" s="22" t="s">
        <v>130</v>
      </c>
      <c r="C191" s="42">
        <f>[1]GenFundExp2!I684</f>
        <v>0</v>
      </c>
      <c r="D191" s="43">
        <f>[1]CharterFundExp2!I683</f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43">
        <v>0</v>
      </c>
      <c r="AC191" s="16">
        <f t="shared" si="40"/>
        <v>0</v>
      </c>
    </row>
    <row r="192" spans="1:29" s="23" customFormat="1" ht="40.799999999999997" hidden="1" x14ac:dyDescent="0.4">
      <c r="A192" s="47" t="s">
        <v>131</v>
      </c>
      <c r="B192" s="22" t="s">
        <v>132</v>
      </c>
      <c r="C192" s="42">
        <f>[1]GenFundExp2!I685</f>
        <v>0</v>
      </c>
      <c r="D192" s="43">
        <f>[1]CharterFundExp2!I684</f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16">
        <f t="shared" si="40"/>
        <v>0</v>
      </c>
    </row>
    <row r="193" spans="1:29" s="23" customFormat="1" ht="40.799999999999997" hidden="1" x14ac:dyDescent="0.4">
      <c r="A193" s="47" t="s">
        <v>133</v>
      </c>
      <c r="B193" s="22" t="s">
        <v>134</v>
      </c>
      <c r="C193" s="42">
        <f>[1]GenFundExp2!I686</f>
        <v>0</v>
      </c>
      <c r="D193" s="43">
        <f>[1]CharterFundExp2!I685</f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0</v>
      </c>
      <c r="AC193" s="16">
        <f t="shared" si="40"/>
        <v>0</v>
      </c>
    </row>
    <row r="194" spans="1:29" s="23" customFormat="1" ht="40.799999999999997" hidden="1" x14ac:dyDescent="0.4">
      <c r="A194" s="47" t="s">
        <v>135</v>
      </c>
      <c r="B194" s="22" t="s">
        <v>136</v>
      </c>
      <c r="C194" s="42">
        <f>[1]GenFundExp2!I687</f>
        <v>0</v>
      </c>
      <c r="D194" s="43">
        <f>[1]CharterFundExp2!I686</f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16">
        <f t="shared" si="40"/>
        <v>0</v>
      </c>
    </row>
    <row r="195" spans="1:29" s="23" customFormat="1" ht="42" hidden="1" x14ac:dyDescent="0.4">
      <c r="A195" s="27" t="s">
        <v>137</v>
      </c>
      <c r="B195" s="28"/>
      <c r="C195" s="29">
        <f t="shared" ref="C195:AB195" si="41">SUM(C179:C194)</f>
        <v>0</v>
      </c>
      <c r="D195" s="30">
        <f t="shared" si="41"/>
        <v>0</v>
      </c>
      <c r="E195" s="30">
        <f t="shared" si="41"/>
        <v>0</v>
      </c>
      <c r="F195" s="30">
        <f t="shared" si="41"/>
        <v>0</v>
      </c>
      <c r="G195" s="30">
        <f t="shared" si="41"/>
        <v>0</v>
      </c>
      <c r="H195" s="30">
        <f t="shared" si="41"/>
        <v>0</v>
      </c>
      <c r="I195" s="30">
        <f t="shared" si="41"/>
        <v>0</v>
      </c>
      <c r="J195" s="30">
        <f t="shared" si="41"/>
        <v>0</v>
      </c>
      <c r="K195" s="30">
        <f t="shared" si="41"/>
        <v>0</v>
      </c>
      <c r="L195" s="30">
        <f t="shared" si="41"/>
        <v>0</v>
      </c>
      <c r="M195" s="30">
        <f t="shared" si="41"/>
        <v>0</v>
      </c>
      <c r="N195" s="30">
        <f t="shared" si="41"/>
        <v>0</v>
      </c>
      <c r="O195" s="30">
        <f t="shared" si="41"/>
        <v>0</v>
      </c>
      <c r="P195" s="30">
        <f t="shared" si="41"/>
        <v>0</v>
      </c>
      <c r="Q195" s="30">
        <f t="shared" si="41"/>
        <v>0</v>
      </c>
      <c r="R195" s="30">
        <f t="shared" si="41"/>
        <v>0</v>
      </c>
      <c r="S195" s="30">
        <f t="shared" si="41"/>
        <v>0</v>
      </c>
      <c r="T195" s="30">
        <f t="shared" si="41"/>
        <v>0</v>
      </c>
      <c r="U195" s="30">
        <f t="shared" si="41"/>
        <v>0</v>
      </c>
      <c r="V195" s="30">
        <f t="shared" si="41"/>
        <v>0</v>
      </c>
      <c r="W195" s="30">
        <f t="shared" si="41"/>
        <v>0</v>
      </c>
      <c r="X195" s="30">
        <f t="shared" si="41"/>
        <v>0</v>
      </c>
      <c r="Y195" s="30">
        <f t="shared" si="41"/>
        <v>0</v>
      </c>
      <c r="Z195" s="30">
        <f t="shared" si="41"/>
        <v>0</v>
      </c>
      <c r="AA195" s="30">
        <f t="shared" si="41"/>
        <v>0</v>
      </c>
      <c r="AB195" s="30">
        <f t="shared" si="41"/>
        <v>0</v>
      </c>
      <c r="AC195" s="31">
        <f t="shared" si="40"/>
        <v>0</v>
      </c>
    </row>
    <row r="196" spans="1:29" s="23" customFormat="1" ht="1.95" customHeight="1" x14ac:dyDescent="0.4">
      <c r="A196" s="17"/>
      <c r="B196" s="37"/>
      <c r="C196" s="38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16"/>
    </row>
    <row r="197" spans="1:29" s="23" customFormat="1" ht="168" x14ac:dyDescent="0.4">
      <c r="A197" s="27" t="s">
        <v>138</v>
      </c>
      <c r="B197" s="28"/>
      <c r="C197" s="29">
        <f>C18-C176-C195</f>
        <v>0</v>
      </c>
      <c r="D197" s="30">
        <f>D18-D176-D195</f>
        <v>0</v>
      </c>
      <c r="E197" s="30">
        <f t="shared" ref="E197:AC197" si="42">E18-E176-E195</f>
        <v>0</v>
      </c>
      <c r="F197" s="30">
        <f t="shared" si="42"/>
        <v>0</v>
      </c>
      <c r="G197" s="30">
        <f t="shared" si="42"/>
        <v>0</v>
      </c>
      <c r="H197" s="30">
        <f t="shared" si="42"/>
        <v>0</v>
      </c>
      <c r="I197" s="30">
        <f t="shared" si="42"/>
        <v>0</v>
      </c>
      <c r="J197" s="30">
        <f t="shared" si="42"/>
        <v>0</v>
      </c>
      <c r="K197" s="30">
        <f t="shared" si="42"/>
        <v>0</v>
      </c>
      <c r="L197" s="30">
        <f t="shared" si="42"/>
        <v>0</v>
      </c>
      <c r="M197" s="30">
        <f t="shared" si="42"/>
        <v>0</v>
      </c>
      <c r="N197" s="30">
        <f t="shared" si="42"/>
        <v>0</v>
      </c>
      <c r="O197" s="30">
        <f t="shared" si="42"/>
        <v>0</v>
      </c>
      <c r="P197" s="30">
        <f t="shared" si="42"/>
        <v>0</v>
      </c>
      <c r="Q197" s="30">
        <f t="shared" si="42"/>
        <v>0</v>
      </c>
      <c r="R197" s="30">
        <f t="shared" si="42"/>
        <v>0</v>
      </c>
      <c r="S197" s="30">
        <f t="shared" si="42"/>
        <v>0</v>
      </c>
      <c r="T197" s="30">
        <f t="shared" si="42"/>
        <v>0</v>
      </c>
      <c r="U197" s="30">
        <f t="shared" si="42"/>
        <v>0</v>
      </c>
      <c r="V197" s="30">
        <f t="shared" si="42"/>
        <v>0</v>
      </c>
      <c r="W197" s="30">
        <f t="shared" si="42"/>
        <v>0</v>
      </c>
      <c r="X197" s="30">
        <f t="shared" si="42"/>
        <v>0</v>
      </c>
      <c r="Y197" s="30">
        <f t="shared" si="42"/>
        <v>0</v>
      </c>
      <c r="Z197" s="30">
        <f t="shared" si="42"/>
        <v>0</v>
      </c>
      <c r="AA197" s="30">
        <f t="shared" si="42"/>
        <v>0</v>
      </c>
      <c r="AB197" s="30">
        <f t="shared" si="42"/>
        <v>0</v>
      </c>
      <c r="AC197" s="31">
        <f t="shared" si="42"/>
        <v>0</v>
      </c>
    </row>
    <row r="198" spans="1:29" ht="1.95" customHeight="1" x14ac:dyDescent="0.4">
      <c r="A198" s="48"/>
      <c r="B198" s="49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</row>
    <row r="199" spans="1:29" ht="61.2" x14ac:dyDescent="0.4">
      <c r="A199" s="51" t="s">
        <v>139</v>
      </c>
      <c r="B199" s="2"/>
      <c r="C199" s="52" t="str">
        <f t="shared" ref="C199:AC199" si="43">IF(C3&gt;C195,"Yes","No")</f>
        <v>Yes</v>
      </c>
      <c r="D199" s="52" t="str">
        <f t="shared" si="43"/>
        <v>No</v>
      </c>
      <c r="E199" s="52" t="str">
        <f t="shared" si="43"/>
        <v>No</v>
      </c>
      <c r="F199" s="52" t="str">
        <f t="shared" si="43"/>
        <v>Yes</v>
      </c>
      <c r="G199" s="52" t="str">
        <f t="shared" si="43"/>
        <v>Yes</v>
      </c>
      <c r="H199" s="52" t="str">
        <f t="shared" si="43"/>
        <v>No</v>
      </c>
      <c r="I199" s="52" t="str">
        <f t="shared" si="43"/>
        <v>No</v>
      </c>
      <c r="J199" s="52" t="str">
        <f t="shared" si="43"/>
        <v>Yes</v>
      </c>
      <c r="K199" s="52" t="str">
        <f t="shared" si="43"/>
        <v>No</v>
      </c>
      <c r="L199" s="52" t="str">
        <f t="shared" si="43"/>
        <v>No</v>
      </c>
      <c r="M199" s="52" t="str">
        <f t="shared" si="43"/>
        <v>No</v>
      </c>
      <c r="N199" s="52" t="str">
        <f t="shared" si="43"/>
        <v>Yes</v>
      </c>
      <c r="O199" s="52" t="str">
        <f t="shared" si="43"/>
        <v>No</v>
      </c>
      <c r="P199" s="52" t="str">
        <f t="shared" si="43"/>
        <v>No</v>
      </c>
      <c r="Q199" s="52" t="str">
        <f t="shared" si="43"/>
        <v>No</v>
      </c>
      <c r="R199" s="52" t="str">
        <f t="shared" si="43"/>
        <v>No</v>
      </c>
      <c r="S199" s="52" t="str">
        <f t="shared" si="43"/>
        <v>No</v>
      </c>
      <c r="T199" s="52" t="str">
        <f t="shared" si="43"/>
        <v>No</v>
      </c>
      <c r="U199" s="52" t="str">
        <f t="shared" si="43"/>
        <v>No</v>
      </c>
      <c r="V199" s="52" t="str">
        <f t="shared" si="43"/>
        <v>No</v>
      </c>
      <c r="W199" s="52" t="str">
        <f t="shared" si="43"/>
        <v>No</v>
      </c>
      <c r="X199" s="52" t="str">
        <f t="shared" si="43"/>
        <v>No</v>
      </c>
      <c r="Y199" s="52" t="str">
        <f t="shared" si="43"/>
        <v>No</v>
      </c>
      <c r="Z199" s="52" t="str">
        <f t="shared" si="43"/>
        <v>No</v>
      </c>
      <c r="AA199" s="52" t="str">
        <f t="shared" si="43"/>
        <v>No</v>
      </c>
      <c r="AB199" s="52" t="str">
        <f t="shared" si="43"/>
        <v>No</v>
      </c>
      <c r="AC199" s="52" t="str">
        <f t="shared" si="43"/>
        <v>Yes</v>
      </c>
    </row>
  </sheetData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Angialea Goode</dc:creator>
  <cp:lastModifiedBy>Angialea Goode</cp:lastModifiedBy>
  <dcterms:created xsi:type="dcterms:W3CDTF">2020-01-22T19:59:57Z</dcterms:created>
  <dcterms:modified xsi:type="dcterms:W3CDTF">2020-01-22T20:02:56Z</dcterms:modified>
</cp:coreProperties>
</file>