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209"/>
  <workbookPr showInkAnnotation="0" autoCompressPictures="0"/>
  <mc:AlternateContent xmlns:mc="http://schemas.openxmlformats.org/markup-compatibility/2006">
    <mc:Choice Requires="x15">
      <x15ac:absPath xmlns:x15ac="http://schemas.microsoft.com/office/spreadsheetml/2010/11/ac" url="/Users/dolandr/Desktop/SIA/"/>
    </mc:Choice>
  </mc:AlternateContent>
  <xr:revisionPtr revIDLastSave="0" documentId="8_{574DA9BF-7CDA-DC42-9607-8377E86D3229}" xr6:coauthVersionLast="36" xr6:coauthVersionMax="36" xr10:uidLastSave="{00000000-0000-0000-0000-000000000000}"/>
  <bookViews>
    <workbookView xWindow="0" yWindow="0" windowWidth="33600" windowHeight="21000" tabRatio="500" activeTab="2"/>
  </bookViews>
  <sheets>
    <sheet name="START HERE" sheetId="3" r:id="rId1"/>
    <sheet name="INFO" sheetId="9" r:id="rId2"/>
    <sheet name="Expenditures" sheetId="1" r:id="rId3"/>
    <sheet name="Summary" sheetId="7" r:id="rId4"/>
    <sheet name="CODES" sheetId="2" state="hidden" r:id="rId5"/>
    <sheet name="Initial Payment Summary" sheetId="5" state="hidden" r:id="rId6"/>
    <sheet name="Wrksht" sheetId="6" state="hidden" r:id="rId7"/>
  </sheets>
  <externalReferences>
    <externalReference r:id="rId8"/>
  </externalReferences>
  <definedNames>
    <definedName name="_xlnm._FilterDatabase" localSheetId="5" hidden="1">'Initial Payment Summary'!$A$18:$AH$18</definedName>
    <definedName name="Indy">'[1]Independent charter'!#REF!</definedName>
    <definedName name="Indy_pivot">'[1]Independent charter'!$S$8:$T$339</definedName>
    <definedName name="NonPar">'[1]Non-participating'!$B$2:$F$203</definedName>
    <definedName name="OLE_LINK3" localSheetId="5">'Initial Payment Summary'!$E$19</definedName>
    <definedName name="_xlnm.Print_Area" localSheetId="2">Expenditures!$A$1:$F$34</definedName>
    <definedName name="_xlnm.Print_Titles" localSheetId="5">'Initial Payment Summary'!$18:$18</definedName>
    <definedName name="SSFQ">[1]SSFQ!#REF!</definedName>
    <definedName name="SSFQ2">[1]SSFQ!#REF!</definedName>
    <definedName name="Virt">[1]Virtual!$B$2:$F$200</definedName>
  </definedNames>
  <calcPr calcId="181029" fullCalcOnLoad="1"/>
</workbook>
</file>

<file path=xl/calcChain.xml><?xml version="1.0" encoding="utf-8"?>
<calcChain xmlns="http://schemas.openxmlformats.org/spreadsheetml/2006/main">
  <c r="H9" i="7" l="1"/>
  <c r="I9" i="7"/>
  <c r="I5" i="7"/>
  <c r="H5" i="7"/>
  <c r="I4" i="7"/>
  <c r="H4" i="7"/>
  <c r="D13" i="7"/>
  <c r="E19" i="7"/>
  <c r="E18" i="7"/>
  <c r="D19" i="7"/>
  <c r="D18" i="7"/>
  <c r="I8" i="7"/>
  <c r="I7" i="7"/>
  <c r="I6" i="7"/>
  <c r="H8" i="7"/>
  <c r="H7" i="7"/>
  <c r="H6" i="7"/>
  <c r="I11" i="7"/>
  <c r="E22" i="7"/>
  <c r="E17" i="7"/>
  <c r="E16" i="7"/>
  <c r="E15" i="7"/>
  <c r="E14" i="7"/>
  <c r="E13" i="7"/>
  <c r="E12" i="7"/>
  <c r="E11" i="7"/>
  <c r="E10" i="7"/>
  <c r="E9" i="7"/>
  <c r="E8" i="7"/>
  <c r="E7" i="7"/>
  <c r="E6" i="7"/>
  <c r="E5" i="7"/>
  <c r="E4" i="7"/>
  <c r="D17" i="7"/>
  <c r="D16" i="7"/>
  <c r="D15" i="7"/>
  <c r="D14" i="7"/>
  <c r="D12" i="7"/>
  <c r="D11" i="7"/>
  <c r="D10" i="7"/>
  <c r="D9" i="7"/>
  <c r="D8" i="7"/>
  <c r="D7" i="7"/>
  <c r="D6" i="7"/>
  <c r="D5" i="7"/>
  <c r="D4" i="7"/>
  <c r="F4" i="3"/>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F5" i="3" s="1"/>
  <c r="F5" i="1" s="1"/>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 i="6"/>
  <c r="E30" i="5"/>
  <c r="F30" i="5"/>
  <c r="H30" i="5"/>
  <c r="I30" i="5"/>
  <c r="J30" i="5"/>
  <c r="E11" i="5"/>
  <c r="E12" i="5"/>
  <c r="E14" i="5" s="1"/>
  <c r="AA15" i="5" s="1"/>
  <c r="E103" i="5"/>
  <c r="F103" i="5"/>
  <c r="H103" i="5"/>
  <c r="I103" i="5"/>
  <c r="J103" i="5"/>
  <c r="E40" i="5"/>
  <c r="F40" i="5"/>
  <c r="H40" i="5"/>
  <c r="I40" i="5"/>
  <c r="J40" i="5"/>
  <c r="E168" i="5"/>
  <c r="G168" i="5" s="1"/>
  <c r="F168" i="5"/>
  <c r="H168" i="5"/>
  <c r="I168" i="5"/>
  <c r="J168" i="5"/>
  <c r="E136" i="5"/>
  <c r="F136" i="5"/>
  <c r="H136" i="5"/>
  <c r="I136" i="5"/>
  <c r="J136" i="5"/>
  <c r="E21" i="5"/>
  <c r="G21" i="5" s="1"/>
  <c r="F21" i="5"/>
  <c r="H21" i="5"/>
  <c r="I21" i="5"/>
  <c r="J21" i="5"/>
  <c r="E163" i="5"/>
  <c r="G163" i="5" s="1"/>
  <c r="K163" i="5" s="1"/>
  <c r="F163" i="5"/>
  <c r="H163" i="5"/>
  <c r="I163" i="5"/>
  <c r="J163" i="5"/>
  <c r="E56" i="5"/>
  <c r="F56" i="5"/>
  <c r="H56" i="5"/>
  <c r="I56" i="5"/>
  <c r="J56" i="5"/>
  <c r="E223" i="5"/>
  <c r="F223" i="5"/>
  <c r="H223" i="5"/>
  <c r="I223" i="5"/>
  <c r="J223" i="5"/>
  <c r="E121" i="5"/>
  <c r="F121" i="5"/>
  <c r="H121" i="5"/>
  <c r="I121" i="5"/>
  <c r="J121" i="5"/>
  <c r="E146" i="5"/>
  <c r="F146" i="5"/>
  <c r="H146" i="5"/>
  <c r="I146" i="5"/>
  <c r="J146" i="5"/>
  <c r="E135" i="5"/>
  <c r="F135" i="5"/>
  <c r="H135" i="5"/>
  <c r="I135" i="5"/>
  <c r="J135" i="5"/>
  <c r="E158" i="5"/>
  <c r="F158" i="5"/>
  <c r="H158" i="5"/>
  <c r="I158" i="5"/>
  <c r="J158" i="5"/>
  <c r="E51" i="5"/>
  <c r="F51" i="5"/>
  <c r="H51" i="5"/>
  <c r="I51" i="5"/>
  <c r="J51" i="5"/>
  <c r="E157" i="5"/>
  <c r="F157" i="5"/>
  <c r="H157" i="5"/>
  <c r="I157" i="5"/>
  <c r="J157" i="5"/>
  <c r="E43" i="5"/>
  <c r="F43" i="5"/>
  <c r="H43" i="5"/>
  <c r="I43" i="5"/>
  <c r="J43" i="5"/>
  <c r="E78" i="5"/>
  <c r="F78" i="5"/>
  <c r="H78" i="5"/>
  <c r="I78" i="5"/>
  <c r="J78" i="5"/>
  <c r="E88" i="5"/>
  <c r="F88" i="5"/>
  <c r="H88" i="5"/>
  <c r="I88" i="5"/>
  <c r="J88" i="5"/>
  <c r="E28" i="5"/>
  <c r="F28" i="5"/>
  <c r="H28" i="5"/>
  <c r="I28" i="5"/>
  <c r="J28" i="5"/>
  <c r="E108" i="5"/>
  <c r="F108" i="5"/>
  <c r="G108" i="5"/>
  <c r="H108" i="5"/>
  <c r="I108" i="5"/>
  <c r="J108" i="5"/>
  <c r="E188" i="5"/>
  <c r="F188" i="5"/>
  <c r="H188" i="5"/>
  <c r="I188" i="5"/>
  <c r="J188" i="5"/>
  <c r="E222" i="5"/>
  <c r="F222" i="5"/>
  <c r="H222" i="5"/>
  <c r="I222" i="5"/>
  <c r="J222" i="5"/>
  <c r="E118" i="5"/>
  <c r="F118" i="5"/>
  <c r="H118" i="5"/>
  <c r="I118" i="5"/>
  <c r="J118" i="5"/>
  <c r="E186" i="5"/>
  <c r="F186" i="5"/>
  <c r="H186" i="5"/>
  <c r="I186" i="5"/>
  <c r="J186" i="5"/>
  <c r="E50" i="5"/>
  <c r="G50" i="5" s="1"/>
  <c r="F50" i="5"/>
  <c r="H50" i="5"/>
  <c r="I50" i="5"/>
  <c r="J50" i="5"/>
  <c r="E177" i="5"/>
  <c r="F177" i="5"/>
  <c r="G177" i="5" s="1"/>
  <c r="H177" i="5"/>
  <c r="I177" i="5"/>
  <c r="J177" i="5"/>
  <c r="E218" i="5"/>
  <c r="F218" i="5"/>
  <c r="H218" i="5"/>
  <c r="I218" i="5"/>
  <c r="J218" i="5"/>
  <c r="E202" i="5"/>
  <c r="F202" i="5"/>
  <c r="H202" i="5"/>
  <c r="I202" i="5"/>
  <c r="J202" i="5"/>
  <c r="E54" i="5"/>
  <c r="F54" i="5"/>
  <c r="H54" i="5"/>
  <c r="I54" i="5"/>
  <c r="J54" i="5"/>
  <c r="E53" i="5"/>
  <c r="F53" i="5"/>
  <c r="G53" i="5" s="1"/>
  <c r="H53" i="5"/>
  <c r="I53" i="5"/>
  <c r="J53" i="5"/>
  <c r="E145" i="5"/>
  <c r="F145" i="5"/>
  <c r="H145" i="5"/>
  <c r="I145" i="5"/>
  <c r="J145" i="5"/>
  <c r="E174" i="5"/>
  <c r="F174" i="5"/>
  <c r="H174" i="5"/>
  <c r="I174" i="5"/>
  <c r="J174" i="5"/>
  <c r="E140" i="5"/>
  <c r="F140" i="5"/>
  <c r="H140" i="5"/>
  <c r="I140" i="5"/>
  <c r="J140" i="5"/>
  <c r="E31" i="5"/>
  <c r="G31" i="5" s="1"/>
  <c r="F31" i="5"/>
  <c r="H31" i="5"/>
  <c r="I31" i="5"/>
  <c r="J31" i="5"/>
  <c r="E59" i="5"/>
  <c r="F59" i="5"/>
  <c r="H59" i="5"/>
  <c r="I59" i="5"/>
  <c r="J59" i="5"/>
  <c r="E46" i="5"/>
  <c r="F46" i="5"/>
  <c r="H46" i="5"/>
  <c r="I46" i="5"/>
  <c r="J46" i="5"/>
  <c r="E172" i="5"/>
  <c r="F172" i="5"/>
  <c r="H172" i="5"/>
  <c r="I172" i="5"/>
  <c r="J172" i="5"/>
  <c r="E39" i="5"/>
  <c r="F39" i="5"/>
  <c r="H39" i="5"/>
  <c r="I39" i="5"/>
  <c r="J39" i="5"/>
  <c r="E35" i="5"/>
  <c r="F35" i="5"/>
  <c r="H35" i="5"/>
  <c r="I35" i="5"/>
  <c r="J35" i="5"/>
  <c r="E178" i="5"/>
  <c r="F178" i="5"/>
  <c r="H178" i="5"/>
  <c r="I178" i="5"/>
  <c r="J178" i="5"/>
  <c r="E194" i="5"/>
  <c r="F194" i="5"/>
  <c r="H194" i="5"/>
  <c r="I194" i="5"/>
  <c r="J194" i="5"/>
  <c r="E154" i="5"/>
  <c r="F154" i="5"/>
  <c r="H154" i="5"/>
  <c r="I154" i="5"/>
  <c r="J154" i="5"/>
  <c r="E69" i="5"/>
  <c r="F69" i="5"/>
  <c r="G69" i="5"/>
  <c r="H69" i="5"/>
  <c r="I69" i="5"/>
  <c r="J69" i="5"/>
  <c r="E90" i="5"/>
  <c r="F90" i="5"/>
  <c r="H90" i="5"/>
  <c r="I90" i="5"/>
  <c r="J90" i="5"/>
  <c r="E68" i="5"/>
  <c r="F68" i="5"/>
  <c r="H68" i="5"/>
  <c r="I68" i="5"/>
  <c r="J68" i="5"/>
  <c r="E198" i="5"/>
  <c r="F198" i="5"/>
  <c r="G198" i="5"/>
  <c r="H198" i="5"/>
  <c r="I198" i="5"/>
  <c r="J198" i="5"/>
  <c r="E42" i="5"/>
  <c r="F42" i="5"/>
  <c r="H42" i="5"/>
  <c r="I42" i="5"/>
  <c r="J42" i="5"/>
  <c r="E147" i="5"/>
  <c r="F147" i="5"/>
  <c r="H147" i="5"/>
  <c r="I147" i="5"/>
  <c r="J147" i="5"/>
  <c r="E229" i="5"/>
  <c r="F229" i="5"/>
  <c r="H229" i="5"/>
  <c r="I229" i="5"/>
  <c r="J229" i="5"/>
  <c r="E75" i="5"/>
  <c r="G75" i="5"/>
  <c r="F75" i="5"/>
  <c r="H75" i="5"/>
  <c r="I75" i="5"/>
  <c r="J75" i="5"/>
  <c r="E181" i="5"/>
  <c r="G181" i="5" s="1"/>
  <c r="K181" i="5" s="1"/>
  <c r="F181" i="5"/>
  <c r="H181" i="5"/>
  <c r="I181" i="5"/>
  <c r="J181" i="5"/>
  <c r="E89" i="5"/>
  <c r="F89" i="5"/>
  <c r="H89" i="5"/>
  <c r="I89" i="5"/>
  <c r="J89" i="5"/>
  <c r="E179" i="5"/>
  <c r="F179" i="5"/>
  <c r="H179" i="5"/>
  <c r="I179" i="5"/>
  <c r="J179" i="5"/>
  <c r="E226" i="5"/>
  <c r="G226" i="5" s="1"/>
  <c r="F226" i="5"/>
  <c r="H226" i="5"/>
  <c r="I226" i="5"/>
  <c r="J226" i="5"/>
  <c r="E207" i="5"/>
  <c r="F207" i="5"/>
  <c r="H207" i="5"/>
  <c r="I207" i="5"/>
  <c r="J207" i="5"/>
  <c r="E24" i="5"/>
  <c r="F24" i="5"/>
  <c r="H24" i="5"/>
  <c r="I24" i="5"/>
  <c r="J24" i="5"/>
  <c r="E52" i="5"/>
  <c r="F52" i="5"/>
  <c r="H52" i="5"/>
  <c r="I52" i="5"/>
  <c r="J52" i="5"/>
  <c r="E109" i="5"/>
  <c r="F109" i="5"/>
  <c r="H109" i="5"/>
  <c r="I109" i="5"/>
  <c r="J109" i="5"/>
  <c r="E175" i="5"/>
  <c r="F175" i="5"/>
  <c r="G175" i="5" s="1"/>
  <c r="K175" i="5" s="1"/>
  <c r="H175" i="5"/>
  <c r="I175" i="5"/>
  <c r="J175" i="5"/>
  <c r="E137" i="5"/>
  <c r="F137" i="5"/>
  <c r="H137" i="5"/>
  <c r="I137" i="5"/>
  <c r="J137" i="5"/>
  <c r="E65" i="5"/>
  <c r="F65" i="5"/>
  <c r="H65" i="5"/>
  <c r="I65" i="5"/>
  <c r="J65" i="5"/>
  <c r="E125" i="5"/>
  <c r="F125" i="5"/>
  <c r="G125" i="5" s="1"/>
  <c r="K125" i="5" s="1"/>
  <c r="H125" i="5"/>
  <c r="I125" i="5"/>
  <c r="J125" i="5"/>
  <c r="E94" i="5"/>
  <c r="F94" i="5"/>
  <c r="H94" i="5"/>
  <c r="I94" i="5"/>
  <c r="J94" i="5"/>
  <c r="E95" i="5"/>
  <c r="F95" i="5"/>
  <c r="H95" i="5"/>
  <c r="I95" i="5"/>
  <c r="J95" i="5"/>
  <c r="E167" i="5"/>
  <c r="F167" i="5"/>
  <c r="H167" i="5"/>
  <c r="I167" i="5"/>
  <c r="J167" i="5"/>
  <c r="E66" i="5"/>
  <c r="G66" i="5" s="1"/>
  <c r="F66" i="5"/>
  <c r="H66" i="5"/>
  <c r="I66" i="5"/>
  <c r="J66" i="5"/>
  <c r="E206" i="5"/>
  <c r="F206" i="5"/>
  <c r="G206" i="5" s="1"/>
  <c r="H206" i="5"/>
  <c r="I206" i="5"/>
  <c r="J206" i="5"/>
  <c r="E70" i="5"/>
  <c r="F70" i="5"/>
  <c r="H70" i="5"/>
  <c r="I70" i="5"/>
  <c r="J70" i="5"/>
  <c r="E85" i="5"/>
  <c r="F85" i="5"/>
  <c r="H85" i="5"/>
  <c r="I85" i="5"/>
  <c r="J85" i="5"/>
  <c r="E67" i="5"/>
  <c r="F67" i="5"/>
  <c r="G67" i="5" s="1"/>
  <c r="H67" i="5"/>
  <c r="I67" i="5"/>
  <c r="J67" i="5"/>
  <c r="E196" i="5"/>
  <c r="F196" i="5"/>
  <c r="H196" i="5"/>
  <c r="I196" i="5"/>
  <c r="J196" i="5"/>
  <c r="E96" i="5"/>
  <c r="F96" i="5"/>
  <c r="H96" i="5"/>
  <c r="I96" i="5"/>
  <c r="J96" i="5"/>
  <c r="E102" i="5"/>
  <c r="G102" i="5"/>
  <c r="F102" i="5"/>
  <c r="H102" i="5"/>
  <c r="I102" i="5"/>
  <c r="J102" i="5"/>
  <c r="E165" i="5"/>
  <c r="F165" i="5"/>
  <c r="H165" i="5"/>
  <c r="I165" i="5"/>
  <c r="J165" i="5"/>
  <c r="E26" i="5"/>
  <c r="F26" i="5"/>
  <c r="H26" i="5"/>
  <c r="I26" i="5"/>
  <c r="J26" i="5"/>
  <c r="E48" i="5"/>
  <c r="G48" i="5"/>
  <c r="F48" i="5"/>
  <c r="H48" i="5"/>
  <c r="I48" i="5"/>
  <c r="J48" i="5"/>
  <c r="E72" i="5"/>
  <c r="F72" i="5"/>
  <c r="H72" i="5"/>
  <c r="I72" i="5"/>
  <c r="J72" i="5"/>
  <c r="E183" i="5"/>
  <c r="F183" i="5"/>
  <c r="H183" i="5"/>
  <c r="I183" i="5"/>
  <c r="J183" i="5"/>
  <c r="E176" i="5"/>
  <c r="F176" i="5"/>
  <c r="H176" i="5"/>
  <c r="I176" i="5"/>
  <c r="J176" i="5"/>
  <c r="E41" i="5"/>
  <c r="F41" i="5"/>
  <c r="H41" i="5"/>
  <c r="I41" i="5"/>
  <c r="J41" i="5"/>
  <c r="E169" i="5"/>
  <c r="F169" i="5"/>
  <c r="H169" i="5"/>
  <c r="I169" i="5"/>
  <c r="J169" i="5"/>
  <c r="E132" i="5"/>
  <c r="F132" i="5"/>
  <c r="H132" i="5"/>
  <c r="I132" i="5"/>
  <c r="J132" i="5"/>
  <c r="E61" i="5"/>
  <c r="F61" i="5"/>
  <c r="H61" i="5"/>
  <c r="I61" i="5"/>
  <c r="J61" i="5"/>
  <c r="E27" i="5"/>
  <c r="F27" i="5"/>
  <c r="H27" i="5"/>
  <c r="I27" i="5"/>
  <c r="J27" i="5"/>
  <c r="E38" i="5"/>
  <c r="F38" i="5"/>
  <c r="H38" i="5"/>
  <c r="I38" i="5"/>
  <c r="J38" i="5"/>
  <c r="E106" i="5"/>
  <c r="F106" i="5"/>
  <c r="H106" i="5"/>
  <c r="I106" i="5"/>
  <c r="J106" i="5"/>
  <c r="E91" i="5"/>
  <c r="F91" i="5"/>
  <c r="H91" i="5"/>
  <c r="I91" i="5"/>
  <c r="J91" i="5"/>
  <c r="E210" i="5"/>
  <c r="F210" i="5"/>
  <c r="H210" i="5"/>
  <c r="I210" i="5"/>
  <c r="J210" i="5"/>
  <c r="E117" i="5"/>
  <c r="F117" i="5"/>
  <c r="H117" i="5"/>
  <c r="I117" i="5"/>
  <c r="J117" i="5"/>
  <c r="E116" i="5"/>
  <c r="F116" i="5"/>
  <c r="H116" i="5"/>
  <c r="I116" i="5"/>
  <c r="J116" i="5"/>
  <c r="E120" i="5"/>
  <c r="F120" i="5"/>
  <c r="H120" i="5"/>
  <c r="I120" i="5"/>
  <c r="J120" i="5"/>
  <c r="E159" i="5"/>
  <c r="F159" i="5"/>
  <c r="H159" i="5"/>
  <c r="I159" i="5"/>
  <c r="J159" i="5"/>
  <c r="E148" i="5"/>
  <c r="F148" i="5"/>
  <c r="H148" i="5"/>
  <c r="I148" i="5"/>
  <c r="J148" i="5"/>
  <c r="E171" i="5"/>
  <c r="F171" i="5"/>
  <c r="H171" i="5"/>
  <c r="I171" i="5"/>
  <c r="J171" i="5"/>
  <c r="E19" i="5"/>
  <c r="F19" i="5"/>
  <c r="H19" i="5"/>
  <c r="I19" i="5"/>
  <c r="J19" i="5"/>
  <c r="E170" i="5"/>
  <c r="F170" i="5"/>
  <c r="H170" i="5"/>
  <c r="I170" i="5"/>
  <c r="J170" i="5"/>
  <c r="E79" i="5"/>
  <c r="F79" i="5"/>
  <c r="H79" i="5"/>
  <c r="I79" i="5"/>
  <c r="J79" i="5"/>
  <c r="E201" i="5"/>
  <c r="F201" i="5"/>
  <c r="H201" i="5"/>
  <c r="I201" i="5"/>
  <c r="J201" i="5"/>
  <c r="E81" i="5"/>
  <c r="F81" i="5"/>
  <c r="H81" i="5"/>
  <c r="I81" i="5"/>
  <c r="J81" i="5"/>
  <c r="E128" i="5"/>
  <c r="G128" i="5" s="1"/>
  <c r="F128" i="5"/>
  <c r="H128" i="5"/>
  <c r="I128" i="5"/>
  <c r="J128" i="5"/>
  <c r="E58" i="5"/>
  <c r="F58" i="5"/>
  <c r="H58" i="5"/>
  <c r="I58" i="5"/>
  <c r="J58" i="5"/>
  <c r="E197" i="5"/>
  <c r="G197" i="5" s="1"/>
  <c r="F197" i="5"/>
  <c r="H197" i="5"/>
  <c r="I197" i="5"/>
  <c r="J197" i="5"/>
  <c r="E36" i="5"/>
  <c r="F36" i="5"/>
  <c r="H36" i="5"/>
  <c r="I36" i="5"/>
  <c r="J36" i="5"/>
  <c r="E60" i="5"/>
  <c r="F60" i="5"/>
  <c r="H60" i="5"/>
  <c r="I60" i="5"/>
  <c r="J60" i="5"/>
  <c r="E130" i="5"/>
  <c r="F130" i="5"/>
  <c r="H130" i="5"/>
  <c r="I130" i="5"/>
  <c r="J130" i="5"/>
  <c r="E112" i="5"/>
  <c r="F112" i="5"/>
  <c r="H112" i="5"/>
  <c r="I112" i="5"/>
  <c r="J112" i="5"/>
  <c r="E126" i="5"/>
  <c r="F126" i="5"/>
  <c r="H126" i="5"/>
  <c r="I126" i="5"/>
  <c r="J126" i="5"/>
  <c r="E155" i="5"/>
  <c r="G155" i="5"/>
  <c r="F155" i="5"/>
  <c r="H155" i="5"/>
  <c r="I155" i="5"/>
  <c r="J155" i="5"/>
  <c r="E129" i="5"/>
  <c r="F129" i="5"/>
  <c r="H129" i="5"/>
  <c r="I129" i="5"/>
  <c r="J129" i="5"/>
  <c r="E37" i="5"/>
  <c r="F37" i="5"/>
  <c r="H37" i="5"/>
  <c r="I37" i="5"/>
  <c r="J37" i="5"/>
  <c r="E195" i="5"/>
  <c r="F195" i="5"/>
  <c r="H195" i="5"/>
  <c r="I195" i="5"/>
  <c r="J195" i="5"/>
  <c r="E124" i="5"/>
  <c r="F124" i="5"/>
  <c r="H124" i="5"/>
  <c r="I124" i="5"/>
  <c r="J124" i="5"/>
  <c r="E98" i="5"/>
  <c r="F98" i="5"/>
  <c r="H98" i="5"/>
  <c r="I98" i="5"/>
  <c r="J98" i="5"/>
  <c r="E92" i="5"/>
  <c r="F92" i="5"/>
  <c r="H92" i="5"/>
  <c r="I92" i="5"/>
  <c r="J92" i="5"/>
  <c r="E122" i="5"/>
  <c r="F122" i="5"/>
  <c r="H122" i="5"/>
  <c r="I122" i="5"/>
  <c r="J122" i="5"/>
  <c r="E209" i="5"/>
  <c r="G209" i="5" s="1"/>
  <c r="F209" i="5"/>
  <c r="H209" i="5"/>
  <c r="I209" i="5"/>
  <c r="J209" i="5"/>
  <c r="E187" i="5"/>
  <c r="F187" i="5"/>
  <c r="H187" i="5"/>
  <c r="I187" i="5"/>
  <c r="J187" i="5"/>
  <c r="E185" i="5"/>
  <c r="F185" i="5"/>
  <c r="H185" i="5"/>
  <c r="I185" i="5"/>
  <c r="J185" i="5"/>
  <c r="E47" i="5"/>
  <c r="F47" i="5"/>
  <c r="H47" i="5"/>
  <c r="I47" i="5"/>
  <c r="J47" i="5"/>
  <c r="E110" i="5"/>
  <c r="F110" i="5"/>
  <c r="H110" i="5"/>
  <c r="I110" i="5"/>
  <c r="J110" i="5"/>
  <c r="E156" i="5"/>
  <c r="G156" i="5" s="1"/>
  <c r="F156" i="5"/>
  <c r="H156" i="5"/>
  <c r="I156" i="5"/>
  <c r="J156" i="5"/>
  <c r="E113" i="5"/>
  <c r="F113" i="5"/>
  <c r="H113" i="5"/>
  <c r="I113" i="5"/>
  <c r="J113" i="5"/>
  <c r="E153" i="5"/>
  <c r="F153" i="5"/>
  <c r="H153" i="5"/>
  <c r="I153" i="5"/>
  <c r="J153" i="5"/>
  <c r="E23" i="5"/>
  <c r="F23" i="5"/>
  <c r="H23" i="5"/>
  <c r="I23" i="5"/>
  <c r="J23" i="5"/>
  <c r="E127" i="5"/>
  <c r="F127" i="5"/>
  <c r="H127" i="5"/>
  <c r="I127" i="5"/>
  <c r="J127" i="5"/>
  <c r="E20" i="5"/>
  <c r="F20" i="5"/>
  <c r="H20" i="5"/>
  <c r="I20" i="5"/>
  <c r="J20" i="5"/>
  <c r="E97" i="5"/>
  <c r="F97" i="5"/>
  <c r="H97" i="5"/>
  <c r="I97" i="5"/>
  <c r="J97" i="5"/>
  <c r="E25" i="5"/>
  <c r="F25" i="5"/>
  <c r="H25" i="5"/>
  <c r="I25" i="5"/>
  <c r="J25" i="5"/>
  <c r="E217" i="5"/>
  <c r="G217" i="5" s="1"/>
  <c r="F217" i="5"/>
  <c r="H217" i="5"/>
  <c r="I217" i="5"/>
  <c r="J217" i="5"/>
  <c r="E87" i="5"/>
  <c r="F87" i="5"/>
  <c r="H87" i="5"/>
  <c r="I87" i="5"/>
  <c r="J87" i="5"/>
  <c r="E193" i="5"/>
  <c r="F193" i="5"/>
  <c r="H193" i="5"/>
  <c r="I193" i="5"/>
  <c r="J193" i="5"/>
  <c r="E44" i="5"/>
  <c r="F44" i="5"/>
  <c r="H44" i="5"/>
  <c r="I44" i="5"/>
  <c r="J44" i="5"/>
  <c r="E107" i="5"/>
  <c r="F107" i="5"/>
  <c r="H107" i="5"/>
  <c r="I107" i="5"/>
  <c r="J107" i="5"/>
  <c r="E149" i="5"/>
  <c r="F149" i="5"/>
  <c r="H149" i="5"/>
  <c r="I149" i="5"/>
  <c r="J149" i="5"/>
  <c r="E184" i="5"/>
  <c r="G184" i="5" s="1"/>
  <c r="F184" i="5"/>
  <c r="H184" i="5"/>
  <c r="I184" i="5"/>
  <c r="J184" i="5"/>
  <c r="E151" i="5"/>
  <c r="F151" i="5"/>
  <c r="H151" i="5"/>
  <c r="I151" i="5"/>
  <c r="J151" i="5"/>
  <c r="E203" i="5"/>
  <c r="G203" i="5" s="1"/>
  <c r="F203" i="5"/>
  <c r="H203" i="5"/>
  <c r="I203" i="5"/>
  <c r="J203" i="5"/>
  <c r="E139" i="5"/>
  <c r="F139" i="5"/>
  <c r="H139" i="5"/>
  <c r="I139" i="5"/>
  <c r="J139" i="5"/>
  <c r="E227" i="5"/>
  <c r="F227" i="5"/>
  <c r="H227" i="5"/>
  <c r="I227" i="5"/>
  <c r="J227" i="5"/>
  <c r="E138" i="5"/>
  <c r="F138" i="5"/>
  <c r="H138" i="5"/>
  <c r="I138" i="5"/>
  <c r="J138" i="5"/>
  <c r="E105" i="5"/>
  <c r="F105" i="5"/>
  <c r="H105" i="5"/>
  <c r="I105" i="5"/>
  <c r="J105" i="5"/>
  <c r="E173" i="5"/>
  <c r="G173" i="5" s="1"/>
  <c r="F173" i="5"/>
  <c r="H173" i="5"/>
  <c r="I173" i="5"/>
  <c r="J173" i="5"/>
  <c r="E160" i="5"/>
  <c r="G160" i="5" s="1"/>
  <c r="F160" i="5"/>
  <c r="H160" i="5"/>
  <c r="I160" i="5"/>
  <c r="J160" i="5"/>
  <c r="E180" i="5"/>
  <c r="F180" i="5"/>
  <c r="H180" i="5"/>
  <c r="I180" i="5"/>
  <c r="J180" i="5"/>
  <c r="E93" i="5"/>
  <c r="F93" i="5"/>
  <c r="H93" i="5"/>
  <c r="I93" i="5"/>
  <c r="J93" i="5"/>
  <c r="E45" i="5"/>
  <c r="F45" i="5"/>
  <c r="H45" i="5"/>
  <c r="I45" i="5"/>
  <c r="J45" i="5"/>
  <c r="E55" i="5"/>
  <c r="F55" i="5"/>
  <c r="H55" i="5"/>
  <c r="I55" i="5"/>
  <c r="J55" i="5"/>
  <c r="E63" i="5"/>
  <c r="F63" i="5"/>
  <c r="H63" i="5"/>
  <c r="I63" i="5"/>
  <c r="J63" i="5"/>
  <c r="E182" i="5"/>
  <c r="F182" i="5"/>
  <c r="H182" i="5"/>
  <c r="I182" i="5"/>
  <c r="J182" i="5"/>
  <c r="E62" i="5"/>
  <c r="G62" i="5" s="1"/>
  <c r="F62" i="5"/>
  <c r="H62" i="5"/>
  <c r="I62" i="5"/>
  <c r="J62" i="5"/>
  <c r="E49" i="5"/>
  <c r="G49" i="5"/>
  <c r="F49" i="5"/>
  <c r="H49" i="5"/>
  <c r="I49" i="5"/>
  <c r="J49" i="5"/>
  <c r="E162" i="5"/>
  <c r="G162" i="5" s="1"/>
  <c r="F162" i="5"/>
  <c r="H162" i="5"/>
  <c r="I162" i="5"/>
  <c r="J162" i="5"/>
  <c r="E80" i="5"/>
  <c r="F80" i="5"/>
  <c r="G80" i="5" s="1"/>
  <c r="H80" i="5"/>
  <c r="I80" i="5"/>
  <c r="J80" i="5"/>
  <c r="E190" i="5"/>
  <c r="F190" i="5"/>
  <c r="H190" i="5"/>
  <c r="I190" i="5"/>
  <c r="J190" i="5"/>
  <c r="E212" i="5"/>
  <c r="F212" i="5"/>
  <c r="H212" i="5"/>
  <c r="I212" i="5"/>
  <c r="J212" i="5"/>
  <c r="E141" i="5"/>
  <c r="F141" i="5"/>
  <c r="H141" i="5"/>
  <c r="I141" i="5"/>
  <c r="J141" i="5"/>
  <c r="E142" i="5"/>
  <c r="F142" i="5"/>
  <c r="H142" i="5"/>
  <c r="I142" i="5"/>
  <c r="J142" i="5"/>
  <c r="E99" i="5"/>
  <c r="G99" i="5" s="1"/>
  <c r="F99" i="5"/>
  <c r="H99" i="5"/>
  <c r="I99" i="5"/>
  <c r="J99" i="5"/>
  <c r="E166" i="5"/>
  <c r="F166" i="5"/>
  <c r="G166" i="5" s="1"/>
  <c r="K166" i="5" s="1"/>
  <c r="H166" i="5"/>
  <c r="I166" i="5"/>
  <c r="J166" i="5"/>
  <c r="E73" i="5"/>
  <c r="G73" i="5" s="1"/>
  <c r="F73" i="5"/>
  <c r="H73" i="5"/>
  <c r="I73" i="5"/>
  <c r="J73" i="5"/>
  <c r="E215" i="5"/>
  <c r="G215" i="5"/>
  <c r="F215" i="5"/>
  <c r="H215" i="5"/>
  <c r="I215" i="5"/>
  <c r="J215" i="5"/>
  <c r="E133" i="5"/>
  <c r="F133" i="5"/>
  <c r="H133" i="5"/>
  <c r="I133" i="5"/>
  <c r="J133" i="5"/>
  <c r="E100" i="5"/>
  <c r="F100" i="5"/>
  <c r="H100" i="5"/>
  <c r="I100" i="5"/>
  <c r="J100" i="5"/>
  <c r="E161" i="5"/>
  <c r="F161" i="5"/>
  <c r="H161" i="5"/>
  <c r="I161" i="5"/>
  <c r="J161" i="5"/>
  <c r="E29" i="5"/>
  <c r="F29" i="5"/>
  <c r="H29" i="5"/>
  <c r="I29" i="5"/>
  <c r="J29" i="5"/>
  <c r="E204" i="5"/>
  <c r="F204" i="5"/>
  <c r="H204" i="5"/>
  <c r="I204" i="5"/>
  <c r="J204" i="5"/>
  <c r="E214" i="5"/>
  <c r="F214" i="5"/>
  <c r="G214" i="5" s="1"/>
  <c r="H214" i="5"/>
  <c r="I214" i="5"/>
  <c r="J214" i="5"/>
  <c r="E119" i="5"/>
  <c r="G119" i="5" s="1"/>
  <c r="U119" i="5" s="1"/>
  <c r="F119" i="5"/>
  <c r="H119" i="5"/>
  <c r="I119" i="5"/>
  <c r="J119" i="5"/>
  <c r="E216" i="5"/>
  <c r="G216" i="5" s="1"/>
  <c r="F216" i="5"/>
  <c r="H216" i="5"/>
  <c r="I216" i="5"/>
  <c r="J216" i="5"/>
  <c r="E150" i="5"/>
  <c r="F150" i="5"/>
  <c r="H150" i="5"/>
  <c r="I150" i="5"/>
  <c r="J150" i="5"/>
  <c r="E104" i="5"/>
  <c r="F104" i="5"/>
  <c r="H104" i="5"/>
  <c r="I104" i="5"/>
  <c r="J104" i="5"/>
  <c r="E57" i="5"/>
  <c r="F57" i="5"/>
  <c r="H57" i="5"/>
  <c r="I57" i="5"/>
  <c r="J57" i="5"/>
  <c r="E74" i="5"/>
  <c r="F74" i="5"/>
  <c r="H74" i="5"/>
  <c r="I74" i="5"/>
  <c r="J74" i="5"/>
  <c r="E111" i="5"/>
  <c r="G111" i="5"/>
  <c r="F111" i="5"/>
  <c r="H111" i="5"/>
  <c r="I111" i="5"/>
  <c r="J111" i="5"/>
  <c r="E221" i="5"/>
  <c r="F221" i="5"/>
  <c r="H221" i="5"/>
  <c r="I221" i="5"/>
  <c r="J221" i="5"/>
  <c r="E76" i="5"/>
  <c r="F76" i="5"/>
  <c r="H76" i="5"/>
  <c r="I76" i="5"/>
  <c r="J76" i="5"/>
  <c r="E213" i="5"/>
  <c r="G213" i="5"/>
  <c r="F213" i="5"/>
  <c r="H213" i="5"/>
  <c r="I213" i="5"/>
  <c r="J213" i="5"/>
  <c r="E199" i="5"/>
  <c r="F199" i="5"/>
  <c r="H199" i="5"/>
  <c r="I199" i="5"/>
  <c r="J199" i="5"/>
  <c r="E71" i="5"/>
  <c r="F71" i="5"/>
  <c r="H71" i="5"/>
  <c r="I71" i="5"/>
  <c r="J71" i="5"/>
  <c r="E152" i="5"/>
  <c r="F152" i="5"/>
  <c r="H152" i="5"/>
  <c r="I152" i="5"/>
  <c r="J152" i="5"/>
  <c r="E101" i="5"/>
  <c r="F101" i="5"/>
  <c r="H101" i="5"/>
  <c r="I101" i="5"/>
  <c r="J101" i="5"/>
  <c r="E32" i="5"/>
  <c r="F32" i="5"/>
  <c r="H32" i="5"/>
  <c r="I32" i="5"/>
  <c r="J32" i="5"/>
  <c r="E82" i="5"/>
  <c r="F82" i="5"/>
  <c r="H82" i="5"/>
  <c r="I82" i="5"/>
  <c r="J82" i="5"/>
  <c r="E211" i="5"/>
  <c r="F211" i="5"/>
  <c r="H211" i="5"/>
  <c r="I211" i="5"/>
  <c r="J211" i="5"/>
  <c r="E33" i="5"/>
  <c r="F33" i="5"/>
  <c r="H33" i="5"/>
  <c r="I33" i="5"/>
  <c r="J33" i="5"/>
  <c r="E191" i="5"/>
  <c r="F191" i="5"/>
  <c r="H191" i="5"/>
  <c r="I191" i="5"/>
  <c r="J191" i="5"/>
  <c r="E86" i="5"/>
  <c r="F86" i="5"/>
  <c r="H86" i="5"/>
  <c r="I86" i="5"/>
  <c r="J86" i="5"/>
  <c r="E200" i="5"/>
  <c r="F200" i="5"/>
  <c r="H200" i="5"/>
  <c r="I200" i="5"/>
  <c r="J200" i="5"/>
  <c r="E83" i="5"/>
  <c r="F83" i="5"/>
  <c r="H83" i="5"/>
  <c r="I83" i="5"/>
  <c r="J83" i="5"/>
  <c r="E134" i="5"/>
  <c r="F134" i="5"/>
  <c r="H134" i="5"/>
  <c r="I134" i="5"/>
  <c r="J134" i="5"/>
  <c r="E228" i="5"/>
  <c r="F228" i="5"/>
  <c r="H228" i="5"/>
  <c r="I228" i="5"/>
  <c r="J228" i="5"/>
  <c r="E22" i="5"/>
  <c r="F22" i="5"/>
  <c r="H22" i="5"/>
  <c r="I22" i="5"/>
  <c r="J22" i="5"/>
  <c r="E64" i="5"/>
  <c r="F64" i="5"/>
  <c r="H64" i="5"/>
  <c r="I64" i="5"/>
  <c r="J64" i="5"/>
  <c r="E143" i="5"/>
  <c r="F143" i="5"/>
  <c r="H143" i="5"/>
  <c r="I143" i="5"/>
  <c r="J143" i="5"/>
  <c r="E225" i="5"/>
  <c r="F225" i="5"/>
  <c r="H225" i="5"/>
  <c r="I225" i="5"/>
  <c r="J225" i="5"/>
  <c r="E131" i="5"/>
  <c r="F131" i="5"/>
  <c r="H131" i="5"/>
  <c r="I131" i="5"/>
  <c r="J131" i="5"/>
  <c r="E189" i="5"/>
  <c r="F189" i="5"/>
  <c r="H189" i="5"/>
  <c r="I189" i="5"/>
  <c r="J189" i="5"/>
  <c r="K75" i="5"/>
  <c r="K49" i="5"/>
  <c r="D12" i="5"/>
  <c r="D14" i="5" s="1"/>
  <c r="Q15" i="5" s="1"/>
  <c r="B232" i="5"/>
  <c r="Z230" i="5"/>
  <c r="Y230" i="5"/>
  <c r="X230" i="5"/>
  <c r="W230" i="5"/>
  <c r="P230" i="5"/>
  <c r="O230" i="5"/>
  <c r="N230" i="5"/>
  <c r="M230" i="5"/>
  <c r="AD17" i="5"/>
  <c r="AE15" i="5"/>
  <c r="AD15" i="5"/>
  <c r="F4"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9"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G86" i="5"/>
  <c r="U86" i="5" s="1"/>
  <c r="G71" i="5"/>
  <c r="K71" i="5"/>
  <c r="G74" i="5"/>
  <c r="U74" i="5" s="1"/>
  <c r="U108" i="5"/>
  <c r="G134" i="5"/>
  <c r="K134" i="5" s="1"/>
  <c r="G104" i="5"/>
  <c r="U104" i="5" s="1"/>
  <c r="G212" i="5"/>
  <c r="U212" i="5" s="1"/>
  <c r="G55" i="5"/>
  <c r="K55" i="5" s="1"/>
  <c r="G227" i="5"/>
  <c r="G118" i="5"/>
  <c r="G93" i="5"/>
  <c r="K93" i="5" s="1"/>
  <c r="G120" i="5"/>
  <c r="U120" i="5"/>
  <c r="G171" i="5"/>
  <c r="K171" i="5"/>
  <c r="M171" i="5"/>
  <c r="G106" i="5"/>
  <c r="K106" i="5"/>
  <c r="G183" i="5"/>
  <c r="K183" i="5"/>
  <c r="O183" i="5" s="1"/>
  <c r="K69" i="5"/>
  <c r="O69" i="5" s="1"/>
  <c r="G130" i="5"/>
  <c r="K130" i="5"/>
  <c r="O130" i="5" s="1"/>
  <c r="G211" i="5"/>
  <c r="U49" i="5"/>
  <c r="K155" i="5"/>
  <c r="M155" i="5" s="1"/>
  <c r="G51" i="5"/>
  <c r="K51" i="5"/>
  <c r="N51" i="5" s="1"/>
  <c r="Z108" i="5"/>
  <c r="W108" i="5"/>
  <c r="G223" i="5"/>
  <c r="U134" i="5"/>
  <c r="H232" i="5"/>
  <c r="G135" i="5"/>
  <c r="K86" i="5"/>
  <c r="G157" i="5"/>
  <c r="K157" i="5"/>
  <c r="M157" i="5"/>
  <c r="K119" i="5"/>
  <c r="O75" i="5"/>
  <c r="M75" i="5"/>
  <c r="P75" i="5"/>
  <c r="N75" i="5"/>
  <c r="P69" i="5"/>
  <c r="E232" i="5"/>
  <c r="U181" i="5"/>
  <c r="K74" i="5"/>
  <c r="M130" i="5"/>
  <c r="N130" i="5"/>
  <c r="G117" i="5"/>
  <c r="U117" i="5" s="1"/>
  <c r="Z117" i="5" s="1"/>
  <c r="M125" i="5"/>
  <c r="O155" i="5"/>
  <c r="P155" i="5"/>
  <c r="N155" i="5"/>
  <c r="G159" i="5"/>
  <c r="K159" i="5" s="1"/>
  <c r="G36" i="5"/>
  <c r="K36" i="5"/>
  <c r="G169" i="5"/>
  <c r="U102" i="5"/>
  <c r="G188" i="5"/>
  <c r="G40" i="5"/>
  <c r="G27" i="5"/>
  <c r="U27" i="5"/>
  <c r="G204" i="5"/>
  <c r="G149" i="5"/>
  <c r="K149" i="5"/>
  <c r="M149" i="5"/>
  <c r="G20" i="5"/>
  <c r="K20" i="5"/>
  <c r="G91" i="5"/>
  <c r="K91" i="5" s="1"/>
  <c r="G167" i="5"/>
  <c r="K167" i="5" s="1"/>
  <c r="G52" i="5"/>
  <c r="G229" i="5"/>
  <c r="K229" i="5"/>
  <c r="O229" i="5" s="1"/>
  <c r="G194" i="5"/>
  <c r="G140" i="5"/>
  <c r="K140" i="5" s="1"/>
  <c r="G158" i="5"/>
  <c r="G121" i="5"/>
  <c r="J232" i="5"/>
  <c r="K102" i="5"/>
  <c r="K215" i="5"/>
  <c r="G185" i="5"/>
  <c r="K185" i="5"/>
  <c r="G37" i="5"/>
  <c r="U37" i="5" s="1"/>
  <c r="K37" i="5"/>
  <c r="G126" i="5"/>
  <c r="G70" i="5"/>
  <c r="U70" i="5" s="1"/>
  <c r="G137" i="5"/>
  <c r="U137" i="5"/>
  <c r="G89" i="5"/>
  <c r="U89" i="5"/>
  <c r="G90" i="5"/>
  <c r="G46" i="5"/>
  <c r="G202" i="5"/>
  <c r="K202" i="5" s="1"/>
  <c r="P202" i="5" s="1"/>
  <c r="G28" i="5"/>
  <c r="U227" i="5"/>
  <c r="X227" i="5" s="1"/>
  <c r="W227" i="5"/>
  <c r="G191" i="5"/>
  <c r="G199" i="5"/>
  <c r="K199" i="5" s="1"/>
  <c r="G221" i="5"/>
  <c r="U221" i="5"/>
  <c r="G57" i="5"/>
  <c r="K57" i="5"/>
  <c r="M57" i="5" s="1"/>
  <c r="G161" i="5"/>
  <c r="G141" i="5"/>
  <c r="G63" i="5"/>
  <c r="U63" i="5"/>
  <c r="G138" i="5"/>
  <c r="K138" i="5"/>
  <c r="G44" i="5"/>
  <c r="G23" i="5"/>
  <c r="G98" i="5"/>
  <c r="G72" i="5"/>
  <c r="K72" i="5" s="1"/>
  <c r="G165" i="5"/>
  <c r="K165" i="5" s="1"/>
  <c r="G94" i="5"/>
  <c r="U94" i="5"/>
  <c r="G207" i="5"/>
  <c r="K207" i="5"/>
  <c r="G42" i="5"/>
  <c r="G35" i="5"/>
  <c r="G145" i="5"/>
  <c r="U145" i="5" s="1"/>
  <c r="K188" i="5"/>
  <c r="M188" i="5"/>
  <c r="G30" i="5"/>
  <c r="K30" i="5"/>
  <c r="P30" i="5" s="1"/>
  <c r="F232" i="5"/>
  <c r="K198" i="5"/>
  <c r="G78" i="5"/>
  <c r="G136" i="5"/>
  <c r="K136" i="5"/>
  <c r="P136" i="5" s="1"/>
  <c r="G150" i="5"/>
  <c r="G190" i="5"/>
  <c r="G45" i="5"/>
  <c r="K45" i="5"/>
  <c r="G139" i="5"/>
  <c r="K139" i="5"/>
  <c r="G47" i="5"/>
  <c r="K47" i="5" s="1"/>
  <c r="G79" i="5"/>
  <c r="U79" i="5" s="1"/>
  <c r="G85" i="5"/>
  <c r="G95" i="5"/>
  <c r="K95" i="5"/>
  <c r="P95" i="5" s="1"/>
  <c r="G179" i="5"/>
  <c r="G147" i="5"/>
  <c r="G172" i="5"/>
  <c r="G54" i="5"/>
  <c r="U213" i="5"/>
  <c r="K213" i="5"/>
  <c r="K104" i="5"/>
  <c r="G228" i="5"/>
  <c r="N49" i="5"/>
  <c r="P49" i="5"/>
  <c r="M49" i="5"/>
  <c r="O49" i="5"/>
  <c r="N183" i="5"/>
  <c r="M183" i="5"/>
  <c r="P183" i="5"/>
  <c r="K212" i="5"/>
  <c r="Z227" i="5"/>
  <c r="G200" i="5"/>
  <c r="U200" i="5" s="1"/>
  <c r="K200" i="5"/>
  <c r="K191" i="5"/>
  <c r="P191" i="5" s="1"/>
  <c r="G33" i="5"/>
  <c r="O157" i="5"/>
  <c r="P157" i="5"/>
  <c r="U35" i="5"/>
  <c r="K35" i="5"/>
  <c r="K145" i="5"/>
  <c r="U118" i="5"/>
  <c r="K118" i="5"/>
  <c r="O188" i="5"/>
  <c r="K227" i="5"/>
  <c r="G189" i="5"/>
  <c r="U48" i="5"/>
  <c r="K48" i="5"/>
  <c r="U138" i="5"/>
  <c r="K27" i="5"/>
  <c r="P27" i="5" s="1"/>
  <c r="U167" i="5"/>
  <c r="U90" i="5"/>
  <c r="K90" i="5"/>
  <c r="U42" i="5"/>
  <c r="K42" i="5"/>
  <c r="U46" i="5"/>
  <c r="K46" i="5"/>
  <c r="N46" i="5" s="1"/>
  <c r="U202" i="5"/>
  <c r="K108" i="5"/>
  <c r="G131" i="5"/>
  <c r="G64" i="5"/>
  <c r="K64" i="5"/>
  <c r="G25" i="5"/>
  <c r="G127" i="5"/>
  <c r="K127" i="5"/>
  <c r="G113" i="5"/>
  <c r="G124" i="5"/>
  <c r="G129" i="5"/>
  <c r="K129" i="5" s="1"/>
  <c r="G112" i="5"/>
  <c r="G170" i="5"/>
  <c r="G148" i="5"/>
  <c r="U148" i="5" s="1"/>
  <c r="K148" i="5"/>
  <c r="G116" i="5"/>
  <c r="G196" i="5"/>
  <c r="G24" i="5"/>
  <c r="G32" i="5"/>
  <c r="G76" i="5"/>
  <c r="K111" i="5"/>
  <c r="N111" i="5" s="1"/>
  <c r="G105" i="5"/>
  <c r="K105" i="5" s="1"/>
  <c r="U47" i="5"/>
  <c r="U91" i="5"/>
  <c r="G26" i="5"/>
  <c r="U75" i="5"/>
  <c r="G222" i="5"/>
  <c r="K222" i="5" s="1"/>
  <c r="G43" i="5"/>
  <c r="K43" i="5"/>
  <c r="G153" i="5"/>
  <c r="G96" i="5"/>
  <c r="G39" i="5"/>
  <c r="K39" i="5"/>
  <c r="G59" i="5"/>
  <c r="K59" i="5" s="1"/>
  <c r="G174" i="5"/>
  <c r="G152" i="5"/>
  <c r="G107" i="5"/>
  <c r="K107" i="5" s="1"/>
  <c r="N107" i="5" s="1"/>
  <c r="G87" i="5"/>
  <c r="G110" i="5"/>
  <c r="G187" i="5"/>
  <c r="G92" i="5"/>
  <c r="U155" i="5"/>
  <c r="G60" i="5"/>
  <c r="G58" i="5"/>
  <c r="K58" i="5"/>
  <c r="G201" i="5"/>
  <c r="G210" i="5"/>
  <c r="G38" i="5"/>
  <c r="K38" i="5"/>
  <c r="G132" i="5"/>
  <c r="G176" i="5"/>
  <c r="K176" i="5"/>
  <c r="G68" i="5"/>
  <c r="G154" i="5"/>
  <c r="G22" i="5"/>
  <c r="G83" i="5"/>
  <c r="K83" i="5"/>
  <c r="G82" i="5"/>
  <c r="K82" i="5"/>
  <c r="G29" i="5"/>
  <c r="G133" i="5"/>
  <c r="G182" i="5"/>
  <c r="U182" i="5" s="1"/>
  <c r="G97" i="5"/>
  <c r="K97" i="5"/>
  <c r="G195" i="5"/>
  <c r="K195" i="5" s="1"/>
  <c r="G19" i="5"/>
  <c r="K19" i="5"/>
  <c r="G65" i="5"/>
  <c r="U65" i="5" s="1"/>
  <c r="G109" i="5"/>
  <c r="G218" i="5"/>
  <c r="G56" i="5"/>
  <c r="U191" i="5"/>
  <c r="G100" i="5"/>
  <c r="K100" i="5"/>
  <c r="G193" i="5"/>
  <c r="G122" i="5"/>
  <c r="K122" i="5" s="1"/>
  <c r="G61" i="5"/>
  <c r="K61" i="5" s="1"/>
  <c r="G41" i="5"/>
  <c r="U69" i="5"/>
  <c r="G186" i="5"/>
  <c r="U157" i="5"/>
  <c r="U136" i="5"/>
  <c r="G103" i="5"/>
  <c r="U175" i="5"/>
  <c r="G178" i="5"/>
  <c r="U188" i="5"/>
  <c r="G88" i="5"/>
  <c r="F6" i="1"/>
  <c r="E21" i="7"/>
  <c r="U43" i="5"/>
  <c r="U40" i="5"/>
  <c r="K40" i="5"/>
  <c r="N157" i="5"/>
  <c r="G225" i="5"/>
  <c r="I232" i="5"/>
  <c r="U71" i="5"/>
  <c r="U111" i="5"/>
  <c r="G143" i="5"/>
  <c r="U199" i="5"/>
  <c r="G101" i="5"/>
  <c r="U185" i="5"/>
  <c r="U195" i="5"/>
  <c r="U39" i="5"/>
  <c r="X39" i="5" s="1"/>
  <c r="U93" i="5"/>
  <c r="G180" i="5"/>
  <c r="G81" i="5"/>
  <c r="X108" i="5"/>
  <c r="Y108" i="5"/>
  <c r="U166" i="5"/>
  <c r="Y166" i="5" s="1"/>
  <c r="U129" i="5"/>
  <c r="U72" i="5"/>
  <c r="U183" i="5"/>
  <c r="U198" i="5"/>
  <c r="U51" i="5"/>
  <c r="G146" i="5"/>
  <c r="U215" i="5"/>
  <c r="G142" i="5"/>
  <c r="G151" i="5"/>
  <c r="U38" i="5"/>
  <c r="U130" i="5"/>
  <c r="N171" i="5"/>
  <c r="P171" i="5"/>
  <c r="U55" i="5"/>
  <c r="X55" i="5"/>
  <c r="M51" i="5"/>
  <c r="O51" i="5"/>
  <c r="U171" i="5"/>
  <c r="U95" i="5"/>
  <c r="P130" i="5"/>
  <c r="K89" i="5"/>
  <c r="O89" i="5"/>
  <c r="K120" i="5"/>
  <c r="M69" i="5"/>
  <c r="W49" i="5"/>
  <c r="Z49" i="5"/>
  <c r="X49" i="5"/>
  <c r="Y49" i="5"/>
  <c r="U106" i="5"/>
  <c r="U159" i="5"/>
  <c r="U36" i="5"/>
  <c r="N45" i="5"/>
  <c r="P45" i="5"/>
  <c r="O45" i="5"/>
  <c r="M45" i="5"/>
  <c r="U100" i="5"/>
  <c r="U78" i="5"/>
  <c r="K78" i="5"/>
  <c r="P102" i="5"/>
  <c r="N102" i="5"/>
  <c r="O102" i="5"/>
  <c r="M102" i="5"/>
  <c r="K94" i="5"/>
  <c r="P94" i="5" s="1"/>
  <c r="U126" i="5"/>
  <c r="K126" i="5"/>
  <c r="O181" i="5"/>
  <c r="N181" i="5"/>
  <c r="U121" i="5"/>
  <c r="K121" i="5"/>
  <c r="P55" i="5"/>
  <c r="M55" i="5"/>
  <c r="U141" i="5"/>
  <c r="K141" i="5"/>
  <c r="U158" i="5"/>
  <c r="K158" i="5"/>
  <c r="U169" i="5"/>
  <c r="K169" i="5"/>
  <c r="U207" i="5"/>
  <c r="X207" i="5"/>
  <c r="U204" i="5"/>
  <c r="K204" i="5"/>
  <c r="N204" i="5" s="1"/>
  <c r="P36" i="5"/>
  <c r="N36" i="5"/>
  <c r="M36" i="5"/>
  <c r="O36" i="5"/>
  <c r="P149" i="5"/>
  <c r="N198" i="5"/>
  <c r="O198" i="5"/>
  <c r="P198" i="5"/>
  <c r="M198" i="5"/>
  <c r="K63" i="5"/>
  <c r="N63" i="5"/>
  <c r="K79" i="5"/>
  <c r="O79" i="5"/>
  <c r="M229" i="5"/>
  <c r="N229" i="5"/>
  <c r="P229" i="5"/>
  <c r="Y55" i="5"/>
  <c r="Z55" i="5"/>
  <c r="P86" i="5"/>
  <c r="M86" i="5"/>
  <c r="O86" i="5"/>
  <c r="N86" i="5"/>
  <c r="N215" i="5"/>
  <c r="P215" i="5"/>
  <c r="O215" i="5"/>
  <c r="M215" i="5"/>
  <c r="U97" i="5"/>
  <c r="X97" i="5"/>
  <c r="K137" i="5"/>
  <c r="M137" i="5"/>
  <c r="N149" i="5"/>
  <c r="O139" i="5"/>
  <c r="P139" i="5"/>
  <c r="O165" i="5"/>
  <c r="P165" i="5"/>
  <c r="M134" i="5"/>
  <c r="U147" i="5"/>
  <c r="K147" i="5"/>
  <c r="U28" i="5"/>
  <c r="K28" i="5"/>
  <c r="X119" i="5"/>
  <c r="W119" i="5"/>
  <c r="U20" i="5"/>
  <c r="U149" i="5"/>
  <c r="Y149" i="5" s="1"/>
  <c r="U54" i="5"/>
  <c r="K54" i="5"/>
  <c r="U165" i="5"/>
  <c r="Y165" i="5" s="1"/>
  <c r="Z165" i="5"/>
  <c r="K70" i="5"/>
  <c r="N70" i="5"/>
  <c r="U57" i="5"/>
  <c r="W57" i="5"/>
  <c r="U190" i="5"/>
  <c r="K190" i="5"/>
  <c r="K221" i="5"/>
  <c r="U58" i="5"/>
  <c r="U139" i="5"/>
  <c r="U45" i="5"/>
  <c r="W45" i="5"/>
  <c r="P188" i="5"/>
  <c r="K117" i="5"/>
  <c r="U44" i="5"/>
  <c r="Z44" i="5" s="1"/>
  <c r="K44" i="5"/>
  <c r="M167" i="5"/>
  <c r="U135" i="5"/>
  <c r="K135" i="5"/>
  <c r="U223" i="5"/>
  <c r="K223" i="5"/>
  <c r="O136" i="5"/>
  <c r="M136" i="5"/>
  <c r="N136" i="5"/>
  <c r="O74" i="5"/>
  <c r="P74" i="5"/>
  <c r="N74" i="5"/>
  <c r="M74" i="5"/>
  <c r="U172" i="5"/>
  <c r="K172" i="5"/>
  <c r="N30" i="5"/>
  <c r="M30" i="5"/>
  <c r="O30" i="5"/>
  <c r="O149" i="5"/>
  <c r="O95" i="5"/>
  <c r="U140" i="5"/>
  <c r="X140" i="5" s="1"/>
  <c r="N188" i="5"/>
  <c r="U23" i="5"/>
  <c r="K23" i="5"/>
  <c r="M185" i="5"/>
  <c r="O185" i="5"/>
  <c r="P185" i="5"/>
  <c r="N185" i="5"/>
  <c r="U52" i="5"/>
  <c r="K52" i="5"/>
  <c r="U30" i="5"/>
  <c r="U83" i="5"/>
  <c r="Y83" i="5"/>
  <c r="U229" i="5"/>
  <c r="X229" i="5"/>
  <c r="U85" i="5"/>
  <c r="K85" i="5"/>
  <c r="M138" i="5"/>
  <c r="O138" i="5"/>
  <c r="P138" i="5"/>
  <c r="N138" i="5"/>
  <c r="U29" i="5"/>
  <c r="K29" i="5"/>
  <c r="U116" i="5"/>
  <c r="K116" i="5"/>
  <c r="U105" i="5"/>
  <c r="U132" i="5"/>
  <c r="K132" i="5"/>
  <c r="Z94" i="5"/>
  <c r="X94" i="5"/>
  <c r="Y94" i="5"/>
  <c r="W94" i="5"/>
  <c r="P48" i="5"/>
  <c r="O48" i="5"/>
  <c r="N48" i="5"/>
  <c r="M48" i="5"/>
  <c r="U127" i="5"/>
  <c r="W127" i="5" s="1"/>
  <c r="X57" i="5"/>
  <c r="Z57" i="5"/>
  <c r="U61" i="5"/>
  <c r="K65" i="5"/>
  <c r="O83" i="5"/>
  <c r="M83" i="5"/>
  <c r="P83" i="5"/>
  <c r="N83" i="5"/>
  <c r="P38" i="5"/>
  <c r="N38" i="5"/>
  <c r="O38" i="5"/>
  <c r="M38" i="5"/>
  <c r="Y155" i="5"/>
  <c r="X155" i="5"/>
  <c r="W155" i="5"/>
  <c r="Z155" i="5"/>
  <c r="U174" i="5"/>
  <c r="K174" i="5"/>
  <c r="O111" i="5"/>
  <c r="M111" i="5"/>
  <c r="P111" i="5"/>
  <c r="U170" i="5"/>
  <c r="K170" i="5"/>
  <c r="U131" i="5"/>
  <c r="K131" i="5"/>
  <c r="O46" i="5"/>
  <c r="P46" i="5"/>
  <c r="M46" i="5"/>
  <c r="Y140" i="5"/>
  <c r="W140" i="5"/>
  <c r="X70" i="5"/>
  <c r="Z70" i="5"/>
  <c r="W70" i="5"/>
  <c r="X48" i="5"/>
  <c r="Z48" i="5"/>
  <c r="W48" i="5"/>
  <c r="Y48" i="5"/>
  <c r="P107" i="5"/>
  <c r="O107" i="5"/>
  <c r="N212" i="5"/>
  <c r="O212" i="5"/>
  <c r="M212" i="5"/>
  <c r="P212" i="5"/>
  <c r="X130" i="5"/>
  <c r="Y130" i="5"/>
  <c r="Z130" i="5"/>
  <c r="W130" i="5"/>
  <c r="N64" i="5"/>
  <c r="P64" i="5"/>
  <c r="O64" i="5"/>
  <c r="M64" i="5"/>
  <c r="N79" i="5"/>
  <c r="X221" i="5"/>
  <c r="Y221" i="5"/>
  <c r="Z221" i="5"/>
  <c r="W221" i="5"/>
  <c r="U122" i="5"/>
  <c r="N19" i="5"/>
  <c r="P19" i="5"/>
  <c r="M19" i="5"/>
  <c r="U22" i="5"/>
  <c r="K22" i="5"/>
  <c r="U92" i="5"/>
  <c r="K92" i="5"/>
  <c r="U59" i="5"/>
  <c r="U26" i="5"/>
  <c r="K26" i="5"/>
  <c r="U76" i="5"/>
  <c r="K76" i="5"/>
  <c r="U112" i="5"/>
  <c r="K112" i="5"/>
  <c r="P108" i="5"/>
  <c r="O108" i="5"/>
  <c r="N108" i="5"/>
  <c r="M108" i="5"/>
  <c r="X46" i="5"/>
  <c r="Z46" i="5"/>
  <c r="Y46" i="5"/>
  <c r="W46" i="5"/>
  <c r="O90" i="5"/>
  <c r="N90" i="5"/>
  <c r="M90" i="5"/>
  <c r="P90" i="5"/>
  <c r="M191" i="5"/>
  <c r="O191" i="5"/>
  <c r="N191" i="5"/>
  <c r="O176" i="5"/>
  <c r="P176" i="5"/>
  <c r="N176" i="5"/>
  <c r="M176" i="5"/>
  <c r="O202" i="5"/>
  <c r="N202" i="5"/>
  <c r="M202" i="5"/>
  <c r="U109" i="5"/>
  <c r="K109" i="5"/>
  <c r="Y75" i="5"/>
  <c r="X202" i="5"/>
  <c r="Y202" i="5"/>
  <c r="O227" i="5"/>
  <c r="N227" i="5"/>
  <c r="M227" i="5"/>
  <c r="P227" i="5"/>
  <c r="Y212" i="5"/>
  <c r="Z212" i="5"/>
  <c r="W212" i="5"/>
  <c r="X212" i="5"/>
  <c r="U176" i="5"/>
  <c r="X176" i="5"/>
  <c r="U88" i="5"/>
  <c r="K88" i="5"/>
  <c r="U103" i="5"/>
  <c r="K103" i="5"/>
  <c r="U193" i="5"/>
  <c r="K193" i="5"/>
  <c r="U154" i="5"/>
  <c r="K154" i="5"/>
  <c r="Y117" i="5"/>
  <c r="X117" i="5"/>
  <c r="W117" i="5"/>
  <c r="O39" i="5"/>
  <c r="M39" i="5"/>
  <c r="X91" i="5"/>
  <c r="Z91" i="5"/>
  <c r="Y91" i="5"/>
  <c r="W91" i="5"/>
  <c r="U32" i="5"/>
  <c r="K32" i="5"/>
  <c r="N129" i="5"/>
  <c r="O129" i="5"/>
  <c r="P42" i="5"/>
  <c r="N42" i="5"/>
  <c r="O42" i="5"/>
  <c r="M42" i="5"/>
  <c r="X90" i="5"/>
  <c r="Z90" i="5"/>
  <c r="Y90" i="5"/>
  <c r="W90" i="5"/>
  <c r="N120" i="5"/>
  <c r="O120" i="5"/>
  <c r="P120" i="5"/>
  <c r="M120" i="5"/>
  <c r="P118" i="5"/>
  <c r="M118" i="5"/>
  <c r="N118" i="5"/>
  <c r="O118" i="5"/>
  <c r="O200" i="5"/>
  <c r="N200" i="5"/>
  <c r="P200" i="5"/>
  <c r="M200" i="5"/>
  <c r="O104" i="5"/>
  <c r="M222" i="5"/>
  <c r="O222" i="5"/>
  <c r="X137" i="5"/>
  <c r="Y137" i="5"/>
  <c r="Z137" i="5"/>
  <c r="W137" i="5"/>
  <c r="U228" i="5"/>
  <c r="K228" i="5"/>
  <c r="U152" i="5"/>
  <c r="K152" i="5"/>
  <c r="U19" i="5"/>
  <c r="X188" i="5"/>
  <c r="Z188" i="5"/>
  <c r="W188" i="5"/>
  <c r="Y188" i="5"/>
  <c r="Z136" i="5"/>
  <c r="X136" i="5"/>
  <c r="W136" i="5"/>
  <c r="Y136" i="5"/>
  <c r="O100" i="5"/>
  <c r="N100" i="5"/>
  <c r="P100" i="5"/>
  <c r="M100" i="5"/>
  <c r="N97" i="5"/>
  <c r="O97" i="5"/>
  <c r="M97" i="5"/>
  <c r="P97" i="5"/>
  <c r="U68" i="5"/>
  <c r="K68" i="5"/>
  <c r="X159" i="5"/>
  <c r="Z159" i="5"/>
  <c r="Y159" i="5"/>
  <c r="W159" i="5"/>
  <c r="U96" i="5"/>
  <c r="K96" i="5"/>
  <c r="Y36" i="5"/>
  <c r="Z36" i="5"/>
  <c r="X36" i="5"/>
  <c r="W36" i="5"/>
  <c r="K124" i="5"/>
  <c r="U124" i="5"/>
  <c r="Z42" i="5"/>
  <c r="X42" i="5"/>
  <c r="W42" i="5"/>
  <c r="Y42" i="5"/>
  <c r="X167" i="5"/>
  <c r="Z167" i="5"/>
  <c r="W167" i="5"/>
  <c r="X120" i="5"/>
  <c r="Z120" i="5"/>
  <c r="Y120" i="5"/>
  <c r="W120" i="5"/>
  <c r="Z118" i="5"/>
  <c r="X118" i="5"/>
  <c r="W118" i="5"/>
  <c r="Y118" i="5"/>
  <c r="Z104" i="5"/>
  <c r="X104" i="5"/>
  <c r="Y104" i="5"/>
  <c r="W104" i="5"/>
  <c r="X69" i="5"/>
  <c r="Y69" i="5"/>
  <c r="W69" i="5"/>
  <c r="Z69" i="5"/>
  <c r="U60" i="5"/>
  <c r="K60" i="5"/>
  <c r="O94" i="5"/>
  <c r="N94" i="5"/>
  <c r="M94" i="5"/>
  <c r="O82" i="5"/>
  <c r="N82" i="5"/>
  <c r="P82" i="5"/>
  <c r="M82" i="5"/>
  <c r="M70" i="5"/>
  <c r="X35" i="5"/>
  <c r="Y35" i="5"/>
  <c r="Z35" i="5"/>
  <c r="W35" i="5"/>
  <c r="U107" i="5"/>
  <c r="Z107" i="5"/>
  <c r="U64" i="5"/>
  <c r="X64" i="5" s="1"/>
  <c r="K178" i="5"/>
  <c r="U178" i="5"/>
  <c r="X157" i="5"/>
  <c r="Y157" i="5"/>
  <c r="Z157" i="5"/>
  <c r="W157" i="5"/>
  <c r="X191" i="5"/>
  <c r="Y191" i="5"/>
  <c r="Z191" i="5"/>
  <c r="W191" i="5"/>
  <c r="Y95" i="5"/>
  <c r="Z95" i="5"/>
  <c r="X95" i="5"/>
  <c r="W95" i="5"/>
  <c r="U201" i="5"/>
  <c r="K201" i="5"/>
  <c r="U153" i="5"/>
  <c r="K153" i="5"/>
  <c r="X47" i="5"/>
  <c r="Y47" i="5"/>
  <c r="Z47" i="5"/>
  <c r="W47" i="5"/>
  <c r="U24" i="5"/>
  <c r="K24" i="5"/>
  <c r="U113" i="5"/>
  <c r="K113" i="5"/>
  <c r="P207" i="5"/>
  <c r="N207" i="5"/>
  <c r="O207" i="5"/>
  <c r="M207" i="5"/>
  <c r="W89" i="5"/>
  <c r="M27" i="5"/>
  <c r="N27" i="5"/>
  <c r="U189" i="5"/>
  <c r="K189" i="5"/>
  <c r="P145" i="5"/>
  <c r="N145" i="5"/>
  <c r="O145" i="5"/>
  <c r="M145" i="5"/>
  <c r="N213" i="5"/>
  <c r="P213" i="5"/>
  <c r="M213" i="5"/>
  <c r="U218" i="5"/>
  <c r="K218" i="5"/>
  <c r="N105" i="5"/>
  <c r="P105" i="5"/>
  <c r="O105" i="5"/>
  <c r="M105" i="5"/>
  <c r="K25" i="5"/>
  <c r="U25" i="5"/>
  <c r="X138" i="5"/>
  <c r="Z138" i="5"/>
  <c r="Y138" i="5"/>
  <c r="W138" i="5"/>
  <c r="P35" i="5"/>
  <c r="O35" i="5"/>
  <c r="M35" i="5"/>
  <c r="N35" i="5"/>
  <c r="U41" i="5"/>
  <c r="K41" i="5"/>
  <c r="U222" i="5"/>
  <c r="Y222" i="5" s="1"/>
  <c r="U82" i="5"/>
  <c r="Z175" i="5"/>
  <c r="X175" i="5"/>
  <c r="Y175" i="5"/>
  <c r="W175" i="5"/>
  <c r="U186" i="5"/>
  <c r="K186" i="5"/>
  <c r="U56" i="5"/>
  <c r="K56" i="5"/>
  <c r="U133" i="5"/>
  <c r="K133" i="5"/>
  <c r="P58" i="5"/>
  <c r="O58" i="5"/>
  <c r="N58" i="5"/>
  <c r="M58" i="5"/>
  <c r="U87" i="5"/>
  <c r="K87" i="5"/>
  <c r="U196" i="5"/>
  <c r="K196" i="5"/>
  <c r="P137" i="5"/>
  <c r="X27" i="5"/>
  <c r="Z27" i="5"/>
  <c r="W27" i="5"/>
  <c r="Y145" i="5"/>
  <c r="X145" i="5"/>
  <c r="Z145" i="5"/>
  <c r="W145" i="5"/>
  <c r="X213" i="5"/>
  <c r="Z213" i="5"/>
  <c r="W213" i="5"/>
  <c r="X215" i="5"/>
  <c r="Y215" i="5"/>
  <c r="Z215" i="5"/>
  <c r="W215" i="5"/>
  <c r="X183" i="5"/>
  <c r="Y183" i="5"/>
  <c r="Z183" i="5"/>
  <c r="W183" i="5"/>
  <c r="X149" i="5"/>
  <c r="Z149" i="5"/>
  <c r="W149" i="5"/>
  <c r="X71" i="5"/>
  <c r="Y71" i="5"/>
  <c r="Z71" i="5"/>
  <c r="W71" i="5"/>
  <c r="N40" i="5"/>
  <c r="O40" i="5"/>
  <c r="P40" i="5"/>
  <c r="M40" i="5"/>
  <c r="AA12" i="5"/>
  <c r="Q12" i="5"/>
  <c r="X40" i="5"/>
  <c r="Y40" i="5"/>
  <c r="Z40" i="5"/>
  <c r="W40" i="5"/>
  <c r="U151" i="5"/>
  <c r="K151" i="5"/>
  <c r="U146" i="5"/>
  <c r="K146" i="5"/>
  <c r="W37" i="5"/>
  <c r="U180" i="5"/>
  <c r="K180" i="5"/>
  <c r="X106" i="5"/>
  <c r="Y106" i="5"/>
  <c r="Z106" i="5"/>
  <c r="W106" i="5"/>
  <c r="Y199" i="5"/>
  <c r="X199" i="5"/>
  <c r="Z199" i="5"/>
  <c r="W199" i="5"/>
  <c r="U225" i="5"/>
  <c r="K225" i="5"/>
  <c r="N225" i="5" s="1"/>
  <c r="X63" i="5"/>
  <c r="Y63" i="5"/>
  <c r="Z63" i="5"/>
  <c r="W63" i="5"/>
  <c r="X107" i="5"/>
  <c r="Y107" i="5"/>
  <c r="X139" i="5"/>
  <c r="Y139" i="5"/>
  <c r="Z139" i="5"/>
  <c r="W139" i="5"/>
  <c r="U101" i="5"/>
  <c r="K101" i="5"/>
  <c r="Y100" i="5"/>
  <c r="X100" i="5"/>
  <c r="Z100" i="5"/>
  <c r="W100" i="5"/>
  <c r="O43" i="5"/>
  <c r="N43" i="5"/>
  <c r="P43" i="5"/>
  <c r="M43" i="5"/>
  <c r="Y30" i="5"/>
  <c r="X30" i="5"/>
  <c r="W176" i="5"/>
  <c r="X20" i="5"/>
  <c r="Y20" i="5"/>
  <c r="Z20" i="5"/>
  <c r="W20" i="5"/>
  <c r="X93" i="5"/>
  <c r="Y93" i="5"/>
  <c r="Z93" i="5"/>
  <c r="W93" i="5"/>
  <c r="U143" i="5"/>
  <c r="K143" i="5"/>
  <c r="U142" i="5"/>
  <c r="K142" i="5"/>
  <c r="X72" i="5"/>
  <c r="Y72" i="5"/>
  <c r="Z72" i="5"/>
  <c r="W72" i="5"/>
  <c r="X222" i="5"/>
  <c r="W222" i="5"/>
  <c r="X195" i="5"/>
  <c r="Y195" i="5"/>
  <c r="Z195" i="5"/>
  <c r="W195" i="5"/>
  <c r="Y43" i="5"/>
  <c r="X43" i="5"/>
  <c r="Z43" i="5"/>
  <c r="W43" i="5"/>
  <c r="X58" i="5"/>
  <c r="Y58" i="5"/>
  <c r="Z58" i="5"/>
  <c r="W58" i="5"/>
  <c r="X129" i="5"/>
  <c r="Y129" i="5"/>
  <c r="Z129" i="5"/>
  <c r="W129" i="5"/>
  <c r="X111" i="5"/>
  <c r="Y111" i="5"/>
  <c r="Z111" i="5"/>
  <c r="W111" i="5"/>
  <c r="X171" i="5"/>
  <c r="W171" i="5"/>
  <c r="U81" i="5"/>
  <c r="K81" i="5"/>
  <c r="G232" i="5"/>
  <c r="X166" i="5"/>
  <c r="Z166" i="5"/>
  <c r="X200" i="5"/>
  <c r="Y200" i="5"/>
  <c r="Z200" i="5"/>
  <c r="W200" i="5"/>
  <c r="X51" i="5"/>
  <c r="Y51" i="5"/>
  <c r="Z51" i="5"/>
  <c r="W51" i="5"/>
  <c r="X38" i="5"/>
  <c r="Y38" i="5"/>
  <c r="Z38" i="5"/>
  <c r="W38" i="5"/>
  <c r="X198" i="5"/>
  <c r="Y198" i="5"/>
  <c r="Z198" i="5"/>
  <c r="W198" i="5"/>
  <c r="X148" i="5"/>
  <c r="Y148" i="5"/>
  <c r="Z148" i="5"/>
  <c r="W148" i="5"/>
  <c r="Y39" i="5"/>
  <c r="X185" i="5"/>
  <c r="Y185" i="5"/>
  <c r="Z185" i="5"/>
  <c r="W185" i="5"/>
  <c r="M79" i="5"/>
  <c r="P79" i="5"/>
  <c r="N89" i="5"/>
  <c r="W165" i="5"/>
  <c r="W55" i="5"/>
  <c r="O137" i="5"/>
  <c r="X165" i="5"/>
  <c r="N137" i="5"/>
  <c r="X141" i="5"/>
  <c r="Y141" i="5"/>
  <c r="Z141" i="5"/>
  <c r="W141" i="5"/>
  <c r="M63" i="5"/>
  <c r="Z176" i="5"/>
  <c r="Z97" i="5"/>
  <c r="O63" i="5"/>
  <c r="P70" i="5"/>
  <c r="X23" i="5"/>
  <c r="Z23" i="5"/>
  <c r="Y23" i="5"/>
  <c r="W23" i="5"/>
  <c r="M117" i="5"/>
  <c r="O117" i="5"/>
  <c r="N117" i="5"/>
  <c r="P117" i="5"/>
  <c r="Z54" i="5"/>
  <c r="W54" i="5"/>
  <c r="Y54" i="5"/>
  <c r="X54" i="5"/>
  <c r="X204" i="5"/>
  <c r="Z204" i="5"/>
  <c r="W204" i="5"/>
  <c r="Y204" i="5"/>
  <c r="N169" i="5"/>
  <c r="O169" i="5"/>
  <c r="M169" i="5"/>
  <c r="P169" i="5"/>
  <c r="O126" i="5"/>
  <c r="M126" i="5"/>
  <c r="P126" i="5"/>
  <c r="N126" i="5"/>
  <c r="P147" i="5"/>
  <c r="N147" i="5"/>
  <c r="M147" i="5"/>
  <c r="O147" i="5"/>
  <c r="Y147" i="5"/>
  <c r="X147" i="5"/>
  <c r="W147" i="5"/>
  <c r="Z147" i="5"/>
  <c r="Y57" i="5"/>
  <c r="W44" i="5"/>
  <c r="X44" i="5"/>
  <c r="Y44" i="5"/>
  <c r="M204" i="5"/>
  <c r="Y97" i="5"/>
  <c r="P63" i="5"/>
  <c r="W207" i="5"/>
  <c r="W229" i="5"/>
  <c r="O52" i="5"/>
  <c r="P52" i="5"/>
  <c r="M52" i="5"/>
  <c r="N52" i="5"/>
  <c r="P223" i="5"/>
  <c r="M223" i="5"/>
  <c r="O223" i="5"/>
  <c r="N223" i="5"/>
  <c r="W169" i="5"/>
  <c r="Z169" i="5"/>
  <c r="X169" i="5"/>
  <c r="Y169" i="5"/>
  <c r="Y126" i="5"/>
  <c r="W126" i="5"/>
  <c r="X126" i="5"/>
  <c r="Z126" i="5"/>
  <c r="W85" i="5"/>
  <c r="Z85" i="5"/>
  <c r="X85" i="5"/>
  <c r="Y85" i="5"/>
  <c r="N44" i="5"/>
  <c r="O44" i="5"/>
  <c r="M44" i="5"/>
  <c r="P44" i="5"/>
  <c r="Z83" i="5"/>
  <c r="Z207" i="5"/>
  <c r="Y229" i="5"/>
  <c r="Y52" i="5"/>
  <c r="Z52" i="5"/>
  <c r="W52" i="5"/>
  <c r="X52" i="5"/>
  <c r="W223" i="5"/>
  <c r="X223" i="5"/>
  <c r="Y223" i="5"/>
  <c r="Z223" i="5"/>
  <c r="N221" i="5"/>
  <c r="M221" i="5"/>
  <c r="P221" i="5"/>
  <c r="O221" i="5"/>
  <c r="N158" i="5"/>
  <c r="P158" i="5"/>
  <c r="M158" i="5"/>
  <c r="O158" i="5"/>
  <c r="N121" i="5"/>
  <c r="P121" i="5"/>
  <c r="O121" i="5"/>
  <c r="M121" i="5"/>
  <c r="O78" i="5"/>
  <c r="M78" i="5"/>
  <c r="P78" i="5"/>
  <c r="N78" i="5"/>
  <c r="W97" i="5"/>
  <c r="Y45" i="5"/>
  <c r="X45" i="5"/>
  <c r="Y176" i="5"/>
  <c r="W64" i="5"/>
  <c r="W107" i="5"/>
  <c r="Y207" i="5"/>
  <c r="Z229" i="5"/>
  <c r="Z45" i="5"/>
  <c r="M172" i="5"/>
  <c r="N172" i="5"/>
  <c r="P172" i="5"/>
  <c r="O172" i="5"/>
  <c r="N135" i="5"/>
  <c r="P135" i="5"/>
  <c r="O135" i="5"/>
  <c r="M135" i="5"/>
  <c r="M190" i="5"/>
  <c r="O190" i="5"/>
  <c r="N190" i="5"/>
  <c r="P190" i="5"/>
  <c r="N28" i="5"/>
  <c r="M28" i="5"/>
  <c r="P28" i="5"/>
  <c r="O28" i="5"/>
  <c r="Z158" i="5"/>
  <c r="W158" i="5"/>
  <c r="X158" i="5"/>
  <c r="Y158" i="5"/>
  <c r="Y121" i="5"/>
  <c r="X121" i="5"/>
  <c r="Z121" i="5"/>
  <c r="W121" i="5"/>
  <c r="Y78" i="5"/>
  <c r="W78" i="5"/>
  <c r="Z78" i="5"/>
  <c r="X78" i="5"/>
  <c r="N54" i="5"/>
  <c r="O54" i="5"/>
  <c r="P54" i="5"/>
  <c r="M54" i="5"/>
  <c r="M85" i="5"/>
  <c r="P85" i="5"/>
  <c r="N85" i="5"/>
  <c r="O85" i="5"/>
  <c r="W172" i="5"/>
  <c r="Y172" i="5"/>
  <c r="Z172" i="5"/>
  <c r="X172" i="5"/>
  <c r="Z135" i="5"/>
  <c r="W135" i="5"/>
  <c r="X135" i="5"/>
  <c r="Y135" i="5"/>
  <c r="X190" i="5"/>
  <c r="W190" i="5"/>
  <c r="Z190" i="5"/>
  <c r="Y190" i="5"/>
  <c r="Z28" i="5"/>
  <c r="X28" i="5"/>
  <c r="W28" i="5"/>
  <c r="Y28" i="5"/>
  <c r="O141" i="5"/>
  <c r="P141" i="5"/>
  <c r="M141" i="5"/>
  <c r="N141" i="5"/>
  <c r="X186" i="5"/>
  <c r="Y186" i="5"/>
  <c r="Z186" i="5"/>
  <c r="W186" i="5"/>
  <c r="X24" i="5"/>
  <c r="Y24" i="5"/>
  <c r="W24" i="5"/>
  <c r="Z24" i="5"/>
  <c r="N76" i="5"/>
  <c r="P76" i="5"/>
  <c r="M76" i="5"/>
  <c r="O76" i="5"/>
  <c r="O228" i="5"/>
  <c r="N228" i="5"/>
  <c r="M228" i="5"/>
  <c r="P228" i="5"/>
  <c r="N154" i="5"/>
  <c r="O154" i="5"/>
  <c r="X127" i="5"/>
  <c r="Z127" i="5"/>
  <c r="O87" i="5"/>
  <c r="P87" i="5"/>
  <c r="N87" i="5"/>
  <c r="M87" i="5"/>
  <c r="N25" i="5"/>
  <c r="P25" i="5"/>
  <c r="M25" i="5"/>
  <c r="W182" i="5"/>
  <c r="X60" i="5"/>
  <c r="Y60" i="5"/>
  <c r="Z60" i="5"/>
  <c r="W60" i="5"/>
  <c r="X124" i="5"/>
  <c r="W124" i="5"/>
  <c r="Z124" i="5"/>
  <c r="Y124" i="5"/>
  <c r="X228" i="5"/>
  <c r="Y228" i="5"/>
  <c r="W228" i="5"/>
  <c r="Z228" i="5"/>
  <c r="Y154" i="5"/>
  <c r="X154" i="5"/>
  <c r="Z154" i="5"/>
  <c r="W154" i="5"/>
  <c r="Y103" i="5"/>
  <c r="P26" i="5"/>
  <c r="M26" i="5"/>
  <c r="N22" i="5"/>
  <c r="P174" i="5"/>
  <c r="N174" i="5"/>
  <c r="M174" i="5"/>
  <c r="O174" i="5"/>
  <c r="N61" i="5"/>
  <c r="O61" i="5"/>
  <c r="M61" i="5"/>
  <c r="P61" i="5"/>
  <c r="O29" i="5"/>
  <c r="N29" i="5"/>
  <c r="M29" i="5"/>
  <c r="P29" i="5"/>
  <c r="Z152" i="5"/>
  <c r="X152" i="5"/>
  <c r="Y152" i="5"/>
  <c r="W152" i="5"/>
  <c r="Z76" i="5"/>
  <c r="Y76" i="5"/>
  <c r="M133" i="5"/>
  <c r="Z178" i="5"/>
  <c r="W178" i="5"/>
  <c r="P124" i="5"/>
  <c r="N88" i="5"/>
  <c r="O88" i="5"/>
  <c r="M88" i="5"/>
  <c r="P88" i="5"/>
  <c r="X22" i="5"/>
  <c r="Z22" i="5"/>
  <c r="Z174" i="5"/>
  <c r="Y174" i="5"/>
  <c r="X174" i="5"/>
  <c r="W174" i="5"/>
  <c r="X29" i="5"/>
  <c r="Y29" i="5"/>
  <c r="Z29" i="5"/>
  <c r="W29" i="5"/>
  <c r="X32" i="5"/>
  <c r="Z32" i="5"/>
  <c r="Y32" i="5"/>
  <c r="W32" i="5"/>
  <c r="X122" i="5"/>
  <c r="Z122" i="5"/>
  <c r="Y122" i="5"/>
  <c r="W122" i="5"/>
  <c r="P170" i="5"/>
  <c r="N170" i="5"/>
  <c r="O170" i="5"/>
  <c r="M170" i="5"/>
  <c r="X189" i="5"/>
  <c r="Y189" i="5"/>
  <c r="Z189" i="5"/>
  <c r="W189" i="5"/>
  <c r="N196" i="5"/>
  <c r="O178" i="5"/>
  <c r="N178" i="5"/>
  <c r="O96" i="5"/>
  <c r="P96" i="5"/>
  <c r="N68" i="5"/>
  <c r="M68" i="5"/>
  <c r="Y88" i="5"/>
  <c r="W88" i="5"/>
  <c r="X88" i="5"/>
  <c r="Z88" i="5"/>
  <c r="N59" i="5"/>
  <c r="M59" i="5"/>
  <c r="O59" i="5"/>
  <c r="P59" i="5"/>
  <c r="X41" i="5"/>
  <c r="Z41" i="5"/>
  <c r="Y41" i="5"/>
  <c r="W41" i="5"/>
  <c r="Z193" i="5"/>
  <c r="X193" i="5"/>
  <c r="Y193" i="5"/>
  <c r="W193" i="5"/>
  <c r="N116" i="5"/>
  <c r="O116" i="5"/>
  <c r="P116" i="5"/>
  <c r="M116" i="5"/>
  <c r="Z170" i="5"/>
  <c r="X170" i="5"/>
  <c r="Y170" i="5"/>
  <c r="W170" i="5"/>
  <c r="X196" i="5"/>
  <c r="M113" i="5"/>
  <c r="N113" i="5"/>
  <c r="P113" i="5"/>
  <c r="O153" i="5"/>
  <c r="W96" i="5"/>
  <c r="Z59" i="5"/>
  <c r="Y59" i="5"/>
  <c r="X59" i="5"/>
  <c r="W59" i="5"/>
  <c r="N132" i="5"/>
  <c r="O132" i="5"/>
  <c r="M132" i="5"/>
  <c r="P132" i="5"/>
  <c r="X218" i="5"/>
  <c r="Y218" i="5"/>
  <c r="Z218" i="5"/>
  <c r="W218" i="5"/>
  <c r="X25" i="5"/>
  <c r="Z25" i="5"/>
  <c r="W25" i="5"/>
  <c r="Z116" i="5"/>
  <c r="X116" i="5"/>
  <c r="Y116" i="5"/>
  <c r="W116" i="5"/>
  <c r="Z56" i="5"/>
  <c r="W56" i="5"/>
  <c r="Y56" i="5"/>
  <c r="X56" i="5"/>
  <c r="X113" i="5"/>
  <c r="Z113" i="5"/>
  <c r="W113" i="5"/>
  <c r="X153" i="5"/>
  <c r="Y153" i="5"/>
  <c r="Z153" i="5"/>
  <c r="W153" i="5"/>
  <c r="N109" i="5"/>
  <c r="O109" i="5"/>
  <c r="M109" i="5"/>
  <c r="P109" i="5"/>
  <c r="N112" i="5"/>
  <c r="O112" i="5"/>
  <c r="P112" i="5"/>
  <c r="M112" i="5"/>
  <c r="O92" i="5"/>
  <c r="M92" i="5"/>
  <c r="P92" i="5"/>
  <c r="N92" i="5"/>
  <c r="P131" i="5"/>
  <c r="O131" i="5"/>
  <c r="Y132" i="5"/>
  <c r="N189" i="5"/>
  <c r="O189" i="5"/>
  <c r="M189" i="5"/>
  <c r="P189" i="5"/>
  <c r="P60" i="5"/>
  <c r="O60" i="5"/>
  <c r="M60" i="5"/>
  <c r="N60" i="5"/>
  <c r="X65" i="5"/>
  <c r="W65" i="5"/>
  <c r="Y65" i="5"/>
  <c r="Z65" i="5"/>
  <c r="P186" i="5"/>
  <c r="N186" i="5"/>
  <c r="O186" i="5"/>
  <c r="M186" i="5"/>
  <c r="O41" i="5"/>
  <c r="P41" i="5"/>
  <c r="M41" i="5"/>
  <c r="N41" i="5"/>
  <c r="N218" i="5"/>
  <c r="O218" i="5"/>
  <c r="P218" i="5"/>
  <c r="M218" i="5"/>
  <c r="P24" i="5"/>
  <c r="N24" i="5"/>
  <c r="M24" i="5"/>
  <c r="O24" i="5"/>
  <c r="O152" i="5"/>
  <c r="N152" i="5"/>
  <c r="M152" i="5"/>
  <c r="P152" i="5"/>
  <c r="O32" i="5"/>
  <c r="N32" i="5"/>
  <c r="M32" i="5"/>
  <c r="P32" i="5"/>
  <c r="N193" i="5"/>
  <c r="P193" i="5"/>
  <c r="M193" i="5"/>
  <c r="O193" i="5"/>
  <c r="Z109" i="5"/>
  <c r="X109" i="5"/>
  <c r="Y109" i="5"/>
  <c r="W109" i="5"/>
  <c r="X112" i="5"/>
  <c r="Y112" i="5"/>
  <c r="Z112" i="5"/>
  <c r="W112" i="5"/>
  <c r="Y92" i="5"/>
  <c r="Z92" i="5"/>
  <c r="X92" i="5"/>
  <c r="W92" i="5"/>
  <c r="N122" i="5"/>
  <c r="O122" i="5"/>
  <c r="P122" i="5"/>
  <c r="M122" i="5"/>
  <c r="Y131" i="5"/>
  <c r="Z131" i="5"/>
  <c r="X131" i="5"/>
  <c r="W131" i="5"/>
  <c r="Y105" i="5"/>
  <c r="X105" i="5"/>
  <c r="Z105" i="5"/>
  <c r="W105" i="5"/>
  <c r="X81" i="5"/>
  <c r="Y81" i="5"/>
  <c r="M225" i="5"/>
  <c r="Z171" i="5"/>
  <c r="X142" i="5"/>
  <c r="W142" i="5"/>
  <c r="N101" i="5"/>
  <c r="P101" i="5"/>
  <c r="O101" i="5"/>
  <c r="M101" i="5"/>
  <c r="N142" i="5"/>
  <c r="M142" i="5"/>
  <c r="N143" i="5"/>
  <c r="O143" i="5"/>
  <c r="P143" i="5"/>
  <c r="M143" i="5"/>
  <c r="X101" i="5"/>
  <c r="Y101" i="5"/>
  <c r="Z101" i="5"/>
  <c r="W101" i="5"/>
  <c r="X225" i="5"/>
  <c r="Z225" i="5"/>
  <c r="Y225" i="5"/>
  <c r="W225" i="5"/>
  <c r="X143" i="5"/>
  <c r="Y143" i="5"/>
  <c r="Z143" i="5"/>
  <c r="W143" i="5"/>
  <c r="N146" i="5"/>
  <c r="O146" i="5"/>
  <c r="P146" i="5"/>
  <c r="M146" i="5"/>
  <c r="Y146" i="5"/>
  <c r="X146" i="5"/>
  <c r="Z146" i="5"/>
  <c r="W146" i="5"/>
  <c r="N180" i="5"/>
  <c r="O180" i="5"/>
  <c r="M180" i="5"/>
  <c r="P180" i="5"/>
  <c r="M151" i="5"/>
  <c r="P151" i="5"/>
  <c r="N81" i="5"/>
  <c r="O81" i="5"/>
  <c r="P81" i="5"/>
  <c r="M81" i="5"/>
  <c r="K232" i="5"/>
  <c r="Y180" i="5"/>
  <c r="Z180" i="5"/>
  <c r="X180" i="5"/>
  <c r="W180" i="5"/>
  <c r="X151" i="5"/>
  <c r="Y151" i="5"/>
  <c r="N232" i="5"/>
  <c r="Q13" i="5" s="1"/>
  <c r="Q14" i="5" s="1"/>
  <c r="Q16" i="5" s="1"/>
  <c r="Q229" i="5" s="1"/>
  <c r="R229" i="5" s="1"/>
  <c r="S229" i="5" s="1"/>
  <c r="P232" i="5"/>
  <c r="E15" i="5"/>
  <c r="E16" i="5" s="1"/>
  <c r="D15" i="5"/>
  <c r="D16" i="5"/>
  <c r="V121" i="5"/>
  <c r="V35" i="5"/>
  <c r="V147" i="5"/>
  <c r="V158" i="5"/>
  <c r="V218" i="5"/>
  <c r="V207" i="5"/>
  <c r="V175" i="5"/>
  <c r="V94" i="5"/>
  <c r="V26" i="5"/>
  <c r="V61" i="5"/>
  <c r="V193" i="5"/>
  <c r="V227" i="5"/>
  <c r="V178" i="5"/>
  <c r="V229" i="5"/>
  <c r="V24" i="5"/>
  <c r="V96" i="5"/>
  <c r="V105" i="5"/>
  <c r="V181" i="5"/>
  <c r="V104" i="5"/>
  <c r="V228" i="5"/>
  <c r="V157" i="5"/>
  <c r="V140" i="5"/>
  <c r="V117" i="5"/>
  <c r="V44" i="5"/>
  <c r="V141" i="5"/>
  <c r="V131" i="5"/>
  <c r="V95" i="5"/>
  <c r="V85" i="5"/>
  <c r="V116" i="5"/>
  <c r="V170" i="5"/>
  <c r="V112" i="5"/>
  <c r="V29" i="5"/>
  <c r="V74" i="5"/>
  <c r="V213" i="5"/>
  <c r="V167" i="5"/>
  <c r="V159" i="5"/>
  <c r="V79" i="5"/>
  <c r="V155" i="5"/>
  <c r="V188" i="5"/>
  <c r="V190" i="5"/>
  <c r="V204" i="5"/>
  <c r="V138" i="5"/>
  <c r="V195" i="5"/>
  <c r="V200" i="5"/>
  <c r="V38" i="5"/>
  <c r="V185" i="5"/>
  <c r="V97" i="5"/>
  <c r="V222" i="5"/>
  <c r="V215" i="5"/>
  <c r="V139" i="5"/>
  <c r="V63" i="5"/>
  <c r="V199" i="5"/>
  <c r="V176" i="5"/>
  <c r="V72" i="5"/>
  <c r="V166" i="5"/>
  <c r="V183" i="5"/>
  <c r="V129" i="5"/>
  <c r="V127" i="5"/>
  <c r="V106" i="5"/>
  <c r="V148" i="5"/>
  <c r="V198" i="5"/>
  <c r="V71" i="5"/>
  <c r="V37" i="5"/>
  <c r="V51" i="5"/>
  <c r="V225" i="5"/>
  <c r="V143" i="5"/>
  <c r="V142" i="5"/>
  <c r="V180" i="5"/>
  <c r="V101" i="5"/>
  <c r="L103" i="5"/>
  <c r="L121" i="5"/>
  <c r="L88" i="5"/>
  <c r="L75" i="5"/>
  <c r="L165" i="5"/>
  <c r="L132" i="5"/>
  <c r="L135" i="5"/>
  <c r="L202" i="5"/>
  <c r="L70" i="5"/>
  <c r="L48" i="5"/>
  <c r="L159" i="5"/>
  <c r="L155" i="5"/>
  <c r="L44" i="5"/>
  <c r="L57" i="5"/>
  <c r="L152" i="5"/>
  <c r="L200" i="5"/>
  <c r="L51" i="5"/>
  <c r="L39" i="5"/>
  <c r="L125" i="5"/>
  <c r="L171" i="5"/>
  <c r="L37" i="5"/>
  <c r="L185" i="5"/>
  <c r="L20" i="5"/>
  <c r="L111" i="5"/>
  <c r="L32" i="5"/>
  <c r="L134" i="5"/>
  <c r="L223" i="5"/>
  <c r="L118" i="5"/>
  <c r="L102" i="5"/>
  <c r="L126" i="5"/>
  <c r="L47" i="5"/>
  <c r="L227" i="5"/>
  <c r="L104" i="5"/>
  <c r="L82" i="5"/>
  <c r="L64" i="5"/>
  <c r="L94" i="5"/>
  <c r="L201" i="5"/>
  <c r="L129" i="5"/>
  <c r="L105" i="5"/>
  <c r="L181" i="5"/>
  <c r="L95" i="5"/>
  <c r="L72" i="5"/>
  <c r="L117" i="5"/>
  <c r="L193" i="5"/>
  <c r="L221" i="5"/>
  <c r="L30" i="5"/>
  <c r="L167" i="5"/>
  <c r="L176" i="5"/>
  <c r="L124" i="5"/>
  <c r="L29" i="5"/>
  <c r="L76" i="5"/>
  <c r="L191" i="5"/>
  <c r="L189" i="5"/>
  <c r="L54" i="5"/>
  <c r="L36" i="5"/>
  <c r="L153" i="5"/>
  <c r="L212" i="5"/>
  <c r="L86" i="5"/>
  <c r="L145" i="5"/>
  <c r="L24" i="5"/>
  <c r="L85" i="5"/>
  <c r="L60" i="5"/>
  <c r="L92" i="5"/>
  <c r="L127" i="5"/>
  <c r="L83" i="5"/>
  <c r="L140" i="5"/>
  <c r="L42" i="5"/>
  <c r="L96" i="5"/>
  <c r="L38" i="5"/>
  <c r="L170" i="5"/>
  <c r="L22" i="5"/>
  <c r="L196" i="5"/>
  <c r="L166" i="5"/>
  <c r="L71" i="5"/>
  <c r="L228" i="5"/>
  <c r="L28" i="5"/>
  <c r="L122" i="5"/>
  <c r="L52" i="5"/>
  <c r="L55" i="5"/>
  <c r="L40" i="5"/>
  <c r="L151" i="5"/>
  <c r="L225" i="5"/>
  <c r="L143" i="5"/>
  <c r="L146" i="5"/>
  <c r="L142" i="5"/>
  <c r="O196" i="5"/>
  <c r="Q196" i="5"/>
  <c r="R196" i="5" s="1"/>
  <c r="S196" i="5" s="1"/>
  <c r="O19" i="5"/>
  <c r="Q88" i="5"/>
  <c r="R88" i="5"/>
  <c r="S88" i="5" s="1"/>
  <c r="O127" i="5"/>
  <c r="Q188" i="5"/>
  <c r="R188" i="5" s="1"/>
  <c r="S188" i="5" s="1"/>
  <c r="Q91" i="5"/>
  <c r="R91" i="5"/>
  <c r="S91" i="5" s="1"/>
  <c r="O113" i="5"/>
  <c r="Q199" i="5"/>
  <c r="R199" i="5" s="1"/>
  <c r="S199" i="5" s="1"/>
  <c r="O27" i="5"/>
  <c r="Q189" i="5"/>
  <c r="R189" i="5" s="1"/>
  <c r="S189" i="5" s="1"/>
  <c r="O70" i="5"/>
  <c r="Q55" i="5"/>
  <c r="R55" i="5" s="1"/>
  <c r="S55" i="5" s="1"/>
  <c r="Q107" i="5"/>
  <c r="R107" i="5" s="1"/>
  <c r="S107" i="5" s="1"/>
  <c r="Q133" i="5"/>
  <c r="R133" i="5" s="1"/>
  <c r="S133" i="5" s="1"/>
  <c r="Q227" i="5"/>
  <c r="R227" i="5" s="1"/>
  <c r="S227" i="5" s="1"/>
  <c r="O213" i="5"/>
  <c r="Q169" i="5"/>
  <c r="R169" i="5" s="1"/>
  <c r="S169" i="5" s="1"/>
  <c r="O171" i="5"/>
  <c r="O25" i="5"/>
  <c r="O167" i="5"/>
  <c r="Y113" i="5"/>
  <c r="Y25" i="5"/>
  <c r="Y213" i="5"/>
  <c r="Y70" i="5"/>
  <c r="Y27" i="5"/>
  <c r="Y167" i="5"/>
  <c r="Y127" i="5"/>
  <c r="Y19" i="5"/>
  <c r="Y232" i="5" s="1"/>
  <c r="Y171" i="5"/>
  <c r="O232" i="5"/>
  <c r="U50" i="5" l="1"/>
  <c r="K50" i="5"/>
  <c r="Q81" i="5"/>
  <c r="R81" i="5" s="1"/>
  <c r="S81" i="5" s="1"/>
  <c r="Q100" i="5"/>
  <c r="R100" i="5" s="1"/>
  <c r="S100" i="5" s="1"/>
  <c r="Q124" i="5"/>
  <c r="R124" i="5" s="1"/>
  <c r="S124" i="5" s="1"/>
  <c r="Q106" i="5"/>
  <c r="R106" i="5" s="1"/>
  <c r="S106" i="5" s="1"/>
  <c r="Q46" i="5"/>
  <c r="R46" i="5" s="1"/>
  <c r="S46" i="5" s="1"/>
  <c r="K53" i="5"/>
  <c r="U53" i="5"/>
  <c r="N103" i="5"/>
  <c r="O103" i="5"/>
  <c r="M103" i="5"/>
  <c r="P103" i="5"/>
  <c r="Q103" i="5"/>
  <c r="R103" i="5" s="1"/>
  <c r="S103" i="5" s="1"/>
  <c r="K99" i="5"/>
  <c r="U99" i="5"/>
  <c r="Q230" i="5"/>
  <c r="R230" i="5" s="1"/>
  <c r="S230" i="5" s="1"/>
  <c r="Q95" i="5"/>
  <c r="R95" i="5" s="1"/>
  <c r="S95" i="5" s="1"/>
  <c r="Q85" i="5"/>
  <c r="R85" i="5" s="1"/>
  <c r="S85" i="5" s="1"/>
  <c r="K21" i="5"/>
  <c r="U21" i="5"/>
  <c r="U162" i="5"/>
  <c r="K162" i="5"/>
  <c r="Q30" i="5"/>
  <c r="R30" i="5" s="1"/>
  <c r="S30" i="5" s="1"/>
  <c r="Q135" i="5"/>
  <c r="R135" i="5" s="1"/>
  <c r="S135" i="5" s="1"/>
  <c r="Q19" i="5"/>
  <c r="Q35" i="5"/>
  <c r="R35" i="5" s="1"/>
  <c r="S35" i="5" s="1"/>
  <c r="Q109" i="5"/>
  <c r="R109" i="5" s="1"/>
  <c r="S109" i="5" s="1"/>
  <c r="Q68" i="5"/>
  <c r="R68" i="5" s="1"/>
  <c r="S68" i="5" s="1"/>
  <c r="Q118" i="5"/>
  <c r="R118" i="5" s="1"/>
  <c r="S118" i="5" s="1"/>
  <c r="Q75" i="5"/>
  <c r="R75" i="5" s="1"/>
  <c r="S75" i="5" s="1"/>
  <c r="Q132" i="5"/>
  <c r="R132" i="5" s="1"/>
  <c r="S132" i="5" s="1"/>
  <c r="Q112" i="5"/>
  <c r="R112" i="5" s="1"/>
  <c r="S112" i="5" s="1"/>
  <c r="Q136" i="5"/>
  <c r="R136" i="5" s="1"/>
  <c r="S136" i="5" s="1"/>
  <c r="Q54" i="5"/>
  <c r="R54" i="5" s="1"/>
  <c r="S54" i="5" s="1"/>
  <c r="Q72" i="5"/>
  <c r="R72" i="5" s="1"/>
  <c r="S72" i="5" s="1"/>
  <c r="Q39" i="5"/>
  <c r="R39" i="5" s="1"/>
  <c r="S39" i="5" s="1"/>
  <c r="Q185" i="5"/>
  <c r="R185" i="5" s="1"/>
  <c r="S185" i="5" s="1"/>
  <c r="Q178" i="5"/>
  <c r="R178" i="5" s="1"/>
  <c r="S178" i="5" s="1"/>
  <c r="Q120" i="5"/>
  <c r="R120" i="5" s="1"/>
  <c r="S120" i="5" s="1"/>
  <c r="Q212" i="5"/>
  <c r="R212" i="5" s="1"/>
  <c r="S212" i="5" s="1"/>
  <c r="Q105" i="5"/>
  <c r="R105" i="5" s="1"/>
  <c r="S105" i="5" s="1"/>
  <c r="Q94" i="5"/>
  <c r="R94" i="5" s="1"/>
  <c r="S94" i="5" s="1"/>
  <c r="Q174" i="5"/>
  <c r="R174" i="5" s="1"/>
  <c r="S174" i="5" s="1"/>
  <c r="Q29" i="5"/>
  <c r="R29" i="5" s="1"/>
  <c r="S29" i="5" s="1"/>
  <c r="Q79" i="5"/>
  <c r="R79" i="5" s="1"/>
  <c r="S79" i="5" s="1"/>
  <c r="Q111" i="5"/>
  <c r="R111" i="5" s="1"/>
  <c r="S111" i="5" s="1"/>
  <c r="Q102" i="5"/>
  <c r="R102" i="5" s="1"/>
  <c r="S102" i="5" s="1"/>
  <c r="Q195" i="5"/>
  <c r="R195" i="5" s="1"/>
  <c r="S195" i="5" s="1"/>
  <c r="Q152" i="5"/>
  <c r="R152" i="5" s="1"/>
  <c r="S152" i="5" s="1"/>
  <c r="Q151" i="5"/>
  <c r="R151" i="5" s="1"/>
  <c r="S151" i="5" s="1"/>
  <c r="Q223" i="5"/>
  <c r="R223" i="5" s="1"/>
  <c r="S223" i="5" s="1"/>
  <c r="Q140" i="5"/>
  <c r="R140" i="5" s="1"/>
  <c r="S140" i="5" s="1"/>
  <c r="Q202" i="5"/>
  <c r="R202" i="5" s="1"/>
  <c r="S202" i="5" s="1"/>
  <c r="Q89" i="5"/>
  <c r="R89" i="5" s="1"/>
  <c r="S89" i="5" s="1"/>
  <c r="Q48" i="5"/>
  <c r="R48" i="5" s="1"/>
  <c r="S48" i="5" s="1"/>
  <c r="Q125" i="5"/>
  <c r="R125" i="5" s="1"/>
  <c r="S125" i="5" s="1"/>
  <c r="Q36" i="5"/>
  <c r="R36" i="5" s="1"/>
  <c r="S36" i="5" s="1"/>
  <c r="Q83" i="5"/>
  <c r="R83" i="5" s="1"/>
  <c r="S83" i="5" s="1"/>
  <c r="Q141" i="5"/>
  <c r="R141" i="5" s="1"/>
  <c r="S141" i="5" s="1"/>
  <c r="Q126" i="5"/>
  <c r="R126" i="5" s="1"/>
  <c r="S126" i="5" s="1"/>
  <c r="Q86" i="5"/>
  <c r="R86" i="5" s="1"/>
  <c r="S86" i="5" s="1"/>
  <c r="Q97" i="5"/>
  <c r="R97" i="5" s="1"/>
  <c r="S97" i="5" s="1"/>
  <c r="Q57" i="5"/>
  <c r="R57" i="5" s="1"/>
  <c r="S57" i="5" s="1"/>
  <c r="Q130" i="5"/>
  <c r="R130" i="5" s="1"/>
  <c r="S130" i="5" s="1"/>
  <c r="Q11" i="5"/>
  <c r="Q40" i="5"/>
  <c r="R40" i="5" s="1"/>
  <c r="S40" i="5" s="1"/>
  <c r="Q180" i="5"/>
  <c r="R180" i="5" s="1"/>
  <c r="S180" i="5" s="1"/>
  <c r="Q165" i="5"/>
  <c r="R165" i="5" s="1"/>
  <c r="S165" i="5" s="1"/>
  <c r="Q158" i="5"/>
  <c r="R158" i="5" s="1"/>
  <c r="S158" i="5" s="1"/>
  <c r="Q52" i="5"/>
  <c r="R52" i="5" s="1"/>
  <c r="S52" i="5" s="1"/>
  <c r="Q122" i="5"/>
  <c r="R122" i="5" s="1"/>
  <c r="S122" i="5" s="1"/>
  <c r="Q28" i="5"/>
  <c r="R28" i="5" s="1"/>
  <c r="S28" i="5" s="1"/>
  <c r="Q139" i="5"/>
  <c r="R139" i="5" s="1"/>
  <c r="S139" i="5" s="1"/>
  <c r="Q22" i="5"/>
  <c r="R22" i="5" s="1"/>
  <c r="S22" i="5" s="1"/>
  <c r="Q69" i="5"/>
  <c r="R69" i="5" s="1"/>
  <c r="S69" i="5" s="1"/>
  <c r="Q58" i="5"/>
  <c r="R58" i="5" s="1"/>
  <c r="S58" i="5" s="1"/>
  <c r="Q190" i="5"/>
  <c r="R190" i="5" s="1"/>
  <c r="S190" i="5" s="1"/>
  <c r="Q146" i="5"/>
  <c r="R146" i="5" s="1"/>
  <c r="S146" i="5" s="1"/>
  <c r="Q108" i="5"/>
  <c r="R108" i="5" s="1"/>
  <c r="S108" i="5" s="1"/>
  <c r="Q157" i="5"/>
  <c r="R157" i="5" s="1"/>
  <c r="S157" i="5" s="1"/>
  <c r="Q92" i="5"/>
  <c r="R92" i="5" s="1"/>
  <c r="S92" i="5" s="1"/>
  <c r="Q149" i="5"/>
  <c r="R149" i="5" s="1"/>
  <c r="S149" i="5" s="1"/>
  <c r="Q204" i="5"/>
  <c r="R204" i="5" s="1"/>
  <c r="S204" i="5" s="1"/>
  <c r="Q166" i="5"/>
  <c r="R166" i="5" s="1"/>
  <c r="S166" i="5" s="1"/>
  <c r="Q71" i="5"/>
  <c r="R71" i="5" s="1"/>
  <c r="S71" i="5" s="1"/>
  <c r="Q24" i="5"/>
  <c r="R24" i="5" s="1"/>
  <c r="S24" i="5" s="1"/>
  <c r="Q117" i="5"/>
  <c r="R117" i="5" s="1"/>
  <c r="S117" i="5" s="1"/>
  <c r="Q225" i="5"/>
  <c r="R225" i="5" s="1"/>
  <c r="S225" i="5" s="1"/>
  <c r="Q145" i="5"/>
  <c r="R145" i="5" s="1"/>
  <c r="S145" i="5" s="1"/>
  <c r="Q172" i="5"/>
  <c r="R172" i="5" s="1"/>
  <c r="S172" i="5" s="1"/>
  <c r="Q38" i="5"/>
  <c r="R38" i="5" s="1"/>
  <c r="S38" i="5" s="1"/>
  <c r="Q51" i="5"/>
  <c r="R51" i="5" s="1"/>
  <c r="S51" i="5" s="1"/>
  <c r="Q37" i="5"/>
  <c r="R37" i="5" s="1"/>
  <c r="S37" i="5" s="1"/>
  <c r="Q129" i="5"/>
  <c r="R129" i="5" s="1"/>
  <c r="S129" i="5" s="1"/>
  <c r="Q70" i="5"/>
  <c r="R70" i="5" s="1"/>
  <c r="S70" i="5" s="1"/>
  <c r="Q60" i="5"/>
  <c r="R60" i="5" s="1"/>
  <c r="S60" i="5" s="1"/>
  <c r="Q218" i="5"/>
  <c r="R218" i="5" s="1"/>
  <c r="S218" i="5" s="1"/>
  <c r="Q49" i="5"/>
  <c r="R49" i="5" s="1"/>
  <c r="S49" i="5" s="1"/>
  <c r="Q23" i="5"/>
  <c r="R23" i="5" s="1"/>
  <c r="S23" i="5" s="1"/>
  <c r="Q131" i="5"/>
  <c r="R131" i="5" s="1"/>
  <c r="S131" i="5" s="1"/>
  <c r="Q176" i="5"/>
  <c r="R176" i="5" s="1"/>
  <c r="S176" i="5" s="1"/>
  <c r="Q215" i="5"/>
  <c r="R215" i="5" s="1"/>
  <c r="S215" i="5" s="1"/>
  <c r="Q134" i="5"/>
  <c r="R134" i="5" s="1"/>
  <c r="S134" i="5" s="1"/>
  <c r="Q64" i="5"/>
  <c r="R64" i="5" s="1"/>
  <c r="S64" i="5" s="1"/>
  <c r="Q78" i="5"/>
  <c r="R78" i="5" s="1"/>
  <c r="S78" i="5" s="1"/>
  <c r="Q90" i="5"/>
  <c r="R90" i="5" s="1"/>
  <c r="S90" i="5" s="1"/>
  <c r="Q116" i="5"/>
  <c r="R116" i="5" s="1"/>
  <c r="S116" i="5" s="1"/>
  <c r="Q87" i="5"/>
  <c r="R87" i="5" s="1"/>
  <c r="S87" i="5" s="1"/>
  <c r="Q222" i="5"/>
  <c r="R222" i="5" s="1"/>
  <c r="S222" i="5" s="1"/>
  <c r="Q26" i="5"/>
  <c r="R26" i="5" s="1"/>
  <c r="S26" i="5" s="1"/>
  <c r="Q181" i="5"/>
  <c r="R181" i="5" s="1"/>
  <c r="S181" i="5" s="1"/>
  <c r="Q96" i="5"/>
  <c r="R96" i="5" s="1"/>
  <c r="S96" i="5" s="1"/>
  <c r="Q32" i="5"/>
  <c r="R32" i="5" s="1"/>
  <c r="S32" i="5" s="1"/>
  <c r="Q63" i="5"/>
  <c r="R63" i="5" s="1"/>
  <c r="S63" i="5" s="1"/>
  <c r="Q45" i="5"/>
  <c r="R45" i="5" s="1"/>
  <c r="S45" i="5" s="1"/>
  <c r="Q207" i="5"/>
  <c r="R207" i="5" s="1"/>
  <c r="S207" i="5" s="1"/>
  <c r="Q191" i="5"/>
  <c r="R191" i="5" s="1"/>
  <c r="S191" i="5" s="1"/>
  <c r="Q143" i="5"/>
  <c r="R143" i="5" s="1"/>
  <c r="S143" i="5" s="1"/>
  <c r="Q137" i="5"/>
  <c r="R137" i="5" s="1"/>
  <c r="S137" i="5" s="1"/>
  <c r="Q154" i="5"/>
  <c r="R154" i="5" s="1"/>
  <c r="S154" i="5" s="1"/>
  <c r="Q82" i="5"/>
  <c r="R82" i="5" s="1"/>
  <c r="S82" i="5" s="1"/>
  <c r="Q41" i="5"/>
  <c r="R41" i="5" s="1"/>
  <c r="S41" i="5" s="1"/>
  <c r="Q142" i="5"/>
  <c r="R142" i="5" s="1"/>
  <c r="S142" i="5" s="1"/>
  <c r="Q148" i="5"/>
  <c r="R148" i="5" s="1"/>
  <c r="S148" i="5" s="1"/>
  <c r="Q183" i="5"/>
  <c r="R183" i="5" s="1"/>
  <c r="S183" i="5" s="1"/>
  <c r="Q228" i="5"/>
  <c r="R228" i="5" s="1"/>
  <c r="S228" i="5" s="1"/>
  <c r="Q61" i="5"/>
  <c r="R61" i="5" s="1"/>
  <c r="S61" i="5" s="1"/>
  <c r="Q27" i="5"/>
  <c r="R27" i="5" s="1"/>
  <c r="S27" i="5" s="1"/>
  <c r="Q47" i="5"/>
  <c r="R47" i="5" s="1"/>
  <c r="S47" i="5" s="1"/>
  <c r="Q175" i="5"/>
  <c r="R175" i="5" s="1"/>
  <c r="S175" i="5" s="1"/>
  <c r="Q119" i="5"/>
  <c r="R119" i="5" s="1"/>
  <c r="S119" i="5" s="1"/>
  <c r="Q104" i="5"/>
  <c r="R104" i="5" s="1"/>
  <c r="S104" i="5" s="1"/>
  <c r="Q147" i="5"/>
  <c r="R147" i="5" s="1"/>
  <c r="S147" i="5" s="1"/>
  <c r="Q171" i="5"/>
  <c r="R171" i="5" s="1"/>
  <c r="S171" i="5" s="1"/>
  <c r="Q193" i="5"/>
  <c r="R193" i="5" s="1"/>
  <c r="S193" i="5" s="1"/>
  <c r="Q200" i="5"/>
  <c r="R200" i="5" s="1"/>
  <c r="S200" i="5" s="1"/>
  <c r="Q163" i="5"/>
  <c r="R163" i="5" s="1"/>
  <c r="S163" i="5" s="1"/>
  <c r="Q121" i="5"/>
  <c r="R121" i="5" s="1"/>
  <c r="S121" i="5" s="1"/>
  <c r="Q201" i="5"/>
  <c r="R201" i="5" s="1"/>
  <c r="S201" i="5" s="1"/>
  <c r="Q65" i="5"/>
  <c r="R65" i="5" s="1"/>
  <c r="S65" i="5" s="1"/>
  <c r="Q20" i="5"/>
  <c r="R20" i="5" s="1"/>
  <c r="S20" i="5" s="1"/>
  <c r="Q59" i="5"/>
  <c r="R59" i="5" s="1"/>
  <c r="S59" i="5" s="1"/>
  <c r="Q113" i="5"/>
  <c r="R113" i="5" s="1"/>
  <c r="S113" i="5" s="1"/>
  <c r="Q74" i="5"/>
  <c r="R74" i="5" s="1"/>
  <c r="S74" i="5" s="1"/>
  <c r="Q25" i="5"/>
  <c r="R25" i="5" s="1"/>
  <c r="S25" i="5" s="1"/>
  <c r="Q167" i="5"/>
  <c r="R167" i="5" s="1"/>
  <c r="S167" i="5" s="1"/>
  <c r="Q43" i="5"/>
  <c r="R43" i="5" s="1"/>
  <c r="S43" i="5" s="1"/>
  <c r="X134" i="5"/>
  <c r="W134" i="5"/>
  <c r="Z134" i="5"/>
  <c r="Y134" i="5"/>
  <c r="V134" i="5"/>
  <c r="K66" i="5"/>
  <c r="U66" i="5"/>
  <c r="Q42" i="5"/>
  <c r="R42" i="5" s="1"/>
  <c r="S42" i="5" s="1"/>
  <c r="Q186" i="5"/>
  <c r="R186" i="5" s="1"/>
  <c r="S186" i="5" s="1"/>
  <c r="Q101" i="5"/>
  <c r="R101" i="5" s="1"/>
  <c r="S101" i="5" s="1"/>
  <c r="Q155" i="5"/>
  <c r="R155" i="5" s="1"/>
  <c r="S155" i="5" s="1"/>
  <c r="Q76" i="5"/>
  <c r="R76" i="5" s="1"/>
  <c r="S76" i="5" s="1"/>
  <c r="Q170" i="5"/>
  <c r="R170" i="5" s="1"/>
  <c r="S170" i="5" s="1"/>
  <c r="Q44" i="5"/>
  <c r="R44" i="5" s="1"/>
  <c r="S44" i="5" s="1"/>
  <c r="Q221" i="5"/>
  <c r="R221" i="5" s="1"/>
  <c r="S221" i="5" s="1"/>
  <c r="Q198" i="5"/>
  <c r="R198" i="5" s="1"/>
  <c r="S198" i="5" s="1"/>
  <c r="U73" i="5"/>
  <c r="K73" i="5"/>
  <c r="Q153" i="5"/>
  <c r="R153" i="5" s="1"/>
  <c r="S153" i="5" s="1"/>
  <c r="K216" i="5"/>
  <c r="U216" i="5"/>
  <c r="K80" i="5"/>
  <c r="U80" i="5"/>
  <c r="Q138" i="5"/>
  <c r="R138" i="5" s="1"/>
  <c r="S138" i="5" s="1"/>
  <c r="Q213" i="5"/>
  <c r="R213" i="5" s="1"/>
  <c r="S213" i="5" s="1"/>
  <c r="Q93" i="5"/>
  <c r="R93" i="5" s="1"/>
  <c r="S93" i="5" s="1"/>
  <c r="W196" i="5"/>
  <c r="V196" i="5"/>
  <c r="Y196" i="5"/>
  <c r="Z196" i="5"/>
  <c r="X133" i="5"/>
  <c r="Z133" i="5"/>
  <c r="Y133" i="5"/>
  <c r="W133" i="5"/>
  <c r="V133" i="5"/>
  <c r="W201" i="5"/>
  <c r="Y201" i="5"/>
  <c r="V201" i="5"/>
  <c r="X201" i="5"/>
  <c r="Z201" i="5"/>
  <c r="N56" i="5"/>
  <c r="M56" i="5"/>
  <c r="P56" i="5"/>
  <c r="O56" i="5"/>
  <c r="L56" i="5"/>
  <c r="Q56" i="5"/>
  <c r="R56" i="5" s="1"/>
  <c r="S56" i="5" s="1"/>
  <c r="Y82" i="5"/>
  <c r="Z82" i="5"/>
  <c r="W82" i="5"/>
  <c r="X82" i="5"/>
  <c r="V82" i="5"/>
  <c r="O124" i="5"/>
  <c r="N124" i="5"/>
  <c r="M124" i="5"/>
  <c r="Z87" i="5"/>
  <c r="Y87" i="5"/>
  <c r="W87" i="5"/>
  <c r="X87" i="5"/>
  <c r="V87" i="5"/>
  <c r="K187" i="5"/>
  <c r="U187" i="5"/>
  <c r="P127" i="5"/>
  <c r="M127" i="5"/>
  <c r="N127" i="5"/>
  <c r="Q127" i="5"/>
  <c r="R127" i="5" s="1"/>
  <c r="S127" i="5" s="1"/>
  <c r="O159" i="5"/>
  <c r="N159" i="5"/>
  <c r="P159" i="5"/>
  <c r="M159" i="5"/>
  <c r="L154" i="5"/>
  <c r="L108" i="5"/>
  <c r="L27" i="5"/>
  <c r="L141" i="5"/>
  <c r="L222" i="5"/>
  <c r="L106" i="5"/>
  <c r="L59" i="5"/>
  <c r="L172" i="5"/>
  <c r="L87" i="5"/>
  <c r="L35" i="5"/>
  <c r="L178" i="5"/>
  <c r="L107" i="5"/>
  <c r="L207" i="5"/>
  <c r="L93" i="5"/>
  <c r="L69" i="5"/>
  <c r="L45" i="5"/>
  <c r="L175" i="5"/>
  <c r="L19" i="5"/>
  <c r="L232" i="5" s="1"/>
  <c r="L174" i="5"/>
  <c r="L180" i="5"/>
  <c r="L109" i="5"/>
  <c r="L90" i="5"/>
  <c r="L131" i="5"/>
  <c r="L147" i="5"/>
  <c r="L49" i="5"/>
  <c r="L74" i="5"/>
  <c r="L195" i="5"/>
  <c r="L157" i="5"/>
  <c r="L113" i="5"/>
  <c r="L169" i="5"/>
  <c r="L61" i="5"/>
  <c r="L68" i="5"/>
  <c r="L101" i="5"/>
  <c r="L89" i="5"/>
  <c r="L23" i="5"/>
  <c r="L183" i="5"/>
  <c r="L215" i="5"/>
  <c r="L218" i="5"/>
  <c r="L190" i="5"/>
  <c r="L41" i="5"/>
  <c r="L213" i="5"/>
  <c r="L188" i="5"/>
  <c r="L25" i="5"/>
  <c r="L97" i="5"/>
  <c r="L81" i="5"/>
  <c r="N26" i="5"/>
  <c r="O26" i="5"/>
  <c r="L26" i="5"/>
  <c r="N65" i="5"/>
  <c r="O65" i="5"/>
  <c r="M65" i="5"/>
  <c r="L65" i="5"/>
  <c r="Q159" i="5"/>
  <c r="R159" i="5" s="1"/>
  <c r="S159" i="5" s="1"/>
  <c r="L63" i="5"/>
  <c r="L130" i="5"/>
  <c r="L139" i="5"/>
  <c r="L199" i="5"/>
  <c r="L78" i="5"/>
  <c r="L120" i="5"/>
  <c r="L58" i="5"/>
  <c r="L100" i="5"/>
  <c r="L158" i="5"/>
  <c r="L229" i="5"/>
  <c r="L79" i="5"/>
  <c r="L204" i="5"/>
  <c r="L137" i="5"/>
  <c r="V122" i="5"/>
  <c r="V69" i="5"/>
  <c r="V45" i="5"/>
  <c r="V221" i="5"/>
  <c r="V102" i="5"/>
  <c r="V57" i="5"/>
  <c r="V165" i="5"/>
  <c r="V28" i="5"/>
  <c r="V223" i="5"/>
  <c r="V47" i="5"/>
  <c r="V145" i="5"/>
  <c r="V136" i="5"/>
  <c r="V86" i="5"/>
  <c r="V27" i="5"/>
  <c r="V59" i="5"/>
  <c r="V152" i="5"/>
  <c r="V41" i="5"/>
  <c r="V189" i="5"/>
  <c r="V154" i="5"/>
  <c r="V118" i="5"/>
  <c r="V91" i="5"/>
  <c r="V108" i="5"/>
  <c r="V49" i="5"/>
  <c r="V52" i="5"/>
  <c r="V90" i="5"/>
  <c r="V78" i="5"/>
  <c r="V113" i="5"/>
  <c r="V42" i="5"/>
  <c r="V32" i="5"/>
  <c r="V20" i="5"/>
  <c r="V75" i="5"/>
  <c r="V174" i="5"/>
  <c r="V120" i="5"/>
  <c r="V54" i="5"/>
  <c r="V60" i="5"/>
  <c r="V212" i="5"/>
  <c r="V70" i="5"/>
  <c r="V109" i="5"/>
  <c r="V25" i="5"/>
  <c r="V137" i="5"/>
  <c r="V23" i="5"/>
  <c r="V191" i="5"/>
  <c r="V40" i="5"/>
  <c r="V93" i="5"/>
  <c r="V58" i="5"/>
  <c r="V111" i="5"/>
  <c r="V30" i="5"/>
  <c r="V81" i="5"/>
  <c r="V88" i="5"/>
  <c r="V46" i="5"/>
  <c r="V126" i="5"/>
  <c r="V65" i="5"/>
  <c r="V55" i="5"/>
  <c r="V119" i="5"/>
  <c r="V124" i="5"/>
  <c r="V48" i="5"/>
  <c r="V22" i="5"/>
  <c r="V107" i="5"/>
  <c r="V43" i="5"/>
  <c r="V100" i="5"/>
  <c r="V146" i="5"/>
  <c r="V153" i="5"/>
  <c r="V130" i="5"/>
  <c r="V172" i="5"/>
  <c r="V169" i="5"/>
  <c r="V83" i="5"/>
  <c r="V64" i="5"/>
  <c r="V171" i="5"/>
  <c r="V151" i="5"/>
  <c r="P65" i="5"/>
  <c r="N96" i="5"/>
  <c r="M96" i="5"/>
  <c r="Z19" i="5"/>
  <c r="Z232" i="5" s="1"/>
  <c r="U232" i="5"/>
  <c r="AA14" i="5" s="1"/>
  <c r="V19" i="5"/>
  <c r="V232" i="5" s="1"/>
  <c r="X19" i="5"/>
  <c r="X232" i="5" s="1"/>
  <c r="AA13" i="5" s="1"/>
  <c r="W19" i="5"/>
  <c r="Z26" i="5"/>
  <c r="X26" i="5"/>
  <c r="W26" i="5"/>
  <c r="Y26" i="5"/>
  <c r="L43" i="5"/>
  <c r="L163" i="5"/>
  <c r="L112" i="5"/>
  <c r="L119" i="5"/>
  <c r="L136" i="5"/>
  <c r="L116" i="5"/>
  <c r="L133" i="5"/>
  <c r="L186" i="5"/>
  <c r="L91" i="5"/>
  <c r="L149" i="5"/>
  <c r="L198" i="5"/>
  <c r="L138" i="5"/>
  <c r="L46" i="5"/>
  <c r="V149" i="5"/>
  <c r="V56" i="5"/>
  <c r="V135" i="5"/>
  <c r="V182" i="5"/>
  <c r="V186" i="5"/>
  <c r="V92" i="5"/>
  <c r="V36" i="5"/>
  <c r="Z96" i="5"/>
  <c r="Y96" i="5"/>
  <c r="X96" i="5"/>
  <c r="X103" i="5"/>
  <c r="Z103" i="5"/>
  <c r="V103" i="5"/>
  <c r="W103" i="5"/>
  <c r="U210" i="5"/>
  <c r="K210" i="5"/>
  <c r="U110" i="5"/>
  <c r="K110" i="5"/>
  <c r="P148" i="5"/>
  <c r="N148" i="5"/>
  <c r="O148" i="5"/>
  <c r="M148" i="5"/>
  <c r="M91" i="5"/>
  <c r="P91" i="5"/>
  <c r="O91" i="5"/>
  <c r="N119" i="5"/>
  <c r="M119" i="5"/>
  <c r="O119" i="5"/>
  <c r="P119" i="5"/>
  <c r="P142" i="5"/>
  <c r="O142" i="5"/>
  <c r="X182" i="5"/>
  <c r="Y182" i="5"/>
  <c r="M37" i="5"/>
  <c r="P37" i="5"/>
  <c r="N37" i="5"/>
  <c r="O37" i="5"/>
  <c r="P20" i="5"/>
  <c r="N20" i="5"/>
  <c r="M20" i="5"/>
  <c r="O20" i="5"/>
  <c r="Y181" i="5"/>
  <c r="Z181" i="5"/>
  <c r="X181" i="5"/>
  <c r="W181" i="5"/>
  <c r="Y142" i="5"/>
  <c r="Z142" i="5"/>
  <c r="N91" i="5"/>
  <c r="L148" i="5"/>
  <c r="O225" i="5"/>
  <c r="Z182" i="5"/>
  <c r="W39" i="5"/>
  <c r="X132" i="5"/>
  <c r="V132" i="5"/>
  <c r="Z132" i="5"/>
  <c r="W132" i="5"/>
  <c r="V39" i="5"/>
  <c r="P225" i="5"/>
  <c r="Z39" i="5"/>
  <c r="W166" i="5"/>
  <c r="P196" i="5"/>
  <c r="M196" i="5"/>
  <c r="O133" i="5"/>
  <c r="N133" i="5"/>
  <c r="P133" i="5"/>
  <c r="O201" i="5"/>
  <c r="P201" i="5"/>
  <c r="M201" i="5"/>
  <c r="N201" i="5"/>
  <c r="X68" i="5"/>
  <c r="V68" i="5"/>
  <c r="Z68" i="5"/>
  <c r="Y68" i="5"/>
  <c r="W68" i="5"/>
  <c r="W76" i="5"/>
  <c r="X76" i="5"/>
  <c r="V76" i="5"/>
  <c r="N104" i="5"/>
  <c r="M104" i="5"/>
  <c r="P104" i="5"/>
  <c r="X37" i="5"/>
  <c r="Y37" i="5"/>
  <c r="Z37" i="5"/>
  <c r="N140" i="5"/>
  <c r="P140" i="5"/>
  <c r="O140" i="5"/>
  <c r="M140" i="5"/>
  <c r="N131" i="5"/>
  <c r="M131" i="5"/>
  <c r="Z61" i="5"/>
  <c r="Y61" i="5"/>
  <c r="M89" i="5"/>
  <c r="P89" i="5"/>
  <c r="K150" i="5"/>
  <c r="U150" i="5"/>
  <c r="M199" i="5"/>
  <c r="N199" i="5"/>
  <c r="P199" i="5"/>
  <c r="X89" i="5"/>
  <c r="Y89" i="5"/>
  <c r="Z89" i="5"/>
  <c r="N134" i="5"/>
  <c r="O134" i="5"/>
  <c r="P134" i="5"/>
  <c r="N175" i="5"/>
  <c r="M175" i="5"/>
  <c r="O175" i="5"/>
  <c r="P175" i="5"/>
  <c r="X83" i="5"/>
  <c r="W83" i="5"/>
  <c r="N23" i="5"/>
  <c r="O23" i="5"/>
  <c r="M23" i="5"/>
  <c r="P23" i="5"/>
  <c r="U33" i="5"/>
  <c r="K33" i="5"/>
  <c r="Y79" i="5"/>
  <c r="X79" i="5"/>
  <c r="Z79" i="5"/>
  <c r="N165" i="5"/>
  <c r="M165" i="5"/>
  <c r="M93" i="5"/>
  <c r="N93" i="5"/>
  <c r="P93" i="5"/>
  <c r="O93" i="5"/>
  <c r="V89" i="5"/>
  <c r="X61" i="5"/>
  <c r="P204" i="5"/>
  <c r="N151" i="5"/>
  <c r="O151" i="5"/>
  <c r="N153" i="5"/>
  <c r="M153" i="5"/>
  <c r="P153" i="5"/>
  <c r="X178" i="5"/>
  <c r="Y178" i="5"/>
  <c r="O22" i="5"/>
  <c r="P22" i="5"/>
  <c r="M22" i="5"/>
  <c r="Z30" i="5"/>
  <c r="W30" i="5"/>
  <c r="O106" i="5"/>
  <c r="P106" i="5"/>
  <c r="N106" i="5"/>
  <c r="M106" i="5"/>
  <c r="W61" i="5"/>
  <c r="O204" i="5"/>
  <c r="Z81" i="5"/>
  <c r="W81" i="5"/>
  <c r="Z151" i="5"/>
  <c r="W151" i="5"/>
  <c r="P178" i="5"/>
  <c r="M178" i="5"/>
  <c r="P68" i="5"/>
  <c r="O68" i="5"/>
  <c r="P154" i="5"/>
  <c r="M154" i="5"/>
  <c r="W22" i="5"/>
  <c r="Y22" i="5"/>
  <c r="W79" i="5"/>
  <c r="O199" i="5"/>
  <c r="N195" i="5"/>
  <c r="M195" i="5"/>
  <c r="O195" i="5"/>
  <c r="P195" i="5"/>
  <c r="P39" i="5"/>
  <c r="N39" i="5"/>
  <c r="Z202" i="5"/>
  <c r="W202" i="5"/>
  <c r="V202" i="5"/>
  <c r="Z64" i="5"/>
  <c r="P47" i="5"/>
  <c r="O47" i="5"/>
  <c r="N47" i="5"/>
  <c r="M47" i="5"/>
  <c r="O72" i="5"/>
  <c r="P72" i="5"/>
  <c r="M72" i="5"/>
  <c r="N72" i="5"/>
  <c r="U194" i="5"/>
  <c r="K194" i="5"/>
  <c r="U211" i="5"/>
  <c r="K211" i="5"/>
  <c r="X74" i="5"/>
  <c r="Z74" i="5"/>
  <c r="Y74" i="5"/>
  <c r="W74" i="5"/>
  <c r="K214" i="5"/>
  <c r="U214" i="5"/>
  <c r="K62" i="5"/>
  <c r="U62" i="5"/>
  <c r="U173" i="5"/>
  <c r="K173" i="5"/>
  <c r="M139" i="5"/>
  <c r="N139" i="5"/>
  <c r="U98" i="5"/>
  <c r="K98" i="5"/>
  <c r="U161" i="5"/>
  <c r="K161" i="5"/>
  <c r="W102" i="5"/>
  <c r="X102" i="5"/>
  <c r="Y102" i="5"/>
  <c r="Z102" i="5"/>
  <c r="N71" i="5"/>
  <c r="M71" i="5"/>
  <c r="O71" i="5"/>
  <c r="O166" i="5"/>
  <c r="M166" i="5"/>
  <c r="P166" i="5"/>
  <c r="N166" i="5"/>
  <c r="U203" i="5"/>
  <c r="K203" i="5"/>
  <c r="K217" i="5"/>
  <c r="U217" i="5"/>
  <c r="U156" i="5"/>
  <c r="K156" i="5"/>
  <c r="K197" i="5"/>
  <c r="U197" i="5"/>
  <c r="U206" i="5"/>
  <c r="K206" i="5"/>
  <c r="K177" i="5"/>
  <c r="U177" i="5"/>
  <c r="U168" i="5"/>
  <c r="K168" i="5"/>
  <c r="N55" i="5"/>
  <c r="O55" i="5"/>
  <c r="U209" i="5"/>
  <c r="K209" i="5"/>
  <c r="K67" i="5"/>
  <c r="U67" i="5"/>
  <c r="N125" i="5"/>
  <c r="O125" i="5"/>
  <c r="P125" i="5"/>
  <c r="P181" i="5"/>
  <c r="M181" i="5"/>
  <c r="K31" i="5"/>
  <c r="U31" i="5"/>
  <c r="N163" i="5"/>
  <c r="O163" i="5"/>
  <c r="P163" i="5"/>
  <c r="M163" i="5"/>
  <c r="Z222" i="5"/>
  <c r="Y64" i="5"/>
  <c r="K182" i="5"/>
  <c r="U125" i="5"/>
  <c r="N222" i="5"/>
  <c r="P222" i="5"/>
  <c r="P129" i="5"/>
  <c r="M129" i="5"/>
  <c r="U179" i="5"/>
  <c r="K179" i="5"/>
  <c r="Y86" i="5"/>
  <c r="X86" i="5"/>
  <c r="Z86" i="5"/>
  <c r="W86" i="5"/>
  <c r="K160" i="5"/>
  <c r="U160" i="5"/>
  <c r="K184" i="5"/>
  <c r="U184" i="5"/>
  <c r="U128" i="5"/>
  <c r="K128" i="5"/>
  <c r="U226" i="5"/>
  <c r="K226" i="5"/>
  <c r="M107" i="5"/>
  <c r="X75" i="5"/>
  <c r="Z75" i="5"/>
  <c r="W75" i="5"/>
  <c r="P71" i="5"/>
  <c r="P167" i="5"/>
  <c r="N167" i="5"/>
  <c r="U163" i="5"/>
  <c r="Y119" i="5"/>
  <c r="Z119" i="5"/>
  <c r="Z140" i="5"/>
  <c r="M95" i="5"/>
  <c r="O57" i="5"/>
  <c r="Y227" i="5"/>
  <c r="AA17" i="5"/>
  <c r="AE17" i="5" s="1"/>
  <c r="P57" i="5"/>
  <c r="N95" i="5"/>
  <c r="N57" i="5"/>
  <c r="P51" i="5"/>
  <c r="N69" i="5"/>
  <c r="O161" i="5" l="1"/>
  <c r="M161" i="5"/>
  <c r="N161" i="5"/>
  <c r="P161" i="5"/>
  <c r="L161" i="5"/>
  <c r="Q161" i="5"/>
  <c r="R161" i="5" s="1"/>
  <c r="S161" i="5" s="1"/>
  <c r="X125" i="5"/>
  <c r="Y125" i="5"/>
  <c r="Z125" i="5"/>
  <c r="V125" i="5"/>
  <c r="W125" i="5"/>
  <c r="M98" i="5"/>
  <c r="O98" i="5"/>
  <c r="N98" i="5"/>
  <c r="Q98" i="5"/>
  <c r="R98" i="5" s="1"/>
  <c r="S98" i="5" s="1"/>
  <c r="P98" i="5"/>
  <c r="L98" i="5"/>
  <c r="Y211" i="5"/>
  <c r="Z211" i="5"/>
  <c r="X211" i="5"/>
  <c r="W211" i="5"/>
  <c r="V211" i="5"/>
  <c r="W187" i="5"/>
  <c r="V187" i="5"/>
  <c r="Y187" i="5"/>
  <c r="X187" i="5"/>
  <c r="Z187" i="5"/>
  <c r="Y73" i="5"/>
  <c r="W73" i="5"/>
  <c r="Z73" i="5"/>
  <c r="X73" i="5"/>
  <c r="V73" i="5"/>
  <c r="X162" i="5"/>
  <c r="Y162" i="5"/>
  <c r="W162" i="5"/>
  <c r="V162" i="5"/>
  <c r="Z162" i="5"/>
  <c r="X163" i="5"/>
  <c r="W163" i="5"/>
  <c r="Z163" i="5"/>
  <c r="V163" i="5"/>
  <c r="Y163" i="5"/>
  <c r="X99" i="5"/>
  <c r="W99" i="5"/>
  <c r="Z99" i="5"/>
  <c r="V99" i="5"/>
  <c r="Y99" i="5"/>
  <c r="AA99" i="5"/>
  <c r="N62" i="5"/>
  <c r="O62" i="5"/>
  <c r="P62" i="5"/>
  <c r="M62" i="5"/>
  <c r="L62" i="5"/>
  <c r="Q62" i="5"/>
  <c r="R62" i="5" s="1"/>
  <c r="S62" i="5" s="1"/>
  <c r="Z31" i="5"/>
  <c r="Y31" i="5"/>
  <c r="X31" i="5"/>
  <c r="W31" i="5"/>
  <c r="V31" i="5"/>
  <c r="Y214" i="5"/>
  <c r="X214" i="5"/>
  <c r="Z214" i="5"/>
  <c r="W214" i="5"/>
  <c r="V214" i="5"/>
  <c r="X128" i="5"/>
  <c r="Z128" i="5"/>
  <c r="Y128" i="5"/>
  <c r="W128" i="5"/>
  <c r="V128" i="5"/>
  <c r="AA128" i="5"/>
  <c r="O182" i="5"/>
  <c r="P182" i="5"/>
  <c r="L182" i="5"/>
  <c r="M182" i="5"/>
  <c r="N182" i="5"/>
  <c r="Q182" i="5"/>
  <c r="R182" i="5" s="1"/>
  <c r="S182" i="5" s="1"/>
  <c r="M31" i="5"/>
  <c r="P31" i="5"/>
  <c r="O31" i="5"/>
  <c r="N31" i="5"/>
  <c r="Q31" i="5"/>
  <c r="R31" i="5" s="1"/>
  <c r="S31" i="5" s="1"/>
  <c r="L31" i="5"/>
  <c r="M209" i="5"/>
  <c r="P209" i="5"/>
  <c r="N209" i="5"/>
  <c r="O209" i="5"/>
  <c r="L209" i="5"/>
  <c r="Q209" i="5"/>
  <c r="R209" i="5" s="1"/>
  <c r="S209" i="5" s="1"/>
  <c r="P206" i="5"/>
  <c r="M206" i="5"/>
  <c r="N206" i="5"/>
  <c r="L206" i="5"/>
  <c r="O206" i="5"/>
  <c r="Q206" i="5"/>
  <c r="R206" i="5" s="1"/>
  <c r="S206" i="5" s="1"/>
  <c r="N203" i="5"/>
  <c r="P203" i="5"/>
  <c r="M203" i="5"/>
  <c r="O203" i="5"/>
  <c r="Q203" i="5"/>
  <c r="R203" i="5" s="1"/>
  <c r="S203" i="5" s="1"/>
  <c r="L203" i="5"/>
  <c r="X98" i="5"/>
  <c r="Z98" i="5"/>
  <c r="Y98" i="5"/>
  <c r="W98" i="5"/>
  <c r="V98" i="5"/>
  <c r="M214" i="5"/>
  <c r="N214" i="5"/>
  <c r="P214" i="5"/>
  <c r="O214" i="5"/>
  <c r="L214" i="5"/>
  <c r="Q214" i="5"/>
  <c r="R214" i="5" s="1"/>
  <c r="S214" i="5" s="1"/>
  <c r="N194" i="5"/>
  <c r="P194" i="5"/>
  <c r="O194" i="5"/>
  <c r="M194" i="5"/>
  <c r="L194" i="5"/>
  <c r="Q194" i="5"/>
  <c r="R194" i="5" s="1"/>
  <c r="S194" i="5" s="1"/>
  <c r="O33" i="5"/>
  <c r="M33" i="5"/>
  <c r="N33" i="5"/>
  <c r="P33" i="5"/>
  <c r="Q33" i="5"/>
  <c r="R33" i="5" s="1"/>
  <c r="S33" i="5" s="1"/>
  <c r="L33" i="5"/>
  <c r="O187" i="5"/>
  <c r="N187" i="5"/>
  <c r="M187" i="5"/>
  <c r="P187" i="5"/>
  <c r="L187" i="5"/>
  <c r="Q187" i="5"/>
  <c r="R187" i="5" s="1"/>
  <c r="S187" i="5" s="1"/>
  <c r="X21" i="5"/>
  <c r="Y21" i="5"/>
  <c r="Z21" i="5"/>
  <c r="W21" i="5"/>
  <c r="W14" i="5" s="1"/>
  <c r="AA21" i="5"/>
  <c r="V21" i="5"/>
  <c r="O226" i="5"/>
  <c r="P226" i="5"/>
  <c r="M226" i="5"/>
  <c r="N226" i="5"/>
  <c r="L226" i="5"/>
  <c r="Q226" i="5"/>
  <c r="R226" i="5" s="1"/>
  <c r="S226" i="5" s="1"/>
  <c r="Y156" i="5"/>
  <c r="X156" i="5"/>
  <c r="Z156" i="5"/>
  <c r="W156" i="5"/>
  <c r="V156" i="5"/>
  <c r="Z161" i="5"/>
  <c r="W161" i="5"/>
  <c r="X161" i="5"/>
  <c r="Y161" i="5"/>
  <c r="V161" i="5"/>
  <c r="P99" i="5"/>
  <c r="N99" i="5"/>
  <c r="O99" i="5"/>
  <c r="M99" i="5"/>
  <c r="L99" i="5"/>
  <c r="Q99" i="5"/>
  <c r="R99" i="5" s="1"/>
  <c r="S99" i="5" s="1"/>
  <c r="O217" i="5"/>
  <c r="N217" i="5"/>
  <c r="M217" i="5"/>
  <c r="P217" i="5"/>
  <c r="L217" i="5"/>
  <c r="Q217" i="5"/>
  <c r="R217" i="5" s="1"/>
  <c r="S217" i="5" s="1"/>
  <c r="W209" i="5"/>
  <c r="Y209" i="5"/>
  <c r="Z209" i="5"/>
  <c r="X209" i="5"/>
  <c r="V209" i="5"/>
  <c r="X206" i="5"/>
  <c r="V206" i="5"/>
  <c r="Z206" i="5"/>
  <c r="W206" i="5"/>
  <c r="Y206" i="5"/>
  <c r="X203" i="5"/>
  <c r="V203" i="5"/>
  <c r="Z203" i="5"/>
  <c r="W203" i="5"/>
  <c r="AA203" i="5"/>
  <c r="Y203" i="5"/>
  <c r="Z194" i="5"/>
  <c r="X194" i="5"/>
  <c r="V194" i="5"/>
  <c r="Y194" i="5"/>
  <c r="W194" i="5"/>
  <c r="AA194" i="5"/>
  <c r="V33" i="5"/>
  <c r="X33" i="5"/>
  <c r="Y33" i="5"/>
  <c r="Z33" i="5"/>
  <c r="W33" i="5"/>
  <c r="X80" i="5"/>
  <c r="Z80" i="5"/>
  <c r="W80" i="5"/>
  <c r="Y80" i="5"/>
  <c r="V80" i="5"/>
  <c r="X66" i="5"/>
  <c r="Z66" i="5"/>
  <c r="W66" i="5"/>
  <c r="V66" i="5"/>
  <c r="Y66" i="5"/>
  <c r="N21" i="5"/>
  <c r="O21" i="5"/>
  <c r="P21" i="5"/>
  <c r="M21" i="5"/>
  <c r="L21" i="5"/>
  <c r="Q21" i="5"/>
  <c r="R21" i="5" s="1"/>
  <c r="S21" i="5" s="1"/>
  <c r="X168" i="5"/>
  <c r="W168" i="5"/>
  <c r="Z168" i="5"/>
  <c r="Y168" i="5"/>
  <c r="V168" i="5"/>
  <c r="W150" i="5"/>
  <c r="Z150" i="5"/>
  <c r="Y150" i="5"/>
  <c r="X150" i="5"/>
  <c r="V150" i="5"/>
  <c r="Z226" i="5"/>
  <c r="W226" i="5"/>
  <c r="X226" i="5"/>
  <c r="Y226" i="5"/>
  <c r="V226" i="5"/>
  <c r="Y217" i="5"/>
  <c r="X217" i="5"/>
  <c r="W217" i="5"/>
  <c r="Z217" i="5"/>
  <c r="V217" i="5"/>
  <c r="AA217" i="5"/>
  <c r="O150" i="5"/>
  <c r="N150" i="5"/>
  <c r="P150" i="5"/>
  <c r="M150" i="5"/>
  <c r="Q150" i="5"/>
  <c r="R150" i="5" s="1"/>
  <c r="S150" i="5" s="1"/>
  <c r="L150" i="5"/>
  <c r="O73" i="5"/>
  <c r="P73" i="5"/>
  <c r="M73" i="5"/>
  <c r="N73" i="5"/>
  <c r="L73" i="5"/>
  <c r="Q73" i="5"/>
  <c r="R73" i="5" s="1"/>
  <c r="S73" i="5" s="1"/>
  <c r="O162" i="5"/>
  <c r="P162" i="5"/>
  <c r="M162" i="5"/>
  <c r="N162" i="5"/>
  <c r="Q162" i="5"/>
  <c r="R162" i="5" s="1"/>
  <c r="S162" i="5" s="1"/>
  <c r="L162" i="5"/>
  <c r="O128" i="5"/>
  <c r="P128" i="5"/>
  <c r="N128" i="5"/>
  <c r="Q128" i="5"/>
  <c r="R128" i="5" s="1"/>
  <c r="S128" i="5" s="1"/>
  <c r="M128" i="5"/>
  <c r="L128" i="5"/>
  <c r="N177" i="5"/>
  <c r="P177" i="5"/>
  <c r="M177" i="5"/>
  <c r="O177" i="5"/>
  <c r="Q177" i="5"/>
  <c r="R177" i="5" s="1"/>
  <c r="S177" i="5" s="1"/>
  <c r="L177" i="5"/>
  <c r="Y184" i="5"/>
  <c r="X184" i="5"/>
  <c r="Z184" i="5"/>
  <c r="W184" i="5"/>
  <c r="V184" i="5"/>
  <c r="X197" i="5"/>
  <c r="Y197" i="5"/>
  <c r="Z197" i="5"/>
  <c r="W197" i="5"/>
  <c r="V197" i="5"/>
  <c r="P110" i="5"/>
  <c r="M110" i="5"/>
  <c r="O110" i="5"/>
  <c r="N110" i="5"/>
  <c r="Q110" i="5"/>
  <c r="R110" i="5" s="1"/>
  <c r="S110" i="5" s="1"/>
  <c r="L110" i="5"/>
  <c r="O80" i="5"/>
  <c r="P80" i="5"/>
  <c r="M80" i="5"/>
  <c r="N80" i="5"/>
  <c r="L80" i="5"/>
  <c r="Q80" i="5"/>
  <c r="R80" i="5" s="1"/>
  <c r="S80" i="5" s="1"/>
  <c r="P66" i="5"/>
  <c r="N66" i="5"/>
  <c r="M66" i="5"/>
  <c r="L66" i="5"/>
  <c r="O66" i="5"/>
  <c r="Q66" i="5"/>
  <c r="R66" i="5" s="1"/>
  <c r="S66" i="5" s="1"/>
  <c r="Y210" i="5"/>
  <c r="W210" i="5"/>
  <c r="V210" i="5"/>
  <c r="AA210" i="5"/>
  <c r="X210" i="5"/>
  <c r="Z210" i="5"/>
  <c r="N53" i="5"/>
  <c r="P53" i="5"/>
  <c r="O53" i="5"/>
  <c r="M53" i="5"/>
  <c r="Q53" i="5"/>
  <c r="R53" i="5" s="1"/>
  <c r="S53" i="5" s="1"/>
  <c r="L53" i="5"/>
  <c r="Q9" i="5" s="1"/>
  <c r="W177" i="5"/>
  <c r="Z177" i="5"/>
  <c r="Y177" i="5"/>
  <c r="X177" i="5"/>
  <c r="V177" i="5"/>
  <c r="N211" i="5"/>
  <c r="M211" i="5"/>
  <c r="L211" i="5"/>
  <c r="O211" i="5"/>
  <c r="Q211" i="5"/>
  <c r="R211" i="5" s="1"/>
  <c r="S211" i="5" s="1"/>
  <c r="P211" i="5"/>
  <c r="P67" i="5"/>
  <c r="M67" i="5"/>
  <c r="N67" i="5"/>
  <c r="L67" i="5"/>
  <c r="Q67" i="5"/>
  <c r="R67" i="5" s="1"/>
  <c r="S67" i="5" s="1"/>
  <c r="O67" i="5"/>
  <c r="O179" i="5"/>
  <c r="M179" i="5"/>
  <c r="N179" i="5"/>
  <c r="P179" i="5"/>
  <c r="Q179" i="5"/>
  <c r="R179" i="5" s="1"/>
  <c r="S179" i="5" s="1"/>
  <c r="L179" i="5"/>
  <c r="O184" i="5"/>
  <c r="M184" i="5"/>
  <c r="P184" i="5"/>
  <c r="N184" i="5"/>
  <c r="Q184" i="5"/>
  <c r="R184" i="5" s="1"/>
  <c r="S184" i="5" s="1"/>
  <c r="L184" i="5"/>
  <c r="Z179" i="5"/>
  <c r="X179" i="5"/>
  <c r="Y179" i="5"/>
  <c r="W179" i="5"/>
  <c r="V179" i="5"/>
  <c r="X160" i="5"/>
  <c r="Z160" i="5"/>
  <c r="Y160" i="5"/>
  <c r="W160" i="5"/>
  <c r="V160" i="5"/>
  <c r="N197" i="5"/>
  <c r="O197" i="5"/>
  <c r="M197" i="5"/>
  <c r="P197" i="5"/>
  <c r="L197" i="5"/>
  <c r="Q197" i="5"/>
  <c r="R197" i="5" s="1"/>
  <c r="S197" i="5" s="1"/>
  <c r="N173" i="5"/>
  <c r="M173" i="5"/>
  <c r="O173" i="5"/>
  <c r="P173" i="5"/>
  <c r="L173" i="5"/>
  <c r="Q173" i="5"/>
  <c r="R173" i="5" s="1"/>
  <c r="S173" i="5" s="1"/>
  <c r="W110" i="5"/>
  <c r="X110" i="5"/>
  <c r="Y110" i="5"/>
  <c r="Z110" i="5"/>
  <c r="V110" i="5"/>
  <c r="AA16" i="5"/>
  <c r="AA187" i="5" s="1"/>
  <c r="AD230" i="5"/>
  <c r="Y216" i="5"/>
  <c r="W216" i="5"/>
  <c r="V216" i="5"/>
  <c r="X216" i="5"/>
  <c r="Z216" i="5"/>
  <c r="R19" i="5"/>
  <c r="Q232" i="5"/>
  <c r="M50" i="5"/>
  <c r="M14" i="5" s="1"/>
  <c r="N50" i="5"/>
  <c r="P50" i="5"/>
  <c r="O50" i="5"/>
  <c r="L50" i="5"/>
  <c r="Q50" i="5"/>
  <c r="R50" i="5" s="1"/>
  <c r="S50" i="5" s="1"/>
  <c r="X62" i="5"/>
  <c r="Y62" i="5"/>
  <c r="Z62" i="5"/>
  <c r="V62" i="5"/>
  <c r="W62" i="5"/>
  <c r="X67" i="5"/>
  <c r="Z67" i="5"/>
  <c r="W67" i="5"/>
  <c r="Y67" i="5"/>
  <c r="AA67" i="5"/>
  <c r="V67" i="5"/>
  <c r="N160" i="5"/>
  <c r="P160" i="5"/>
  <c r="M160" i="5"/>
  <c r="O160" i="5"/>
  <c r="L160" i="5"/>
  <c r="Q160" i="5"/>
  <c r="R160" i="5" s="1"/>
  <c r="S160" i="5" s="1"/>
  <c r="M168" i="5"/>
  <c r="O168" i="5"/>
  <c r="N168" i="5"/>
  <c r="P168" i="5"/>
  <c r="Q168" i="5"/>
  <c r="R168" i="5" s="1"/>
  <c r="S168" i="5" s="1"/>
  <c r="L168" i="5"/>
  <c r="P156" i="5"/>
  <c r="O156" i="5"/>
  <c r="M156" i="5"/>
  <c r="N156" i="5"/>
  <c r="L156" i="5"/>
  <c r="Q156" i="5"/>
  <c r="R156" i="5" s="1"/>
  <c r="S156" i="5" s="1"/>
  <c r="Z173" i="5"/>
  <c r="W173" i="5"/>
  <c r="V173" i="5"/>
  <c r="X173" i="5"/>
  <c r="Y173" i="5"/>
  <c r="AA173" i="5"/>
  <c r="M210" i="5"/>
  <c r="N210" i="5"/>
  <c r="L210" i="5"/>
  <c r="P210" i="5"/>
  <c r="O210" i="5"/>
  <c r="Q210" i="5"/>
  <c r="R210" i="5" s="1"/>
  <c r="S210" i="5" s="1"/>
  <c r="N216" i="5"/>
  <c r="M216" i="5"/>
  <c r="P216" i="5"/>
  <c r="L216" i="5"/>
  <c r="Q216" i="5"/>
  <c r="R216" i="5" s="1"/>
  <c r="S216" i="5" s="1"/>
  <c r="O216" i="5"/>
  <c r="Y53" i="5"/>
  <c r="Z53" i="5"/>
  <c r="W53" i="5"/>
  <c r="V53" i="5"/>
  <c r="X53" i="5"/>
  <c r="W50" i="5"/>
  <c r="Y50" i="5"/>
  <c r="Z50" i="5"/>
  <c r="V50" i="5"/>
  <c r="X50" i="5"/>
  <c r="AA50" i="5"/>
  <c r="AB187" i="5" l="1"/>
  <c r="AC187" i="5" s="1"/>
  <c r="AD187" i="5"/>
  <c r="AE187" i="5"/>
  <c r="AA211" i="5"/>
  <c r="AB217" i="5"/>
  <c r="AC217" i="5" s="1"/>
  <c r="AD217" i="5"/>
  <c r="AE217" i="5" s="1"/>
  <c r="R232" i="5"/>
  <c r="S19" i="5"/>
  <c r="AA177" i="5"/>
  <c r="AA168" i="5"/>
  <c r="AA209" i="5"/>
  <c r="AD203" i="5"/>
  <c r="AE203" i="5"/>
  <c r="AB203" i="5"/>
  <c r="AC203" i="5" s="1"/>
  <c r="AB21" i="5"/>
  <c r="AC21" i="5" s="1"/>
  <c r="AD21" i="5"/>
  <c r="AE21" i="5"/>
  <c r="AB99" i="5"/>
  <c r="AC99" i="5" s="1"/>
  <c r="AD99" i="5"/>
  <c r="AE99" i="5"/>
  <c r="AA136" i="5"/>
  <c r="AA48" i="5"/>
  <c r="AA85" i="5"/>
  <c r="AA104" i="5"/>
  <c r="AA89" i="5"/>
  <c r="AA52" i="5"/>
  <c r="AA68" i="5"/>
  <c r="AA113" i="5"/>
  <c r="AA213" i="5"/>
  <c r="AA170" i="5"/>
  <c r="AA175" i="5"/>
  <c r="AA27" i="5"/>
  <c r="AA91" i="5"/>
  <c r="AA56" i="5"/>
  <c r="AA40" i="5"/>
  <c r="AA185" i="5"/>
  <c r="AA101" i="5"/>
  <c r="AA121" i="5"/>
  <c r="AA61" i="5"/>
  <c r="AA165" i="5"/>
  <c r="AA152" i="5"/>
  <c r="AA223" i="5"/>
  <c r="AA120" i="5"/>
  <c r="AA132" i="5"/>
  <c r="AA147" i="5"/>
  <c r="AA228" i="5"/>
  <c r="AA92" i="5"/>
  <c r="AA169" i="5"/>
  <c r="AA112" i="5"/>
  <c r="AA11" i="5"/>
  <c r="AA9" i="5" s="1"/>
  <c r="AA22" i="5"/>
  <c r="AA20" i="5"/>
  <c r="AA107" i="5"/>
  <c r="AA39" i="5"/>
  <c r="AA38" i="5"/>
  <c r="AA148" i="5"/>
  <c r="AA83" i="5"/>
  <c r="AA146" i="5"/>
  <c r="AA59" i="5"/>
  <c r="AA140" i="5"/>
  <c r="AA86" i="5"/>
  <c r="AA60" i="5"/>
  <c r="AA102" i="5"/>
  <c r="AA207" i="5"/>
  <c r="AA186" i="5"/>
  <c r="AA57" i="5"/>
  <c r="AA178" i="5"/>
  <c r="AA43" i="5"/>
  <c r="AA100" i="5"/>
  <c r="AA215" i="5"/>
  <c r="AA142" i="5"/>
  <c r="AA90" i="5"/>
  <c r="AA182" i="5"/>
  <c r="AA126" i="5"/>
  <c r="AA78" i="5"/>
  <c r="AA109" i="5"/>
  <c r="AA42" i="5"/>
  <c r="AA221" i="5"/>
  <c r="AA191" i="5"/>
  <c r="AA36" i="5"/>
  <c r="AA167" i="5"/>
  <c r="AA222" i="5"/>
  <c r="AA71" i="5"/>
  <c r="AA183" i="5"/>
  <c r="AA93" i="5"/>
  <c r="AA151" i="5"/>
  <c r="AA202" i="5"/>
  <c r="AA153" i="5"/>
  <c r="AA154" i="5"/>
  <c r="AA94" i="5"/>
  <c r="AA55" i="5"/>
  <c r="AA24" i="5"/>
  <c r="AA145" i="5"/>
  <c r="AA76" i="5"/>
  <c r="AA166" i="5"/>
  <c r="AA176" i="5"/>
  <c r="AA37" i="5"/>
  <c r="AA137" i="5"/>
  <c r="AA116" i="5"/>
  <c r="AA35" i="5"/>
  <c r="AA122" i="5"/>
  <c r="AA190" i="5"/>
  <c r="AA149" i="5"/>
  <c r="AA127" i="5"/>
  <c r="AA181" i="5"/>
  <c r="AA44" i="5"/>
  <c r="AA41" i="5"/>
  <c r="AA188" i="5"/>
  <c r="AA74" i="5"/>
  <c r="AA65" i="5"/>
  <c r="AA79" i="5"/>
  <c r="AA172" i="5"/>
  <c r="AA193" i="5"/>
  <c r="AA230" i="5"/>
  <c r="AB230" i="5" s="1"/>
  <c r="AA72" i="5"/>
  <c r="AA171" i="5"/>
  <c r="AA227" i="5"/>
  <c r="AA32" i="5"/>
  <c r="AA64" i="5"/>
  <c r="AA95" i="5"/>
  <c r="AA225" i="5"/>
  <c r="AA63" i="5"/>
  <c r="AA159" i="5"/>
  <c r="AA212" i="5"/>
  <c r="AA117" i="5"/>
  <c r="AA138" i="5"/>
  <c r="AA69" i="5"/>
  <c r="AA58" i="5"/>
  <c r="AA106" i="5"/>
  <c r="AA81" i="5"/>
  <c r="AA155" i="5"/>
  <c r="AA29" i="5"/>
  <c r="AA130" i="5"/>
  <c r="AA70" i="5"/>
  <c r="AA204" i="5"/>
  <c r="AA229" i="5"/>
  <c r="AA45" i="5"/>
  <c r="AA97" i="5"/>
  <c r="AA199" i="5"/>
  <c r="AA30" i="5"/>
  <c r="AA198" i="5"/>
  <c r="AA143" i="5"/>
  <c r="AA46" i="5"/>
  <c r="AA23" i="5"/>
  <c r="AA200" i="5"/>
  <c r="AA51" i="5"/>
  <c r="AA118" i="5"/>
  <c r="AA119" i="5"/>
  <c r="AA218" i="5"/>
  <c r="AA25" i="5"/>
  <c r="AA135" i="5"/>
  <c r="AA47" i="5"/>
  <c r="AA133" i="5"/>
  <c r="AA49" i="5"/>
  <c r="AA28" i="5"/>
  <c r="AA141" i="5"/>
  <c r="AA129" i="5"/>
  <c r="AA103" i="5"/>
  <c r="AA195" i="5"/>
  <c r="AA189" i="5"/>
  <c r="AA75" i="5"/>
  <c r="AA88" i="5"/>
  <c r="AA108" i="5"/>
  <c r="AA105" i="5"/>
  <c r="AA131" i="5"/>
  <c r="AA180" i="5"/>
  <c r="AA111" i="5"/>
  <c r="AA54" i="5"/>
  <c r="AA158" i="5"/>
  <c r="AA174" i="5"/>
  <c r="AA157" i="5"/>
  <c r="AA124" i="5"/>
  <c r="AA139" i="5"/>
  <c r="AA134" i="5"/>
  <c r="AA87" i="5"/>
  <c r="AA196" i="5"/>
  <c r="AA82" i="5"/>
  <c r="AA26" i="5"/>
  <c r="AA96" i="5"/>
  <c r="AA19" i="5"/>
  <c r="AA201" i="5"/>
  <c r="AA33" i="5"/>
  <c r="AA156" i="5"/>
  <c r="AA73" i="5"/>
  <c r="AB210" i="5"/>
  <c r="AC210" i="5" s="1"/>
  <c r="AD210" i="5"/>
  <c r="AE210" i="5" s="1"/>
  <c r="AA53" i="5"/>
  <c r="AA184" i="5"/>
  <c r="AA150" i="5"/>
  <c r="AA206" i="5"/>
  <c r="AA161" i="5"/>
  <c r="AA98" i="5"/>
  <c r="AA162" i="5"/>
  <c r="AB173" i="5"/>
  <c r="AC173" i="5" s="1"/>
  <c r="AD173" i="5"/>
  <c r="AE173" i="5"/>
  <c r="AD67" i="5"/>
  <c r="AE67" i="5"/>
  <c r="AB67" i="5"/>
  <c r="AC67" i="5" s="1"/>
  <c r="AB194" i="5"/>
  <c r="AC194" i="5" s="1"/>
  <c r="AD194" i="5"/>
  <c r="AE194" i="5" s="1"/>
  <c r="AA62" i="5"/>
  <c r="AA110" i="5"/>
  <c r="AA179" i="5"/>
  <c r="AA80" i="5"/>
  <c r="AA31" i="5"/>
  <c r="AA125" i="5"/>
  <c r="AB128" i="5"/>
  <c r="AC128" i="5" s="1"/>
  <c r="AD128" i="5"/>
  <c r="AE128" i="5" s="1"/>
  <c r="AD50" i="5"/>
  <c r="AE50" i="5"/>
  <c r="AB50" i="5"/>
  <c r="AC50" i="5" s="1"/>
  <c r="AA216" i="5"/>
  <c r="AA160" i="5"/>
  <c r="AA197" i="5"/>
  <c r="AA226" i="5"/>
  <c r="AA66" i="5"/>
  <c r="AA214" i="5"/>
  <c r="AA163" i="5"/>
  <c r="AB80" i="5" l="1"/>
  <c r="AC80" i="5" s="1"/>
  <c r="AD80" i="5"/>
  <c r="AE80" i="5" s="1"/>
  <c r="AB156" i="5"/>
  <c r="AC156" i="5" s="1"/>
  <c r="AD156" i="5"/>
  <c r="AE156" i="5" s="1"/>
  <c r="AD46" i="5"/>
  <c r="AE46" i="5" s="1"/>
  <c r="AB46" i="5"/>
  <c r="AC46" i="5" s="1"/>
  <c r="AD64" i="5"/>
  <c r="AB64" i="5"/>
  <c r="AC64" i="5" s="1"/>
  <c r="AE64" i="5"/>
  <c r="AB202" i="5"/>
  <c r="AC202" i="5" s="1"/>
  <c r="AD202" i="5"/>
  <c r="AE202" i="5"/>
  <c r="AB38" i="5"/>
  <c r="AC38" i="5" s="1"/>
  <c r="AD38" i="5"/>
  <c r="AE38" i="5" s="1"/>
  <c r="AB85" i="5"/>
  <c r="AC85" i="5" s="1"/>
  <c r="AD85" i="5"/>
  <c r="AE85" i="5" s="1"/>
  <c r="AB163" i="5"/>
  <c r="AC163" i="5" s="1"/>
  <c r="AD163" i="5"/>
  <c r="AE163" i="5"/>
  <c r="AB33" i="5"/>
  <c r="AC33" i="5" s="1"/>
  <c r="AD33" i="5"/>
  <c r="AE33" i="5" s="1"/>
  <c r="AB103" i="5"/>
  <c r="AC103" i="5" s="1"/>
  <c r="AD103" i="5"/>
  <c r="AE103" i="5" s="1"/>
  <c r="AE32" i="5"/>
  <c r="AB32" i="5"/>
  <c r="AC32" i="5" s="1"/>
  <c r="AD32" i="5"/>
  <c r="AB221" i="5"/>
  <c r="AC221" i="5" s="1"/>
  <c r="AD221" i="5"/>
  <c r="AE221" i="5"/>
  <c r="AD228" i="5"/>
  <c r="AE228" i="5" s="1"/>
  <c r="AB228" i="5"/>
  <c r="AC228" i="5" s="1"/>
  <c r="AE184" i="5"/>
  <c r="AB184" i="5"/>
  <c r="AC184" i="5" s="1"/>
  <c r="AD184" i="5"/>
  <c r="AD129" i="5"/>
  <c r="AE129" i="5"/>
  <c r="AB129" i="5"/>
  <c r="AC129" i="5" s="1"/>
  <c r="AB117" i="5"/>
  <c r="AC117" i="5" s="1"/>
  <c r="AD117" i="5"/>
  <c r="AE117" i="5"/>
  <c r="AB145" i="5"/>
  <c r="AC145" i="5" s="1"/>
  <c r="AD145" i="5"/>
  <c r="AE145" i="5" s="1"/>
  <c r="AB100" i="5"/>
  <c r="AC100" i="5" s="1"/>
  <c r="AE100" i="5"/>
  <c r="AD100" i="5"/>
  <c r="AD101" i="5"/>
  <c r="AE101" i="5" s="1"/>
  <c r="AB101" i="5"/>
  <c r="AC101" i="5" s="1"/>
  <c r="AB141" i="5"/>
  <c r="AC141" i="5" s="1"/>
  <c r="AD141" i="5"/>
  <c r="AE141" i="5" s="1"/>
  <c r="AD171" i="5"/>
  <c r="AE171" i="5" s="1"/>
  <c r="AB171" i="5"/>
  <c r="AC171" i="5" s="1"/>
  <c r="AD183" i="5"/>
  <c r="AE183" i="5" s="1"/>
  <c r="AB183" i="5"/>
  <c r="AC183" i="5" s="1"/>
  <c r="AB109" i="5"/>
  <c r="AC109" i="5" s="1"/>
  <c r="AD109" i="5"/>
  <c r="AE109" i="5" s="1"/>
  <c r="AB43" i="5"/>
  <c r="AC43" i="5" s="1"/>
  <c r="AD43" i="5"/>
  <c r="AE43" i="5"/>
  <c r="AD140" i="5"/>
  <c r="AE140" i="5"/>
  <c r="AB140" i="5"/>
  <c r="AC140" i="5" s="1"/>
  <c r="AD20" i="5"/>
  <c r="AE20" i="5" s="1"/>
  <c r="AB20" i="5"/>
  <c r="AC20" i="5" s="1"/>
  <c r="AD132" i="5"/>
  <c r="AE132" i="5" s="1"/>
  <c r="AB132" i="5"/>
  <c r="AC132" i="5" s="1"/>
  <c r="AB185" i="5"/>
  <c r="AC185" i="5" s="1"/>
  <c r="AD185" i="5"/>
  <c r="AE185" i="5" s="1"/>
  <c r="AD113" i="5"/>
  <c r="AE113" i="5" s="1"/>
  <c r="AB113" i="5"/>
  <c r="AC113" i="5" s="1"/>
  <c r="AE195" i="5"/>
  <c r="AB195" i="5"/>
  <c r="AC195" i="5" s="1"/>
  <c r="AD195" i="5"/>
  <c r="AD69" i="5"/>
  <c r="AE69" i="5"/>
  <c r="AB69" i="5"/>
  <c r="AC69" i="5" s="1"/>
  <c r="AD191" i="5"/>
  <c r="AE191" i="5"/>
  <c r="AB191" i="5"/>
  <c r="AC191" i="5" s="1"/>
  <c r="AD150" i="5"/>
  <c r="AE150" i="5"/>
  <c r="AB150" i="5"/>
  <c r="AC150" i="5" s="1"/>
  <c r="AD180" i="5"/>
  <c r="AE180" i="5" s="1"/>
  <c r="AB180" i="5"/>
  <c r="AC180" i="5" s="1"/>
  <c r="AD138" i="5"/>
  <c r="AE138" i="5" s="1"/>
  <c r="AB138" i="5"/>
  <c r="AC138" i="5" s="1"/>
  <c r="AB190" i="5"/>
  <c r="AC190" i="5" s="1"/>
  <c r="AD190" i="5"/>
  <c r="AE190" i="5" s="1"/>
  <c r="AD215" i="5"/>
  <c r="AE215" i="5" s="1"/>
  <c r="AB215" i="5"/>
  <c r="AC215" i="5" s="1"/>
  <c r="AD39" i="5"/>
  <c r="AE39" i="5" s="1"/>
  <c r="AB39" i="5"/>
  <c r="AC39" i="5" s="1"/>
  <c r="AB48" i="5"/>
  <c r="AC48" i="5" s="1"/>
  <c r="AD48" i="5"/>
  <c r="AE48" i="5" s="1"/>
  <c r="AB139" i="5"/>
  <c r="AC139" i="5" s="1"/>
  <c r="AD139" i="5"/>
  <c r="AE139" i="5" s="1"/>
  <c r="AB130" i="5"/>
  <c r="AC130" i="5" s="1"/>
  <c r="AD130" i="5"/>
  <c r="AE130" i="5"/>
  <c r="AB93" i="5"/>
  <c r="AC93" i="5" s="1"/>
  <c r="AE93" i="5"/>
  <c r="AD93" i="5"/>
  <c r="AD62" i="5"/>
  <c r="AE62" i="5" s="1"/>
  <c r="AB62" i="5"/>
  <c r="AC62" i="5" s="1"/>
  <c r="AB124" i="5"/>
  <c r="AC124" i="5" s="1"/>
  <c r="AD124" i="5"/>
  <c r="AE124" i="5"/>
  <c r="AD212" i="5"/>
  <c r="AE212" i="5" s="1"/>
  <c r="AB212" i="5"/>
  <c r="AC212" i="5" s="1"/>
  <c r="AE226" i="5"/>
  <c r="AD226" i="5"/>
  <c r="AB226" i="5"/>
  <c r="AC226" i="5" s="1"/>
  <c r="AB96" i="5"/>
  <c r="AC96" i="5" s="1"/>
  <c r="AD96" i="5"/>
  <c r="AE96" i="5" s="1"/>
  <c r="AD155" i="5"/>
  <c r="AE155" i="5"/>
  <c r="AB155" i="5"/>
  <c r="AC155" i="5" s="1"/>
  <c r="AD78" i="5"/>
  <c r="AE78" i="5"/>
  <c r="AB78" i="5"/>
  <c r="AC78" i="5" s="1"/>
  <c r="AD40" i="5"/>
  <c r="AE40" i="5" s="1"/>
  <c r="AB40" i="5"/>
  <c r="AC40" i="5" s="1"/>
  <c r="AE211" i="5"/>
  <c r="AB211" i="5"/>
  <c r="AC211" i="5" s="1"/>
  <c r="AD211" i="5"/>
  <c r="AD206" i="5"/>
  <c r="AE206" i="5"/>
  <c r="AB206" i="5"/>
  <c r="AC206" i="5" s="1"/>
  <c r="AE135" i="5"/>
  <c r="AD135" i="5"/>
  <c r="AB135" i="5"/>
  <c r="AC135" i="5" s="1"/>
  <c r="AE204" i="5"/>
  <c r="AB204" i="5"/>
  <c r="AC204" i="5" s="1"/>
  <c r="AD204" i="5"/>
  <c r="AD166" i="5"/>
  <c r="AE166" i="5"/>
  <c r="AB166" i="5"/>
  <c r="AC166" i="5" s="1"/>
  <c r="AB92" i="5"/>
  <c r="AC92" i="5" s="1"/>
  <c r="AD92" i="5"/>
  <c r="AE92" i="5"/>
  <c r="AD134" i="5"/>
  <c r="AE134" i="5"/>
  <c r="AB134" i="5"/>
  <c r="AC134" i="5" s="1"/>
  <c r="AD70" i="5"/>
  <c r="AE70" i="5" s="1"/>
  <c r="AB70" i="5"/>
  <c r="AC70" i="5" s="1"/>
  <c r="AB65" i="5"/>
  <c r="AC65" i="5" s="1"/>
  <c r="AD65" i="5"/>
  <c r="AE65" i="5" s="1"/>
  <c r="AB60" i="5"/>
  <c r="AC60" i="5" s="1"/>
  <c r="AD60" i="5"/>
  <c r="AE60" i="5" s="1"/>
  <c r="AB201" i="5"/>
  <c r="AC201" i="5" s="1"/>
  <c r="AD201" i="5"/>
  <c r="AE201" i="5" s="1"/>
  <c r="AB198" i="5"/>
  <c r="AC198" i="5" s="1"/>
  <c r="AD198" i="5"/>
  <c r="AE198" i="5"/>
  <c r="AB227" i="5"/>
  <c r="AC227" i="5" s="1"/>
  <c r="AD227" i="5"/>
  <c r="AE227" i="5" s="1"/>
  <c r="AD42" i="5"/>
  <c r="AE42" i="5"/>
  <c r="AB42" i="5"/>
  <c r="AC42" i="5" s="1"/>
  <c r="AB107" i="5"/>
  <c r="AC107" i="5" s="1"/>
  <c r="AD107" i="5"/>
  <c r="AE107" i="5"/>
  <c r="AB213" i="5"/>
  <c r="AC213" i="5" s="1"/>
  <c r="AD213" i="5"/>
  <c r="AE213" i="5" s="1"/>
  <c r="AD66" i="5"/>
  <c r="AE66" i="5"/>
  <c r="AB66" i="5"/>
  <c r="AC66" i="5" s="1"/>
  <c r="AB105" i="5"/>
  <c r="AC105" i="5" s="1"/>
  <c r="AD105" i="5"/>
  <c r="AE105" i="5"/>
  <c r="AD29" i="5"/>
  <c r="AE29" i="5" s="1"/>
  <c r="AB29" i="5"/>
  <c r="AC29" i="5" s="1"/>
  <c r="AB35" i="5"/>
  <c r="AC35" i="5" s="1"/>
  <c r="AD35" i="5"/>
  <c r="AE35" i="5" s="1"/>
  <c r="AD28" i="5"/>
  <c r="AE28" i="5"/>
  <c r="AB28" i="5"/>
  <c r="AC28" i="5" s="1"/>
  <c r="AD159" i="5"/>
  <c r="AB159" i="5"/>
  <c r="AC159" i="5" s="1"/>
  <c r="AE159" i="5"/>
  <c r="AB71" i="5"/>
  <c r="AC71" i="5" s="1"/>
  <c r="AD71" i="5"/>
  <c r="AE71" i="5" s="1"/>
  <c r="AD197" i="5"/>
  <c r="AE197" i="5" s="1"/>
  <c r="AB197" i="5"/>
  <c r="AC197" i="5" s="1"/>
  <c r="AE111" i="5"/>
  <c r="AB111" i="5"/>
  <c r="AC111" i="5" s="1"/>
  <c r="AD111" i="5"/>
  <c r="AD149" i="5"/>
  <c r="AE149" i="5"/>
  <c r="AB149" i="5"/>
  <c r="AC149" i="5" s="1"/>
  <c r="AB102" i="5"/>
  <c r="AC102" i="5" s="1"/>
  <c r="AD102" i="5"/>
  <c r="AE102" i="5" s="1"/>
  <c r="AD61" i="5"/>
  <c r="AE61" i="5" s="1"/>
  <c r="AB61" i="5"/>
  <c r="AC61" i="5" s="1"/>
  <c r="AB143" i="5"/>
  <c r="AC143" i="5" s="1"/>
  <c r="AE143" i="5"/>
  <c r="AD143" i="5"/>
  <c r="AD151" i="5"/>
  <c r="AE151" i="5"/>
  <c r="AB151" i="5"/>
  <c r="AC151" i="5" s="1"/>
  <c r="AD121" i="5"/>
  <c r="AB121" i="5"/>
  <c r="AC121" i="5" s="1"/>
  <c r="AE121" i="5"/>
  <c r="AB214" i="5"/>
  <c r="AC214" i="5" s="1"/>
  <c r="AD214" i="5"/>
  <c r="AE214" i="5" s="1"/>
  <c r="AD131" i="5"/>
  <c r="AE131" i="5"/>
  <c r="AB131" i="5"/>
  <c r="AC131" i="5" s="1"/>
  <c r="AB74" i="5"/>
  <c r="AC74" i="5" s="1"/>
  <c r="AD74" i="5"/>
  <c r="AE74" i="5"/>
  <c r="AD86" i="5"/>
  <c r="AE86" i="5" s="1"/>
  <c r="AB86" i="5"/>
  <c r="AC86" i="5" s="1"/>
  <c r="AB136" i="5"/>
  <c r="AC136" i="5" s="1"/>
  <c r="AD136" i="5"/>
  <c r="AE136" i="5"/>
  <c r="AB53" i="5"/>
  <c r="AC53" i="5" s="1"/>
  <c r="AE53" i="5"/>
  <c r="AD53" i="5"/>
  <c r="AD119" i="5"/>
  <c r="AE119" i="5"/>
  <c r="AB119" i="5"/>
  <c r="AC119" i="5" s="1"/>
  <c r="AB188" i="5"/>
  <c r="AC188" i="5" s="1"/>
  <c r="AD188" i="5"/>
  <c r="AE188" i="5"/>
  <c r="AD108" i="5"/>
  <c r="AE108" i="5" s="1"/>
  <c r="AB108" i="5"/>
  <c r="AC108" i="5" s="1"/>
  <c r="AB199" i="5"/>
  <c r="AC199" i="5" s="1"/>
  <c r="AD199" i="5"/>
  <c r="AE199" i="5" s="1"/>
  <c r="AB41" i="5"/>
  <c r="AC41" i="5" s="1"/>
  <c r="AD41" i="5"/>
  <c r="AE41" i="5"/>
  <c r="AD55" i="5"/>
  <c r="AB55" i="5"/>
  <c r="AC55" i="5" s="1"/>
  <c r="AE55" i="5"/>
  <c r="AB59" i="5"/>
  <c r="AC59" i="5" s="1"/>
  <c r="AD59" i="5"/>
  <c r="AE59" i="5" s="1"/>
  <c r="AB120" i="5"/>
  <c r="AC120" i="5" s="1"/>
  <c r="AD120" i="5"/>
  <c r="AE120" i="5" s="1"/>
  <c r="AD162" i="5"/>
  <c r="AE162" i="5"/>
  <c r="AB162" i="5"/>
  <c r="AC162" i="5" s="1"/>
  <c r="AB56" i="5"/>
  <c r="AC56" i="5" s="1"/>
  <c r="AD56" i="5"/>
  <c r="AE56" i="5"/>
  <c r="AE160" i="5"/>
  <c r="AB160" i="5"/>
  <c r="AC160" i="5" s="1"/>
  <c r="AD160" i="5"/>
  <c r="AB125" i="5"/>
  <c r="AC125" i="5" s="1"/>
  <c r="AD125" i="5"/>
  <c r="AE125" i="5" s="1"/>
  <c r="AB98" i="5"/>
  <c r="AC98" i="5" s="1"/>
  <c r="AD98" i="5"/>
  <c r="AE98" i="5" s="1"/>
  <c r="AD82" i="5"/>
  <c r="AB82" i="5"/>
  <c r="AC82" i="5" s="1"/>
  <c r="AE82" i="5"/>
  <c r="AE158" i="5"/>
  <c r="AB158" i="5"/>
  <c r="AC158" i="5" s="1"/>
  <c r="AD158" i="5"/>
  <c r="AB75" i="5"/>
  <c r="AC75" i="5" s="1"/>
  <c r="AD75" i="5"/>
  <c r="AE75" i="5" s="1"/>
  <c r="AB133" i="5"/>
  <c r="AC133" i="5" s="1"/>
  <c r="AD133" i="5"/>
  <c r="AE133" i="5"/>
  <c r="AD200" i="5"/>
  <c r="AE200" i="5"/>
  <c r="AB200" i="5"/>
  <c r="AC200" i="5" s="1"/>
  <c r="AB45" i="5"/>
  <c r="AC45" i="5" s="1"/>
  <c r="AD45" i="5"/>
  <c r="AE45" i="5" s="1"/>
  <c r="AD106" i="5"/>
  <c r="AE106" i="5"/>
  <c r="AB106" i="5"/>
  <c r="AC106" i="5" s="1"/>
  <c r="AB225" i="5"/>
  <c r="AC225" i="5" s="1"/>
  <c r="AD225" i="5"/>
  <c r="AE225" i="5" s="1"/>
  <c r="AB193" i="5"/>
  <c r="AC193" i="5" s="1"/>
  <c r="AD193" i="5"/>
  <c r="AE193" i="5" s="1"/>
  <c r="AE181" i="5"/>
  <c r="AD181" i="5"/>
  <c r="AB181" i="5"/>
  <c r="AC181" i="5" s="1"/>
  <c r="AD37" i="5"/>
  <c r="AE37" i="5" s="1"/>
  <c r="AB37" i="5"/>
  <c r="AC37" i="5" s="1"/>
  <c r="AD154" i="5"/>
  <c r="AE154" i="5"/>
  <c r="AB154" i="5"/>
  <c r="AC154" i="5" s="1"/>
  <c r="AD167" i="5"/>
  <c r="AB167" i="5"/>
  <c r="AC167" i="5" s="1"/>
  <c r="AE167" i="5"/>
  <c r="AD182" i="5"/>
  <c r="AE182" i="5" s="1"/>
  <c r="AB182" i="5"/>
  <c r="AC182" i="5" s="1"/>
  <c r="AD186" i="5"/>
  <c r="AE186" i="5" s="1"/>
  <c r="AB186" i="5"/>
  <c r="AC186" i="5" s="1"/>
  <c r="AB83" i="5"/>
  <c r="AC83" i="5" s="1"/>
  <c r="AD83" i="5"/>
  <c r="AE83" i="5"/>
  <c r="AD112" i="5"/>
  <c r="AE112" i="5" s="1"/>
  <c r="AB112" i="5"/>
  <c r="AC112" i="5" s="1"/>
  <c r="AB152" i="5"/>
  <c r="AC152" i="5" s="1"/>
  <c r="AD152" i="5"/>
  <c r="AE152" i="5" s="1"/>
  <c r="AB91" i="5"/>
  <c r="AC91" i="5" s="1"/>
  <c r="AD91" i="5"/>
  <c r="AE91" i="5" s="1"/>
  <c r="AD89" i="5"/>
  <c r="AE89" i="5"/>
  <c r="AB89" i="5"/>
  <c r="AC89" i="5" s="1"/>
  <c r="AB177" i="5"/>
  <c r="AC177" i="5" s="1"/>
  <c r="AD177" i="5"/>
  <c r="AE177" i="5" s="1"/>
  <c r="AB87" i="5"/>
  <c r="AC87" i="5" s="1"/>
  <c r="AD87" i="5"/>
  <c r="AE87" i="5" s="1"/>
  <c r="AB79" i="5"/>
  <c r="AC79" i="5" s="1"/>
  <c r="AD79" i="5"/>
  <c r="AE79" i="5" s="1"/>
  <c r="AD142" i="5"/>
  <c r="AB142" i="5"/>
  <c r="AC142" i="5" s="1"/>
  <c r="AE142" i="5"/>
  <c r="AD175" i="5"/>
  <c r="AE175" i="5" s="1"/>
  <c r="AB175" i="5"/>
  <c r="AC175" i="5" s="1"/>
  <c r="AD179" i="5"/>
  <c r="AE179" i="5" s="1"/>
  <c r="AB179" i="5"/>
  <c r="AC179" i="5" s="1"/>
  <c r="AD25" i="5"/>
  <c r="AE25" i="5"/>
  <c r="AB25" i="5"/>
  <c r="AC25" i="5" s="1"/>
  <c r="AB76" i="5"/>
  <c r="AC76" i="5" s="1"/>
  <c r="AD76" i="5"/>
  <c r="AE76" i="5" s="1"/>
  <c r="AB170" i="5"/>
  <c r="AC170" i="5" s="1"/>
  <c r="AD170" i="5"/>
  <c r="AE170" i="5" s="1"/>
  <c r="AB110" i="5"/>
  <c r="AC110" i="5" s="1"/>
  <c r="AD110" i="5"/>
  <c r="AE110" i="5" s="1"/>
  <c r="AD218" i="5"/>
  <c r="AE218" i="5" s="1"/>
  <c r="AB218" i="5"/>
  <c r="AC218" i="5" s="1"/>
  <c r="AD122" i="5"/>
  <c r="AE122" i="5" s="1"/>
  <c r="AB122" i="5"/>
  <c r="AC122" i="5" s="1"/>
  <c r="AB147" i="5"/>
  <c r="AC147" i="5" s="1"/>
  <c r="AD147" i="5"/>
  <c r="AE147" i="5"/>
  <c r="AD19" i="5"/>
  <c r="AD232" i="5" s="1"/>
  <c r="AD16" i="5" s="1"/>
  <c r="AA232" i="5"/>
  <c r="AB19" i="5"/>
  <c r="AD30" i="5"/>
  <c r="AE30" i="5" s="1"/>
  <c r="AB30" i="5"/>
  <c r="AC30" i="5" s="1"/>
  <c r="AD24" i="5"/>
  <c r="AE24" i="5" s="1"/>
  <c r="AB24" i="5"/>
  <c r="AC24" i="5" s="1"/>
  <c r="AB157" i="5"/>
  <c r="AC157" i="5" s="1"/>
  <c r="AD157" i="5"/>
  <c r="AE157" i="5"/>
  <c r="AD118" i="5"/>
  <c r="AE118" i="5" s="1"/>
  <c r="AB118" i="5"/>
  <c r="AC118" i="5" s="1"/>
  <c r="AB72" i="5"/>
  <c r="AC72" i="5" s="1"/>
  <c r="AD72" i="5"/>
  <c r="AE72" i="5" s="1"/>
  <c r="AB116" i="5"/>
  <c r="AC116" i="5" s="1"/>
  <c r="AD116" i="5"/>
  <c r="AE116" i="5" s="1"/>
  <c r="AB178" i="5"/>
  <c r="AC178" i="5" s="1"/>
  <c r="AD178" i="5"/>
  <c r="AE178" i="5" s="1"/>
  <c r="AB22" i="5"/>
  <c r="AC22" i="5" s="1"/>
  <c r="AD22" i="5"/>
  <c r="AE22" i="5" s="1"/>
  <c r="AD68" i="5"/>
  <c r="AE68" i="5" s="1"/>
  <c r="AB68" i="5"/>
  <c r="AC68" i="5" s="1"/>
  <c r="AB209" i="5"/>
  <c r="AC209" i="5" s="1"/>
  <c r="AE209" i="5"/>
  <c r="AD209" i="5"/>
  <c r="AB26" i="5"/>
  <c r="AC26" i="5" s="1"/>
  <c r="AD26" i="5"/>
  <c r="AE26" i="5"/>
  <c r="AB174" i="5"/>
  <c r="AC174" i="5" s="1"/>
  <c r="AD174" i="5"/>
  <c r="AE174" i="5"/>
  <c r="AB88" i="5"/>
  <c r="AC88" i="5" s="1"/>
  <c r="AD88" i="5"/>
  <c r="AE88" i="5" s="1"/>
  <c r="AB49" i="5"/>
  <c r="AC49" i="5" s="1"/>
  <c r="AD49" i="5"/>
  <c r="AE49" i="5" s="1"/>
  <c r="AD51" i="5"/>
  <c r="AB51" i="5"/>
  <c r="AC51" i="5" s="1"/>
  <c r="AE51" i="5"/>
  <c r="AD97" i="5"/>
  <c r="AE97" i="5"/>
  <c r="AB97" i="5"/>
  <c r="AC97" i="5" s="1"/>
  <c r="AD81" i="5"/>
  <c r="AE81" i="5" s="1"/>
  <c r="AB81" i="5"/>
  <c r="AC81" i="5" s="1"/>
  <c r="AB63" i="5"/>
  <c r="AC63" i="5" s="1"/>
  <c r="AD63" i="5"/>
  <c r="AE63" i="5" s="1"/>
  <c r="AB44" i="5"/>
  <c r="AC44" i="5" s="1"/>
  <c r="AD44" i="5"/>
  <c r="AE44" i="5" s="1"/>
  <c r="AB137" i="5"/>
  <c r="AC137" i="5" s="1"/>
  <c r="AD137" i="5"/>
  <c r="AE137" i="5" s="1"/>
  <c r="AB94" i="5"/>
  <c r="AC94" i="5" s="1"/>
  <c r="AD94" i="5"/>
  <c r="AE94" i="5"/>
  <c r="AD222" i="5"/>
  <c r="AE222" i="5" s="1"/>
  <c r="AB222" i="5"/>
  <c r="AC222" i="5" s="1"/>
  <c r="AD126" i="5"/>
  <c r="AE126" i="5"/>
  <c r="AB126" i="5"/>
  <c r="AC126" i="5" s="1"/>
  <c r="AB57" i="5"/>
  <c r="AC57" i="5" s="1"/>
  <c r="AD57" i="5"/>
  <c r="AE57" i="5" s="1"/>
  <c r="AE146" i="5"/>
  <c r="AB146" i="5"/>
  <c r="AC146" i="5" s="1"/>
  <c r="AD146" i="5"/>
  <c r="AD223" i="5"/>
  <c r="AE223" i="5"/>
  <c r="AB223" i="5"/>
  <c r="AC223" i="5" s="1"/>
  <c r="AD52" i="5"/>
  <c r="AE52" i="5" s="1"/>
  <c r="AB52" i="5"/>
  <c r="AC52" i="5" s="1"/>
  <c r="AB168" i="5"/>
  <c r="AC168" i="5" s="1"/>
  <c r="AD168" i="5"/>
  <c r="AE168" i="5" s="1"/>
  <c r="AE216" i="5"/>
  <c r="AB216" i="5"/>
  <c r="AC216" i="5" s="1"/>
  <c r="AD216" i="5"/>
  <c r="AB31" i="5"/>
  <c r="AC31" i="5" s="1"/>
  <c r="AD31" i="5"/>
  <c r="AE31" i="5" s="1"/>
  <c r="AD161" i="5"/>
  <c r="AB161" i="5"/>
  <c r="AC161" i="5" s="1"/>
  <c r="AE161" i="5"/>
  <c r="AD73" i="5"/>
  <c r="AE73" i="5"/>
  <c r="AB73" i="5"/>
  <c r="AC73" i="5" s="1"/>
  <c r="AD196" i="5"/>
  <c r="AE196" i="5" s="1"/>
  <c r="AB196" i="5"/>
  <c r="AC196" i="5" s="1"/>
  <c r="AB54" i="5"/>
  <c r="AC54" i="5" s="1"/>
  <c r="AD54" i="5"/>
  <c r="AE54" i="5" s="1"/>
  <c r="AD189" i="5"/>
  <c r="AE189" i="5" s="1"/>
  <c r="AB189" i="5"/>
  <c r="AC189" i="5" s="1"/>
  <c r="AB47" i="5"/>
  <c r="AC47" i="5" s="1"/>
  <c r="AD47" i="5"/>
  <c r="AE47" i="5" s="1"/>
  <c r="AE23" i="5"/>
  <c r="AD23" i="5"/>
  <c r="AB23" i="5"/>
  <c r="AC23" i="5" s="1"/>
  <c r="AD229" i="5"/>
  <c r="AE229" i="5"/>
  <c r="AB229" i="5"/>
  <c r="AC229" i="5" s="1"/>
  <c r="AB58" i="5"/>
  <c r="AC58" i="5" s="1"/>
  <c r="AD58" i="5"/>
  <c r="AE58" i="5"/>
  <c r="AB95" i="5"/>
  <c r="AC95" i="5" s="1"/>
  <c r="AD95" i="5"/>
  <c r="AE95" i="5" s="1"/>
  <c r="AD172" i="5"/>
  <c r="AE172" i="5" s="1"/>
  <c r="AB172" i="5"/>
  <c r="AC172" i="5" s="1"/>
  <c r="AD127" i="5"/>
  <c r="AE127" i="5"/>
  <c r="AB127" i="5"/>
  <c r="AC127" i="5" s="1"/>
  <c r="AD176" i="5"/>
  <c r="AE176" i="5" s="1"/>
  <c r="AB176" i="5"/>
  <c r="AC176" i="5" s="1"/>
  <c r="AD153" i="5"/>
  <c r="AE153" i="5" s="1"/>
  <c r="AB153" i="5"/>
  <c r="AC153" i="5" s="1"/>
  <c r="AB36" i="5"/>
  <c r="AC36" i="5" s="1"/>
  <c r="AD36" i="5"/>
  <c r="AE36" i="5"/>
  <c r="AB90" i="5"/>
  <c r="AC90" i="5" s="1"/>
  <c r="AD90" i="5"/>
  <c r="AE90" i="5" s="1"/>
  <c r="AD207" i="5"/>
  <c r="AE207" i="5"/>
  <c r="AB207" i="5"/>
  <c r="AC207" i="5" s="1"/>
  <c r="AD148" i="5"/>
  <c r="AE148" i="5" s="1"/>
  <c r="AB148" i="5"/>
  <c r="AC148" i="5" s="1"/>
  <c r="AB169" i="5"/>
  <c r="AC169" i="5" s="1"/>
  <c r="AD169" i="5"/>
  <c r="AE169" i="5" s="1"/>
  <c r="AE165" i="5"/>
  <c r="AB165" i="5"/>
  <c r="AC165" i="5" s="1"/>
  <c r="AD165" i="5"/>
  <c r="AD27" i="5"/>
  <c r="AE27" i="5" s="1"/>
  <c r="AB27" i="5"/>
  <c r="AC27" i="5" s="1"/>
  <c r="AD104" i="5"/>
  <c r="AE104" i="5" s="1"/>
  <c r="AB104" i="5"/>
  <c r="AC104" i="5" s="1"/>
  <c r="AB232" i="5" l="1"/>
  <c r="AC19" i="5"/>
  <c r="AE19" i="5"/>
  <c r="AE232" i="5" s="1"/>
  <c r="AE16" i="5" s="1"/>
</calcChain>
</file>

<file path=xl/sharedStrings.xml><?xml version="1.0" encoding="utf-8"?>
<sst xmlns="http://schemas.openxmlformats.org/spreadsheetml/2006/main" count="904" uniqueCount="409">
  <si>
    <t>Activity #</t>
  </si>
  <si>
    <t>FTE</t>
  </si>
  <si>
    <t>Object Code</t>
  </si>
  <si>
    <t>2xx</t>
  </si>
  <si>
    <t>12x</t>
  </si>
  <si>
    <t>13x</t>
  </si>
  <si>
    <t>33x</t>
  </si>
  <si>
    <t>34x</t>
  </si>
  <si>
    <t>35x</t>
  </si>
  <si>
    <t>4xx</t>
  </si>
  <si>
    <t>5xx</t>
  </si>
  <si>
    <t>8xx</t>
  </si>
  <si>
    <t>Licensed Salaries</t>
  </si>
  <si>
    <t>Classified Salaries</t>
  </si>
  <si>
    <t>Administrative Salaries</t>
  </si>
  <si>
    <t>Substitute Salaries</t>
  </si>
  <si>
    <t>Additional Salaries</t>
  </si>
  <si>
    <t>Benefits</t>
  </si>
  <si>
    <t>31x</t>
  </si>
  <si>
    <t>Instructional, Professional and Technical Services</t>
  </si>
  <si>
    <t>Transportation</t>
  </si>
  <si>
    <t>Travel</t>
  </si>
  <si>
    <t>Communications</t>
  </si>
  <si>
    <t>Supplies and Materials</t>
  </si>
  <si>
    <t>Capital Outlay</t>
  </si>
  <si>
    <t>Dues and Fees</t>
  </si>
  <si>
    <t>Proposed Activity</t>
  </si>
  <si>
    <t>$ Amount</t>
  </si>
  <si>
    <t>Total Expenditures:</t>
  </si>
  <si>
    <t>Estimated Allocation</t>
  </si>
  <si>
    <t>Name</t>
  </si>
  <si>
    <t>Phone</t>
  </si>
  <si>
    <t>Email</t>
  </si>
  <si>
    <t>Unbudgeted Funds:</t>
  </si>
  <si>
    <t>Portland SD 1J</t>
  </si>
  <si>
    <t>Salem-Keizer SD 24J</t>
  </si>
  <si>
    <t>Reynolds SD 7</t>
  </si>
  <si>
    <t>Lincoln County SD</t>
  </si>
  <si>
    <t>Eugene SD 4J</t>
  </si>
  <si>
    <t>Bend-LaPine Administrative SD 1</t>
  </si>
  <si>
    <t>Woodburn SD 103</t>
  </si>
  <si>
    <t>Three Rivers/Josephine County SD</t>
  </si>
  <si>
    <t>Springfield SD 19</t>
  </si>
  <si>
    <t>Coos Bay SD 9</t>
  </si>
  <si>
    <t>Klamath County SD</t>
  </si>
  <si>
    <t>Eagle Point SD 9</t>
  </si>
  <si>
    <t>Hillsboro SD 1J</t>
  </si>
  <si>
    <t>North Clackamas SD 12</t>
  </si>
  <si>
    <t>Centennial SD 28J</t>
  </si>
  <si>
    <t>Gresham-Barlow SD 10J</t>
  </si>
  <si>
    <t>Phoenix-Talent SD 4</t>
  </si>
  <si>
    <t>Greater Albany Public SD 8J</t>
  </si>
  <si>
    <t>Corvallis SD 509J</t>
  </si>
  <si>
    <t>Jefferson County SD 509J</t>
  </si>
  <si>
    <t>Oregon City SD 62</t>
  </si>
  <si>
    <t>Douglas County SD 4</t>
  </si>
  <si>
    <t>Morrow SD 1</t>
  </si>
  <si>
    <t>Winston-Dillard SD 116</t>
  </si>
  <si>
    <t>Santiam Canyon SD 129J</t>
  </si>
  <si>
    <t>Willamina SD 30J</t>
  </si>
  <si>
    <t>Central Point SD 6</t>
  </si>
  <si>
    <t>Gervais SD 1</t>
  </si>
  <si>
    <t>David Douglas SD 40</t>
  </si>
  <si>
    <t>Canby SD 86</t>
  </si>
  <si>
    <t>Baker SD 5J</t>
  </si>
  <si>
    <t>Klamath Falls City Schools</t>
  </si>
  <si>
    <t>La Grande SD 1</t>
  </si>
  <si>
    <t>North Wasco County SD 21</t>
  </si>
  <si>
    <t>Reedsport SD 105</t>
  </si>
  <si>
    <t>Sheridan SD 48J</t>
  </si>
  <si>
    <t>Estacada SD 108</t>
  </si>
  <si>
    <t>Adel SD 21</t>
  </si>
  <si>
    <t>Myrtle Point SD 41</t>
  </si>
  <si>
    <t>Glendale SD 77</t>
  </si>
  <si>
    <t>Adrian SD 61</t>
  </si>
  <si>
    <t>South Lane SD 45J3</t>
  </si>
  <si>
    <t>Annex SD 29</t>
  </si>
  <si>
    <t>Pendleton SD 16</t>
  </si>
  <si>
    <t>Redmond SD 2J</t>
  </si>
  <si>
    <t>Medford SD 549C</t>
  </si>
  <si>
    <t>St Helens SD 502</t>
  </si>
  <si>
    <t>Oakridge SD 76</t>
  </si>
  <si>
    <t>Arlington SD 3</t>
  </si>
  <si>
    <t>Arock SD 81</t>
  </si>
  <si>
    <t>Knappa SD 4</t>
  </si>
  <si>
    <t>Ashland SD 5</t>
  </si>
  <si>
    <t>Falls City SD 57</t>
  </si>
  <si>
    <t>North Bend SD 13</t>
  </si>
  <si>
    <t>Ashwood SD 8</t>
  </si>
  <si>
    <t>Astoria SD 1</t>
  </si>
  <si>
    <t>Sweet Home SD 55</t>
  </si>
  <si>
    <t>Umatilla SD 6R</t>
  </si>
  <si>
    <t>Athena-Weston SD 29RJ</t>
  </si>
  <si>
    <t>Bandon SD 54</t>
  </si>
  <si>
    <t>Milton-Freewater Unified SD 7</t>
  </si>
  <si>
    <t>Gladstone SD 115</t>
  </si>
  <si>
    <t>Clatskanie SD 6J</t>
  </si>
  <si>
    <t>Mitchell SD 55</t>
  </si>
  <si>
    <t>Yamhill Carlton SD 1</t>
  </si>
  <si>
    <t>Black Butte SD 41</t>
  </si>
  <si>
    <t>Dufur SD 29</t>
  </si>
  <si>
    <t>Brookings-Harbor SD 17C</t>
  </si>
  <si>
    <t>Burnt River SD 30J</t>
  </si>
  <si>
    <t>Butte Falls SD 91</t>
  </si>
  <si>
    <t>Camas Valley SD 21J</t>
  </si>
  <si>
    <t>Cascade SD 5</t>
  </si>
  <si>
    <t>Central Linn SD 552</t>
  </si>
  <si>
    <t>Central SD 13J</t>
  </si>
  <si>
    <t>Forest Grove SD 15</t>
  </si>
  <si>
    <t>Jefferson SD 14J</t>
  </si>
  <si>
    <t>Condon SD 25J</t>
  </si>
  <si>
    <t>Dayton SD 8</t>
  </si>
  <si>
    <t>Corbett SD 39</t>
  </si>
  <si>
    <t>Cove SD 15</t>
  </si>
  <si>
    <t>Creswell SD 40</t>
  </si>
  <si>
    <t>Coquille SD 8</t>
  </si>
  <si>
    <t>South Umpqua SD 19</t>
  </si>
  <si>
    <t>Dallas SD 2</t>
  </si>
  <si>
    <t>Union SD 5</t>
  </si>
  <si>
    <t>Beaverton SD 48J</t>
  </si>
  <si>
    <t>Frenchglen SD 16</t>
  </si>
  <si>
    <t>Colton SD 53</t>
  </si>
  <si>
    <t>McKenzie SD 68</t>
  </si>
  <si>
    <t>Dayville SD 16J</t>
  </si>
  <si>
    <t>Vernonia SD 47J</t>
  </si>
  <si>
    <t>Crow-Applegate-Lorane SD 66</t>
  </si>
  <si>
    <t>Diamond SD 7</t>
  </si>
  <si>
    <t>Powers SD 31</t>
  </si>
  <si>
    <t>Rogue River SD 35</t>
  </si>
  <si>
    <t>Double O SD 28</t>
  </si>
  <si>
    <t>Central Curry SD 1</t>
  </si>
  <si>
    <t>Drewsey SD 13</t>
  </si>
  <si>
    <t>Alsea SD 7J</t>
  </si>
  <si>
    <t>Echo SD 5</t>
  </si>
  <si>
    <t>Elgin SD 23</t>
  </si>
  <si>
    <t>Elkton SD 34</t>
  </si>
  <si>
    <t>Enterprise SD 21</t>
  </si>
  <si>
    <t>Tigard-Tualatin SD 23J</t>
  </si>
  <si>
    <t>Fossil SD 21J</t>
  </si>
  <si>
    <t>Gaston SD 511J</t>
  </si>
  <si>
    <t>Bethel SD 52</t>
  </si>
  <si>
    <t>Glide SD 12</t>
  </si>
  <si>
    <t>West Linn-Wilsonville SD 3J</t>
  </si>
  <si>
    <t>Fern Ridge SD 28J</t>
  </si>
  <si>
    <t>Harney County SD 4</t>
  </si>
  <si>
    <t>Harney County Union High SD 1J</t>
  </si>
  <si>
    <t>Harper SD 66</t>
  </si>
  <si>
    <t>Harrisburg SD 7J</t>
  </si>
  <si>
    <t>Crook County SD</t>
  </si>
  <si>
    <t>Hermiston SD 8</t>
  </si>
  <si>
    <t>Hood River County SD</t>
  </si>
  <si>
    <t>Huntington SD 16J</t>
  </si>
  <si>
    <t>Imbler SD 11</t>
  </si>
  <si>
    <t>Ione SD R2</t>
  </si>
  <si>
    <t>Rainier SD 13</t>
  </si>
  <si>
    <t>Jewell SD 8</t>
  </si>
  <si>
    <t>John Day SD 3</t>
  </si>
  <si>
    <t>Jordan Valley SD 3</t>
  </si>
  <si>
    <t>Joseph SD 6</t>
  </si>
  <si>
    <t>Junction City SD 69</t>
  </si>
  <si>
    <t>Juntura SD 12</t>
  </si>
  <si>
    <t>Scio SD 95</t>
  </si>
  <si>
    <t>Lake County SD 7</t>
  </si>
  <si>
    <t>Lake Oswego SD 7J</t>
  </si>
  <si>
    <t>Lebanon Community SD 9</t>
  </si>
  <si>
    <t>Long Creek SD 17</t>
  </si>
  <si>
    <t>Lowell SD 71</t>
  </si>
  <si>
    <t>Mapleton SD 32</t>
  </si>
  <si>
    <t>Marcola SD 79J</t>
  </si>
  <si>
    <t>Amity SD 4J</t>
  </si>
  <si>
    <t>McMinnville SD 40</t>
  </si>
  <si>
    <t>Banks SD 13</t>
  </si>
  <si>
    <t>Blachly SD 90</t>
  </si>
  <si>
    <t>Monroe SD 1J</t>
  </si>
  <si>
    <t>Monument SD 8</t>
  </si>
  <si>
    <t>Mt Angel SD 91</t>
  </si>
  <si>
    <t>Neah-Kah-Nie SD 56</t>
  </si>
  <si>
    <t>Culver SD 4</t>
  </si>
  <si>
    <t>Newberg SD 29J</t>
  </si>
  <si>
    <t>North Douglas SD 22</t>
  </si>
  <si>
    <t>Douglas County SD 15</t>
  </si>
  <si>
    <t>North Marion SD 15</t>
  </si>
  <si>
    <t>North Powder SD 8J</t>
  </si>
  <si>
    <t>North Santiam SD 29J</t>
  </si>
  <si>
    <t>Nyssa SD 26</t>
  </si>
  <si>
    <t>Oakland SD 1</t>
  </si>
  <si>
    <t>Grants Pass SD 7</t>
  </si>
  <si>
    <t>Ontario SD 8C</t>
  </si>
  <si>
    <t>Harney County SD 3</t>
  </si>
  <si>
    <t>Oregon Trail SD 46</t>
  </si>
  <si>
    <t>Paisley SD 11</t>
  </si>
  <si>
    <t>Helix SD 1</t>
  </si>
  <si>
    <t>Perrydale SD 21</t>
  </si>
  <si>
    <t>Philomath SD 17J</t>
  </si>
  <si>
    <t>Molalla River SD 35</t>
  </si>
  <si>
    <t>Pine Creek SD 5</t>
  </si>
  <si>
    <t>Pine Eagle SD 61</t>
  </si>
  <si>
    <t>Pinehurst SD 94</t>
  </si>
  <si>
    <t>Pleasant Hill SD 1</t>
  </si>
  <si>
    <t>Plush SD 18</t>
  </si>
  <si>
    <t>Nestucca Valley SD 101J</t>
  </si>
  <si>
    <t>North Lake SD 14</t>
  </si>
  <si>
    <t>Prairie City SD 4</t>
  </si>
  <si>
    <t>Prospect SD 59</t>
  </si>
  <si>
    <t>Parkrose SD 3</t>
  </si>
  <si>
    <t>Riddle SD 70</t>
  </si>
  <si>
    <t>Riverdale SD 51J</t>
  </si>
  <si>
    <t>Scappoose SD 1J</t>
  </si>
  <si>
    <t>Seaside SD 10</t>
  </si>
  <si>
    <t>Sherman County SD</t>
  </si>
  <si>
    <t>Sherwood SD 88J</t>
  </si>
  <si>
    <t>Silver Falls SD 4J</t>
  </si>
  <si>
    <t>Sisters SD 6</t>
  </si>
  <si>
    <t>Siuslaw SD 97J</t>
  </si>
  <si>
    <t>South Harney SD 33</t>
  </si>
  <si>
    <t>Pilot Rock SD 2</t>
  </si>
  <si>
    <t>Spray SD 1</t>
  </si>
  <si>
    <t>St Paul SD 45</t>
  </si>
  <si>
    <t>Stanfield SD 61</t>
  </si>
  <si>
    <t>Suntex SD 10</t>
  </si>
  <si>
    <t>Sutherlin SD 130</t>
  </si>
  <si>
    <t>Port Orford-Langlois SD 2CJ</t>
  </si>
  <si>
    <t>Tillamook SD 9</t>
  </si>
  <si>
    <t>Troy SD 54</t>
  </si>
  <si>
    <t>Ukiah SD 80R</t>
  </si>
  <si>
    <t>South Wasco County SD 1</t>
  </si>
  <si>
    <t>Vale SD 84</t>
  </si>
  <si>
    <t>Wallowa SD 12</t>
  </si>
  <si>
    <t>Warrenton-Hammond SD 30</t>
  </si>
  <si>
    <t>Yoncalla SD 32</t>
  </si>
  <si>
    <t>Oregon Department of Education</t>
  </si>
  <si>
    <t>Please provide contact information for the person completing this budget</t>
  </si>
  <si>
    <t>Select your institution from the drop down list to the right</t>
  </si>
  <si>
    <t>Office of Education Innovation and Improvement</t>
  </si>
  <si>
    <t xml:space="preserve">Report: Student Investment Acount Estimated Allocations </t>
  </si>
  <si>
    <t>Date:</t>
  </si>
  <si>
    <t>AY 2021</t>
  </si>
  <si>
    <t>There are</t>
  </si>
  <si>
    <t>2019-20</t>
  </si>
  <si>
    <t>2020-21</t>
  </si>
  <si>
    <t>School Districts receiving $0.00, less than, or equal to:</t>
  </si>
  <si>
    <t>Split:</t>
  </si>
  <si>
    <t>Min. Grant Floor:</t>
  </si>
  <si>
    <t>$ available:</t>
  </si>
  <si>
    <t xml:space="preserve">Independent charter ADMw: </t>
  </si>
  <si>
    <t>Unallocated funding:</t>
  </si>
  <si>
    <t>Min. Grant adj. ADMw:</t>
  </si>
  <si>
    <t xml:space="preserve">To be distributed: </t>
  </si>
  <si>
    <t>Adj. state ADMw:</t>
  </si>
  <si>
    <t>Statewide ADMw:</t>
  </si>
  <si>
    <t>School districts less than</t>
  </si>
  <si>
    <t>SIA funds available:</t>
  </si>
  <si>
    <t>Rate per ADMw:</t>
  </si>
  <si>
    <t>Adj. Rate per ADMw:</t>
  </si>
  <si>
    <t>First year of biennium</t>
  </si>
  <si>
    <t>Second year of biennium</t>
  </si>
  <si>
    <t>Inst_Id</t>
  </si>
  <si>
    <t>County</t>
  </si>
  <si>
    <t>2018-19 Extended ADMw</t>
  </si>
  <si>
    <t>Additional Poverty Weighting</t>
  </si>
  <si>
    <t>ADMw Subtotal</t>
  </si>
  <si>
    <t>Exclude for Virtual Public Charter School ADMw</t>
  </si>
  <si>
    <t>Exclude for Eligible Charter School Grant ADMw</t>
  </si>
  <si>
    <t>Exclude for Non-participating Public Charter School ADMw</t>
  </si>
  <si>
    <t>ADMw Total</t>
  </si>
  <si>
    <t xml:space="preserve">(A) Allocation w/out Min. Grant </t>
  </si>
  <si>
    <t>ADMw Min. Threshold</t>
  </si>
  <si>
    <t>Adj. Min. Grant ADMw</t>
  </si>
  <si>
    <t>Min. Grant Amount</t>
  </si>
  <si>
    <t>Min. Grant ADMw</t>
  </si>
  <si>
    <t>(B) Allcoation with Min. Grant Adj.</t>
  </si>
  <si>
    <t>$ Funding Variance (B minus A)</t>
  </si>
  <si>
    <t>% change</t>
  </si>
  <si>
    <t>(B) Allcoation with Min. Grant Adj. (accounting for any unallocated funding)</t>
  </si>
  <si>
    <t>Unallocated Funding Balance</t>
  </si>
  <si>
    <t>Total Funding</t>
  </si>
  <si>
    <t>Baker</t>
  </si>
  <si>
    <t>Benton</t>
  </si>
  <si>
    <t>Clackamas</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</si>
  <si>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</si>
  <si>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</si>
  <si>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</si>
  <si>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</si>
  <si>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</si>
  <si>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</si>
  <si>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</si>
  <si>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</si>
  <si>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</si>
  <si>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</si>
  <si>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</si>
  <si>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</si>
  <si>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</si>
  <si>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</si>
  <si>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</si>
  <si>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</si>
  <si>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</si>
  <si>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</si>
  <si>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</si>
  <si>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</si>
  <si>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Malheur County SD 51</t>
  </si>
  <si>
    <t>Marion</t>
  </si>
  <si>
    <t>Morrow</t>
  </si>
  <si>
    <t>Multnomah</t>
  </si>
  <si>
    <t>Polk</t>
  </si>
  <si>
    <t>Sherman</t>
  </si>
  <si>
    <t>Tillamook</t>
  </si>
  <si>
    <t>Umatilla</t>
  </si>
  <si>
    <t>Union</t>
  </si>
  <si>
    <t>Wallowa</t>
  </si>
  <si>
    <t>Wasco</t>
  </si>
  <si>
    <t>Washington</t>
  </si>
  <si>
    <t>Wheeler</t>
  </si>
  <si>
    <t>Yamhill</t>
  </si>
  <si>
    <t>Assumptions:</t>
  </si>
  <si>
    <t>Virtual charter schools include both full virtual and focus virtual, but does not include supplemental virtual status</t>
  </si>
  <si>
    <t>Estimated Extended ADMw is from the reconcilaiton of the 2018-19 State School Fund in May 2019. The Department will use the Extended ADMw from the 2019-20 State School Fund reconciled in May 2020 for actual Extended ADMw and payments.</t>
  </si>
  <si>
    <t>Bend International School</t>
  </si>
  <si>
    <t>Phoenix School</t>
  </si>
  <si>
    <t>Kids Unlimited Academy</t>
  </si>
  <si>
    <t>Sunny Wolf Charter School</t>
  </si>
  <si>
    <t>Village School</t>
  </si>
  <si>
    <t>Willamette Leadership Academy</t>
  </si>
  <si>
    <t>Lincoln City Career Technical High School</t>
  </si>
  <si>
    <t>Siletz Valley Schools</t>
  </si>
  <si>
    <t>Sweet Home Charter School</t>
  </si>
  <si>
    <t>Four Rivers Community School</t>
  </si>
  <si>
    <t>Kairos PDX</t>
  </si>
  <si>
    <t>Nixyaawii Community School</t>
  </si>
  <si>
    <t>Wahtonka Community School</t>
  </si>
  <si>
    <t>Eola Hills Charter School</t>
  </si>
  <si>
    <t>Recipient</t>
  </si>
  <si>
    <t>CODE</t>
  </si>
  <si>
    <t>Description</t>
  </si>
  <si>
    <t>Total Line Items</t>
  </si>
  <si>
    <t>Total Budgeted</t>
  </si>
  <si>
    <t>TOTAL</t>
  </si>
  <si>
    <t>Total FTE</t>
  </si>
  <si>
    <t>RCS</t>
  </si>
  <si>
    <t>H&amp;S</t>
  </si>
  <si>
    <t>IIT</t>
  </si>
  <si>
    <t>Increased Instructional Time</t>
  </si>
  <si>
    <t>Improving Student Health &amp; Safety</t>
  </si>
  <si>
    <t>Reducing Class Size</t>
  </si>
  <si>
    <t>Allowable Use Category</t>
  </si>
  <si>
    <t>Budget Justification Narrative</t>
  </si>
  <si>
    <t>Maximum Administrative Costs</t>
  </si>
  <si>
    <t>Allowable Administrative Costs:</t>
  </si>
  <si>
    <t>OTHER</t>
  </si>
  <si>
    <t>Miscellaneous</t>
  </si>
  <si>
    <t>ADMIN</t>
  </si>
  <si>
    <t>Administrative Indirect</t>
  </si>
  <si>
    <t>Administrative Indirect Costs</t>
  </si>
  <si>
    <t>Other codes not listed</t>
  </si>
  <si>
    <t xml:space="preserve">Administrative </t>
  </si>
  <si>
    <t>OCG</t>
  </si>
  <si>
    <t>Ongoing Community Engagement</t>
  </si>
  <si>
    <t>Use evidence-based criteria to ensure appropriate student-teacher ratios or staff caseloads;</t>
  </si>
  <si>
    <t>Increasing the use of instructional assistants.</t>
  </si>
  <si>
    <t>More hours and/or days.</t>
  </si>
  <si>
    <t>Summer programs; before or after school programs.</t>
  </si>
  <si>
    <t>Technological investments that minimize class time used for assessments administered to students.</t>
  </si>
  <si>
    <t>Social and emotional learning, trauma-informed practices; student mental and behavioral health.</t>
  </si>
  <si>
    <t>Well-Rounded Education</t>
  </si>
  <si>
    <t>Developmentally appropriate and culturally responsive early literacy practices and programs in pre-K through third grade.</t>
  </si>
  <si>
    <t>Culturally responsive programs and practices in grades 6-8, including learning, counseling and student support that is connected to colleges and careers.</t>
  </si>
  <si>
    <t>Broadened curricular options at all grade levels including: Art, Music, PE, STEM, CTE, engaging electives, accelerated college credit programs, including dual credit, IB, AP, Life Skills, TAG, dropout and prevention programs, and transition supports.</t>
  </si>
  <si>
    <t>Access to licensed educators with a library media endorsement.</t>
  </si>
  <si>
    <t>WRE</t>
  </si>
  <si>
    <t>Well Rounded Education</t>
  </si>
  <si>
    <t>Below are brief descriptions of some of the allowed activities pertaining to the categories listed in the Student Investment Account.</t>
  </si>
  <si>
    <t>Activities aimed to continue engaging focal student groups, communities and staff for input and feedback on planned activities and priorities.</t>
  </si>
  <si>
    <t>Additional Resources</t>
  </si>
  <si>
    <t>SIA Engagement Toolkit</t>
  </si>
  <si>
    <t>SIA Comprehensive Guidance</t>
  </si>
  <si>
    <t>SIA Webpage</t>
  </si>
  <si>
    <t>The "INFO" tab provides brief descriptions of the activities described in the "allowable use" categories.</t>
  </si>
  <si>
    <t>The "Summary" tab provides a summary of categorized expenditures.</t>
  </si>
  <si>
    <t>The "Expenditures" tab is an activities-based budget tool to list and categorize budgeted activities.</t>
  </si>
  <si>
    <t xml:space="preserve">1. Briefly describe the proposed activity (Column "E").
2. Select the appropriate "Allowable Use Category" that best fits the activity from the drop down list (Column "C").
3. Select the appropriate “Object Code” that best fits the activity from the dropdown list (Column “D”).
     If the desired object code is not listed, select “OTHER” and include a note in the justification narrative.
4. Enter FTE, if any is associated with the activity item (Column "B").
5. Enter budgeted amount (Column “F”).
6. Provide a brief narrative justification for the activity and budgeted amount (Column “H”). 
The sheet will auto sum the budgeted amounts as long as an OBJECT code is selected.
</t>
  </si>
  <si>
    <t>(Ongoing Community Engagement</t>
  </si>
  <si>
    <t>Peggy Mahla, Business Manager</t>
  </si>
  <si>
    <t>541-782-2813</t>
  </si>
  <si>
    <t>pmahla@oakridge.k12.or.us</t>
  </si>
  <si>
    <t>Welding Certified Teacher Benefits</t>
  </si>
  <si>
    <t xml:space="preserve">Welding Class start up Materials </t>
  </si>
  <si>
    <t>Wedling Class site renovations</t>
  </si>
  <si>
    <t>Early Childcare Education Wages</t>
  </si>
  <si>
    <t>Early Childcare Education Benefits</t>
  </si>
  <si>
    <t>Culinary Arts Wages</t>
  </si>
  <si>
    <t>Welding Certified Wages</t>
  </si>
  <si>
    <t>Culinary Arts Benefits</t>
  </si>
  <si>
    <t>Culinary Arts Euipment</t>
  </si>
  <si>
    <t>Hoot Mental Health Counseling</t>
  </si>
  <si>
    <t xml:space="preserve">Ophelia's Place Counseling </t>
  </si>
  <si>
    <t>School Based Health Center space renovation</t>
  </si>
  <si>
    <t>ELA Intervention Wages</t>
  </si>
  <si>
    <t>ELA Intervention Benefits</t>
  </si>
  <si>
    <t>Math Intervention Wages</t>
  </si>
  <si>
    <t>Math Intervention Benefits</t>
  </si>
  <si>
    <t>Pre-School Wages</t>
  </si>
  <si>
    <t>Pre-School Benefits</t>
  </si>
  <si>
    <t>Afterschool programs Wages (tutoring)</t>
  </si>
  <si>
    <t>Afterschool programs Benefits (tutoring)</t>
  </si>
  <si>
    <t>CTE Job Shadowing Instructor Friday Wages</t>
  </si>
  <si>
    <t>CTE Job Shadowing Instructor Friday Benefits</t>
  </si>
  <si>
    <t>CTE Job Shadowing Friday Transportation</t>
  </si>
  <si>
    <t>CTE Job Shadowing Materials and Supplies</t>
  </si>
  <si>
    <t>Administration Wages</t>
  </si>
  <si>
    <t>Administration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</si>
</sst>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quot;$&quot;#,##0.00;[Red]&quot;$&quot;#,##0.00"/>
    <numFmt numFmtId="166" formatCode="m/d/yy;@"/>
    <numFmt numFmtId="167" formatCode="0.0"/>
  </numFmts>
  <fonts count="23" x14ac:knownFonts="1">
    <font>
      <sz val="12"/>
      <color theme="1"/>
      <name val="Calibri"/>
      <family val="2"/>
      <scheme val="minor"/>
    </font>
    <font>
      <sz val="12"/>
      <color theme="1"/>
      <name val="Calibri"/>
      <family val="2"/>
      <scheme val="minor"/>
    </font>
    <font>
      <sz val="11"/>
      <color theme="1"/>
      <name val="Calibri"/>
      <family val="2"/>
      <scheme val="minor"/>
    </font>
    <font>
      <u/>
      <sz val="12"/>
      <color theme="10"/>
      <name val="Calibri"/>
      <family val="2"/>
      <scheme val="minor"/>
    </font>
    <font>
      <b/>
      <sz val="16"/>
      <color theme="1"/>
      <name val="Calibri"/>
      <family val="2"/>
      <scheme val="minor"/>
    </font>
    <font>
      <u/>
      <sz val="16"/>
      <color theme="1"/>
      <name val="Calibri"/>
      <family val="2"/>
      <scheme val="minor"/>
    </font>
    <font>
      <sz val="16"/>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sz val="18"/>
      <color rgb="FFFF0000"/>
      <name val="Calibri"/>
      <family val="2"/>
      <scheme val="minor"/>
    </font>
    <font>
      <sz val="20"/>
      <color rgb="FFFF0000"/>
      <name val="Calibri"/>
      <family val="2"/>
      <scheme val="minor"/>
    </font>
    <font>
      <sz val="10"/>
      <name val="Calibri"/>
      <family val="2"/>
      <scheme val="minor"/>
    </font>
    <font>
      <sz val="11"/>
      <color theme="1"/>
      <name val="Calibri"/>
      <family val="2"/>
    </font>
    <font>
      <b/>
      <sz val="12"/>
      <color theme="1"/>
      <name val="Calibri"/>
      <family val="2"/>
      <scheme val="minor"/>
    </font>
    <font>
      <b/>
      <u/>
      <sz val="14"/>
      <color theme="1"/>
      <name val="Calibri"/>
      <family val="2"/>
      <scheme val="minor"/>
    </font>
    <font>
      <sz val="12"/>
      <color rgb="FF000000"/>
      <name val="Calibri"/>
      <family val="2"/>
      <scheme val="minor"/>
    </font>
    <font>
      <b/>
      <sz val="18"/>
      <color theme="1"/>
      <name val="Calibri"/>
      <family val="2"/>
      <scheme val="minor"/>
    </font>
    <font>
      <b/>
      <sz val="14"/>
      <color theme="1"/>
      <name val="Calibri"/>
      <family val="2"/>
      <scheme val="minor"/>
    </font>
    <font>
      <i/>
      <u/>
      <sz val="14"/>
      <color theme="1"/>
      <name val="Calibri"/>
      <family val="2"/>
      <scheme val="minor"/>
    </font>
    <font>
      <sz val="10.5"/>
      <color rgb="FF333333"/>
      <name val="Arial"/>
      <family val="2"/>
    </font>
    <font>
      <sz val="10"/>
      <color rgb="FF333333"/>
      <name val="Arial"/>
      <family val="2"/>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2" fillId="0" borderId="0" applyFont="0" applyFill="0" applyBorder="0" applyAlignment="0" applyProtection="0"/>
    <xf numFmtId="164" fontId="1"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2" fillId="0" borderId="0"/>
    <xf numFmtId="9" fontId="2" fillId="0" borderId="0" applyFont="0" applyFill="0" applyBorder="0" applyAlignment="0" applyProtection="0"/>
  </cellStyleXfs>
  <cellXfs count="186">
    <xf numFmtId="0" fontId="0" fillId="0" borderId="0" xfId="0"/>
    <xf numFmtId="0" fontId="0" fillId="0" borderId="0" xfId="0" applyAlignment="1">
      <alignment horizontal="left"/>
    </xf>
    <xf numFmtId="0" fontId="4" fillId="0" borderId="0" xfId="0" applyFont="1"/>
    <xf numFmtId="0" fontId="4" fillId="2" borderId="1" xfId="0" applyFont="1" applyFill="1" applyBorder="1" applyAlignment="1">
      <alignment horizontal="center"/>
    </xf>
    <xf numFmtId="0" fontId="4" fillId="2" borderId="1" xfId="0" applyFont="1" applyFill="1" applyBorder="1" applyAlignment="1">
      <alignment horizontal="left"/>
    </xf>
    <xf numFmtId="0" fontId="0" fillId="0" borderId="1" xfId="0" applyFont="1" applyBorder="1" applyAlignment="1">
      <alignment horizontal="center" vertical="center"/>
    </xf>
    <xf numFmtId="164" fontId="1" fillId="0" borderId="1" xfId="2" applyFont="1" applyBorder="1"/>
    <xf numFmtId="0" fontId="0" fillId="0" borderId="1" xfId="0" applyBorder="1"/>
    <xf numFmtId="0" fontId="0" fillId="0" borderId="1" xfId="0" applyFont="1" applyBorder="1" applyAlignment="1">
      <alignment horizontal="left" vertical="center" wrapText="1"/>
    </xf>
    <xf numFmtId="0" fontId="0" fillId="0" borderId="1" xfId="0" applyFont="1" applyBorder="1" applyAlignment="1">
      <alignment horizontal="left" vertical="center"/>
    </xf>
    <xf numFmtId="164" fontId="1" fillId="0" borderId="2" xfId="2" applyFont="1" applyBorder="1" applyAlignment="1">
      <alignment horizontal="left"/>
    </xf>
    <xf numFmtId="0" fontId="0" fillId="3" borderId="0" xfId="0" applyFill="1"/>
    <xf numFmtId="0" fontId="0" fillId="3" borderId="3" xfId="0" applyFill="1" applyBorder="1"/>
    <xf numFmtId="0" fontId="4" fillId="3" borderId="0" xfId="0" applyFont="1" applyFill="1"/>
    <xf numFmtId="0" fontId="5" fillId="3" borderId="0" xfId="0" applyFont="1" applyFill="1" applyAlignment="1">
      <alignment horizontal="center" vertical="center"/>
    </xf>
    <xf numFmtId="0" fontId="2" fillId="0" borderId="0" xfId="5"/>
    <xf numFmtId="0" fontId="2" fillId="0" borderId="0" xfId="5" applyAlignment="1">
      <alignment horizontal="center"/>
    </xf>
    <xf numFmtId="44" fontId="2" fillId="0" borderId="0" xfId="5" applyNumberFormat="1"/>
    <xf numFmtId="44" fontId="1" fillId="0" borderId="0" xfId="3" applyFont="1"/>
    <xf numFmtId="0" fontId="2" fillId="0" borderId="0" xfId="5" applyAlignment="1">
      <alignment horizontal="left"/>
    </xf>
    <xf numFmtId="0" fontId="4" fillId="3" borderId="4" xfId="0" applyFont="1" applyFill="1" applyBorder="1" applyAlignment="1">
      <alignment horizontal="center" vertical="center"/>
    </xf>
    <xf numFmtId="0" fontId="4" fillId="3" borderId="5" xfId="0" applyFont="1" applyFill="1" applyBorder="1" applyAlignment="1">
      <alignment horizontal="right" vertical="center"/>
    </xf>
    <xf numFmtId="0" fontId="4" fillId="3" borderId="6" xfId="0" applyFont="1" applyFill="1" applyBorder="1" applyAlignment="1">
      <alignment horizontal="right" vertical="center"/>
    </xf>
    <xf numFmtId="164" fontId="6" fillId="0" borderId="7" xfId="2" applyFont="1" applyBorder="1" applyAlignment="1">
      <alignment horizontal="center" vertical="center"/>
    </xf>
    <xf numFmtId="164" fontId="6" fillId="0" borderId="8" xfId="2" applyFont="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165" fontId="1" fillId="0" borderId="1" xfId="2" applyNumberFormat="1" applyFont="1" applyBorder="1"/>
    <xf numFmtId="0" fontId="7" fillId="0" borderId="0" xfId="5" applyFont="1"/>
    <xf numFmtId="0" fontId="2" fillId="0" borderId="0" xfId="5" applyAlignment="1">
      <alignment horizontal="right"/>
    </xf>
    <xf numFmtId="0" fontId="8" fillId="0" borderId="0" xfId="5" applyFont="1"/>
    <xf numFmtId="0" fontId="9" fillId="0" borderId="0" xfId="5" applyFont="1"/>
    <xf numFmtId="0" fontId="2" fillId="0" borderId="0" xfId="5" applyFont="1" applyAlignment="1">
      <alignment horizontal="right"/>
    </xf>
    <xf numFmtId="166" fontId="2" fillId="0" borderId="0" xfId="5" applyNumberFormat="1" applyFont="1"/>
    <xf numFmtId="0" fontId="10" fillId="0" borderId="0" xfId="5" applyFont="1" applyAlignment="1">
      <alignment horizontal="left" vertical="center"/>
    </xf>
    <xf numFmtId="0" fontId="11" fillId="0" borderId="0" xfId="5" applyFont="1" applyAlignment="1">
      <alignment horizontal="center" vertical="center"/>
    </xf>
    <xf numFmtId="44" fontId="11" fillId="0" borderId="0" xfId="5" applyNumberFormat="1" applyFont="1" applyAlignment="1">
      <alignment horizontal="center" vertical="center"/>
    </xf>
    <xf numFmtId="44" fontId="11" fillId="0" borderId="0" xfId="3" applyFont="1" applyAlignment="1">
      <alignment horizontal="center" vertical="center"/>
    </xf>
    <xf numFmtId="166" fontId="9" fillId="0" borderId="0" xfId="5" applyNumberFormat="1" applyFont="1"/>
    <xf numFmtId="44" fontId="1" fillId="4" borderId="2" xfId="3" applyFont="1" applyFill="1" applyBorder="1" applyAlignment="1">
      <alignment horizontal="center"/>
    </xf>
    <xf numFmtId="44" fontId="1" fillId="4" borderId="12" xfId="3" applyFont="1" applyFill="1" applyBorder="1" applyAlignment="1">
      <alignment horizontal="center"/>
    </xf>
    <xf numFmtId="0" fontId="12" fillId="0" borderId="0" xfId="5" applyFont="1"/>
    <xf numFmtId="0" fontId="2" fillId="0" borderId="0" xfId="5" applyFont="1" applyAlignment="1">
      <alignment horizontal="center"/>
    </xf>
    <xf numFmtId="44" fontId="9" fillId="0" borderId="0" xfId="3" applyFont="1"/>
    <xf numFmtId="44" fontId="1" fillId="0" borderId="2" xfId="3" applyFont="1" applyFill="1" applyBorder="1" applyAlignment="1">
      <alignment horizontal="right"/>
    </xf>
    <xf numFmtId="44" fontId="1" fillId="0" borderId="12" xfId="3" applyFont="1" applyFill="1" applyBorder="1" applyAlignment="1">
      <alignment horizontal="right"/>
    </xf>
    <xf numFmtId="10" fontId="2" fillId="0" borderId="0" xfId="5" applyNumberFormat="1"/>
    <xf numFmtId="44" fontId="1" fillId="4" borderId="1" xfId="3" applyFont="1" applyFill="1" applyBorder="1" applyAlignment="1">
      <alignment horizontal="center"/>
    </xf>
    <xf numFmtId="9" fontId="2" fillId="0" borderId="1" xfId="3" applyNumberFormat="1" applyFont="1" applyFill="1" applyBorder="1"/>
    <xf numFmtId="9" fontId="2" fillId="0" borderId="1" xfId="5" applyNumberFormat="1" applyFont="1" applyBorder="1"/>
    <xf numFmtId="44" fontId="1" fillId="0" borderId="0" xfId="3" applyFont="1" applyAlignment="1">
      <alignment horizontal="right"/>
    </xf>
    <xf numFmtId="44" fontId="1" fillId="0" borderId="0" xfId="3" applyFont="1" applyFill="1" applyAlignment="1"/>
    <xf numFmtId="9" fontId="1" fillId="0" borderId="0" xfId="3" applyNumberFormat="1" applyFont="1" applyFill="1" applyAlignment="1"/>
    <xf numFmtId="0" fontId="2" fillId="0" borderId="0" xfId="5" applyFill="1"/>
    <xf numFmtId="44" fontId="1" fillId="0" borderId="0" xfId="3" applyFont="1" applyFill="1"/>
    <xf numFmtId="44" fontId="1" fillId="0" borderId="1" xfId="3" applyFont="1" applyFill="1" applyBorder="1"/>
    <xf numFmtId="40" fontId="2" fillId="0" borderId="0" xfId="5" applyNumberFormat="1"/>
    <xf numFmtId="40" fontId="2" fillId="0" borderId="1" xfId="5" applyNumberFormat="1" applyBorder="1"/>
    <xf numFmtId="10" fontId="2" fillId="0" borderId="0" xfId="6" applyNumberFormat="1" applyFont="1"/>
    <xf numFmtId="44" fontId="2" fillId="0" borderId="0" xfId="5" applyNumberFormat="1" applyAlignment="1"/>
    <xf numFmtId="10" fontId="1" fillId="0" borderId="0" xfId="6" applyNumberFormat="1" applyFont="1" applyAlignment="1"/>
    <xf numFmtId="0" fontId="8" fillId="0" borderId="0" xfId="5" applyFont="1" applyAlignment="1">
      <alignment horizontal="center"/>
    </xf>
    <xf numFmtId="43" fontId="2" fillId="0" borderId="0" xfId="5" applyNumberFormat="1"/>
    <xf numFmtId="43" fontId="2" fillId="0" borderId="1" xfId="5" applyNumberFormat="1" applyBorder="1"/>
    <xf numFmtId="43" fontId="8" fillId="0" borderId="0" xfId="5" applyNumberFormat="1" applyFont="1"/>
    <xf numFmtId="43" fontId="8" fillId="0" borderId="1" xfId="5" applyNumberFormat="1" applyFont="1" applyBorder="1"/>
    <xf numFmtId="43" fontId="1" fillId="0" borderId="1" xfId="1" applyFont="1" applyBorder="1"/>
    <xf numFmtId="44" fontId="8" fillId="0" borderId="0" xfId="5" applyNumberFormat="1" applyFont="1"/>
    <xf numFmtId="44" fontId="8" fillId="0" borderId="1" xfId="5" applyNumberFormat="1" applyFont="1" applyBorder="1"/>
    <xf numFmtId="44" fontId="2" fillId="0" borderId="1" xfId="5" applyNumberFormat="1" applyBorder="1"/>
    <xf numFmtId="44" fontId="1" fillId="0" borderId="1" xfId="3" applyFont="1" applyBorder="1"/>
    <xf numFmtId="0" fontId="8" fillId="5" borderId="0" xfId="5" applyFont="1" applyFill="1" applyAlignment="1">
      <alignment horizontal="center"/>
    </xf>
    <xf numFmtId="0" fontId="8" fillId="0" borderId="0" xfId="5" applyFont="1" applyFill="1" applyAlignment="1">
      <alignment horizontal="center"/>
    </xf>
    <xf numFmtId="44" fontId="8" fillId="0" borderId="0" xfId="3" applyFont="1"/>
    <xf numFmtId="44" fontId="8" fillId="0" borderId="1" xfId="3" applyFont="1" applyBorder="1"/>
    <xf numFmtId="0" fontId="7" fillId="0" borderId="13" xfId="5" applyFont="1" applyFill="1" applyBorder="1" applyAlignment="1">
      <alignment horizontal="center"/>
    </xf>
    <xf numFmtId="0" fontId="7" fillId="4" borderId="13" xfId="5" applyFont="1" applyFill="1" applyBorder="1" applyAlignment="1">
      <alignment horizontal="left"/>
    </xf>
    <xf numFmtId="0" fontId="7" fillId="4" borderId="13" xfId="5" applyFont="1" applyFill="1" applyBorder="1" applyAlignment="1">
      <alignment horizontal="center"/>
    </xf>
    <xf numFmtId="0" fontId="7" fillId="4" borderId="0" xfId="5" applyFont="1" applyFill="1" applyBorder="1" applyAlignment="1">
      <alignment horizontal="left"/>
    </xf>
    <xf numFmtId="0" fontId="7" fillId="4" borderId="0" xfId="5" applyFont="1" applyFill="1" applyBorder="1" applyAlignment="1">
      <alignment horizontal="center"/>
    </xf>
    <xf numFmtId="10" fontId="2" fillId="4" borderId="0" xfId="6" applyNumberFormat="1" applyFont="1" applyFill="1" applyBorder="1" applyAlignment="1">
      <alignment horizontal="center"/>
    </xf>
    <xf numFmtId="0" fontId="2" fillId="4" borderId="0" xfId="5" applyFill="1" applyBorder="1" applyAlignment="1">
      <alignment horizontal="center"/>
    </xf>
    <xf numFmtId="10" fontId="2" fillId="4" borderId="0" xfId="5" applyNumberFormat="1" applyFill="1" applyAlignment="1">
      <alignment horizontal="center"/>
    </xf>
    <xf numFmtId="0" fontId="2" fillId="6" borderId="1" xfId="5" applyFill="1" applyBorder="1" applyAlignment="1">
      <alignment horizontal="center" wrapText="1"/>
    </xf>
    <xf numFmtId="44" fontId="1" fillId="6" borderId="1" xfId="3" applyFont="1" applyFill="1" applyBorder="1" applyAlignment="1">
      <alignment horizontal="center" wrapText="1"/>
    </xf>
    <xf numFmtId="0" fontId="2" fillId="7" borderId="1" xfId="5" applyFill="1" applyBorder="1" applyAlignment="1">
      <alignment horizontal="center" wrapText="1"/>
    </xf>
    <xf numFmtId="0" fontId="2" fillId="8" borderId="1" xfId="5" applyFill="1" applyBorder="1" applyAlignment="1">
      <alignment horizontal="center" wrapText="1"/>
    </xf>
    <xf numFmtId="0" fontId="8" fillId="9" borderId="1" xfId="5" applyFont="1" applyFill="1" applyBorder="1" applyAlignment="1">
      <alignment horizontal="center" wrapText="1"/>
    </xf>
    <xf numFmtId="0" fontId="2" fillId="9" borderId="1" xfId="5" applyFill="1" applyBorder="1" applyAlignment="1">
      <alignment horizontal="center" wrapText="1"/>
    </xf>
    <xf numFmtId="0" fontId="2" fillId="9" borderId="0" xfId="5" applyFill="1" applyBorder="1" applyAlignment="1">
      <alignment horizontal="center" wrapText="1"/>
    </xf>
    <xf numFmtId="0" fontId="2" fillId="9" borderId="0" xfId="5" applyFill="1" applyBorder="1" applyAlignment="1">
      <alignment horizontal="center" textRotation="90" wrapText="1"/>
    </xf>
    <xf numFmtId="44" fontId="1" fillId="0" borderId="0" xfId="3" applyFont="1" applyAlignment="1">
      <alignment horizontal="center" wrapText="1"/>
    </xf>
    <xf numFmtId="0" fontId="2" fillId="9" borderId="1" xfId="5" applyFill="1" applyBorder="1" applyAlignment="1">
      <alignment horizontal="center" textRotation="90" wrapText="1"/>
    </xf>
    <xf numFmtId="0" fontId="2" fillId="0" borderId="0" xfId="5" applyAlignment="1">
      <alignment horizontal="center" wrapText="1"/>
    </xf>
    <xf numFmtId="0" fontId="2" fillId="0" borderId="1" xfId="5" applyBorder="1"/>
    <xf numFmtId="43" fontId="13" fillId="0" borderId="1" xfId="1" applyNumberFormat="1" applyFont="1" applyBorder="1" applyAlignment="1">
      <alignment vertical="center"/>
    </xf>
    <xf numFmtId="40" fontId="13" fillId="0" borderId="1" xfId="1" applyNumberFormat="1" applyFont="1" applyBorder="1" applyAlignment="1">
      <alignment vertical="center"/>
    </xf>
    <xf numFmtId="44" fontId="1" fillId="0" borderId="1" xfId="3" applyNumberFormat="1" applyFont="1" applyBorder="1"/>
    <xf numFmtId="0" fontId="8" fillId="0" borderId="1" xfId="5" applyFont="1" applyBorder="1" applyAlignment="1">
      <alignment horizontal="center"/>
    </xf>
    <xf numFmtId="8" fontId="2" fillId="0" borderId="1" xfId="5" applyNumberFormat="1" applyBorder="1"/>
    <xf numFmtId="10" fontId="1" fillId="0" borderId="1" xfId="6" applyNumberFormat="1" applyFont="1" applyBorder="1"/>
    <xf numFmtId="0" fontId="2" fillId="0" borderId="14" xfId="5" applyBorder="1"/>
    <xf numFmtId="0" fontId="2" fillId="0" borderId="14" xfId="5" applyBorder="1" applyAlignment="1">
      <alignment horizontal="right"/>
    </xf>
    <xf numFmtId="44" fontId="1" fillId="0" borderId="14" xfId="3" applyFont="1" applyBorder="1"/>
    <xf numFmtId="0" fontId="8" fillId="0" borderId="14" xfId="5" applyFont="1" applyBorder="1"/>
    <xf numFmtId="43" fontId="8" fillId="0" borderId="14" xfId="1" applyFont="1" applyBorder="1"/>
    <xf numFmtId="0" fontId="2" fillId="0" borderId="0" xfId="5" applyBorder="1"/>
    <xf numFmtId="0" fontId="2" fillId="0" borderId="15" xfId="5" applyBorder="1"/>
    <xf numFmtId="0" fontId="2" fillId="0" borderId="16" xfId="5" applyBorder="1"/>
    <xf numFmtId="0" fontId="2" fillId="0" borderId="16" xfId="5" applyBorder="1" applyAlignment="1">
      <alignment horizontal="right"/>
    </xf>
    <xf numFmtId="44" fontId="1" fillId="0" borderId="16" xfId="3" applyFont="1" applyBorder="1"/>
    <xf numFmtId="43" fontId="2" fillId="0" borderId="16" xfId="5" applyNumberFormat="1" applyBorder="1"/>
    <xf numFmtId="40" fontId="2" fillId="0" borderId="16" xfId="5" applyNumberFormat="1" applyBorder="1"/>
    <xf numFmtId="0" fontId="8" fillId="0" borderId="16" xfId="5" applyFont="1" applyBorder="1"/>
    <xf numFmtId="43" fontId="8" fillId="0" borderId="16" xfId="1" applyFont="1" applyBorder="1"/>
    <xf numFmtId="8" fontId="1" fillId="0" borderId="16" xfId="3" applyNumberFormat="1" applyFont="1" applyBorder="1"/>
    <xf numFmtId="44" fontId="1" fillId="0" borderId="0" xfId="3" applyFont="1" applyBorder="1"/>
    <xf numFmtId="44" fontId="1" fillId="0" borderId="0" xfId="3" applyFont="1" applyFill="1" applyBorder="1"/>
    <xf numFmtId="2" fontId="2" fillId="0" borderId="0" xfId="5" applyNumberFormat="1"/>
    <xf numFmtId="6" fontId="2" fillId="0" borderId="0" xfId="5" applyNumberFormat="1" applyAlignment="1">
      <alignment horizontal="left"/>
    </xf>
    <xf numFmtId="6" fontId="2" fillId="0" borderId="0" xfId="5" applyNumberFormat="1" applyAlignment="1">
      <alignment horizontal="right"/>
    </xf>
    <xf numFmtId="44" fontId="0" fillId="0" borderId="0" xfId="0" applyNumberFormat="1"/>
    <xf numFmtId="2" fontId="0" fillId="0" borderId="0" xfId="0" applyNumberFormat="1"/>
    <xf numFmtId="0" fontId="0" fillId="0" borderId="1" xfId="0"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xf>
    <xf numFmtId="0" fontId="14" fillId="9" borderId="1" xfId="0" applyFont="1" applyFill="1" applyBorder="1" applyAlignment="1">
      <alignment horizontal="center" vertical="center"/>
    </xf>
    <xf numFmtId="0" fontId="14" fillId="9" borderId="1" xfId="0" applyFont="1" applyFill="1" applyBorder="1" applyAlignment="1">
      <alignment horizontal="left" vertical="center" wrapText="1"/>
    </xf>
    <xf numFmtId="0" fontId="0" fillId="9" borderId="1" xfId="0" applyFill="1" applyBorder="1" applyAlignment="1">
      <alignment horizontal="center" vertical="center"/>
    </xf>
    <xf numFmtId="0" fontId="4" fillId="3" borderId="0" xfId="0" applyFont="1" applyFill="1" applyAlignment="1">
      <alignment horizontal="center" vertical="center"/>
    </xf>
    <xf numFmtId="164" fontId="4" fillId="3" borderId="0" xfId="0" applyNumberFormat="1" applyFont="1" applyFill="1" applyAlignment="1">
      <alignment horizontal="center" vertical="center"/>
    </xf>
    <xf numFmtId="164" fontId="1" fillId="9" borderId="1" xfId="2" applyFont="1" applyFill="1" applyBorder="1" applyAlignment="1">
      <alignment horizontal="right" vertical="center"/>
    </xf>
    <xf numFmtId="164" fontId="16" fillId="0" borderId="1" xfId="0" applyNumberFormat="1" applyFont="1" applyBorder="1" applyAlignment="1">
      <alignment horizontal="right" vertical="center"/>
    </xf>
    <xf numFmtId="164" fontId="16" fillId="9" borderId="1" xfId="0" applyNumberFormat="1" applyFont="1" applyFill="1" applyBorder="1" applyAlignment="1">
      <alignment horizontal="right" vertical="center"/>
    </xf>
    <xf numFmtId="0" fontId="17" fillId="3" borderId="0" xfId="0" applyFont="1" applyFill="1" applyAlignment="1">
      <alignment horizontal="center" vertical="center"/>
    </xf>
    <xf numFmtId="167" fontId="0" fillId="0" borderId="1" xfId="0" applyNumberFormat="1" applyFont="1" applyBorder="1" applyAlignment="1">
      <alignment horizontal="center" vertical="center"/>
    </xf>
    <xf numFmtId="167" fontId="4" fillId="3" borderId="0" xfId="0" applyNumberFormat="1" applyFont="1" applyFill="1" applyAlignment="1">
      <alignment horizontal="right" vertical="center"/>
    </xf>
    <xf numFmtId="0" fontId="0" fillId="3" borderId="0" xfId="0" applyFill="1" applyAlignment="1">
      <alignment horizontal="right"/>
    </xf>
    <xf numFmtId="0" fontId="0" fillId="0" borderId="0" xfId="0" applyAlignment="1">
      <alignment horizontal="right"/>
    </xf>
    <xf numFmtId="0" fontId="14" fillId="0" borderId="1" xfId="0" applyFont="1" applyBorder="1" applyAlignment="1">
      <alignment vertical="center"/>
    </xf>
    <xf numFmtId="0" fontId="0" fillId="3" borderId="1" xfId="0" applyFill="1" applyBorder="1" applyAlignment="1">
      <alignment horizontal="center" vertical="center"/>
    </xf>
    <xf numFmtId="164" fontId="1" fillId="3" borderId="1" xfId="2" applyFont="1" applyFill="1" applyBorder="1" applyAlignment="1">
      <alignment vertical="center"/>
    </xf>
    <xf numFmtId="0" fontId="14" fillId="6" borderId="1" xfId="0" applyFont="1" applyFill="1" applyBorder="1" applyAlignment="1">
      <alignment vertical="center"/>
    </xf>
    <xf numFmtId="0" fontId="0" fillId="6" borderId="1" xfId="0" applyFill="1" applyBorder="1" applyAlignment="1">
      <alignment horizontal="center" vertical="center"/>
    </xf>
    <xf numFmtId="164" fontId="1" fillId="6" borderId="1" xfId="2" applyFont="1" applyFill="1" applyBorder="1" applyAlignment="1">
      <alignment vertical="center"/>
    </xf>
    <xf numFmtId="0" fontId="4" fillId="3" borderId="0" xfId="0" applyFont="1" applyFill="1" applyAlignment="1">
      <alignment horizontal="center" vertical="center"/>
    </xf>
    <xf numFmtId="164" fontId="4" fillId="3" borderId="0" xfId="0" applyNumberFormat="1" applyFont="1" applyFill="1" applyAlignment="1">
      <alignment horizontal="center" vertical="center"/>
    </xf>
    <xf numFmtId="0" fontId="0" fillId="0" borderId="1" xfId="0" applyBorder="1" applyAlignment="1">
      <alignment wrapText="1"/>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0" fillId="0" borderId="12" xfId="0" applyFont="1" applyBorder="1" applyAlignment="1">
      <alignment horizontal="right"/>
    </xf>
    <xf numFmtId="0" fontId="4" fillId="2" borderId="19" xfId="0" applyFont="1" applyFill="1" applyBorder="1" applyAlignment="1">
      <alignment horizontal="center" vertical="center" textRotation="90"/>
    </xf>
    <xf numFmtId="0" fontId="0" fillId="2" borderId="19" xfId="0" applyFill="1" applyBorder="1" applyAlignment="1">
      <alignment horizontal="left" vertical="top" wrapText="1"/>
    </xf>
    <xf numFmtId="0" fontId="4" fillId="3" borderId="2" xfId="0" applyFont="1" applyFill="1" applyBorder="1"/>
    <xf numFmtId="0" fontId="0" fillId="3" borderId="20" xfId="0" applyFont="1" applyFill="1" applyBorder="1" applyAlignment="1"/>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164" fontId="16" fillId="3" borderId="1" xfId="0" applyNumberFormat="1" applyFont="1" applyFill="1" applyBorder="1" applyAlignment="1">
      <alignment horizontal="right" vertical="center"/>
    </xf>
    <xf numFmtId="0" fontId="18" fillId="3" borderId="0" xfId="0" applyFont="1" applyFill="1" applyAlignment="1">
      <alignment horizontal="center"/>
    </xf>
    <xf numFmtId="0" fontId="19" fillId="3" borderId="0" xfId="0" applyFont="1" applyFill="1" applyAlignment="1">
      <alignment horizontal="left"/>
    </xf>
    <xf numFmtId="0" fontId="20" fillId="3" borderId="0" xfId="0" applyFont="1" applyFill="1" applyAlignment="1">
      <alignment horizontal="left" vertical="center" indent="1"/>
    </xf>
    <xf numFmtId="0" fontId="21" fillId="3" borderId="0" xfId="0" applyFont="1" applyFill="1" applyAlignment="1">
      <alignment horizontal="left" vertical="center" indent="1"/>
    </xf>
    <xf numFmtId="0" fontId="18" fillId="3" borderId="17" xfId="0" applyFont="1" applyFill="1" applyBorder="1"/>
    <xf numFmtId="0" fontId="0" fillId="3" borderId="21" xfId="0" applyFill="1" applyBorder="1"/>
    <xf numFmtId="0" fontId="0" fillId="3" borderId="7" xfId="0" applyFill="1" applyBorder="1"/>
    <xf numFmtId="0" fontId="0" fillId="3" borderId="22" xfId="0" applyFill="1" applyBorder="1"/>
    <xf numFmtId="0" fontId="3" fillId="3" borderId="0" xfId="4" applyFill="1" applyBorder="1"/>
    <xf numFmtId="0" fontId="0" fillId="3" borderId="0" xfId="0" applyFill="1" applyBorder="1"/>
    <xf numFmtId="0" fontId="0" fillId="3" borderId="23" xfId="0" applyFill="1" applyBorder="1"/>
    <xf numFmtId="0" fontId="0" fillId="3" borderId="18" xfId="0" applyFill="1" applyBorder="1"/>
    <xf numFmtId="0" fontId="3" fillId="3" borderId="24" xfId="4" applyFill="1" applyBorder="1"/>
    <xf numFmtId="0" fontId="0" fillId="3" borderId="24" xfId="0" applyFill="1" applyBorder="1"/>
    <xf numFmtId="0" fontId="0" fillId="3" borderId="8" xfId="0" applyFill="1" applyBorder="1"/>
    <xf numFmtId="0" fontId="22" fillId="3" borderId="0" xfId="0" applyFont="1" applyFill="1"/>
    <xf numFmtId="0" fontId="4" fillId="0" borderId="17" xfId="0" applyFont="1" applyBorder="1" applyAlignment="1">
      <alignment horizontal="center"/>
    </xf>
    <xf numFmtId="0" fontId="4" fillId="0" borderId="21"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3" fillId="0" borderId="28" xfId="4"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cellXfs>
  <cellStyles count="7">
    <cellStyle name="Comma 2" xfId="1"/>
    <cellStyle name="Currency" xfId="2" builtinId="4"/>
    <cellStyle name="Currency 2" xfId="3"/>
    <cellStyle name="Hyperlink" xfId="4" builtinId="8"/>
    <cellStyle name="Normal" xfId="0" builtinId="0"/>
    <cellStyle name="Normal 2" xfId="5"/>
    <cellStyle name="Percent 2" xfId="6"/>
  </cellStyles>
  <dxfs count="2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355600</xdr:colOff>
      <xdr:row>18</xdr:row>
      <xdr:rowOff>109220</xdr:rowOff>
    </xdr:from>
    <xdr:to>
      <xdr:col>2</xdr:col>
      <xdr:colOff>355600</xdr:colOff>
      <xdr:row>39</xdr:row>
      <xdr:rowOff>170180</xdr:rowOff>
    </xdr:to>
    <xdr:cxnSp macro="">
      <xdr:nvCxnSpPr>
        <xdr:cNvPr id="5" name="Straight Arrow Connector 4" descr="points to info tab directions" title="Arrow to text">
          <a:extLst>
            <a:ext uri="{FF2B5EF4-FFF2-40B4-BE49-F238E27FC236}">
              <a16:creationId xmlns:a16="http://schemas.microsoft.com/office/drawing/2014/main" id="{00000000-0008-0000-0000-000005000000}"/>
            </a:ext>
          </a:extLst>
        </xdr:cNvPr>
        <xdr:cNvCxnSpPr/>
      </xdr:nvCxnSpPr>
      <xdr:spPr>
        <a:xfrm flipV="1">
          <a:off x="1612900" y="5240020"/>
          <a:ext cx="0" cy="4232910"/>
        </a:xfrm>
        <a:prstGeom prst="straightConnector1">
          <a:avLst/>
        </a:prstGeom>
        <a:ln w="76200">
          <a:headEnd type="none" w="med" len="med"/>
          <a:tailEnd type="triangl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63500</xdr:colOff>
      <xdr:row>20</xdr:row>
      <xdr:rowOff>69850</xdr:rowOff>
    </xdr:from>
    <xdr:to>
      <xdr:col>3</xdr:col>
      <xdr:colOff>63500</xdr:colOff>
      <xdr:row>39</xdr:row>
      <xdr:rowOff>170180</xdr:rowOff>
    </xdr:to>
    <xdr:cxnSp macro="">
      <xdr:nvCxnSpPr>
        <xdr:cNvPr id="7" name="Straight Arrow Connector 6" descr="Expenditures tab information" title="Arrow 2 points to text">
          <a:extLst>
            <a:ext uri="{FF2B5EF4-FFF2-40B4-BE49-F238E27FC236}">
              <a16:creationId xmlns:a16="http://schemas.microsoft.com/office/drawing/2014/main" id="{00000000-0008-0000-0000-000007000000}"/>
            </a:ext>
          </a:extLst>
        </xdr:cNvPr>
        <xdr:cNvCxnSpPr/>
      </xdr:nvCxnSpPr>
      <xdr:spPr>
        <a:xfrm flipV="1">
          <a:off x="2501900" y="5632450"/>
          <a:ext cx="0" cy="3878580"/>
        </a:xfrm>
        <a:prstGeom prst="straightConnector1">
          <a:avLst/>
        </a:prstGeom>
        <a:ln w="76200">
          <a:headEnd type="none" w="med" len="med"/>
          <a:tailEnd type="triangl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139700</xdr:colOff>
      <xdr:row>22</xdr:row>
      <xdr:rowOff>133350</xdr:rowOff>
    </xdr:from>
    <xdr:to>
      <xdr:col>4</xdr:col>
      <xdr:colOff>156757</xdr:colOff>
      <xdr:row>39</xdr:row>
      <xdr:rowOff>170180</xdr:rowOff>
    </xdr:to>
    <xdr:cxnSp macro="">
      <xdr:nvCxnSpPr>
        <xdr:cNvPr id="9" name="Straight Arrow Connector 8" descr="Summary tab information" title="Arrow 3 points to text">
          <a:extLst>
            <a:ext uri="{FF2B5EF4-FFF2-40B4-BE49-F238E27FC236}">
              <a16:creationId xmlns:a16="http://schemas.microsoft.com/office/drawing/2014/main" id="{00000000-0008-0000-0000-000009000000}"/>
            </a:ext>
          </a:extLst>
        </xdr:cNvPr>
        <xdr:cNvCxnSpPr/>
      </xdr:nvCxnSpPr>
      <xdr:spPr>
        <a:xfrm flipV="1">
          <a:off x="3390900" y="6089650"/>
          <a:ext cx="17057" cy="3383280"/>
        </a:xfrm>
        <a:prstGeom prst="straightConnector1">
          <a:avLst/>
        </a:prstGeom>
        <a:ln w="76200">
          <a:headEnd type="none" w="med" len="med"/>
          <a:tailEnd type="triangl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5</xdr:col>
      <xdr:colOff>463550</xdr:colOff>
      <xdr:row>33</xdr:row>
      <xdr:rowOff>31750</xdr:rowOff>
    </xdr:from>
    <xdr:to>
      <xdr:col>5</xdr:col>
      <xdr:colOff>3279902</xdr:colOff>
      <xdr:row>38</xdr:row>
      <xdr:rowOff>89599</xdr:rowOff>
    </xdr:to>
    <xdr:pic>
      <xdr:nvPicPr>
        <xdr:cNvPr id="14" name="Picture 13" descr="Oregon Department of Education, Oregon achieves together!" title="ODE Logo">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6432550" y="8191500"/>
          <a:ext cx="2816352" cy="10546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al_clad/Downloads/DRAFT_Student%20Investment%20Account%20Allocations%20as%20of%2012_3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ameters"/>
      <sheetName val="SSFQ"/>
      <sheetName val="Virtual"/>
      <sheetName val="Independent charter"/>
      <sheetName val="Non-participating"/>
      <sheetName val="Initial Payment Summary"/>
    </sheetNames>
    <sheetDataSet>
      <sheetData sheetId="0"/>
      <sheetData sheetId="1"/>
      <sheetData sheetId="2">
        <row r="3">
          <cell r="A3">
            <v>1894</v>
          </cell>
        </row>
      </sheetData>
      <sheetData sheetId="3">
        <row r="2">
          <cell r="B2">
            <v>1894</v>
          </cell>
          <cell r="C2" t="str">
            <v>Baker</v>
          </cell>
          <cell r="D2" t="str">
            <v>Baker SD 5J</v>
          </cell>
          <cell r="E2">
            <v>2200</v>
          </cell>
          <cell r="F2">
            <v>1817.3185714610445</v>
          </cell>
        </row>
        <row r="3">
          <cell r="B3">
            <v>1895</v>
          </cell>
          <cell r="C3" t="str">
            <v>Baker</v>
          </cell>
          <cell r="D3" t="str">
            <v>Huntington SD 16J</v>
          </cell>
          <cell r="E3">
            <v>2106</v>
          </cell>
          <cell r="F3">
            <v>0</v>
          </cell>
        </row>
        <row r="4">
          <cell r="B4">
            <v>1896</v>
          </cell>
          <cell r="C4" t="str">
            <v>Baker</v>
          </cell>
          <cell r="D4" t="str">
            <v>Burnt River SD 30J</v>
          </cell>
          <cell r="E4">
            <v>2200</v>
          </cell>
          <cell r="F4">
            <v>0</v>
          </cell>
        </row>
        <row r="5">
          <cell r="B5">
            <v>1897</v>
          </cell>
          <cell r="C5" t="str">
            <v>Baker</v>
          </cell>
          <cell r="D5" t="str">
            <v>Pine Eagle SD 61</v>
          </cell>
          <cell r="E5">
            <v>2200</v>
          </cell>
          <cell r="F5">
            <v>0</v>
          </cell>
        </row>
        <row r="6">
          <cell r="B6">
            <v>1898</v>
          </cell>
          <cell r="C6" t="str">
            <v>Benton</v>
          </cell>
          <cell r="D6" t="str">
            <v>Monroe SD 1J</v>
          </cell>
          <cell r="E6">
            <v>2098</v>
          </cell>
          <cell r="F6">
            <v>0</v>
          </cell>
        </row>
        <row r="7">
          <cell r="B7">
            <v>1899</v>
          </cell>
          <cell r="C7" t="str">
            <v>Benton</v>
          </cell>
          <cell r="D7" t="str">
            <v>Alsea SD 7J</v>
          </cell>
          <cell r="E7">
            <v>2098</v>
          </cell>
          <cell r="F7">
            <v>0</v>
          </cell>
        </row>
        <row r="8">
          <cell r="B8">
            <v>1900</v>
          </cell>
          <cell r="C8" t="str">
            <v>Benton</v>
          </cell>
          <cell r="D8" t="str">
            <v>Philomath SD 17J</v>
          </cell>
          <cell r="E8">
            <v>2098</v>
          </cell>
          <cell r="F8">
            <v>0</v>
          </cell>
        </row>
        <row r="9">
          <cell r="B9">
            <v>1901</v>
          </cell>
          <cell r="C9" t="str">
            <v>Benton</v>
          </cell>
          <cell r="D9" t="str">
            <v>Corvallis SD 509J</v>
          </cell>
          <cell r="E9">
            <v>2098</v>
          </cell>
          <cell r="F9">
            <v>0</v>
          </cell>
        </row>
        <row r="10">
          <cell r="B10">
            <v>1922</v>
          </cell>
          <cell r="C10" t="str">
            <v>Clackamas</v>
          </cell>
          <cell r="D10" t="str">
            <v>West Linn-Wilsonville SD 3J</v>
          </cell>
          <cell r="E10">
            <v>1902</v>
          </cell>
          <cell r="F10">
            <v>0</v>
          </cell>
        </row>
        <row r="11">
          <cell r="B11">
            <v>1923</v>
          </cell>
          <cell r="C11" t="str">
            <v>Clackamas</v>
          </cell>
          <cell r="D11" t="str">
            <v>Lake Oswego SD 7J</v>
          </cell>
          <cell r="E11">
            <v>1902</v>
          </cell>
          <cell r="F11">
            <v>0</v>
          </cell>
        </row>
        <row r="12">
          <cell r="B12">
            <v>1924</v>
          </cell>
          <cell r="C12" t="str">
            <v>Clackamas</v>
          </cell>
          <cell r="D12" t="str">
            <v>North Clackamas SD 12</v>
          </cell>
          <cell r="E12">
            <v>1902</v>
          </cell>
          <cell r="F12">
            <v>451.00539137179385</v>
          </cell>
        </row>
        <row r="13">
          <cell r="B13">
            <v>1925</v>
          </cell>
          <cell r="C13" t="str">
            <v>Clackamas</v>
          </cell>
          <cell r="D13" t="str">
            <v>Molalla River SD 35</v>
          </cell>
          <cell r="E13">
            <v>1902</v>
          </cell>
          <cell r="F13">
            <v>0</v>
          </cell>
        </row>
        <row r="14">
          <cell r="B14">
            <v>1926</v>
          </cell>
          <cell r="C14" t="str">
            <v>Clackamas</v>
          </cell>
          <cell r="D14" t="str">
            <v>Oregon Trail SD 46</v>
          </cell>
          <cell r="E14">
            <v>1902</v>
          </cell>
          <cell r="F14">
            <v>0</v>
          </cell>
        </row>
        <row r="15">
          <cell r="B15">
            <v>1927</v>
          </cell>
          <cell r="C15" t="str">
            <v>Clackamas</v>
          </cell>
          <cell r="D15" t="str">
            <v>Colton SD 53</v>
          </cell>
          <cell r="E15">
            <v>1902</v>
          </cell>
          <cell r="F15">
            <v>0</v>
          </cell>
        </row>
        <row r="16">
          <cell r="B16">
            <v>1928</v>
          </cell>
          <cell r="C16" t="str">
            <v>Clackamas</v>
          </cell>
          <cell r="D16" t="str">
            <v>Oregon City SD 62</v>
          </cell>
          <cell r="E16">
            <v>1902</v>
          </cell>
          <cell r="F16">
            <v>0</v>
          </cell>
        </row>
        <row r="17">
          <cell r="B17">
            <v>1929</v>
          </cell>
          <cell r="C17" t="str">
            <v>Clackamas</v>
          </cell>
          <cell r="D17" t="str">
            <v>Canby SD 86</v>
          </cell>
          <cell r="E17">
            <v>1902</v>
          </cell>
          <cell r="F17">
            <v>0</v>
          </cell>
        </row>
        <row r="18">
          <cell r="B18">
            <v>1930</v>
          </cell>
          <cell r="C18" t="str">
            <v>Clackamas</v>
          </cell>
          <cell r="D18" t="str">
            <v>Estacada SD 108</v>
          </cell>
          <cell r="E18">
            <v>1902</v>
          </cell>
          <cell r="F18">
            <v>1106.8499497135099</v>
          </cell>
        </row>
        <row r="19">
          <cell r="B19">
            <v>1931</v>
          </cell>
          <cell r="C19" t="str">
            <v>Clackamas</v>
          </cell>
          <cell r="D19" t="str">
            <v>Gladstone SD 115</v>
          </cell>
          <cell r="E19">
            <v>1902</v>
          </cell>
          <cell r="F19">
            <v>0</v>
          </cell>
        </row>
        <row r="20">
          <cell r="B20">
            <v>1933</v>
          </cell>
          <cell r="C20" t="str">
            <v>Clatsop</v>
          </cell>
          <cell r="D20" t="str">
            <v>Astoria SD 1</v>
          </cell>
          <cell r="E20">
            <v>2230</v>
          </cell>
          <cell r="F20">
            <v>0</v>
          </cell>
        </row>
        <row r="21">
          <cell r="B21">
            <v>1934</v>
          </cell>
          <cell r="C21" t="str">
            <v>Clatsop</v>
          </cell>
          <cell r="D21" t="str">
            <v>Jewell SD 8</v>
          </cell>
          <cell r="E21">
            <v>2230</v>
          </cell>
          <cell r="F21">
            <v>0</v>
          </cell>
        </row>
        <row r="22">
          <cell r="B22">
            <v>1935</v>
          </cell>
          <cell r="C22" t="str">
            <v>Clatsop</v>
          </cell>
          <cell r="D22" t="str">
            <v>Seaside SD 10</v>
          </cell>
          <cell r="E22">
            <v>2230</v>
          </cell>
          <cell r="F22">
            <v>0</v>
          </cell>
        </row>
        <row r="23">
          <cell r="B23">
            <v>1936</v>
          </cell>
          <cell r="C23" t="str">
            <v>Clatsop</v>
          </cell>
          <cell r="D23" t="str">
            <v>Warrenton-Hammond SD 30</v>
          </cell>
          <cell r="E23">
            <v>2230</v>
          </cell>
          <cell r="F23">
            <v>0</v>
          </cell>
        </row>
        <row r="24">
          <cell r="B24">
            <v>2262</v>
          </cell>
          <cell r="C24" t="str">
            <v>Clatsop</v>
          </cell>
          <cell r="D24" t="str">
            <v>Knappa SD 4</v>
          </cell>
          <cell r="E24">
            <v>2230</v>
          </cell>
          <cell r="F24">
            <v>0</v>
          </cell>
        </row>
        <row r="25">
          <cell r="B25">
            <v>1944</v>
          </cell>
          <cell r="C25" t="str">
            <v>Columbia</v>
          </cell>
          <cell r="D25" t="str">
            <v>Scappoose SD 1J</v>
          </cell>
          <cell r="E25">
            <v>2230</v>
          </cell>
          <cell r="F25">
            <v>0</v>
          </cell>
        </row>
        <row r="26">
          <cell r="B26">
            <v>1945</v>
          </cell>
          <cell r="C26" t="str">
            <v>Columbia</v>
          </cell>
          <cell r="D26" t="str">
            <v>Clatskanie SD 6J</v>
          </cell>
          <cell r="E26">
            <v>2230</v>
          </cell>
          <cell r="F26">
            <v>0</v>
          </cell>
        </row>
        <row r="27">
          <cell r="B27">
            <v>1946</v>
          </cell>
          <cell r="C27" t="str">
            <v>Columbia</v>
          </cell>
          <cell r="D27" t="str">
            <v>Rainier SD 13</v>
          </cell>
          <cell r="E27">
            <v>2230</v>
          </cell>
          <cell r="F27">
            <v>0</v>
          </cell>
        </row>
        <row r="28">
          <cell r="B28">
            <v>1947</v>
          </cell>
          <cell r="C28" t="str">
            <v>Columbia</v>
          </cell>
          <cell r="D28" t="str">
            <v>Vernonia SD 47J</v>
          </cell>
          <cell r="E28">
            <v>2230</v>
          </cell>
          <cell r="F28">
            <v>0</v>
          </cell>
        </row>
        <row r="29">
          <cell r="B29">
            <v>1948</v>
          </cell>
          <cell r="C29" t="str">
            <v>Columbia</v>
          </cell>
          <cell r="D29" t="str">
            <v>St Helens SD 502</v>
          </cell>
          <cell r="E29">
            <v>2230</v>
          </cell>
          <cell r="F29">
            <v>0</v>
          </cell>
        </row>
        <row r="30">
          <cell r="B30">
            <v>1964</v>
          </cell>
          <cell r="C30" t="str">
            <v>Coos</v>
          </cell>
          <cell r="D30" t="str">
            <v>Coquille SD 8</v>
          </cell>
          <cell r="E30">
            <v>1949</v>
          </cell>
          <cell r="F30">
            <v>0</v>
          </cell>
        </row>
        <row r="31">
          <cell r="B31">
            <v>1965</v>
          </cell>
          <cell r="C31" t="str">
            <v>Coos</v>
          </cell>
          <cell r="D31" t="str">
            <v>Coos Bay SD 9</v>
          </cell>
          <cell r="E31">
            <v>1949</v>
          </cell>
          <cell r="F31">
            <v>0</v>
          </cell>
        </row>
        <row r="32">
          <cell r="B32">
            <v>1966</v>
          </cell>
          <cell r="C32" t="str">
            <v>Coos</v>
          </cell>
          <cell r="D32" t="str">
            <v>North Bend SD 13</v>
          </cell>
          <cell r="E32">
            <v>1949</v>
          </cell>
          <cell r="F32">
            <v>1863.88028168965</v>
          </cell>
        </row>
        <row r="33">
          <cell r="B33">
            <v>1967</v>
          </cell>
          <cell r="C33" t="str">
            <v>Coos</v>
          </cell>
          <cell r="D33" t="str">
            <v>Powers SD 31</v>
          </cell>
          <cell r="E33">
            <v>1949</v>
          </cell>
          <cell r="F33">
            <v>0</v>
          </cell>
        </row>
        <row r="34">
          <cell r="B34">
            <v>1968</v>
          </cell>
          <cell r="C34" t="str">
            <v>Coos</v>
          </cell>
          <cell r="D34" t="str">
            <v>Myrtle Point SD 41</v>
          </cell>
          <cell r="E34">
            <v>1949</v>
          </cell>
          <cell r="F34">
            <v>0</v>
          </cell>
        </row>
        <row r="35">
          <cell r="B35">
            <v>1969</v>
          </cell>
          <cell r="C35" t="str">
            <v>Coos</v>
          </cell>
          <cell r="D35" t="str">
            <v>Bandon SD 54</v>
          </cell>
          <cell r="E35">
            <v>1949</v>
          </cell>
          <cell r="F35">
            <v>0</v>
          </cell>
        </row>
        <row r="36">
          <cell r="B36">
            <v>1970</v>
          </cell>
          <cell r="C36" t="str">
            <v>Crook</v>
          </cell>
          <cell r="D36" t="str">
            <v>Crook County SD</v>
          </cell>
          <cell r="E36">
            <v>1975</v>
          </cell>
          <cell r="F36">
            <v>0</v>
          </cell>
        </row>
        <row r="37">
          <cell r="B37">
            <v>1972</v>
          </cell>
          <cell r="C37" t="str">
            <v>Curry</v>
          </cell>
          <cell r="D37" t="str">
            <v>Central Curry SD 1</v>
          </cell>
          <cell r="E37">
            <v>1949</v>
          </cell>
          <cell r="F37">
            <v>0</v>
          </cell>
        </row>
        <row r="38">
          <cell r="B38">
            <v>1973</v>
          </cell>
          <cell r="C38" t="str">
            <v>Curry</v>
          </cell>
          <cell r="D38" t="str">
            <v>Port Orford-Langlois SD 2CJ</v>
          </cell>
          <cell r="E38">
            <v>1949</v>
          </cell>
          <cell r="F38">
            <v>0</v>
          </cell>
        </row>
        <row r="39">
          <cell r="B39">
            <v>1974</v>
          </cell>
          <cell r="C39" t="str">
            <v>Curry</v>
          </cell>
          <cell r="D39" t="str">
            <v>Brookings-Harbor SD 17C</v>
          </cell>
          <cell r="E39">
            <v>1949</v>
          </cell>
          <cell r="F39">
            <v>0</v>
          </cell>
        </row>
        <row r="40">
          <cell r="B40">
            <v>1976</v>
          </cell>
          <cell r="C40" t="str">
            <v>Deschutes</v>
          </cell>
          <cell r="D40" t="str">
            <v>Bend-LaPine Administrative SD 1</v>
          </cell>
          <cell r="E40">
            <v>1975</v>
          </cell>
          <cell r="F40">
            <v>0</v>
          </cell>
        </row>
        <row r="41">
          <cell r="B41">
            <v>1977</v>
          </cell>
          <cell r="C41" t="str">
            <v>Deschutes</v>
          </cell>
          <cell r="D41" t="str">
            <v>Redmond SD 2J</v>
          </cell>
          <cell r="E41">
            <v>1975</v>
          </cell>
          <cell r="F41">
            <v>0</v>
          </cell>
        </row>
        <row r="42">
          <cell r="B42">
            <v>1978</v>
          </cell>
          <cell r="C42" t="str">
            <v>Deschutes</v>
          </cell>
          <cell r="D42" t="str">
            <v>Sisters SD 6</v>
          </cell>
          <cell r="E42">
            <v>1975</v>
          </cell>
          <cell r="F42">
            <v>0</v>
          </cell>
        </row>
        <row r="43">
          <cell r="B43">
            <v>1990</v>
          </cell>
          <cell r="C43" t="str">
            <v>Douglas</v>
          </cell>
          <cell r="D43" t="str">
            <v>Oakland SD 1</v>
          </cell>
          <cell r="E43">
            <v>1980</v>
          </cell>
          <cell r="F43">
            <v>0</v>
          </cell>
        </row>
        <row r="44">
          <cell r="B44">
            <v>1991</v>
          </cell>
          <cell r="C44" t="str">
            <v>Douglas</v>
          </cell>
          <cell r="D44" t="str">
            <v>Douglas County SD 4</v>
          </cell>
          <cell r="E44">
            <v>1980</v>
          </cell>
          <cell r="F44">
            <v>0</v>
          </cell>
        </row>
        <row r="45">
          <cell r="B45">
            <v>1992</v>
          </cell>
          <cell r="C45" t="str">
            <v>Douglas</v>
          </cell>
          <cell r="D45" t="str">
            <v>Glide SD 12</v>
          </cell>
          <cell r="E45">
            <v>1980</v>
          </cell>
          <cell r="F45">
            <v>0</v>
          </cell>
        </row>
        <row r="46">
          <cell r="B46">
            <v>1993</v>
          </cell>
          <cell r="C46" t="str">
            <v>Douglas</v>
          </cell>
          <cell r="D46" t="str">
            <v>Douglas County SD 15</v>
          </cell>
          <cell r="E46">
            <v>1980</v>
          </cell>
          <cell r="F46">
            <v>0</v>
          </cell>
        </row>
        <row r="47">
          <cell r="B47">
            <v>1994</v>
          </cell>
          <cell r="C47" t="str">
            <v>Douglas</v>
          </cell>
          <cell r="D47" t="str">
            <v>South Umpqua SD 19</v>
          </cell>
          <cell r="E47">
            <v>1980</v>
          </cell>
          <cell r="F47">
            <v>0</v>
          </cell>
        </row>
        <row r="48">
          <cell r="B48">
            <v>1995</v>
          </cell>
          <cell r="C48" t="str">
            <v>Douglas</v>
          </cell>
          <cell r="D48" t="str">
            <v>Camas Valley SD 21J</v>
          </cell>
          <cell r="E48">
            <v>1980</v>
          </cell>
          <cell r="F48">
            <v>0</v>
          </cell>
        </row>
        <row r="49">
          <cell r="B49">
            <v>1996</v>
          </cell>
          <cell r="C49" t="str">
            <v>Douglas</v>
          </cell>
          <cell r="D49" t="str">
            <v>North Douglas SD 22</v>
          </cell>
          <cell r="E49">
            <v>1980</v>
          </cell>
          <cell r="F49">
            <v>0</v>
          </cell>
        </row>
        <row r="50">
          <cell r="B50">
            <v>1997</v>
          </cell>
          <cell r="C50" t="str">
            <v>Douglas</v>
          </cell>
          <cell r="D50" t="str">
            <v>Yoncalla SD 32</v>
          </cell>
          <cell r="E50">
            <v>1980</v>
          </cell>
          <cell r="F50">
            <v>0</v>
          </cell>
        </row>
        <row r="51">
          <cell r="B51">
            <v>1998</v>
          </cell>
          <cell r="C51" t="str">
            <v>Douglas</v>
          </cell>
          <cell r="D51" t="str">
            <v>Elkton SD 34</v>
          </cell>
          <cell r="E51">
            <v>1980</v>
          </cell>
          <cell r="F51">
            <v>0</v>
          </cell>
        </row>
        <row r="52">
          <cell r="B52">
            <v>1999</v>
          </cell>
          <cell r="C52" t="str">
            <v>Douglas</v>
          </cell>
          <cell r="D52" t="str">
            <v>Riddle SD 70</v>
          </cell>
          <cell r="E52">
            <v>1980</v>
          </cell>
          <cell r="F52">
            <v>0</v>
          </cell>
        </row>
        <row r="53">
          <cell r="B53">
            <v>2000</v>
          </cell>
          <cell r="C53" t="str">
            <v>Douglas</v>
          </cell>
          <cell r="D53" t="str">
            <v>Glendale SD 77</v>
          </cell>
          <cell r="E53">
            <v>1980</v>
          </cell>
          <cell r="F53">
            <v>0</v>
          </cell>
        </row>
        <row r="54">
          <cell r="B54">
            <v>2001</v>
          </cell>
          <cell r="C54" t="str">
            <v>Douglas</v>
          </cell>
          <cell r="D54" t="str">
            <v>Reedsport SD 105</v>
          </cell>
          <cell r="E54">
            <v>1949</v>
          </cell>
          <cell r="F54">
            <v>0</v>
          </cell>
        </row>
        <row r="55">
          <cell r="B55">
            <v>2002</v>
          </cell>
          <cell r="C55" t="str">
            <v>Douglas</v>
          </cell>
          <cell r="D55" t="str">
            <v>Winston-Dillard SD 116</v>
          </cell>
          <cell r="E55">
            <v>1980</v>
          </cell>
          <cell r="F55">
            <v>0</v>
          </cell>
        </row>
        <row r="56">
          <cell r="B56">
            <v>2003</v>
          </cell>
          <cell r="C56" t="str">
            <v>Douglas</v>
          </cell>
          <cell r="D56" t="str">
            <v>Sutherlin SD 130</v>
          </cell>
          <cell r="E56">
            <v>1980</v>
          </cell>
          <cell r="F56">
            <v>0</v>
          </cell>
        </row>
        <row r="57">
          <cell r="B57">
            <v>2005</v>
          </cell>
          <cell r="C57" t="str">
            <v>Gilliam</v>
          </cell>
          <cell r="D57" t="str">
            <v>Arlington SD 3</v>
          </cell>
          <cell r="E57">
            <v>2004</v>
          </cell>
          <cell r="F57">
            <v>0</v>
          </cell>
        </row>
        <row r="58">
          <cell r="B58">
            <v>2006</v>
          </cell>
          <cell r="C58" t="str">
            <v>Gilliam</v>
          </cell>
          <cell r="D58" t="str">
            <v>Condon SD 25J</v>
          </cell>
          <cell r="E58">
            <v>2004</v>
          </cell>
          <cell r="F58">
            <v>0</v>
          </cell>
        </row>
        <row r="59">
          <cell r="B59">
            <v>2008</v>
          </cell>
          <cell r="C59" t="str">
            <v>Grant</v>
          </cell>
          <cell r="D59" t="str">
            <v>John Day SD 3</v>
          </cell>
          <cell r="E59">
            <v>2007</v>
          </cell>
          <cell r="F59">
            <v>0</v>
          </cell>
        </row>
        <row r="60">
          <cell r="B60">
            <v>2009</v>
          </cell>
          <cell r="C60" t="str">
            <v>Grant</v>
          </cell>
          <cell r="D60" t="str">
            <v>Prairie City SD 4</v>
          </cell>
          <cell r="E60">
            <v>2007</v>
          </cell>
          <cell r="F60">
            <v>0</v>
          </cell>
        </row>
        <row r="61">
          <cell r="B61">
            <v>2010</v>
          </cell>
          <cell r="C61" t="str">
            <v>Grant</v>
          </cell>
          <cell r="D61" t="str">
            <v>Monument SD 8</v>
          </cell>
          <cell r="E61">
            <v>2007</v>
          </cell>
          <cell r="F61">
            <v>0</v>
          </cell>
        </row>
        <row r="62">
          <cell r="B62">
            <v>2011</v>
          </cell>
          <cell r="C62" t="str">
            <v>Grant</v>
          </cell>
          <cell r="D62" t="str">
            <v>Dayville SD 16J</v>
          </cell>
          <cell r="E62">
            <v>2007</v>
          </cell>
          <cell r="F62">
            <v>0</v>
          </cell>
        </row>
        <row r="63">
          <cell r="B63">
            <v>2012</v>
          </cell>
          <cell r="C63" t="str">
            <v>Grant</v>
          </cell>
          <cell r="D63" t="str">
            <v>Long Creek SD 17</v>
          </cell>
          <cell r="E63">
            <v>2007</v>
          </cell>
          <cell r="F63">
            <v>0</v>
          </cell>
        </row>
        <row r="64">
          <cell r="B64">
            <v>2014</v>
          </cell>
          <cell r="C64" t="str">
            <v>Harney</v>
          </cell>
          <cell r="D64" t="str">
            <v>Harney County SD 3</v>
          </cell>
          <cell r="E64">
            <v>2013</v>
          </cell>
          <cell r="F64">
            <v>0</v>
          </cell>
        </row>
        <row r="65">
          <cell r="B65">
            <v>2015</v>
          </cell>
          <cell r="C65" t="str">
            <v>Harney</v>
          </cell>
          <cell r="D65" t="str">
            <v>Harney County SD 4</v>
          </cell>
          <cell r="E65">
            <v>2013</v>
          </cell>
          <cell r="F65">
            <v>261.106129563259</v>
          </cell>
        </row>
        <row r="66">
          <cell r="B66">
            <v>2016</v>
          </cell>
          <cell r="C66" t="str">
            <v>Harney</v>
          </cell>
          <cell r="D66" t="str">
            <v>Pine Creek SD 5</v>
          </cell>
          <cell r="E66">
            <v>2013</v>
          </cell>
          <cell r="F66">
            <v>0</v>
          </cell>
        </row>
        <row r="67">
          <cell r="B67">
            <v>2017</v>
          </cell>
          <cell r="C67" t="str">
            <v>Harney</v>
          </cell>
          <cell r="D67" t="str">
            <v>Diamond SD 7</v>
          </cell>
          <cell r="E67">
            <v>2013</v>
          </cell>
          <cell r="F67">
            <v>0</v>
          </cell>
        </row>
        <row r="68">
          <cell r="B68">
            <v>2018</v>
          </cell>
          <cell r="C68" t="str">
            <v>Harney</v>
          </cell>
          <cell r="D68" t="str">
            <v>Suntex SD 10</v>
          </cell>
          <cell r="E68">
            <v>2013</v>
          </cell>
          <cell r="F68">
            <v>0</v>
          </cell>
        </row>
        <row r="69">
          <cell r="B69">
            <v>2019</v>
          </cell>
          <cell r="C69" t="str">
            <v>Harney</v>
          </cell>
          <cell r="D69" t="str">
            <v>Drewsey SD 13</v>
          </cell>
          <cell r="E69">
            <v>2013</v>
          </cell>
          <cell r="F69">
            <v>0</v>
          </cell>
        </row>
        <row r="70">
          <cell r="B70">
            <v>2020</v>
          </cell>
          <cell r="C70" t="str">
            <v>Harney</v>
          </cell>
          <cell r="D70" t="str">
            <v>Frenchglen SD 16</v>
          </cell>
          <cell r="E70">
            <v>2013</v>
          </cell>
          <cell r="F70">
            <v>432.52499999999998</v>
          </cell>
        </row>
        <row r="71">
          <cell r="B71">
            <v>2021</v>
          </cell>
          <cell r="C71" t="str">
            <v>Harney</v>
          </cell>
          <cell r="D71" t="str">
            <v>Double O SD 28</v>
          </cell>
          <cell r="E71">
            <v>2013</v>
          </cell>
          <cell r="F71">
            <v>0</v>
          </cell>
        </row>
        <row r="72">
          <cell r="B72">
            <v>2022</v>
          </cell>
          <cell r="C72" t="str">
            <v>Harney</v>
          </cell>
          <cell r="D72" t="str">
            <v>South Harney SD 33</v>
          </cell>
          <cell r="E72">
            <v>2013</v>
          </cell>
          <cell r="F72">
            <v>0</v>
          </cell>
        </row>
        <row r="73">
          <cell r="B73">
            <v>2023</v>
          </cell>
          <cell r="C73" t="str">
            <v>Harney</v>
          </cell>
          <cell r="D73" t="str">
            <v>Harney County Union High SD 1J</v>
          </cell>
          <cell r="E73">
            <v>2013</v>
          </cell>
          <cell r="F73">
            <v>0</v>
          </cell>
        </row>
        <row r="74">
          <cell r="B74">
            <v>2024</v>
          </cell>
          <cell r="C74" t="str">
            <v>Hood River</v>
          </cell>
          <cell r="D74" t="str">
            <v>Hood River County SD</v>
          </cell>
          <cell r="E74">
            <v>2223</v>
          </cell>
          <cell r="F74">
            <v>0</v>
          </cell>
        </row>
        <row r="75">
          <cell r="B75">
            <v>2039</v>
          </cell>
          <cell r="C75" t="str">
            <v>Jackson</v>
          </cell>
          <cell r="D75" t="str">
            <v>Phoenix-Talent SD 4</v>
          </cell>
          <cell r="E75">
            <v>2025</v>
          </cell>
          <cell r="F75">
            <v>0</v>
          </cell>
        </row>
        <row r="76">
          <cell r="B76">
            <v>2041</v>
          </cell>
          <cell r="C76" t="str">
            <v>Jackson</v>
          </cell>
          <cell r="D76" t="str">
            <v>Ashland SD 5</v>
          </cell>
          <cell r="E76">
            <v>2025</v>
          </cell>
          <cell r="F76">
            <v>0</v>
          </cell>
        </row>
        <row r="77">
          <cell r="B77">
            <v>2042</v>
          </cell>
          <cell r="C77" t="str">
            <v>Jackson</v>
          </cell>
          <cell r="D77" t="str">
            <v>Central Point SD 6</v>
          </cell>
          <cell r="E77">
            <v>2025</v>
          </cell>
          <cell r="F77">
            <v>0</v>
          </cell>
        </row>
        <row r="78">
          <cell r="B78">
            <v>2043</v>
          </cell>
          <cell r="C78" t="str">
            <v>Jackson</v>
          </cell>
          <cell r="D78" t="str">
            <v>Eagle Point SD 9</v>
          </cell>
          <cell r="E78">
            <v>2025</v>
          </cell>
          <cell r="F78">
            <v>289.83157753851401</v>
          </cell>
        </row>
        <row r="79">
          <cell r="B79">
            <v>2044</v>
          </cell>
          <cell r="C79" t="str">
            <v>Jackson</v>
          </cell>
          <cell r="D79" t="str">
            <v>Rogue River SD 35</v>
          </cell>
          <cell r="E79">
            <v>2025</v>
          </cell>
          <cell r="F79">
            <v>0</v>
          </cell>
        </row>
        <row r="80">
          <cell r="B80">
            <v>2045</v>
          </cell>
          <cell r="C80" t="str">
            <v>Jackson</v>
          </cell>
          <cell r="D80" t="str">
            <v>Prospect SD 59</v>
          </cell>
          <cell r="E80">
            <v>2025</v>
          </cell>
          <cell r="F80">
            <v>0</v>
          </cell>
        </row>
        <row r="81">
          <cell r="B81">
            <v>2046</v>
          </cell>
          <cell r="C81" t="str">
            <v>Jackson</v>
          </cell>
          <cell r="D81" t="str">
            <v>Butte Falls SD 91</v>
          </cell>
          <cell r="E81">
            <v>2025</v>
          </cell>
          <cell r="F81">
            <v>0</v>
          </cell>
        </row>
        <row r="82">
          <cell r="B82">
            <v>2047</v>
          </cell>
          <cell r="C82" t="str">
            <v>Jackson</v>
          </cell>
          <cell r="D82" t="str">
            <v>Pinehurst SD 94</v>
          </cell>
          <cell r="E82">
            <v>2025</v>
          </cell>
          <cell r="F82">
            <v>0</v>
          </cell>
        </row>
        <row r="83">
          <cell r="B83">
            <v>2048</v>
          </cell>
          <cell r="C83" t="str">
            <v>Jackson</v>
          </cell>
          <cell r="D83" t="str">
            <v>Medford SD 549C</v>
          </cell>
          <cell r="E83">
            <v>2025</v>
          </cell>
          <cell r="F83">
            <v>0</v>
          </cell>
        </row>
        <row r="84">
          <cell r="B84">
            <v>2050</v>
          </cell>
          <cell r="C84" t="str">
            <v>Jefferson</v>
          </cell>
          <cell r="D84" t="str">
            <v>Culver SD 4</v>
          </cell>
          <cell r="E84">
            <v>2049</v>
          </cell>
          <cell r="F84">
            <v>0</v>
          </cell>
        </row>
        <row r="85">
          <cell r="B85">
            <v>2051</v>
          </cell>
          <cell r="C85" t="str">
            <v>Jefferson</v>
          </cell>
          <cell r="D85" t="str">
            <v>Ashwood SD 8</v>
          </cell>
          <cell r="E85">
            <v>2049</v>
          </cell>
          <cell r="F85">
            <v>0</v>
          </cell>
        </row>
        <row r="86">
          <cell r="B86">
            <v>2052</v>
          </cell>
          <cell r="C86" t="str">
            <v>Jefferson</v>
          </cell>
          <cell r="D86" t="str">
            <v>Black Butte SD 41</v>
          </cell>
          <cell r="E86">
            <v>2049</v>
          </cell>
          <cell r="F86">
            <v>0</v>
          </cell>
        </row>
        <row r="87">
          <cell r="B87">
            <v>2053</v>
          </cell>
          <cell r="C87" t="str">
            <v>Jefferson</v>
          </cell>
          <cell r="D87" t="str">
            <v>Jefferson County SD 509J</v>
          </cell>
          <cell r="E87">
            <v>2049</v>
          </cell>
          <cell r="F87">
            <v>0</v>
          </cell>
        </row>
        <row r="88">
          <cell r="B88">
            <v>2054</v>
          </cell>
          <cell r="C88" t="str">
            <v>Josephine</v>
          </cell>
          <cell r="D88" t="str">
            <v>Grants Pass SD 7</v>
          </cell>
          <cell r="E88">
            <v>2025</v>
          </cell>
          <cell r="F88">
            <v>0</v>
          </cell>
        </row>
        <row r="89">
          <cell r="B89">
            <v>2055</v>
          </cell>
          <cell r="C89" t="str">
            <v>Josephine</v>
          </cell>
          <cell r="D89" t="str">
            <v>Three Rivers/Josephine County SD</v>
          </cell>
          <cell r="E89">
            <v>2025</v>
          </cell>
          <cell r="F89">
            <v>0</v>
          </cell>
        </row>
        <row r="90">
          <cell r="B90">
            <v>2056</v>
          </cell>
          <cell r="C90" t="str">
            <v>Klamath</v>
          </cell>
          <cell r="D90" t="str">
            <v>Klamath Falls City Schools</v>
          </cell>
          <cell r="E90">
            <v>2025</v>
          </cell>
          <cell r="F90">
            <v>0</v>
          </cell>
        </row>
        <row r="91">
          <cell r="B91">
            <v>2057</v>
          </cell>
          <cell r="C91" t="str">
            <v>Klamath</v>
          </cell>
          <cell r="D91" t="str">
            <v>Klamath County SD</v>
          </cell>
          <cell r="E91">
            <v>2025</v>
          </cell>
          <cell r="F91">
            <v>0</v>
          </cell>
        </row>
        <row r="92">
          <cell r="B92">
            <v>2059</v>
          </cell>
          <cell r="C92" t="str">
            <v>Lake</v>
          </cell>
          <cell r="D92" t="str">
            <v>Lake County SD 7</v>
          </cell>
          <cell r="E92">
            <v>2058</v>
          </cell>
          <cell r="F92">
            <v>0</v>
          </cell>
        </row>
        <row r="93">
          <cell r="B93">
            <v>2060</v>
          </cell>
          <cell r="C93" t="str">
            <v>Lake</v>
          </cell>
          <cell r="D93" t="str">
            <v>Paisley SD 11</v>
          </cell>
          <cell r="E93">
            <v>2058</v>
          </cell>
          <cell r="F93">
            <v>207.83828621965401</v>
          </cell>
        </row>
        <row r="94">
          <cell r="B94">
            <v>2061</v>
          </cell>
          <cell r="C94" t="str">
            <v>Lake</v>
          </cell>
          <cell r="D94" t="str">
            <v>North Lake SD 14</v>
          </cell>
          <cell r="E94">
            <v>2058</v>
          </cell>
          <cell r="F94">
            <v>0</v>
          </cell>
        </row>
        <row r="95">
          <cell r="B95">
            <v>2062</v>
          </cell>
          <cell r="C95" t="str">
            <v>Lake</v>
          </cell>
          <cell r="D95" t="str">
            <v>Plush SD 18</v>
          </cell>
          <cell r="E95">
            <v>2058</v>
          </cell>
          <cell r="F95">
            <v>0</v>
          </cell>
        </row>
        <row r="96">
          <cell r="B96">
            <v>2063</v>
          </cell>
          <cell r="C96" t="str">
            <v>Lake</v>
          </cell>
          <cell r="D96" t="str">
            <v>Adel SD 21</v>
          </cell>
          <cell r="E96">
            <v>2058</v>
          </cell>
          <cell r="F96">
            <v>0</v>
          </cell>
        </row>
        <row r="97">
          <cell r="B97">
            <v>2081</v>
          </cell>
          <cell r="C97" t="str">
            <v>Lane</v>
          </cell>
          <cell r="D97" t="str">
            <v>Pleasant Hill SD 1</v>
          </cell>
          <cell r="E97">
            <v>2064</v>
          </cell>
          <cell r="F97">
            <v>0</v>
          </cell>
        </row>
        <row r="98">
          <cell r="B98">
            <v>2082</v>
          </cell>
          <cell r="C98" t="str">
            <v>Lane</v>
          </cell>
          <cell r="D98" t="str">
            <v>Eugene SD 4J</v>
          </cell>
          <cell r="E98">
            <v>2064</v>
          </cell>
          <cell r="F98">
            <v>0</v>
          </cell>
        </row>
        <row r="99">
          <cell r="B99">
            <v>2083</v>
          </cell>
          <cell r="C99" t="str">
            <v>Lane</v>
          </cell>
          <cell r="D99" t="str">
            <v>Springfield SD 19</v>
          </cell>
          <cell r="E99">
            <v>2064</v>
          </cell>
          <cell r="F99">
            <v>0</v>
          </cell>
        </row>
        <row r="100">
          <cell r="B100">
            <v>2084</v>
          </cell>
          <cell r="C100" t="str">
            <v>Lane</v>
          </cell>
          <cell r="D100" t="str">
            <v>Fern Ridge SD 28J</v>
          </cell>
          <cell r="E100">
            <v>2064</v>
          </cell>
          <cell r="F100">
            <v>74.486111111089997</v>
          </cell>
        </row>
        <row r="101">
          <cell r="B101">
            <v>2085</v>
          </cell>
          <cell r="C101" t="str">
            <v>Lane</v>
          </cell>
          <cell r="D101" t="str">
            <v>Mapleton SD 32</v>
          </cell>
          <cell r="E101">
            <v>2064</v>
          </cell>
          <cell r="F101">
            <v>0</v>
          </cell>
        </row>
        <row r="102">
          <cell r="B102">
            <v>2086</v>
          </cell>
          <cell r="C102" t="str">
            <v>Lane</v>
          </cell>
          <cell r="D102" t="str">
            <v>Creswell SD 40</v>
          </cell>
          <cell r="E102">
            <v>2064</v>
          </cell>
          <cell r="F102">
            <v>0</v>
          </cell>
        </row>
        <row r="103">
          <cell r="B103">
            <v>2087</v>
          </cell>
          <cell r="C103" t="str">
            <v>Lane</v>
          </cell>
          <cell r="D103" t="str">
            <v>South Lane SD 45J3</v>
          </cell>
          <cell r="E103">
            <v>2064</v>
          </cell>
          <cell r="F103">
            <v>0</v>
          </cell>
        </row>
        <row r="104">
          <cell r="B104">
            <v>2088</v>
          </cell>
          <cell r="C104" t="str">
            <v>Lane</v>
          </cell>
          <cell r="D104" t="str">
            <v>Bethel SD 52</v>
          </cell>
          <cell r="E104">
            <v>2064</v>
          </cell>
          <cell r="F104">
            <v>0</v>
          </cell>
        </row>
        <row r="105">
          <cell r="B105">
            <v>2089</v>
          </cell>
          <cell r="C105" t="str">
            <v>Lane</v>
          </cell>
          <cell r="D105" t="str">
            <v>Crow-Applegate-Lorane SD 66</v>
          </cell>
          <cell r="E105">
            <v>2064</v>
          </cell>
          <cell r="F105">
            <v>0</v>
          </cell>
        </row>
        <row r="106">
          <cell r="B106">
            <v>2090</v>
          </cell>
          <cell r="C106" t="str">
            <v>Lane</v>
          </cell>
          <cell r="D106" t="str">
            <v>McKenzie SD 68</v>
          </cell>
          <cell r="E106">
            <v>2064</v>
          </cell>
          <cell r="F106">
            <v>0</v>
          </cell>
        </row>
        <row r="107">
          <cell r="B107">
            <v>2091</v>
          </cell>
          <cell r="C107" t="str">
            <v>Lane</v>
          </cell>
          <cell r="D107" t="str">
            <v>Junction City SD 69</v>
          </cell>
          <cell r="E107">
            <v>2064</v>
          </cell>
          <cell r="F107">
            <v>0</v>
          </cell>
        </row>
        <row r="108">
          <cell r="B108">
            <v>2092</v>
          </cell>
          <cell r="C108" t="str">
            <v>Lane</v>
          </cell>
          <cell r="D108" t="str">
            <v>Lowell SD 71</v>
          </cell>
          <cell r="E108">
            <v>2064</v>
          </cell>
          <cell r="F108">
            <v>0</v>
          </cell>
        </row>
        <row r="109">
          <cell r="B109">
            <v>2093</v>
          </cell>
          <cell r="C109" t="str">
            <v>Lane</v>
          </cell>
          <cell r="D109" t="str">
            <v>Oakridge SD 76</v>
          </cell>
          <cell r="E109">
            <v>2064</v>
          </cell>
          <cell r="F109">
            <v>0</v>
          </cell>
        </row>
        <row r="110">
          <cell r="B110">
            <v>2094</v>
          </cell>
          <cell r="C110" t="str">
            <v>Lane</v>
          </cell>
          <cell r="D110" t="str">
            <v>Marcola SD 79J</v>
          </cell>
          <cell r="E110">
            <v>2064</v>
          </cell>
          <cell r="F110">
            <v>301.69354838708199</v>
          </cell>
        </row>
        <row r="111">
          <cell r="B111">
            <v>2095</v>
          </cell>
          <cell r="C111" t="str">
            <v>Lane</v>
          </cell>
          <cell r="D111" t="str">
            <v>Blachly SD 90</v>
          </cell>
          <cell r="E111">
            <v>2064</v>
          </cell>
          <cell r="F111">
            <v>0</v>
          </cell>
        </row>
        <row r="112">
          <cell r="B112">
            <v>2096</v>
          </cell>
          <cell r="C112" t="str">
            <v>Lane</v>
          </cell>
          <cell r="D112" t="str">
            <v>Siuslaw SD 97J</v>
          </cell>
          <cell r="E112">
            <v>2064</v>
          </cell>
          <cell r="F112">
            <v>0</v>
          </cell>
        </row>
        <row r="113">
          <cell r="B113">
            <v>2097</v>
          </cell>
          <cell r="C113" t="str">
            <v>Lincoln</v>
          </cell>
          <cell r="D113" t="str">
            <v>Lincoln County SD</v>
          </cell>
          <cell r="E113">
            <v>2098</v>
          </cell>
          <cell r="F113">
            <v>0</v>
          </cell>
        </row>
        <row r="114">
          <cell r="B114">
            <v>2099</v>
          </cell>
          <cell r="C114" t="str">
            <v>Linn</v>
          </cell>
          <cell r="D114" t="str">
            <v>Harrisburg SD 7J</v>
          </cell>
          <cell r="E114">
            <v>2098</v>
          </cell>
          <cell r="F114">
            <v>0</v>
          </cell>
        </row>
        <row r="115">
          <cell r="B115">
            <v>2100</v>
          </cell>
          <cell r="C115" t="str">
            <v>Linn</v>
          </cell>
          <cell r="D115" t="str">
            <v>Greater Albany Public SD 8J</v>
          </cell>
          <cell r="E115">
            <v>2098</v>
          </cell>
          <cell r="F115">
            <v>0</v>
          </cell>
        </row>
        <row r="116">
          <cell r="B116">
            <v>2101</v>
          </cell>
          <cell r="C116" t="str">
            <v>Linn</v>
          </cell>
          <cell r="D116" t="str">
            <v>Lebanon Community SD 9</v>
          </cell>
          <cell r="E116">
            <v>2098</v>
          </cell>
          <cell r="F116">
            <v>0</v>
          </cell>
        </row>
        <row r="117">
          <cell r="B117">
            <v>2102</v>
          </cell>
          <cell r="C117" t="str">
            <v>Linn</v>
          </cell>
          <cell r="D117" t="str">
            <v>Sweet Home SD 55</v>
          </cell>
          <cell r="E117">
            <v>2098</v>
          </cell>
          <cell r="F117">
            <v>0</v>
          </cell>
        </row>
        <row r="118">
          <cell r="B118">
            <v>2103</v>
          </cell>
          <cell r="C118" t="str">
            <v>Linn</v>
          </cell>
          <cell r="D118" t="str">
            <v>Scio SD 95</v>
          </cell>
          <cell r="E118">
            <v>2098</v>
          </cell>
          <cell r="F118">
            <v>29.826907865828701</v>
          </cell>
        </row>
        <row r="119">
          <cell r="B119">
            <v>2104</v>
          </cell>
          <cell r="C119" t="str">
            <v>Linn</v>
          </cell>
          <cell r="D119" t="str">
            <v>Santiam Canyon SD 129J</v>
          </cell>
          <cell r="E119">
            <v>2098</v>
          </cell>
          <cell r="F119">
            <v>3907.4137904912</v>
          </cell>
        </row>
        <row r="120">
          <cell r="B120">
            <v>2105</v>
          </cell>
          <cell r="C120" t="str">
            <v>Linn</v>
          </cell>
          <cell r="D120" t="str">
            <v>Central Linn SD 552</v>
          </cell>
          <cell r="E120">
            <v>2098</v>
          </cell>
          <cell r="F120">
            <v>0</v>
          </cell>
        </row>
        <row r="121">
          <cell r="B121">
            <v>2107</v>
          </cell>
          <cell r="C121" t="str">
            <v>Malheur</v>
          </cell>
          <cell r="D121" t="str">
            <v>Jordan Valley SD 3</v>
          </cell>
          <cell r="E121">
            <v>2106</v>
          </cell>
          <cell r="F121">
            <v>0</v>
          </cell>
        </row>
        <row r="122">
          <cell r="B122">
            <v>2108</v>
          </cell>
          <cell r="C122" t="str">
            <v>Malheur</v>
          </cell>
          <cell r="D122" t="str">
            <v>Ontario SD 8C</v>
          </cell>
          <cell r="E122">
            <v>2106</v>
          </cell>
          <cell r="F122">
            <v>0</v>
          </cell>
        </row>
        <row r="123">
          <cell r="B123">
            <v>2109</v>
          </cell>
          <cell r="C123" t="str">
            <v>Malheur</v>
          </cell>
          <cell r="D123" t="str">
            <v>Juntura SD 12</v>
          </cell>
          <cell r="E123">
            <v>2106</v>
          </cell>
          <cell r="F123">
            <v>0</v>
          </cell>
        </row>
        <row r="124">
          <cell r="B124">
            <v>2110</v>
          </cell>
          <cell r="C124" t="str">
            <v>Malheur</v>
          </cell>
          <cell r="D124" t="str">
            <v>Nyssa SD 26</v>
          </cell>
          <cell r="E124">
            <v>2106</v>
          </cell>
          <cell r="F124">
            <v>0</v>
          </cell>
        </row>
        <row r="125">
          <cell r="B125">
            <v>2111</v>
          </cell>
          <cell r="C125" t="str">
            <v>Malheur</v>
          </cell>
          <cell r="D125" t="str">
            <v>Annex SD 29</v>
          </cell>
          <cell r="E125">
            <v>2106</v>
          </cell>
          <cell r="F125">
            <v>0</v>
          </cell>
        </row>
        <row r="126">
          <cell r="B126">
            <v>2112</v>
          </cell>
          <cell r="C126" t="str">
            <v>Malheur</v>
          </cell>
          <cell r="D126" t="str">
            <v>Malheur County SD 51</v>
          </cell>
          <cell r="E126">
            <v>2106</v>
          </cell>
          <cell r="F126">
            <v>0</v>
          </cell>
        </row>
        <row r="127">
          <cell r="B127">
            <v>2113</v>
          </cell>
          <cell r="C127" t="str">
            <v>Malheur</v>
          </cell>
          <cell r="D127" t="str">
            <v>Adrian SD 61</v>
          </cell>
          <cell r="E127">
            <v>2106</v>
          </cell>
          <cell r="F127">
            <v>0</v>
          </cell>
        </row>
        <row r="128">
          <cell r="B128">
            <v>2114</v>
          </cell>
          <cell r="C128" t="str">
            <v>Malheur</v>
          </cell>
          <cell r="D128" t="str">
            <v>Harper SD 66</v>
          </cell>
          <cell r="E128">
            <v>2106</v>
          </cell>
          <cell r="F128">
            <v>0</v>
          </cell>
        </row>
        <row r="129">
          <cell r="B129">
            <v>2115</v>
          </cell>
          <cell r="C129" t="str">
            <v>Malheur</v>
          </cell>
          <cell r="D129" t="str">
            <v>Arock SD 81</v>
          </cell>
          <cell r="E129">
            <v>2106</v>
          </cell>
          <cell r="F129">
            <v>0</v>
          </cell>
        </row>
        <row r="130">
          <cell r="B130">
            <v>2116</v>
          </cell>
          <cell r="C130" t="str">
            <v>Malheur</v>
          </cell>
          <cell r="D130" t="str">
            <v>Vale SD 84</v>
          </cell>
          <cell r="E130">
            <v>2106</v>
          </cell>
          <cell r="F130">
            <v>0</v>
          </cell>
        </row>
        <row r="131">
          <cell r="B131">
            <v>2137</v>
          </cell>
          <cell r="C131" t="str">
            <v>Marion</v>
          </cell>
          <cell r="D131" t="str">
            <v>Gervais SD 1</v>
          </cell>
          <cell r="E131">
            <v>2117</v>
          </cell>
          <cell r="F131">
            <v>301.952054794422</v>
          </cell>
        </row>
        <row r="132">
          <cell r="B132">
            <v>2138</v>
          </cell>
          <cell r="C132" t="str">
            <v>Marion</v>
          </cell>
          <cell r="D132" t="str">
            <v>Silver Falls SD 4J</v>
          </cell>
          <cell r="E132">
            <v>2117</v>
          </cell>
          <cell r="F132">
            <v>0</v>
          </cell>
        </row>
        <row r="133">
          <cell r="B133">
            <v>2139</v>
          </cell>
          <cell r="C133" t="str">
            <v>Marion</v>
          </cell>
          <cell r="D133" t="str">
            <v>Cascade SD 5</v>
          </cell>
          <cell r="E133">
            <v>2117</v>
          </cell>
          <cell r="F133">
            <v>0</v>
          </cell>
        </row>
        <row r="134">
          <cell r="B134">
            <v>2140</v>
          </cell>
          <cell r="C134" t="str">
            <v>Marion</v>
          </cell>
          <cell r="D134" t="str">
            <v>Jefferson SD 14J</v>
          </cell>
          <cell r="E134">
            <v>2117</v>
          </cell>
          <cell r="F134">
            <v>0</v>
          </cell>
        </row>
        <row r="135">
          <cell r="B135">
            <v>2141</v>
          </cell>
          <cell r="C135" t="str">
            <v>Marion</v>
          </cell>
          <cell r="D135" t="str">
            <v>North Marion SD 15</v>
          </cell>
          <cell r="E135">
            <v>2117</v>
          </cell>
          <cell r="F135">
            <v>0</v>
          </cell>
        </row>
        <row r="136">
          <cell r="B136">
            <v>2142</v>
          </cell>
          <cell r="C136" t="str">
            <v>Marion</v>
          </cell>
          <cell r="D136" t="str">
            <v>Salem-Keizer SD 24J</v>
          </cell>
          <cell r="E136">
            <v>2117</v>
          </cell>
          <cell r="F136">
            <v>0</v>
          </cell>
        </row>
        <row r="137">
          <cell r="B137">
            <v>2143</v>
          </cell>
          <cell r="C137" t="str">
            <v>Marion</v>
          </cell>
          <cell r="D137" t="str">
            <v>North Santiam SD 29J</v>
          </cell>
          <cell r="E137">
            <v>2117</v>
          </cell>
          <cell r="F137">
            <v>0</v>
          </cell>
        </row>
        <row r="138">
          <cell r="B138">
            <v>2144</v>
          </cell>
          <cell r="C138" t="str">
            <v>Marion</v>
          </cell>
          <cell r="D138" t="str">
            <v>St Paul SD 45</v>
          </cell>
          <cell r="E138">
            <v>2117</v>
          </cell>
          <cell r="F138">
            <v>0</v>
          </cell>
        </row>
        <row r="139">
          <cell r="B139">
            <v>2145</v>
          </cell>
          <cell r="C139" t="str">
            <v>Marion</v>
          </cell>
          <cell r="D139" t="str">
            <v>Mt Angel SD 91</v>
          </cell>
          <cell r="E139">
            <v>2117</v>
          </cell>
          <cell r="F139">
            <v>0</v>
          </cell>
        </row>
        <row r="140">
          <cell r="B140">
            <v>2146</v>
          </cell>
          <cell r="C140" t="str">
            <v>Marion</v>
          </cell>
          <cell r="D140" t="str">
            <v>Woodburn SD 103</v>
          </cell>
          <cell r="E140">
            <v>2117</v>
          </cell>
          <cell r="F140">
            <v>0</v>
          </cell>
        </row>
        <row r="141">
          <cell r="B141">
            <v>2147</v>
          </cell>
          <cell r="C141" t="str">
            <v>Morrow</v>
          </cell>
          <cell r="D141" t="str">
            <v>Morrow SD 1</v>
          </cell>
          <cell r="E141">
            <v>2200</v>
          </cell>
          <cell r="F141">
            <v>0</v>
          </cell>
        </row>
        <row r="142">
          <cell r="B142">
            <v>3997</v>
          </cell>
          <cell r="C142" t="str">
            <v>Morrow</v>
          </cell>
          <cell r="D142" t="str">
            <v>Ione SD R2</v>
          </cell>
          <cell r="E142">
            <v>2200</v>
          </cell>
          <cell r="F142">
            <v>0</v>
          </cell>
        </row>
        <row r="143">
          <cell r="B143">
            <v>2180</v>
          </cell>
          <cell r="C143" t="str">
            <v>Multnomah</v>
          </cell>
          <cell r="D143" t="str">
            <v>Portland SD 1J</v>
          </cell>
          <cell r="E143">
            <v>2148</v>
          </cell>
          <cell r="F143">
            <v>0</v>
          </cell>
        </row>
        <row r="144">
          <cell r="B144">
            <v>2181</v>
          </cell>
          <cell r="C144" t="str">
            <v>Multnomah</v>
          </cell>
          <cell r="D144" t="str">
            <v>Parkrose SD 3</v>
          </cell>
          <cell r="E144">
            <v>2148</v>
          </cell>
          <cell r="F144">
            <v>0</v>
          </cell>
        </row>
        <row r="145">
          <cell r="B145">
            <v>2182</v>
          </cell>
          <cell r="C145" t="str">
            <v>Multnomah</v>
          </cell>
          <cell r="D145" t="str">
            <v>Reynolds SD 7</v>
          </cell>
          <cell r="E145">
            <v>2148</v>
          </cell>
          <cell r="F145">
            <v>0</v>
          </cell>
        </row>
        <row r="146">
          <cell r="B146">
            <v>2183</v>
          </cell>
          <cell r="C146" t="str">
            <v>Multnomah</v>
          </cell>
          <cell r="D146" t="str">
            <v>Gresham-Barlow SD 10J</v>
          </cell>
          <cell r="E146">
            <v>2148</v>
          </cell>
          <cell r="F146">
            <v>519.93028809588975</v>
          </cell>
        </row>
        <row r="147">
          <cell r="B147">
            <v>2185</v>
          </cell>
          <cell r="C147" t="str">
            <v>Multnomah</v>
          </cell>
          <cell r="D147" t="str">
            <v>Centennial SD 28J</v>
          </cell>
          <cell r="E147">
            <v>2148</v>
          </cell>
          <cell r="F147">
            <v>0</v>
          </cell>
        </row>
        <row r="148">
          <cell r="B148">
            <v>2186</v>
          </cell>
          <cell r="C148" t="str">
            <v>Multnomah</v>
          </cell>
          <cell r="D148" t="str">
            <v>Corbett SD 39</v>
          </cell>
          <cell r="E148">
            <v>2148</v>
          </cell>
          <cell r="F148">
            <v>0</v>
          </cell>
        </row>
        <row r="149">
          <cell r="B149">
            <v>2187</v>
          </cell>
          <cell r="C149" t="str">
            <v>Multnomah</v>
          </cell>
          <cell r="D149" t="str">
            <v>David Douglas SD 40</v>
          </cell>
          <cell r="E149">
            <v>2148</v>
          </cell>
          <cell r="F149">
            <v>0</v>
          </cell>
        </row>
        <row r="150">
          <cell r="B150">
            <v>2188</v>
          </cell>
          <cell r="C150" t="str">
            <v>Multnomah</v>
          </cell>
          <cell r="D150" t="str">
            <v>Riverdale SD 51J</v>
          </cell>
          <cell r="E150">
            <v>2148</v>
          </cell>
          <cell r="F150">
            <v>0</v>
          </cell>
        </row>
        <row r="151">
          <cell r="B151">
            <v>2190</v>
          </cell>
          <cell r="C151" t="str">
            <v>Polk</v>
          </cell>
          <cell r="D151" t="str">
            <v>Dallas SD 2</v>
          </cell>
          <cell r="E151">
            <v>2117</v>
          </cell>
          <cell r="F151">
            <v>0</v>
          </cell>
        </row>
        <row r="152">
          <cell r="B152">
            <v>2191</v>
          </cell>
          <cell r="C152" t="str">
            <v>Polk</v>
          </cell>
          <cell r="D152" t="str">
            <v>Central SD 13J</v>
          </cell>
          <cell r="E152">
            <v>2117</v>
          </cell>
          <cell r="F152">
            <v>0</v>
          </cell>
        </row>
        <row r="153">
          <cell r="B153">
            <v>2192</v>
          </cell>
          <cell r="C153" t="str">
            <v>Polk</v>
          </cell>
          <cell r="D153" t="str">
            <v>Perrydale SD 21</v>
          </cell>
          <cell r="E153">
            <v>2117</v>
          </cell>
          <cell r="F153">
            <v>0</v>
          </cell>
        </row>
        <row r="154">
          <cell r="B154">
            <v>2193</v>
          </cell>
          <cell r="C154" t="str">
            <v>Polk</v>
          </cell>
          <cell r="D154" t="str">
            <v>Falls City SD 57</v>
          </cell>
          <cell r="E154">
            <v>2117</v>
          </cell>
          <cell r="F154">
            <v>0</v>
          </cell>
        </row>
        <row r="155">
          <cell r="B155">
            <v>2195</v>
          </cell>
          <cell r="C155" t="str">
            <v>Sherman</v>
          </cell>
          <cell r="D155" t="str">
            <v>Sherman County SD</v>
          </cell>
          <cell r="E155">
            <v>2004</v>
          </cell>
          <cell r="F155">
            <v>0</v>
          </cell>
        </row>
        <row r="156">
          <cell r="B156">
            <v>2197</v>
          </cell>
          <cell r="C156" t="str">
            <v>Tillamook</v>
          </cell>
          <cell r="D156" t="str">
            <v>Tillamook SD 9</v>
          </cell>
          <cell r="E156">
            <v>2230</v>
          </cell>
          <cell r="F156">
            <v>0</v>
          </cell>
        </row>
        <row r="157">
          <cell r="B157">
            <v>2198</v>
          </cell>
          <cell r="C157" t="str">
            <v>Tillamook</v>
          </cell>
          <cell r="D157" t="str">
            <v>Neah-Kah-Nie SD 56</v>
          </cell>
          <cell r="E157">
            <v>2230</v>
          </cell>
          <cell r="F157">
            <v>0</v>
          </cell>
        </row>
        <row r="158">
          <cell r="B158">
            <v>2199</v>
          </cell>
          <cell r="C158" t="str">
            <v>Tillamook</v>
          </cell>
          <cell r="D158" t="str">
            <v>Nestucca Valley SD 101J</v>
          </cell>
          <cell r="E158">
            <v>2230</v>
          </cell>
          <cell r="F158">
            <v>0</v>
          </cell>
        </row>
        <row r="159">
          <cell r="B159">
            <v>2201</v>
          </cell>
          <cell r="C159" t="str">
            <v>Umatilla</v>
          </cell>
          <cell r="D159" t="str">
            <v>Helix SD 1</v>
          </cell>
          <cell r="E159">
            <v>2200</v>
          </cell>
          <cell r="F159">
            <v>0</v>
          </cell>
        </row>
        <row r="160">
          <cell r="B160">
            <v>2202</v>
          </cell>
          <cell r="C160" t="str">
            <v>Umatilla</v>
          </cell>
          <cell r="D160" t="str">
            <v>Pilot Rock SD 2</v>
          </cell>
          <cell r="E160">
            <v>2200</v>
          </cell>
          <cell r="F160">
            <v>0</v>
          </cell>
        </row>
        <row r="161">
          <cell r="B161">
            <v>2203</v>
          </cell>
          <cell r="C161" t="str">
            <v>Umatilla</v>
          </cell>
          <cell r="D161" t="str">
            <v>Echo SD 5</v>
          </cell>
          <cell r="E161">
            <v>2200</v>
          </cell>
          <cell r="F161">
            <v>0</v>
          </cell>
        </row>
        <row r="162">
          <cell r="B162">
            <v>2204</v>
          </cell>
          <cell r="C162" t="str">
            <v>Umatilla</v>
          </cell>
          <cell r="D162" t="str">
            <v>Umatilla SD 6R</v>
          </cell>
          <cell r="E162">
            <v>2200</v>
          </cell>
          <cell r="F162">
            <v>0</v>
          </cell>
        </row>
        <row r="163">
          <cell r="B163">
            <v>2205</v>
          </cell>
          <cell r="C163" t="str">
            <v>Umatilla</v>
          </cell>
          <cell r="D163" t="str">
            <v>Milton-Freewater Unified SD 7</v>
          </cell>
          <cell r="E163">
            <v>2200</v>
          </cell>
          <cell r="F163">
            <v>0</v>
          </cell>
        </row>
        <row r="164">
          <cell r="B164">
            <v>2206</v>
          </cell>
          <cell r="C164" t="str">
            <v>Umatilla</v>
          </cell>
          <cell r="D164" t="str">
            <v>Hermiston SD 8</v>
          </cell>
          <cell r="E164">
            <v>2200</v>
          </cell>
          <cell r="F164">
            <v>0</v>
          </cell>
        </row>
        <row r="165">
          <cell r="B165">
            <v>2207</v>
          </cell>
          <cell r="C165" t="str">
            <v>Umatilla</v>
          </cell>
          <cell r="D165" t="str">
            <v>Pendleton SD 16</v>
          </cell>
          <cell r="E165">
            <v>2200</v>
          </cell>
          <cell r="F165">
            <v>0</v>
          </cell>
        </row>
        <row r="166">
          <cell r="B166">
            <v>2208</v>
          </cell>
          <cell r="C166" t="str">
            <v>Umatilla</v>
          </cell>
          <cell r="D166" t="str">
            <v>Athena-Weston SD 29RJ</v>
          </cell>
          <cell r="E166">
            <v>2200</v>
          </cell>
          <cell r="F166">
            <v>0</v>
          </cell>
        </row>
        <row r="167">
          <cell r="B167">
            <v>2209</v>
          </cell>
          <cell r="C167" t="str">
            <v>Umatilla</v>
          </cell>
          <cell r="D167" t="str">
            <v>Stanfield SD 61</v>
          </cell>
          <cell r="E167">
            <v>2200</v>
          </cell>
          <cell r="F167">
            <v>0</v>
          </cell>
        </row>
        <row r="168">
          <cell r="B168">
            <v>2210</v>
          </cell>
          <cell r="C168" t="str">
            <v>Umatilla</v>
          </cell>
          <cell r="D168" t="str">
            <v>Ukiah SD 80R</v>
          </cell>
          <cell r="E168">
            <v>2200</v>
          </cell>
          <cell r="F168">
            <v>0</v>
          </cell>
        </row>
        <row r="169">
          <cell r="B169">
            <v>2212</v>
          </cell>
          <cell r="C169" t="str">
            <v>Union</v>
          </cell>
          <cell r="D169" t="str">
            <v>La Grande SD 1</v>
          </cell>
          <cell r="E169">
            <v>2200</v>
          </cell>
          <cell r="F169">
            <v>0</v>
          </cell>
        </row>
        <row r="170">
          <cell r="B170">
            <v>2213</v>
          </cell>
          <cell r="C170" t="str">
            <v>Union</v>
          </cell>
          <cell r="D170" t="str">
            <v>Union SD 5</v>
          </cell>
          <cell r="E170">
            <v>2200</v>
          </cell>
          <cell r="F170">
            <v>0</v>
          </cell>
        </row>
        <row r="171">
          <cell r="B171">
            <v>2214</v>
          </cell>
          <cell r="C171" t="str">
            <v>Union</v>
          </cell>
          <cell r="D171" t="str">
            <v>North Powder SD 8J</v>
          </cell>
          <cell r="E171">
            <v>2200</v>
          </cell>
          <cell r="F171">
            <v>0</v>
          </cell>
        </row>
        <row r="172">
          <cell r="B172">
            <v>2215</v>
          </cell>
          <cell r="C172" t="str">
            <v>Union</v>
          </cell>
          <cell r="D172" t="str">
            <v>Imbler SD 11</v>
          </cell>
          <cell r="E172">
            <v>2200</v>
          </cell>
          <cell r="F172">
            <v>0</v>
          </cell>
        </row>
        <row r="173">
          <cell r="B173">
            <v>2216</v>
          </cell>
          <cell r="C173" t="str">
            <v>Union</v>
          </cell>
          <cell r="D173" t="str">
            <v>Cove SD 15</v>
          </cell>
          <cell r="E173">
            <v>2200</v>
          </cell>
          <cell r="F173">
            <v>0</v>
          </cell>
        </row>
        <row r="174">
          <cell r="B174">
            <v>2217</v>
          </cell>
          <cell r="C174" t="str">
            <v>Union</v>
          </cell>
          <cell r="D174" t="str">
            <v>Elgin SD 23</v>
          </cell>
          <cell r="E174">
            <v>2200</v>
          </cell>
          <cell r="F174">
            <v>0</v>
          </cell>
        </row>
        <row r="175">
          <cell r="B175">
            <v>2219</v>
          </cell>
          <cell r="C175" t="str">
            <v>Wallowa</v>
          </cell>
          <cell r="D175" t="str">
            <v>Joseph SD 6</v>
          </cell>
          <cell r="E175">
            <v>2218</v>
          </cell>
          <cell r="F175">
            <v>0</v>
          </cell>
        </row>
        <row r="176">
          <cell r="B176">
            <v>2220</v>
          </cell>
          <cell r="C176" t="str">
            <v>Wallowa</v>
          </cell>
          <cell r="D176" t="str">
            <v>Wallowa SD 12</v>
          </cell>
          <cell r="E176">
            <v>2218</v>
          </cell>
          <cell r="F176">
            <v>0</v>
          </cell>
        </row>
        <row r="177">
          <cell r="B177">
            <v>2221</v>
          </cell>
          <cell r="C177" t="str">
            <v>Wallowa</v>
          </cell>
          <cell r="D177" t="str">
            <v>Enterprise SD 21</v>
          </cell>
          <cell r="E177">
            <v>2218</v>
          </cell>
          <cell r="F177">
            <v>0</v>
          </cell>
        </row>
        <row r="178">
          <cell r="B178">
            <v>2222</v>
          </cell>
          <cell r="C178" t="str">
            <v>Wallowa</v>
          </cell>
          <cell r="D178" t="str">
            <v>Troy SD 54</v>
          </cell>
          <cell r="E178">
            <v>2218</v>
          </cell>
          <cell r="F178">
            <v>0</v>
          </cell>
        </row>
        <row r="179">
          <cell r="B179">
            <v>2225</v>
          </cell>
          <cell r="C179" t="str">
            <v>Wasco</v>
          </cell>
          <cell r="D179" t="str">
            <v>South Wasco County SD 1</v>
          </cell>
          <cell r="E179">
            <v>2223</v>
          </cell>
          <cell r="F179">
            <v>0</v>
          </cell>
        </row>
        <row r="180">
          <cell r="B180">
            <v>2229</v>
          </cell>
          <cell r="C180" t="str">
            <v>Wasco</v>
          </cell>
          <cell r="D180" t="str">
            <v>Dufur SD 29</v>
          </cell>
          <cell r="E180">
            <v>2223</v>
          </cell>
          <cell r="F180">
            <v>0</v>
          </cell>
        </row>
        <row r="181">
          <cell r="B181">
            <v>4131</v>
          </cell>
          <cell r="C181" t="str">
            <v>Wasco</v>
          </cell>
          <cell r="D181" t="str">
            <v>North Wasco County SD 21</v>
          </cell>
          <cell r="E181">
            <v>2223</v>
          </cell>
          <cell r="F181">
            <v>0</v>
          </cell>
        </row>
        <row r="182">
          <cell r="B182">
            <v>2239</v>
          </cell>
          <cell r="C182" t="str">
            <v>Washington</v>
          </cell>
          <cell r="D182" t="str">
            <v>Hillsboro SD 1J</v>
          </cell>
          <cell r="E182">
            <v>2230</v>
          </cell>
          <cell r="F182">
            <v>0</v>
          </cell>
        </row>
        <row r="183">
          <cell r="B183">
            <v>2240</v>
          </cell>
          <cell r="C183" t="str">
            <v>Washington</v>
          </cell>
          <cell r="D183" t="str">
            <v>Banks SD 13</v>
          </cell>
          <cell r="E183">
            <v>2230</v>
          </cell>
          <cell r="F183">
            <v>0</v>
          </cell>
        </row>
        <row r="184">
          <cell r="B184">
            <v>2241</v>
          </cell>
          <cell r="C184" t="str">
            <v>Washington</v>
          </cell>
          <cell r="D184" t="str">
            <v>Forest Grove SD 15</v>
          </cell>
          <cell r="E184">
            <v>2230</v>
          </cell>
          <cell r="F184">
            <v>0</v>
          </cell>
        </row>
        <row r="185">
          <cell r="B185">
            <v>2242</v>
          </cell>
          <cell r="C185" t="str">
            <v>Washington</v>
          </cell>
          <cell r="D185" t="str">
            <v>Tigard-Tualatin SD 23J</v>
          </cell>
          <cell r="E185">
            <v>2230</v>
          </cell>
          <cell r="F185">
            <v>0</v>
          </cell>
        </row>
        <row r="186">
          <cell r="B186">
            <v>2243</v>
          </cell>
          <cell r="C186" t="str">
            <v>Washington</v>
          </cell>
          <cell r="D186" t="str">
            <v>Beaverton SD 48J</v>
          </cell>
          <cell r="E186">
            <v>2230</v>
          </cell>
          <cell r="F186">
            <v>0</v>
          </cell>
        </row>
        <row r="187">
          <cell r="B187">
            <v>2244</v>
          </cell>
          <cell r="C187" t="str">
            <v>Washington</v>
          </cell>
          <cell r="D187" t="str">
            <v>Sherwood SD 88J</v>
          </cell>
          <cell r="E187">
            <v>2230</v>
          </cell>
          <cell r="F187">
            <v>0</v>
          </cell>
        </row>
        <row r="188">
          <cell r="B188">
            <v>2245</v>
          </cell>
          <cell r="C188" t="str">
            <v>Washington</v>
          </cell>
          <cell r="D188" t="str">
            <v>Gaston SD 511J</v>
          </cell>
          <cell r="E188">
            <v>2230</v>
          </cell>
          <cell r="F188">
            <v>0</v>
          </cell>
        </row>
        <row r="189">
          <cell r="B189">
            <v>2247</v>
          </cell>
          <cell r="C189" t="str">
            <v>Wheeler</v>
          </cell>
          <cell r="D189" t="str">
            <v>Spray SD 1</v>
          </cell>
          <cell r="E189">
            <v>2004</v>
          </cell>
          <cell r="F189">
            <v>0</v>
          </cell>
        </row>
        <row r="190">
          <cell r="B190">
            <v>2248</v>
          </cell>
          <cell r="C190" t="str">
            <v>Wheeler</v>
          </cell>
          <cell r="D190" t="str">
            <v>Fossil SD 21J</v>
          </cell>
          <cell r="E190">
            <v>2004</v>
          </cell>
          <cell r="F190">
            <v>752.30553116767999</v>
          </cell>
        </row>
        <row r="191">
          <cell r="B191">
            <v>2249</v>
          </cell>
          <cell r="C191" t="str">
            <v>Wheeler</v>
          </cell>
          <cell r="D191" t="str">
            <v>Mitchell SD 55</v>
          </cell>
          <cell r="E191">
            <v>2004</v>
          </cell>
          <cell r="F191">
            <v>438.01084709362101</v>
          </cell>
        </row>
        <row r="192">
          <cell r="B192">
            <v>2251</v>
          </cell>
          <cell r="C192" t="str">
            <v>Yamhill</v>
          </cell>
          <cell r="D192" t="str">
            <v>Yamhill Carlton SD 1</v>
          </cell>
          <cell r="E192">
            <v>2117</v>
          </cell>
          <cell r="F192">
            <v>0</v>
          </cell>
        </row>
        <row r="193">
          <cell r="B193">
            <v>2252</v>
          </cell>
          <cell r="C193" t="str">
            <v>Yamhill</v>
          </cell>
          <cell r="D193" t="str">
            <v>Amity SD 4J</v>
          </cell>
          <cell r="E193">
            <v>2117</v>
          </cell>
          <cell r="F193">
            <v>0</v>
          </cell>
        </row>
        <row r="194">
          <cell r="B194">
            <v>2253</v>
          </cell>
          <cell r="C194" t="str">
            <v>Yamhill</v>
          </cell>
          <cell r="D194" t="str">
            <v>Dayton SD 8</v>
          </cell>
          <cell r="E194">
            <v>2117</v>
          </cell>
          <cell r="F194">
            <v>0</v>
          </cell>
        </row>
        <row r="195">
          <cell r="B195">
            <v>2254</v>
          </cell>
          <cell r="C195" t="str">
            <v>Yamhill</v>
          </cell>
          <cell r="D195" t="str">
            <v>Newberg SD 29J</v>
          </cell>
          <cell r="E195">
            <v>2117</v>
          </cell>
          <cell r="F195">
            <v>0</v>
          </cell>
        </row>
        <row r="196">
          <cell r="B196">
            <v>2255</v>
          </cell>
          <cell r="C196" t="str">
            <v>Yamhill</v>
          </cell>
          <cell r="D196" t="str">
            <v>Willamina SD 30J</v>
          </cell>
          <cell r="E196">
            <v>2117</v>
          </cell>
          <cell r="F196">
            <v>0</v>
          </cell>
        </row>
        <row r="197">
          <cell r="B197">
            <v>2256</v>
          </cell>
          <cell r="C197" t="str">
            <v>Yamhill</v>
          </cell>
          <cell r="D197" t="str">
            <v>McMinnville SD 40</v>
          </cell>
          <cell r="E197">
            <v>2117</v>
          </cell>
          <cell r="F197">
            <v>0</v>
          </cell>
        </row>
        <row r="198">
          <cell r="B198">
            <v>2257</v>
          </cell>
          <cell r="C198" t="str">
            <v>Yamhill</v>
          </cell>
          <cell r="D198" t="str">
            <v>Sheridan SD 48J</v>
          </cell>
          <cell r="E198">
            <v>2117</v>
          </cell>
          <cell r="F198">
            <v>134.58000000000001</v>
          </cell>
        </row>
      </sheetData>
      <sheetData sheetId="4">
        <row r="8">
          <cell r="S8">
            <v>1976</v>
          </cell>
          <cell r="T8">
            <v>216.08500000000001</v>
          </cell>
        </row>
        <row r="9">
          <cell r="S9">
            <v>1991</v>
          </cell>
          <cell r="T9">
            <v>199.005</v>
          </cell>
        </row>
        <row r="10">
          <cell r="S10">
            <v>2048</v>
          </cell>
          <cell r="T10">
            <v>515.67499999999995</v>
          </cell>
        </row>
        <row r="11">
          <cell r="S11">
            <v>2055</v>
          </cell>
          <cell r="T11">
            <v>153.41</v>
          </cell>
        </row>
        <row r="12">
          <cell r="S12">
            <v>2082</v>
          </cell>
          <cell r="T12">
            <v>228.32</v>
          </cell>
        </row>
        <row r="13">
          <cell r="S13">
            <v>2083</v>
          </cell>
          <cell r="T13">
            <v>286.49250000000001</v>
          </cell>
        </row>
        <row r="14">
          <cell r="S14">
            <v>2097</v>
          </cell>
          <cell r="T14">
            <v>249.51499999999999</v>
          </cell>
        </row>
        <row r="15">
          <cell r="S15">
            <v>2102</v>
          </cell>
          <cell r="T15">
            <v>142.38999999999999</v>
          </cell>
        </row>
        <row r="16">
          <cell r="S16">
            <v>2108</v>
          </cell>
          <cell r="T16">
            <v>377.13749999999999</v>
          </cell>
        </row>
        <row r="17">
          <cell r="S17">
            <v>2180</v>
          </cell>
          <cell r="T17">
            <v>177.02</v>
          </cell>
        </row>
        <row r="18">
          <cell r="S18">
            <v>2207</v>
          </cell>
          <cell r="T18">
            <v>78.91</v>
          </cell>
        </row>
        <row r="19">
          <cell r="S19">
            <v>2252</v>
          </cell>
          <cell r="T19">
            <v>39.56</v>
          </cell>
        </row>
        <row r="20">
          <cell r="S20">
            <v>4131</v>
          </cell>
          <cell r="T20">
            <v>63.297499999999999</v>
          </cell>
        </row>
        <row r="21">
          <cell r="T21">
            <v>0</v>
          </cell>
        </row>
        <row r="22">
          <cell r="S22" t="str">
            <v>Grand Total</v>
          </cell>
          <cell r="T22">
            <v>2726.8174999999997</v>
          </cell>
        </row>
      </sheetData>
      <sheetData sheetId="5">
        <row r="2">
          <cell r="B2">
            <v>1894</v>
          </cell>
          <cell r="C2" t="str">
            <v>Baker</v>
          </cell>
          <cell r="D2" t="str">
            <v>Baker SD 5J</v>
          </cell>
          <cell r="E2">
            <v>2200</v>
          </cell>
        </row>
        <row r="3">
          <cell r="B3">
            <v>1895</v>
          </cell>
          <cell r="C3" t="str">
            <v>Baker</v>
          </cell>
          <cell r="D3" t="str">
            <v>Huntington SD 16J</v>
          </cell>
          <cell r="E3">
            <v>2106</v>
          </cell>
        </row>
        <row r="4">
          <cell r="B4">
            <v>1896</v>
          </cell>
          <cell r="C4" t="str">
            <v>Baker</v>
          </cell>
          <cell r="D4" t="str">
            <v>Burnt River SD 30J</v>
          </cell>
          <cell r="E4">
            <v>2200</v>
          </cell>
        </row>
        <row r="5">
          <cell r="B5">
            <v>1897</v>
          </cell>
          <cell r="C5" t="str">
            <v>Baker</v>
          </cell>
          <cell r="D5" t="str">
            <v>Pine Eagle SD 61</v>
          </cell>
          <cell r="E5">
            <v>2200</v>
          </cell>
        </row>
        <row r="6">
          <cell r="B6">
            <v>1898</v>
          </cell>
          <cell r="C6" t="str">
            <v>Benton</v>
          </cell>
          <cell r="D6" t="str">
            <v>Monroe SD 1J</v>
          </cell>
          <cell r="E6">
            <v>2098</v>
          </cell>
        </row>
        <row r="7">
          <cell r="B7">
            <v>1899</v>
          </cell>
          <cell r="C7" t="str">
            <v>Benton</v>
          </cell>
          <cell r="D7" t="str">
            <v>Alsea SD 7J</v>
          </cell>
          <cell r="E7">
            <v>2098</v>
          </cell>
        </row>
        <row r="8">
          <cell r="B8">
            <v>1900</v>
          </cell>
          <cell r="C8" t="str">
            <v>Benton</v>
          </cell>
          <cell r="D8" t="str">
            <v>Philomath SD 17J</v>
          </cell>
          <cell r="E8">
            <v>2098</v>
          </cell>
        </row>
        <row r="9">
          <cell r="B9">
            <v>1901</v>
          </cell>
          <cell r="C9" t="str">
            <v>Benton</v>
          </cell>
          <cell r="D9" t="str">
            <v>Corvallis SD 509J</v>
          </cell>
          <cell r="E9">
            <v>2098</v>
          </cell>
        </row>
        <row r="10">
          <cell r="B10">
            <v>1922</v>
          </cell>
          <cell r="C10" t="str">
            <v>Clackamas</v>
          </cell>
          <cell r="D10" t="str">
            <v>West Linn-Wilsonville SD 3J</v>
          </cell>
          <cell r="E10">
            <v>1902</v>
          </cell>
        </row>
        <row r="11">
          <cell r="B11">
            <v>1923</v>
          </cell>
          <cell r="C11" t="str">
            <v>Clackamas</v>
          </cell>
          <cell r="D11" t="str">
            <v>Lake Oswego SD 7J</v>
          </cell>
          <cell r="E11">
            <v>1902</v>
          </cell>
        </row>
        <row r="12">
          <cell r="B12">
            <v>1924</v>
          </cell>
          <cell r="C12" t="str">
            <v>Clackamas</v>
          </cell>
          <cell r="D12" t="str">
            <v>North Clackamas SD 12</v>
          </cell>
          <cell r="E12">
            <v>1902</v>
          </cell>
        </row>
        <row r="13">
          <cell r="B13">
            <v>1925</v>
          </cell>
          <cell r="C13" t="str">
            <v>Clackamas</v>
          </cell>
          <cell r="D13" t="str">
            <v>Molalla River SD 35</v>
          </cell>
          <cell r="E13">
            <v>1902</v>
          </cell>
        </row>
        <row r="14">
          <cell r="B14">
            <v>1926</v>
          </cell>
          <cell r="C14" t="str">
            <v>Clackamas</v>
          </cell>
          <cell r="D14" t="str">
            <v>Oregon Trail SD 46</v>
          </cell>
          <cell r="E14">
            <v>1902</v>
          </cell>
        </row>
        <row r="15">
          <cell r="B15">
            <v>1927</v>
          </cell>
          <cell r="C15" t="str">
            <v>Clackamas</v>
          </cell>
          <cell r="D15" t="str">
            <v>Colton SD 53</v>
          </cell>
          <cell r="E15">
            <v>1902</v>
          </cell>
        </row>
        <row r="16">
          <cell r="B16">
            <v>1928</v>
          </cell>
          <cell r="C16" t="str">
            <v>Clackamas</v>
          </cell>
          <cell r="D16" t="str">
            <v>Oregon City SD 62</v>
          </cell>
          <cell r="E16">
            <v>1902</v>
          </cell>
        </row>
        <row r="17">
          <cell r="B17">
            <v>1929</v>
          </cell>
          <cell r="C17" t="str">
            <v>Clackamas</v>
          </cell>
          <cell r="D17" t="str">
            <v>Canby SD 86</v>
          </cell>
          <cell r="E17">
            <v>1902</v>
          </cell>
        </row>
        <row r="18">
          <cell r="B18">
            <v>1930</v>
          </cell>
          <cell r="C18" t="str">
            <v>Clackamas</v>
          </cell>
          <cell r="D18" t="str">
            <v>Estacada SD 108</v>
          </cell>
          <cell r="E18">
            <v>1902</v>
          </cell>
        </row>
        <row r="19">
          <cell r="B19">
            <v>1931</v>
          </cell>
          <cell r="C19" t="str">
            <v>Clackamas</v>
          </cell>
          <cell r="D19" t="str">
            <v>Gladstone SD 115</v>
          </cell>
          <cell r="E19">
            <v>1902</v>
          </cell>
        </row>
        <row r="20">
          <cell r="B20">
            <v>1933</v>
          </cell>
          <cell r="C20" t="str">
            <v>Clatsop</v>
          </cell>
          <cell r="D20" t="str">
            <v>Astoria SD 1</v>
          </cell>
          <cell r="E20">
            <v>2230</v>
          </cell>
        </row>
        <row r="21">
          <cell r="B21">
            <v>1934</v>
          </cell>
          <cell r="C21" t="str">
            <v>Clatsop</v>
          </cell>
          <cell r="D21" t="str">
            <v>Jewell SD 8</v>
          </cell>
          <cell r="E21">
            <v>2230</v>
          </cell>
        </row>
        <row r="22">
          <cell r="B22">
            <v>1935</v>
          </cell>
          <cell r="C22" t="str">
            <v>Clatsop</v>
          </cell>
          <cell r="D22" t="str">
            <v>Seaside SD 10</v>
          </cell>
          <cell r="E22">
            <v>2230</v>
          </cell>
        </row>
        <row r="23">
          <cell r="B23">
            <v>1936</v>
          </cell>
          <cell r="C23" t="str">
            <v>Clatsop</v>
          </cell>
          <cell r="D23" t="str">
            <v>Warrenton-Hammond SD 30</v>
          </cell>
          <cell r="E23">
            <v>2230</v>
          </cell>
        </row>
        <row r="24">
          <cell r="B24">
            <v>2262</v>
          </cell>
          <cell r="C24" t="str">
            <v>Clatsop</v>
          </cell>
          <cell r="D24" t="str">
            <v>Knappa SD 4</v>
          </cell>
          <cell r="E24">
            <v>2230</v>
          </cell>
        </row>
        <row r="25">
          <cell r="B25">
            <v>1944</v>
          </cell>
          <cell r="C25" t="str">
            <v>Columbia</v>
          </cell>
          <cell r="D25" t="str">
            <v>Scappoose SD 1J</v>
          </cell>
          <cell r="E25">
            <v>2230</v>
          </cell>
        </row>
        <row r="26">
          <cell r="B26">
            <v>1945</v>
          </cell>
          <cell r="C26" t="str">
            <v>Columbia</v>
          </cell>
          <cell r="D26" t="str">
            <v>Clatskanie SD 6J</v>
          </cell>
          <cell r="E26">
            <v>2230</v>
          </cell>
        </row>
        <row r="27">
          <cell r="B27">
            <v>1946</v>
          </cell>
          <cell r="C27" t="str">
            <v>Columbia</v>
          </cell>
          <cell r="D27" t="str">
            <v>Rainier SD 13</v>
          </cell>
          <cell r="E27">
            <v>2230</v>
          </cell>
        </row>
        <row r="28">
          <cell r="B28">
            <v>1947</v>
          </cell>
          <cell r="C28" t="str">
            <v>Columbia</v>
          </cell>
          <cell r="D28" t="str">
            <v>Vernonia SD 47J</v>
          </cell>
          <cell r="E28">
            <v>2230</v>
          </cell>
        </row>
        <row r="29">
          <cell r="B29">
            <v>1948</v>
          </cell>
          <cell r="C29" t="str">
            <v>Columbia</v>
          </cell>
          <cell r="D29" t="str">
            <v>St Helens SD 502</v>
          </cell>
          <cell r="E29">
            <v>2230</v>
          </cell>
        </row>
        <row r="30">
          <cell r="B30">
            <v>1964</v>
          </cell>
          <cell r="C30" t="str">
            <v>Coos</v>
          </cell>
          <cell r="D30" t="str">
            <v>Coquille SD 8</v>
          </cell>
          <cell r="E30">
            <v>1949</v>
          </cell>
        </row>
        <row r="31">
          <cell r="B31">
            <v>1965</v>
          </cell>
          <cell r="C31" t="str">
            <v>Coos</v>
          </cell>
          <cell r="D31" t="str">
            <v>Coos Bay SD 9</v>
          </cell>
          <cell r="E31">
            <v>1949</v>
          </cell>
        </row>
        <row r="32">
          <cell r="B32">
            <v>1966</v>
          </cell>
          <cell r="C32" t="str">
            <v>Coos</v>
          </cell>
          <cell r="D32" t="str">
            <v>North Bend SD 13</v>
          </cell>
          <cell r="E32">
            <v>1949</v>
          </cell>
        </row>
        <row r="33">
          <cell r="B33">
            <v>1967</v>
          </cell>
          <cell r="C33" t="str">
            <v>Coos</v>
          </cell>
          <cell r="D33" t="str">
            <v>Powers SD 31</v>
          </cell>
          <cell r="E33">
            <v>1949</v>
          </cell>
        </row>
        <row r="34">
          <cell r="B34">
            <v>1968</v>
          </cell>
          <cell r="C34" t="str">
            <v>Coos</v>
          </cell>
          <cell r="D34" t="str">
            <v>Myrtle Point SD 41</v>
          </cell>
          <cell r="E34">
            <v>1949</v>
          </cell>
        </row>
        <row r="35">
          <cell r="B35">
            <v>1969</v>
          </cell>
          <cell r="C35" t="str">
            <v>Coos</v>
          </cell>
          <cell r="D35" t="str">
            <v>Bandon SD 54</v>
          </cell>
          <cell r="E35">
            <v>1949</v>
          </cell>
        </row>
        <row r="36">
          <cell r="B36">
            <v>1970</v>
          </cell>
          <cell r="C36" t="str">
            <v>Crook</v>
          </cell>
          <cell r="D36" t="str">
            <v>Crook County SD</v>
          </cell>
          <cell r="E36">
            <v>1975</v>
          </cell>
        </row>
        <row r="37">
          <cell r="B37">
            <v>1972</v>
          </cell>
          <cell r="C37" t="str">
            <v>Curry</v>
          </cell>
          <cell r="D37" t="str">
            <v>Central Curry SD 1</v>
          </cell>
          <cell r="E37">
            <v>1949</v>
          </cell>
        </row>
        <row r="38">
          <cell r="B38">
            <v>1973</v>
          </cell>
          <cell r="C38" t="str">
            <v>Curry</v>
          </cell>
          <cell r="D38" t="str">
            <v>Port Orford-Langlois SD 2CJ</v>
          </cell>
          <cell r="E38">
            <v>1949</v>
          </cell>
        </row>
        <row r="39">
          <cell r="B39">
            <v>1974</v>
          </cell>
          <cell r="C39" t="str">
            <v>Curry</v>
          </cell>
          <cell r="D39" t="str">
            <v>Brookings-Harbor SD 17C</v>
          </cell>
          <cell r="E39">
            <v>1949</v>
          </cell>
        </row>
        <row r="40">
          <cell r="B40">
            <v>1976</v>
          </cell>
          <cell r="C40" t="str">
            <v>Deschutes</v>
          </cell>
          <cell r="D40" t="str">
            <v>Bend-LaPine Administrative SD 1</v>
          </cell>
          <cell r="E40">
            <v>1975</v>
          </cell>
        </row>
        <row r="41">
          <cell r="B41">
            <v>1977</v>
          </cell>
          <cell r="C41" t="str">
            <v>Deschutes</v>
          </cell>
          <cell r="D41" t="str">
            <v>Redmond SD 2J</v>
          </cell>
          <cell r="E41">
            <v>1975</v>
          </cell>
        </row>
        <row r="42">
          <cell r="B42">
            <v>1978</v>
          </cell>
          <cell r="C42" t="str">
            <v>Deschutes</v>
          </cell>
          <cell r="D42" t="str">
            <v>Sisters SD 6</v>
          </cell>
          <cell r="E42">
            <v>1975</v>
          </cell>
        </row>
        <row r="43">
          <cell r="B43">
            <v>1990</v>
          </cell>
          <cell r="C43" t="str">
            <v>Douglas</v>
          </cell>
          <cell r="D43" t="str">
            <v>Oakland SD 1</v>
          </cell>
          <cell r="E43">
            <v>1980</v>
          </cell>
        </row>
        <row r="44">
          <cell r="B44">
            <v>1991</v>
          </cell>
          <cell r="C44" t="str">
            <v>Douglas</v>
          </cell>
          <cell r="D44" t="str">
            <v>Douglas County SD 4</v>
          </cell>
          <cell r="E44">
            <v>1980</v>
          </cell>
        </row>
        <row r="45">
          <cell r="B45">
            <v>1992</v>
          </cell>
          <cell r="C45" t="str">
            <v>Douglas</v>
          </cell>
          <cell r="D45" t="str">
            <v>Glide SD 12</v>
          </cell>
          <cell r="E45">
            <v>1980</v>
          </cell>
        </row>
        <row r="46">
          <cell r="B46">
            <v>1993</v>
          </cell>
          <cell r="C46" t="str">
            <v>Douglas</v>
          </cell>
          <cell r="D46" t="str">
            <v>Douglas County SD 15</v>
          </cell>
          <cell r="E46">
            <v>1980</v>
          </cell>
        </row>
        <row r="47">
          <cell r="B47">
            <v>1994</v>
          </cell>
          <cell r="C47" t="str">
            <v>Douglas</v>
          </cell>
          <cell r="D47" t="str">
            <v>South Umpqua SD 19</v>
          </cell>
          <cell r="E47">
            <v>1980</v>
          </cell>
        </row>
        <row r="48">
          <cell r="B48">
            <v>1995</v>
          </cell>
          <cell r="C48" t="str">
            <v>Douglas</v>
          </cell>
          <cell r="D48" t="str">
            <v>Camas Valley SD 21J</v>
          </cell>
          <cell r="E48">
            <v>1980</v>
          </cell>
        </row>
        <row r="49">
          <cell r="B49">
            <v>1996</v>
          </cell>
          <cell r="C49" t="str">
            <v>Douglas</v>
          </cell>
          <cell r="D49" t="str">
            <v>North Douglas SD 22</v>
          </cell>
          <cell r="E49">
            <v>1980</v>
          </cell>
        </row>
        <row r="50">
          <cell r="B50">
            <v>1997</v>
          </cell>
          <cell r="C50" t="str">
            <v>Douglas</v>
          </cell>
          <cell r="D50" t="str">
            <v>Yoncalla SD 32</v>
          </cell>
          <cell r="E50">
            <v>1980</v>
          </cell>
        </row>
        <row r="51">
          <cell r="B51">
            <v>1998</v>
          </cell>
          <cell r="C51" t="str">
            <v>Douglas</v>
          </cell>
          <cell r="D51" t="str">
            <v>Elkton SD 34</v>
          </cell>
          <cell r="E51">
            <v>1980</v>
          </cell>
        </row>
        <row r="52">
          <cell r="B52">
            <v>1999</v>
          </cell>
          <cell r="C52" t="str">
            <v>Douglas</v>
          </cell>
          <cell r="D52" t="str">
            <v>Riddle SD 70</v>
          </cell>
          <cell r="E52">
            <v>1980</v>
          </cell>
        </row>
        <row r="53">
          <cell r="B53">
            <v>2000</v>
          </cell>
          <cell r="C53" t="str">
            <v>Douglas</v>
          </cell>
          <cell r="D53" t="str">
            <v>Glendale SD 77</v>
          </cell>
          <cell r="E53">
            <v>1980</v>
          </cell>
        </row>
        <row r="54">
          <cell r="B54">
            <v>2001</v>
          </cell>
          <cell r="C54" t="str">
            <v>Douglas</v>
          </cell>
          <cell r="D54" t="str">
            <v>Reedsport SD 105</v>
          </cell>
          <cell r="E54">
            <v>1949</v>
          </cell>
        </row>
        <row r="55">
          <cell r="B55">
            <v>2002</v>
          </cell>
          <cell r="C55" t="str">
            <v>Douglas</v>
          </cell>
          <cell r="D55" t="str">
            <v>Winston-Dillard SD 116</v>
          </cell>
          <cell r="E55">
            <v>1980</v>
          </cell>
        </row>
        <row r="56">
          <cell r="B56">
            <v>2003</v>
          </cell>
          <cell r="C56" t="str">
            <v>Douglas</v>
          </cell>
          <cell r="D56" t="str">
            <v>Sutherlin SD 130</v>
          </cell>
          <cell r="E56">
            <v>1980</v>
          </cell>
        </row>
        <row r="57">
          <cell r="B57">
            <v>2005</v>
          </cell>
          <cell r="C57" t="str">
            <v>Gilliam</v>
          </cell>
          <cell r="D57" t="str">
            <v>Arlington SD 3</v>
          </cell>
          <cell r="E57">
            <v>2004</v>
          </cell>
        </row>
        <row r="58">
          <cell r="B58">
            <v>2006</v>
          </cell>
          <cell r="C58" t="str">
            <v>Gilliam</v>
          </cell>
          <cell r="D58" t="str">
            <v>Condon SD 25J</v>
          </cell>
          <cell r="E58">
            <v>2004</v>
          </cell>
        </row>
        <row r="59">
          <cell r="B59">
            <v>2008</v>
          </cell>
          <cell r="C59" t="str">
            <v>Grant</v>
          </cell>
          <cell r="D59" t="str">
            <v>John Day SD 3</v>
          </cell>
          <cell r="E59">
            <v>2007</v>
          </cell>
        </row>
        <row r="60">
          <cell r="B60">
            <v>2009</v>
          </cell>
          <cell r="C60" t="str">
            <v>Grant</v>
          </cell>
          <cell r="D60" t="str">
            <v>Prairie City SD 4</v>
          </cell>
          <cell r="E60">
            <v>2007</v>
          </cell>
        </row>
        <row r="61">
          <cell r="B61">
            <v>2010</v>
          </cell>
          <cell r="C61" t="str">
            <v>Grant</v>
          </cell>
          <cell r="D61" t="str">
            <v>Monument SD 8</v>
          </cell>
          <cell r="E61">
            <v>2007</v>
          </cell>
        </row>
        <row r="62">
          <cell r="B62">
            <v>2011</v>
          </cell>
          <cell r="C62" t="str">
            <v>Grant</v>
          </cell>
          <cell r="D62" t="str">
            <v>Dayville SD 16J</v>
          </cell>
          <cell r="E62">
            <v>2007</v>
          </cell>
        </row>
        <row r="63">
          <cell r="B63">
            <v>2012</v>
          </cell>
          <cell r="C63" t="str">
            <v>Grant</v>
          </cell>
          <cell r="D63" t="str">
            <v>Long Creek SD 17</v>
          </cell>
          <cell r="E63">
            <v>2007</v>
          </cell>
        </row>
        <row r="64">
          <cell r="B64">
            <v>2014</v>
          </cell>
          <cell r="C64" t="str">
            <v>Harney</v>
          </cell>
          <cell r="D64" t="str">
            <v>Harney County SD 3</v>
          </cell>
          <cell r="E64">
            <v>2013</v>
          </cell>
        </row>
        <row r="65">
          <cell r="B65">
            <v>2015</v>
          </cell>
          <cell r="C65" t="str">
            <v>Harney</v>
          </cell>
          <cell r="D65" t="str">
            <v>Harney County SD 4</v>
          </cell>
          <cell r="E65">
            <v>2013</v>
          </cell>
        </row>
        <row r="66">
          <cell r="B66">
            <v>2016</v>
          </cell>
          <cell r="C66" t="str">
            <v>Harney</v>
          </cell>
          <cell r="D66" t="str">
            <v>Pine Creek SD 5</v>
          </cell>
          <cell r="E66">
            <v>2013</v>
          </cell>
        </row>
        <row r="67">
          <cell r="B67">
            <v>2017</v>
          </cell>
          <cell r="C67" t="str">
            <v>Harney</v>
          </cell>
          <cell r="D67" t="str">
            <v>Diamond SD 7</v>
          </cell>
          <cell r="E67">
            <v>2013</v>
          </cell>
        </row>
        <row r="68">
          <cell r="B68">
            <v>2018</v>
          </cell>
          <cell r="C68" t="str">
            <v>Harney</v>
          </cell>
          <cell r="D68" t="str">
            <v>Suntex SD 10</v>
          </cell>
          <cell r="E68">
            <v>2013</v>
          </cell>
        </row>
        <row r="69">
          <cell r="B69">
            <v>2019</v>
          </cell>
          <cell r="C69" t="str">
            <v>Harney</v>
          </cell>
          <cell r="D69" t="str">
            <v>Drewsey SD 13</v>
          </cell>
          <cell r="E69">
            <v>2013</v>
          </cell>
        </row>
        <row r="70">
          <cell r="B70">
            <v>2020</v>
          </cell>
          <cell r="C70" t="str">
            <v>Harney</v>
          </cell>
          <cell r="D70" t="str">
            <v>Frenchglen SD 16</v>
          </cell>
          <cell r="E70">
            <v>2013</v>
          </cell>
        </row>
        <row r="71">
          <cell r="B71">
            <v>2021</v>
          </cell>
          <cell r="C71" t="str">
            <v>Harney</v>
          </cell>
          <cell r="D71" t="str">
            <v>Double O SD 28</v>
          </cell>
          <cell r="E71">
            <v>2013</v>
          </cell>
        </row>
        <row r="72">
          <cell r="B72">
            <v>2022</v>
          </cell>
          <cell r="C72" t="str">
            <v>Harney</v>
          </cell>
          <cell r="D72" t="str">
            <v>South Harney SD 33</v>
          </cell>
          <cell r="E72">
            <v>2013</v>
          </cell>
        </row>
        <row r="73">
          <cell r="B73">
            <v>2023</v>
          </cell>
          <cell r="C73" t="str">
            <v>Harney</v>
          </cell>
          <cell r="D73" t="str">
            <v>Harney County Union High SD 1J</v>
          </cell>
          <cell r="E73">
            <v>2013</v>
          </cell>
        </row>
        <row r="74">
          <cell r="B74">
            <v>2024</v>
          </cell>
          <cell r="C74" t="str">
            <v>Hood River</v>
          </cell>
          <cell r="D74" t="str">
            <v>Hood River County SD</v>
          </cell>
          <cell r="E74">
            <v>2223</v>
          </cell>
        </row>
        <row r="75">
          <cell r="B75">
            <v>2039</v>
          </cell>
          <cell r="C75" t="str">
            <v>Jackson</v>
          </cell>
          <cell r="D75" t="str">
            <v>Phoenix-Talent SD 4</v>
          </cell>
          <cell r="E75">
            <v>2025</v>
          </cell>
        </row>
        <row r="76">
          <cell r="B76">
            <v>2041</v>
          </cell>
          <cell r="C76" t="str">
            <v>Jackson</v>
          </cell>
          <cell r="D76" t="str">
            <v>Ashland SD 5</v>
          </cell>
          <cell r="E76">
            <v>2025</v>
          </cell>
        </row>
        <row r="77">
          <cell r="B77">
            <v>2042</v>
          </cell>
          <cell r="C77" t="str">
            <v>Jackson</v>
          </cell>
          <cell r="D77" t="str">
            <v>Central Point SD 6</v>
          </cell>
          <cell r="E77">
            <v>2025</v>
          </cell>
        </row>
        <row r="78">
          <cell r="B78">
            <v>2043</v>
          </cell>
          <cell r="C78" t="str">
            <v>Jackson</v>
          </cell>
          <cell r="D78" t="str">
            <v>Eagle Point SD 9</v>
          </cell>
          <cell r="E78">
            <v>2025</v>
          </cell>
        </row>
        <row r="79">
          <cell r="B79">
            <v>2044</v>
          </cell>
          <cell r="C79" t="str">
            <v>Jackson</v>
          </cell>
          <cell r="D79" t="str">
            <v>Rogue River SD 35</v>
          </cell>
          <cell r="E79">
            <v>2025</v>
          </cell>
        </row>
        <row r="80">
          <cell r="B80">
            <v>2045</v>
          </cell>
          <cell r="C80" t="str">
            <v>Jackson</v>
          </cell>
          <cell r="D80" t="str">
            <v>Prospect SD 59</v>
          </cell>
          <cell r="E80">
            <v>2025</v>
          </cell>
        </row>
        <row r="81">
          <cell r="B81">
            <v>2046</v>
          </cell>
          <cell r="C81" t="str">
            <v>Jackson</v>
          </cell>
          <cell r="D81" t="str">
            <v>Butte Falls SD 91</v>
          </cell>
          <cell r="E81">
            <v>2025</v>
          </cell>
        </row>
        <row r="82">
          <cell r="B82">
            <v>2047</v>
          </cell>
          <cell r="C82" t="str">
            <v>Jackson</v>
          </cell>
          <cell r="D82" t="str">
            <v>Pinehurst SD 94</v>
          </cell>
          <cell r="E82">
            <v>2025</v>
          </cell>
        </row>
        <row r="83">
          <cell r="B83">
            <v>2048</v>
          </cell>
          <cell r="C83" t="str">
            <v>Jackson</v>
          </cell>
          <cell r="D83" t="str">
            <v>Medford SD 549C</v>
          </cell>
          <cell r="E83">
            <v>2025</v>
          </cell>
        </row>
        <row r="84">
          <cell r="B84">
            <v>2050</v>
          </cell>
          <cell r="C84" t="str">
            <v>Jefferson</v>
          </cell>
          <cell r="D84" t="str">
            <v>Culver SD 4</v>
          </cell>
          <cell r="E84">
            <v>2049</v>
          </cell>
        </row>
        <row r="85">
          <cell r="B85">
            <v>2051</v>
          </cell>
          <cell r="C85" t="str">
            <v>Jefferson</v>
          </cell>
          <cell r="D85" t="str">
            <v>Ashwood SD 8</v>
          </cell>
          <cell r="E85">
            <v>2049</v>
          </cell>
        </row>
        <row r="86">
          <cell r="B86">
            <v>2052</v>
          </cell>
          <cell r="C86" t="str">
            <v>Jefferson</v>
          </cell>
          <cell r="D86" t="str">
            <v>Black Butte SD 41</v>
          </cell>
          <cell r="E86">
            <v>2049</v>
          </cell>
        </row>
        <row r="87">
          <cell r="B87">
            <v>2053</v>
          </cell>
          <cell r="C87" t="str">
            <v>Jefferson</v>
          </cell>
          <cell r="D87" t="str">
            <v>Jefferson County SD 509J</v>
          </cell>
          <cell r="E87">
            <v>2049</v>
          </cell>
        </row>
        <row r="88">
          <cell r="B88">
            <v>2054</v>
          </cell>
          <cell r="C88" t="str">
            <v>Josephine</v>
          </cell>
          <cell r="D88" t="str">
            <v>Grants Pass SD 7</v>
          </cell>
          <cell r="E88">
            <v>2025</v>
          </cell>
        </row>
        <row r="89">
          <cell r="B89">
            <v>2055</v>
          </cell>
          <cell r="C89" t="str">
            <v>Josephine</v>
          </cell>
          <cell r="D89" t="str">
            <v>Three Rivers/Josephine County SD</v>
          </cell>
          <cell r="E89">
            <v>2025</v>
          </cell>
        </row>
        <row r="90">
          <cell r="B90">
            <v>2056</v>
          </cell>
          <cell r="C90" t="str">
            <v>Klamath</v>
          </cell>
          <cell r="D90" t="str">
            <v>Klamath Falls City Schools</v>
          </cell>
          <cell r="E90">
            <v>2025</v>
          </cell>
        </row>
        <row r="91">
          <cell r="B91">
            <v>2057</v>
          </cell>
          <cell r="C91" t="str">
            <v>Klamath</v>
          </cell>
          <cell r="D91" t="str">
            <v>Klamath County SD</v>
          </cell>
          <cell r="E91">
            <v>2025</v>
          </cell>
        </row>
        <row r="92">
          <cell r="B92">
            <v>2059</v>
          </cell>
          <cell r="C92" t="str">
            <v>Lake</v>
          </cell>
          <cell r="D92" t="str">
            <v>Lake County SD 7</v>
          </cell>
          <cell r="E92">
            <v>2058</v>
          </cell>
        </row>
        <row r="93">
          <cell r="B93">
            <v>2060</v>
          </cell>
          <cell r="C93" t="str">
            <v>Lake</v>
          </cell>
          <cell r="D93" t="str">
            <v>Paisley SD 11</v>
          </cell>
          <cell r="E93">
            <v>2058</v>
          </cell>
        </row>
        <row r="94">
          <cell r="B94">
            <v>2061</v>
          </cell>
          <cell r="C94" t="str">
            <v>Lake</v>
          </cell>
          <cell r="D94" t="str">
            <v>North Lake SD 14</v>
          </cell>
          <cell r="E94">
            <v>2058</v>
          </cell>
        </row>
        <row r="95">
          <cell r="B95">
            <v>2062</v>
          </cell>
          <cell r="C95" t="str">
            <v>Lake</v>
          </cell>
          <cell r="D95" t="str">
            <v>Plush SD 18</v>
          </cell>
          <cell r="E95">
            <v>2058</v>
          </cell>
        </row>
        <row r="96">
          <cell r="B96">
            <v>2063</v>
          </cell>
          <cell r="C96" t="str">
            <v>Lake</v>
          </cell>
          <cell r="D96" t="str">
            <v>Adel SD 21</v>
          </cell>
          <cell r="E96">
            <v>2058</v>
          </cell>
        </row>
        <row r="97">
          <cell r="B97">
            <v>2081</v>
          </cell>
          <cell r="C97" t="str">
            <v>Lane</v>
          </cell>
          <cell r="D97" t="str">
            <v>Pleasant Hill SD 1</v>
          </cell>
          <cell r="E97">
            <v>2064</v>
          </cell>
        </row>
        <row r="98">
          <cell r="B98">
            <v>2082</v>
          </cell>
          <cell r="C98" t="str">
            <v>Lane</v>
          </cell>
          <cell r="D98" t="str">
            <v>Eugene SD 4J</v>
          </cell>
          <cell r="E98">
            <v>2064</v>
          </cell>
        </row>
        <row r="99">
          <cell r="B99">
            <v>2083</v>
          </cell>
          <cell r="C99" t="str">
            <v>Lane</v>
          </cell>
          <cell r="D99" t="str">
            <v>Springfield SD 19</v>
          </cell>
          <cell r="E99">
            <v>2064</v>
          </cell>
        </row>
        <row r="100">
          <cell r="B100">
            <v>2084</v>
          </cell>
          <cell r="C100" t="str">
            <v>Lane</v>
          </cell>
          <cell r="D100" t="str">
            <v>Fern Ridge SD 28J</v>
          </cell>
          <cell r="E100">
            <v>2064</v>
          </cell>
        </row>
        <row r="101">
          <cell r="B101">
            <v>2085</v>
          </cell>
          <cell r="C101" t="str">
            <v>Lane</v>
          </cell>
          <cell r="D101" t="str">
            <v>Mapleton SD 32</v>
          </cell>
          <cell r="E101">
            <v>2064</v>
          </cell>
        </row>
        <row r="102">
          <cell r="B102">
            <v>2086</v>
          </cell>
          <cell r="C102" t="str">
            <v>Lane</v>
          </cell>
          <cell r="D102" t="str">
            <v>Creswell SD 40</v>
          </cell>
          <cell r="E102">
            <v>2064</v>
          </cell>
        </row>
        <row r="103">
          <cell r="B103">
            <v>2087</v>
          </cell>
          <cell r="C103" t="str">
            <v>Lane</v>
          </cell>
          <cell r="D103" t="str">
            <v>South Lane SD 45J3</v>
          </cell>
          <cell r="E103">
            <v>2064</v>
          </cell>
        </row>
        <row r="104">
          <cell r="B104">
            <v>2088</v>
          </cell>
          <cell r="C104" t="str">
            <v>Lane</v>
          </cell>
          <cell r="D104" t="str">
            <v>Bethel SD 52</v>
          </cell>
          <cell r="E104">
            <v>2064</v>
          </cell>
        </row>
        <row r="105">
          <cell r="B105">
            <v>2089</v>
          </cell>
          <cell r="C105" t="str">
            <v>Lane</v>
          </cell>
          <cell r="D105" t="str">
            <v>Crow-Applegate-Lorane SD 66</v>
          </cell>
          <cell r="E105">
            <v>2064</v>
          </cell>
        </row>
        <row r="106">
          <cell r="B106">
            <v>2090</v>
          </cell>
          <cell r="C106" t="str">
            <v>Lane</v>
          </cell>
          <cell r="D106" t="str">
            <v>McKenzie SD 68</v>
          </cell>
          <cell r="E106">
            <v>2064</v>
          </cell>
        </row>
        <row r="107">
          <cell r="B107">
            <v>2091</v>
          </cell>
          <cell r="C107" t="str">
            <v>Lane</v>
          </cell>
          <cell r="D107" t="str">
            <v>Junction City SD 69</v>
          </cell>
          <cell r="E107">
            <v>2064</v>
          </cell>
        </row>
        <row r="108">
          <cell r="B108">
            <v>2092</v>
          </cell>
          <cell r="C108" t="str">
            <v>Lane</v>
          </cell>
          <cell r="D108" t="str">
            <v>Lowell SD 71</v>
          </cell>
          <cell r="E108">
            <v>2064</v>
          </cell>
        </row>
        <row r="109">
          <cell r="B109">
            <v>2093</v>
          </cell>
          <cell r="C109" t="str">
            <v>Lane</v>
          </cell>
          <cell r="D109" t="str">
            <v>Oakridge SD 76</v>
          </cell>
          <cell r="E109">
            <v>2064</v>
          </cell>
        </row>
        <row r="110">
          <cell r="B110">
            <v>2094</v>
          </cell>
          <cell r="C110" t="str">
            <v>Lane</v>
          </cell>
          <cell r="D110" t="str">
            <v>Marcola SD 79J</v>
          </cell>
          <cell r="E110">
            <v>2064</v>
          </cell>
        </row>
        <row r="111">
          <cell r="B111">
            <v>2095</v>
          </cell>
          <cell r="C111" t="str">
            <v>Lane</v>
          </cell>
          <cell r="D111" t="str">
            <v>Blachly SD 90</v>
          </cell>
          <cell r="E111">
            <v>2064</v>
          </cell>
        </row>
        <row r="112">
          <cell r="B112">
            <v>2096</v>
          </cell>
          <cell r="C112" t="str">
            <v>Lane</v>
          </cell>
          <cell r="D112" t="str">
            <v>Siuslaw SD 97J</v>
          </cell>
          <cell r="E112">
            <v>2064</v>
          </cell>
        </row>
        <row r="113">
          <cell r="B113">
            <v>2097</v>
          </cell>
          <cell r="C113" t="str">
            <v>Lincoln</v>
          </cell>
          <cell r="D113" t="str">
            <v>Lincoln County SD</v>
          </cell>
          <cell r="E113">
            <v>2098</v>
          </cell>
        </row>
        <row r="114">
          <cell r="B114">
            <v>2099</v>
          </cell>
          <cell r="C114" t="str">
            <v>Linn</v>
          </cell>
          <cell r="D114" t="str">
            <v>Harrisburg SD 7J</v>
          </cell>
          <cell r="E114">
            <v>2098</v>
          </cell>
        </row>
        <row r="115">
          <cell r="B115">
            <v>2100</v>
          </cell>
          <cell r="C115" t="str">
            <v>Linn</v>
          </cell>
          <cell r="D115" t="str">
            <v>Greater Albany Public SD 8J</v>
          </cell>
          <cell r="E115">
            <v>2098</v>
          </cell>
        </row>
        <row r="116">
          <cell r="B116">
            <v>2101</v>
          </cell>
          <cell r="C116" t="str">
            <v>Linn</v>
          </cell>
          <cell r="D116" t="str">
            <v>Lebanon Community SD 9</v>
          </cell>
          <cell r="E116">
            <v>2098</v>
          </cell>
        </row>
        <row r="117">
          <cell r="B117">
            <v>2102</v>
          </cell>
          <cell r="C117" t="str">
            <v>Linn</v>
          </cell>
          <cell r="D117" t="str">
            <v>Sweet Home SD 55</v>
          </cell>
          <cell r="E117">
            <v>2098</v>
          </cell>
        </row>
        <row r="118">
          <cell r="B118">
            <v>2103</v>
          </cell>
          <cell r="C118" t="str">
            <v>Linn</v>
          </cell>
          <cell r="D118" t="str">
            <v>Scio SD 95</v>
          </cell>
          <cell r="E118">
            <v>2098</v>
          </cell>
        </row>
        <row r="119">
          <cell r="B119">
            <v>2104</v>
          </cell>
          <cell r="C119" t="str">
            <v>Linn</v>
          </cell>
          <cell r="D119" t="str">
            <v>Santiam Canyon SD 129J</v>
          </cell>
          <cell r="E119">
            <v>2098</v>
          </cell>
        </row>
        <row r="120">
          <cell r="B120">
            <v>2105</v>
          </cell>
          <cell r="C120" t="str">
            <v>Linn</v>
          </cell>
          <cell r="D120" t="str">
            <v>Central Linn SD 552</v>
          </cell>
          <cell r="E120">
            <v>2098</v>
          </cell>
        </row>
        <row r="121">
          <cell r="B121">
            <v>2107</v>
          </cell>
          <cell r="C121" t="str">
            <v>Malheur</v>
          </cell>
          <cell r="D121" t="str">
            <v>Jordan Valley SD 3</v>
          </cell>
          <cell r="E121">
            <v>2106</v>
          </cell>
        </row>
        <row r="122">
          <cell r="B122">
            <v>2108</v>
          </cell>
          <cell r="C122" t="str">
            <v>Malheur</v>
          </cell>
          <cell r="D122" t="str">
            <v>Ontario SD 8C</v>
          </cell>
          <cell r="E122">
            <v>2106</v>
          </cell>
        </row>
        <row r="123">
          <cell r="B123">
            <v>2109</v>
          </cell>
          <cell r="C123" t="str">
            <v>Malheur</v>
          </cell>
          <cell r="D123" t="str">
            <v>Juntura SD 12</v>
          </cell>
          <cell r="E123">
            <v>2106</v>
          </cell>
        </row>
        <row r="124">
          <cell r="B124">
            <v>2110</v>
          </cell>
          <cell r="C124" t="str">
            <v>Malheur</v>
          </cell>
          <cell r="D124" t="str">
            <v>Nyssa SD 26</v>
          </cell>
          <cell r="E124">
            <v>2106</v>
          </cell>
        </row>
        <row r="125">
          <cell r="B125">
            <v>2111</v>
          </cell>
          <cell r="C125" t="str">
            <v>Malheur</v>
          </cell>
          <cell r="D125" t="str">
            <v>Annex SD 29</v>
          </cell>
          <cell r="E125">
            <v>2106</v>
          </cell>
        </row>
        <row r="126">
          <cell r="B126">
            <v>2112</v>
          </cell>
          <cell r="C126" t="str">
            <v>Malheur</v>
          </cell>
          <cell r="D126" t="str">
            <v>Malheur County SD 51</v>
          </cell>
          <cell r="E126">
            <v>2106</v>
          </cell>
        </row>
        <row r="127">
          <cell r="B127">
            <v>2113</v>
          </cell>
          <cell r="C127" t="str">
            <v>Malheur</v>
          </cell>
          <cell r="D127" t="str">
            <v>Adrian SD 61</v>
          </cell>
          <cell r="E127">
            <v>2106</v>
          </cell>
        </row>
        <row r="128">
          <cell r="B128">
            <v>2114</v>
          </cell>
          <cell r="C128" t="str">
            <v>Malheur</v>
          </cell>
          <cell r="D128" t="str">
            <v>Harper SD 66</v>
          </cell>
          <cell r="E128">
            <v>2106</v>
          </cell>
        </row>
        <row r="129">
          <cell r="B129">
            <v>2115</v>
          </cell>
          <cell r="C129" t="str">
            <v>Malheur</v>
          </cell>
          <cell r="D129" t="str">
            <v>Arock SD 81</v>
          </cell>
          <cell r="E129">
            <v>2106</v>
          </cell>
        </row>
        <row r="130">
          <cell r="B130">
            <v>2116</v>
          </cell>
          <cell r="C130" t="str">
            <v>Malheur</v>
          </cell>
          <cell r="D130" t="str">
            <v>Vale SD 84</v>
          </cell>
          <cell r="E130">
            <v>2106</v>
          </cell>
        </row>
        <row r="131">
          <cell r="B131">
            <v>2137</v>
          </cell>
          <cell r="C131" t="str">
            <v>Marion</v>
          </cell>
          <cell r="D131" t="str">
            <v>Gervais SD 1</v>
          </cell>
          <cell r="E131">
            <v>2117</v>
          </cell>
        </row>
        <row r="132">
          <cell r="B132">
            <v>2138</v>
          </cell>
          <cell r="C132" t="str">
            <v>Marion</v>
          </cell>
          <cell r="D132" t="str">
            <v>Silver Falls SD 4J</v>
          </cell>
          <cell r="E132">
            <v>2117</v>
          </cell>
        </row>
        <row r="133">
          <cell r="B133">
            <v>2139</v>
          </cell>
          <cell r="C133" t="str">
            <v>Marion</v>
          </cell>
          <cell r="D133" t="str">
            <v>Cascade SD 5</v>
          </cell>
          <cell r="E133">
            <v>2117</v>
          </cell>
        </row>
        <row r="134">
          <cell r="B134">
            <v>2140</v>
          </cell>
          <cell r="C134" t="str">
            <v>Marion</v>
          </cell>
          <cell r="D134" t="str">
            <v>Jefferson SD 14J</v>
          </cell>
          <cell r="E134">
            <v>2117</v>
          </cell>
        </row>
        <row r="135">
          <cell r="B135">
            <v>2141</v>
          </cell>
          <cell r="C135" t="str">
            <v>Marion</v>
          </cell>
          <cell r="D135" t="str">
            <v>North Marion SD 15</v>
          </cell>
          <cell r="E135">
            <v>2117</v>
          </cell>
        </row>
        <row r="136">
          <cell r="B136">
            <v>2142</v>
          </cell>
          <cell r="C136" t="str">
            <v>Marion</v>
          </cell>
          <cell r="D136" t="str">
            <v>Salem-Keizer SD 24J</v>
          </cell>
          <cell r="E136">
            <v>2117</v>
          </cell>
        </row>
        <row r="137">
          <cell r="B137">
            <v>2143</v>
          </cell>
          <cell r="C137" t="str">
            <v>Marion</v>
          </cell>
          <cell r="D137" t="str">
            <v>North Santiam SD 29J</v>
          </cell>
          <cell r="E137">
            <v>2117</v>
          </cell>
        </row>
        <row r="138">
          <cell r="B138">
            <v>2144</v>
          </cell>
          <cell r="C138" t="str">
            <v>Marion</v>
          </cell>
          <cell r="D138" t="str">
            <v>St Paul SD 45</v>
          </cell>
          <cell r="E138">
            <v>2117</v>
          </cell>
        </row>
        <row r="139">
          <cell r="B139">
            <v>2145</v>
          </cell>
          <cell r="C139" t="str">
            <v>Marion</v>
          </cell>
          <cell r="D139" t="str">
            <v>Mt Angel SD 91</v>
          </cell>
          <cell r="E139">
            <v>2117</v>
          </cell>
        </row>
        <row r="140">
          <cell r="B140">
            <v>2146</v>
          </cell>
          <cell r="C140" t="str">
            <v>Marion</v>
          </cell>
          <cell r="D140" t="str">
            <v>Woodburn SD 103</v>
          </cell>
          <cell r="E140">
            <v>2117</v>
          </cell>
        </row>
        <row r="141">
          <cell r="B141">
            <v>2147</v>
          </cell>
          <cell r="C141" t="str">
            <v>Morrow</v>
          </cell>
          <cell r="D141" t="str">
            <v>Morrow SD 1</v>
          </cell>
          <cell r="E141">
            <v>2200</v>
          </cell>
        </row>
        <row r="142">
          <cell r="B142">
            <v>3997</v>
          </cell>
          <cell r="C142" t="str">
            <v>Morrow</v>
          </cell>
          <cell r="D142" t="str">
            <v>Ione SD R2</v>
          </cell>
          <cell r="E142">
            <v>2200</v>
          </cell>
        </row>
        <row r="143">
          <cell r="B143">
            <v>2180</v>
          </cell>
          <cell r="C143" t="str">
            <v>Multnomah</v>
          </cell>
          <cell r="D143" t="str">
            <v>Portland SD 1J</v>
          </cell>
          <cell r="E143">
            <v>2148</v>
          </cell>
        </row>
        <row r="144">
          <cell r="B144">
            <v>2181</v>
          </cell>
          <cell r="C144" t="str">
            <v>Multnomah</v>
          </cell>
          <cell r="D144" t="str">
            <v>Parkrose SD 3</v>
          </cell>
          <cell r="E144">
            <v>2148</v>
          </cell>
        </row>
        <row r="145">
          <cell r="B145">
            <v>2182</v>
          </cell>
          <cell r="C145" t="str">
            <v>Multnomah</v>
          </cell>
          <cell r="D145" t="str">
            <v>Reynolds SD 7</v>
          </cell>
          <cell r="E145">
            <v>2148</v>
          </cell>
        </row>
        <row r="146">
          <cell r="B146">
            <v>2183</v>
          </cell>
          <cell r="C146" t="str">
            <v>Multnomah</v>
          </cell>
          <cell r="D146" t="str">
            <v>Gresham-Barlow SD 10J</v>
          </cell>
          <cell r="E146">
            <v>2148</v>
          </cell>
        </row>
        <row r="147">
          <cell r="B147">
            <v>2185</v>
          </cell>
          <cell r="C147" t="str">
            <v>Multnomah</v>
          </cell>
          <cell r="D147" t="str">
            <v>Centennial SD 28J</v>
          </cell>
          <cell r="E147">
            <v>2148</v>
          </cell>
        </row>
        <row r="148">
          <cell r="B148">
            <v>2186</v>
          </cell>
          <cell r="C148" t="str">
            <v>Multnomah</v>
          </cell>
          <cell r="D148" t="str">
            <v>Corbett SD 39</v>
          </cell>
          <cell r="E148">
            <v>2148</v>
          </cell>
        </row>
        <row r="149">
          <cell r="B149">
            <v>2187</v>
          </cell>
          <cell r="C149" t="str">
            <v>Multnomah</v>
          </cell>
          <cell r="D149" t="str">
            <v>David Douglas SD 40</v>
          </cell>
          <cell r="E149">
            <v>2148</v>
          </cell>
        </row>
        <row r="150">
          <cell r="B150">
            <v>2188</v>
          </cell>
          <cell r="C150" t="str">
            <v>Multnomah</v>
          </cell>
          <cell r="D150" t="str">
            <v>Riverdale SD 51J</v>
          </cell>
          <cell r="E150">
            <v>2148</v>
          </cell>
        </row>
        <row r="151">
          <cell r="B151">
            <v>2190</v>
          </cell>
          <cell r="C151" t="str">
            <v>Polk</v>
          </cell>
          <cell r="D151" t="str">
            <v>Dallas SD 2</v>
          </cell>
          <cell r="E151">
            <v>2117</v>
          </cell>
        </row>
        <row r="152">
          <cell r="B152">
            <v>2191</v>
          </cell>
          <cell r="C152" t="str">
            <v>Polk</v>
          </cell>
          <cell r="D152" t="str">
            <v>Central SD 13J</v>
          </cell>
          <cell r="E152">
            <v>2117</v>
          </cell>
        </row>
        <row r="153">
          <cell r="B153">
            <v>2192</v>
          </cell>
          <cell r="C153" t="str">
            <v>Polk</v>
          </cell>
          <cell r="D153" t="str">
            <v>Perrydale SD 21</v>
          </cell>
          <cell r="E153">
            <v>2117</v>
          </cell>
        </row>
        <row r="154">
          <cell r="B154">
            <v>2193</v>
          </cell>
          <cell r="C154" t="str">
            <v>Polk</v>
          </cell>
          <cell r="D154" t="str">
            <v>Falls City SD 57</v>
          </cell>
          <cell r="E154">
            <v>2117</v>
          </cell>
        </row>
        <row r="155">
          <cell r="B155">
            <v>2195</v>
          </cell>
          <cell r="C155" t="str">
            <v>Sherman</v>
          </cell>
          <cell r="D155" t="str">
            <v>Sherman County SD</v>
          </cell>
          <cell r="E155">
            <v>2004</v>
          </cell>
        </row>
        <row r="156">
          <cell r="B156">
            <v>2197</v>
          </cell>
          <cell r="C156" t="str">
            <v>Tillamook</v>
          </cell>
          <cell r="D156" t="str">
            <v>Tillamook SD 9</v>
          </cell>
          <cell r="E156">
            <v>2230</v>
          </cell>
        </row>
        <row r="157">
          <cell r="B157">
            <v>2198</v>
          </cell>
          <cell r="C157" t="str">
            <v>Tillamook</v>
          </cell>
          <cell r="D157" t="str">
            <v>Neah-Kah-Nie SD 56</v>
          </cell>
          <cell r="E157">
            <v>2230</v>
          </cell>
        </row>
        <row r="158">
          <cell r="B158">
            <v>2199</v>
          </cell>
          <cell r="C158" t="str">
            <v>Tillamook</v>
          </cell>
          <cell r="D158" t="str">
            <v>Nestucca Valley SD 101J</v>
          </cell>
          <cell r="E158">
            <v>2230</v>
          </cell>
        </row>
        <row r="159">
          <cell r="B159">
            <v>2201</v>
          </cell>
          <cell r="C159" t="str">
            <v>Umatilla</v>
          </cell>
          <cell r="D159" t="str">
            <v>Helix SD 1</v>
          </cell>
          <cell r="E159">
            <v>2200</v>
          </cell>
        </row>
        <row r="160">
          <cell r="B160">
            <v>2202</v>
          </cell>
          <cell r="C160" t="str">
            <v>Umatilla</v>
          </cell>
          <cell r="D160" t="str">
            <v>Pilot Rock SD 2</v>
          </cell>
          <cell r="E160">
            <v>2200</v>
          </cell>
        </row>
        <row r="161">
          <cell r="B161">
            <v>2203</v>
          </cell>
          <cell r="C161" t="str">
            <v>Umatilla</v>
          </cell>
          <cell r="D161" t="str">
            <v>Echo SD 5</v>
          </cell>
          <cell r="E161">
            <v>2200</v>
          </cell>
        </row>
        <row r="162">
          <cell r="B162">
            <v>2204</v>
          </cell>
          <cell r="C162" t="str">
            <v>Umatilla</v>
          </cell>
          <cell r="D162" t="str">
            <v>Umatilla SD 6R</v>
          </cell>
          <cell r="E162">
            <v>2200</v>
          </cell>
        </row>
        <row r="163">
          <cell r="B163">
            <v>2205</v>
          </cell>
          <cell r="C163" t="str">
            <v>Umatilla</v>
          </cell>
          <cell r="D163" t="str">
            <v>Milton-Freewater Unified SD 7</v>
          </cell>
          <cell r="E163">
            <v>2200</v>
          </cell>
        </row>
        <row r="164">
          <cell r="B164">
            <v>2206</v>
          </cell>
          <cell r="C164" t="str">
            <v>Umatilla</v>
          </cell>
          <cell r="D164" t="str">
            <v>Hermiston SD 8</v>
          </cell>
          <cell r="E164">
            <v>2200</v>
          </cell>
        </row>
        <row r="165">
          <cell r="B165">
            <v>2207</v>
          </cell>
          <cell r="C165" t="str">
            <v>Umatilla</v>
          </cell>
          <cell r="D165" t="str">
            <v>Pendleton SD 16</v>
          </cell>
          <cell r="E165">
            <v>2200</v>
          </cell>
        </row>
        <row r="166">
          <cell r="B166">
            <v>2208</v>
          </cell>
          <cell r="C166" t="str">
            <v>Umatilla</v>
          </cell>
          <cell r="D166" t="str">
            <v>Athena-Weston SD 29RJ</v>
          </cell>
          <cell r="E166">
            <v>2200</v>
          </cell>
        </row>
        <row r="167">
          <cell r="B167">
            <v>2209</v>
          </cell>
          <cell r="C167" t="str">
            <v>Umatilla</v>
          </cell>
          <cell r="D167" t="str">
            <v>Stanfield SD 61</v>
          </cell>
          <cell r="E167">
            <v>2200</v>
          </cell>
        </row>
        <row r="168">
          <cell r="B168">
            <v>2210</v>
          </cell>
          <cell r="C168" t="str">
            <v>Umatilla</v>
          </cell>
          <cell r="D168" t="str">
            <v>Ukiah SD 80R</v>
          </cell>
          <cell r="E168">
            <v>2200</v>
          </cell>
        </row>
        <row r="169">
          <cell r="B169">
            <v>2212</v>
          </cell>
          <cell r="C169" t="str">
            <v>Union</v>
          </cell>
          <cell r="D169" t="str">
            <v>La Grande SD 1</v>
          </cell>
          <cell r="E169">
            <v>2200</v>
          </cell>
        </row>
        <row r="170">
          <cell r="B170">
            <v>2213</v>
          </cell>
          <cell r="C170" t="str">
            <v>Union</v>
          </cell>
          <cell r="D170" t="str">
            <v>Union SD 5</v>
          </cell>
          <cell r="E170">
            <v>2200</v>
          </cell>
        </row>
        <row r="171">
          <cell r="B171">
            <v>2214</v>
          </cell>
          <cell r="C171" t="str">
            <v>Union</v>
          </cell>
          <cell r="D171" t="str">
            <v>North Powder SD 8J</v>
          </cell>
          <cell r="E171">
            <v>2200</v>
          </cell>
        </row>
        <row r="172">
          <cell r="B172">
            <v>2215</v>
          </cell>
          <cell r="C172" t="str">
            <v>Union</v>
          </cell>
          <cell r="D172" t="str">
            <v>Imbler SD 11</v>
          </cell>
          <cell r="E172">
            <v>2200</v>
          </cell>
        </row>
        <row r="173">
          <cell r="B173">
            <v>2216</v>
          </cell>
          <cell r="C173" t="str">
            <v>Union</v>
          </cell>
          <cell r="D173" t="str">
            <v>Cove SD 15</v>
          </cell>
          <cell r="E173">
            <v>2200</v>
          </cell>
        </row>
        <row r="174">
          <cell r="B174">
            <v>2217</v>
          </cell>
          <cell r="C174" t="str">
            <v>Union</v>
          </cell>
          <cell r="D174" t="str">
            <v>Elgin SD 23</v>
          </cell>
          <cell r="E174">
            <v>2200</v>
          </cell>
        </row>
        <row r="175">
          <cell r="B175">
            <v>2219</v>
          </cell>
          <cell r="C175" t="str">
            <v>Wallowa</v>
          </cell>
          <cell r="D175" t="str">
            <v>Joseph SD 6</v>
          </cell>
          <cell r="E175">
            <v>2218</v>
          </cell>
        </row>
        <row r="176">
          <cell r="B176">
            <v>2220</v>
          </cell>
          <cell r="C176" t="str">
            <v>Wallowa</v>
          </cell>
          <cell r="D176" t="str">
            <v>Wallowa SD 12</v>
          </cell>
          <cell r="E176">
            <v>2218</v>
          </cell>
        </row>
        <row r="177">
          <cell r="B177">
            <v>2221</v>
          </cell>
          <cell r="C177" t="str">
            <v>Wallowa</v>
          </cell>
          <cell r="D177" t="str">
            <v>Enterprise SD 21</v>
          </cell>
          <cell r="E177">
            <v>2218</v>
          </cell>
        </row>
        <row r="178">
          <cell r="B178">
            <v>2222</v>
          </cell>
          <cell r="C178" t="str">
            <v>Wallowa</v>
          </cell>
          <cell r="D178" t="str">
            <v>Troy SD 54</v>
          </cell>
          <cell r="E178">
            <v>2218</v>
          </cell>
        </row>
        <row r="179">
          <cell r="B179">
            <v>2225</v>
          </cell>
          <cell r="C179" t="str">
            <v>Wasco</v>
          </cell>
          <cell r="D179" t="str">
            <v>South Wasco County SD 1</v>
          </cell>
          <cell r="E179">
            <v>2223</v>
          </cell>
        </row>
        <row r="180">
          <cell r="B180">
            <v>2229</v>
          </cell>
          <cell r="C180" t="str">
            <v>Wasco</v>
          </cell>
          <cell r="D180" t="str">
            <v>Dufur SD 29</v>
          </cell>
          <cell r="E180">
            <v>2223</v>
          </cell>
        </row>
        <row r="181">
          <cell r="B181">
            <v>4131</v>
          </cell>
          <cell r="C181" t="str">
            <v>Wasco</v>
          </cell>
          <cell r="D181" t="str">
            <v>North Wasco County SD 21</v>
          </cell>
          <cell r="E181">
            <v>2223</v>
          </cell>
        </row>
        <row r="182">
          <cell r="B182">
            <v>2239</v>
          </cell>
          <cell r="C182" t="str">
            <v>Washington</v>
          </cell>
          <cell r="D182" t="str">
            <v>Hillsboro SD 1J</v>
          </cell>
          <cell r="E182">
            <v>2230</v>
          </cell>
        </row>
        <row r="183">
          <cell r="B183">
            <v>2240</v>
          </cell>
          <cell r="C183" t="str">
            <v>Washington</v>
          </cell>
          <cell r="D183" t="str">
            <v>Banks SD 13</v>
          </cell>
          <cell r="E183">
            <v>2230</v>
          </cell>
        </row>
        <row r="184">
          <cell r="B184">
            <v>2241</v>
          </cell>
          <cell r="C184" t="str">
            <v>Washington</v>
          </cell>
          <cell r="D184" t="str">
            <v>Forest Grove SD 15</v>
          </cell>
          <cell r="E184">
            <v>2230</v>
          </cell>
        </row>
        <row r="185">
          <cell r="B185">
            <v>2242</v>
          </cell>
          <cell r="C185" t="str">
            <v>Washington</v>
          </cell>
          <cell r="D185" t="str">
            <v>Tigard-Tualatin SD 23J</v>
          </cell>
          <cell r="E185">
            <v>2230</v>
          </cell>
        </row>
        <row r="186">
          <cell r="B186">
            <v>2243</v>
          </cell>
          <cell r="C186" t="str">
            <v>Washington</v>
          </cell>
          <cell r="D186" t="str">
            <v>Beaverton SD 48J</v>
          </cell>
          <cell r="E186">
            <v>2230</v>
          </cell>
        </row>
        <row r="187">
          <cell r="B187">
            <v>2244</v>
          </cell>
          <cell r="C187" t="str">
            <v>Washington</v>
          </cell>
          <cell r="D187" t="str">
            <v>Sherwood SD 88J</v>
          </cell>
          <cell r="E187">
            <v>2230</v>
          </cell>
        </row>
        <row r="188">
          <cell r="B188">
            <v>2245</v>
          </cell>
          <cell r="C188" t="str">
            <v>Washington</v>
          </cell>
          <cell r="D188" t="str">
            <v>Gaston SD 511J</v>
          </cell>
          <cell r="E188">
            <v>2230</v>
          </cell>
        </row>
        <row r="189">
          <cell r="B189">
            <v>2247</v>
          </cell>
          <cell r="C189" t="str">
            <v>Wheeler</v>
          </cell>
          <cell r="D189" t="str">
            <v>Spray SD 1</v>
          </cell>
          <cell r="E189">
            <v>2004</v>
          </cell>
        </row>
        <row r="190">
          <cell r="B190">
            <v>2248</v>
          </cell>
          <cell r="C190" t="str">
            <v>Wheeler</v>
          </cell>
          <cell r="D190" t="str">
            <v>Fossil SD 21J</v>
          </cell>
          <cell r="E190">
            <v>2004</v>
          </cell>
        </row>
        <row r="191">
          <cell r="B191">
            <v>2249</v>
          </cell>
          <cell r="C191" t="str">
            <v>Wheeler</v>
          </cell>
          <cell r="D191" t="str">
            <v>Mitchell SD 55</v>
          </cell>
          <cell r="E191">
            <v>2004</v>
          </cell>
        </row>
        <row r="192">
          <cell r="B192">
            <v>2251</v>
          </cell>
          <cell r="C192" t="str">
            <v>Yamhill</v>
          </cell>
          <cell r="D192" t="str">
            <v>Yamhill Carlton SD 1</v>
          </cell>
          <cell r="E192">
            <v>2117</v>
          </cell>
        </row>
        <row r="193">
          <cell r="B193">
            <v>2252</v>
          </cell>
          <cell r="C193" t="str">
            <v>Yamhill</v>
          </cell>
          <cell r="D193" t="str">
            <v>Amity SD 4J</v>
          </cell>
          <cell r="E193">
            <v>2117</v>
          </cell>
        </row>
        <row r="194">
          <cell r="B194">
            <v>2253</v>
          </cell>
          <cell r="C194" t="str">
            <v>Yamhill</v>
          </cell>
          <cell r="D194" t="str">
            <v>Dayton SD 8</v>
          </cell>
          <cell r="E194">
            <v>2117</v>
          </cell>
        </row>
        <row r="195">
          <cell r="B195">
            <v>2254</v>
          </cell>
          <cell r="C195" t="str">
            <v>Yamhill</v>
          </cell>
          <cell r="D195" t="str">
            <v>Newberg SD 29J</v>
          </cell>
          <cell r="E195">
            <v>2117</v>
          </cell>
        </row>
        <row r="196">
          <cell r="B196">
            <v>2255</v>
          </cell>
          <cell r="C196" t="str">
            <v>Yamhill</v>
          </cell>
          <cell r="D196" t="str">
            <v>Willamina SD 30J</v>
          </cell>
          <cell r="E196">
            <v>2117</v>
          </cell>
        </row>
        <row r="197">
          <cell r="B197">
            <v>2256</v>
          </cell>
          <cell r="C197" t="str">
            <v>Yamhill</v>
          </cell>
          <cell r="D197" t="str">
            <v>McMinnville SD 40</v>
          </cell>
          <cell r="E197">
            <v>2117</v>
          </cell>
        </row>
        <row r="198">
          <cell r="B198">
            <v>2257</v>
          </cell>
          <cell r="C198" t="str">
            <v>Yamhill</v>
          </cell>
          <cell r="D198" t="str">
            <v>Sheridan SD 48J</v>
          </cell>
          <cell r="E198">
            <v>2117</v>
          </cell>
        </row>
        <row r="199">
          <cell r="B199">
            <v>3476</v>
          </cell>
          <cell r="C199" t="str">
            <v>State of Oregon</v>
          </cell>
          <cell r="D199" t="str">
            <v>ODE JDEP District</v>
          </cell>
          <cell r="E199" t="str">
            <v/>
          </cell>
        </row>
        <row r="200">
          <cell r="B200">
            <v>3477</v>
          </cell>
          <cell r="C200" t="str">
            <v>State of Oregon</v>
          </cell>
          <cell r="D200" t="str">
            <v>ODE YCEP District</v>
          </cell>
          <cell r="E200" t="str">
            <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tudentSuccess/Pages/StudentInvestmentAccount.aspx" TargetMode="External"/><Relationship Id="rId2" Type="http://schemas.openxmlformats.org/officeDocument/2006/relationships/hyperlink" Target="https://www.oregon.gov/ode/StudentSuccess/Pages/SIA-Guidance.aspx" TargetMode="External"/><Relationship Id="rId1" Type="http://schemas.openxmlformats.org/officeDocument/2006/relationships/hyperlink" Target="https://www.oregon.gov/ode/StudentSuccess/Documents/SIA%20Engagement%20Toolkit_FINAL.pdf" TargetMode="External"/><Relationship Id="rId5" Type="http://schemas.openxmlformats.org/officeDocument/2006/relationships/drawing" Target="../drawings/drawing1.xml"/><Relationship Id="rId4" Type="http://schemas.openxmlformats.org/officeDocument/2006/relationships/hyperlink" Target="mailto:pmahla@oakridge.k12.or.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120" zoomScaleNormal="120" workbookViewId="0">
      <selection activeCell="C10" sqref="C10:F10"/>
    </sheetView>
  </sheetViews>
  <sheetFormatPr baseColWidth="10" defaultColWidth="10.6640625" defaultRowHeight="16" x14ac:dyDescent="0.2"/>
  <cols>
    <col min="1" max="1" width="5.83203125" customWidth="1"/>
    <col min="3" max="3" width="15.5" customWidth="1"/>
    <col min="5" max="5" width="38.6640625" customWidth="1"/>
    <col min="6" max="6" width="43.33203125" customWidth="1"/>
  </cols>
  <sheetData>
    <row r="1" spans="1:9" ht="17" thickBot="1" x14ac:dyDescent="0.25">
      <c r="A1" s="11"/>
      <c r="B1" s="11"/>
      <c r="C1" s="11"/>
      <c r="D1" s="11"/>
      <c r="E1" s="11"/>
      <c r="F1" s="11"/>
      <c r="G1" s="11"/>
      <c r="H1" s="11"/>
      <c r="I1" s="11"/>
    </row>
    <row r="2" spans="1:9" ht="29" customHeight="1" thickBot="1" x14ac:dyDescent="0.25">
      <c r="A2" s="11"/>
      <c r="B2" s="21"/>
      <c r="C2" s="22"/>
      <c r="D2" s="22"/>
      <c r="E2" s="21" t="s">
        <v>232</v>
      </c>
      <c r="F2" s="20" t="s">
        <v>81</v>
      </c>
      <c r="G2" s="11"/>
      <c r="H2" s="11"/>
      <c r="I2" s="11"/>
    </row>
    <row r="3" spans="1:9" ht="29" customHeight="1" thickBot="1" x14ac:dyDescent="0.3">
      <c r="A3" s="11"/>
      <c r="B3" s="13"/>
      <c r="C3" s="13"/>
      <c r="D3" s="13"/>
      <c r="E3" s="13"/>
      <c r="F3" s="11"/>
      <c r="G3" s="11"/>
      <c r="H3" s="11"/>
      <c r="I3" s="11"/>
    </row>
    <row r="4" spans="1:9" ht="29" customHeight="1" x14ac:dyDescent="0.25">
      <c r="A4" s="11"/>
      <c r="B4" s="13"/>
      <c r="C4" s="11"/>
      <c r="D4" s="13"/>
      <c r="E4" s="150" t="s">
        <v>29</v>
      </c>
      <c r="F4" s="23">
        <f>VLOOKUP(F2,Wrksht!B1:D212,2,0)</f>
        <v>594204.93187141535</v>
      </c>
      <c r="G4" s="11"/>
      <c r="H4" s="11"/>
      <c r="I4" s="11"/>
    </row>
    <row r="5" spans="1:9" ht="29" customHeight="1" thickBot="1" x14ac:dyDescent="0.3">
      <c r="A5" s="11"/>
      <c r="B5" s="13"/>
      <c r="C5" s="11"/>
      <c r="D5" s="13"/>
      <c r="E5" s="151" t="s">
        <v>345</v>
      </c>
      <c r="F5" s="24">
        <f>VLOOKUP(F2,Wrksht!B1:D212,3,0)</f>
        <v>29710.24659357077</v>
      </c>
      <c r="G5" s="11"/>
      <c r="H5" s="11"/>
      <c r="I5" s="11"/>
    </row>
    <row r="6" spans="1:9" ht="29" customHeight="1" thickBot="1" x14ac:dyDescent="0.3">
      <c r="A6" s="11"/>
      <c r="B6" s="13"/>
      <c r="C6" s="13"/>
      <c r="D6" s="13"/>
      <c r="E6" s="13"/>
      <c r="F6" s="11"/>
      <c r="G6" s="11"/>
      <c r="H6" s="11"/>
      <c r="I6" s="11"/>
    </row>
    <row r="7" spans="1:9" ht="25" customHeight="1" thickBot="1" x14ac:dyDescent="0.3">
      <c r="A7" s="11"/>
      <c r="B7" s="176" t="s">
        <v>231</v>
      </c>
      <c r="C7" s="177"/>
      <c r="D7" s="177"/>
      <c r="E7" s="177"/>
      <c r="F7" s="178"/>
      <c r="G7" s="11"/>
      <c r="H7" s="11"/>
      <c r="I7" s="11"/>
    </row>
    <row r="8" spans="1:9" ht="29" customHeight="1" x14ac:dyDescent="0.25">
      <c r="A8" s="11"/>
      <c r="B8" s="25" t="s">
        <v>30</v>
      </c>
      <c r="C8" s="181" t="s">
        <v>380</v>
      </c>
      <c r="D8" s="181"/>
      <c r="E8" s="181"/>
      <c r="F8" s="182"/>
      <c r="G8" s="11"/>
      <c r="H8" s="11"/>
      <c r="I8" s="11"/>
    </row>
    <row r="9" spans="1:9" ht="29" customHeight="1" x14ac:dyDescent="0.25">
      <c r="A9" s="11"/>
      <c r="B9" s="26" t="s">
        <v>31</v>
      </c>
      <c r="C9" s="179" t="s">
        <v>381</v>
      </c>
      <c r="D9" s="179"/>
      <c r="E9" s="179"/>
      <c r="F9" s="180"/>
      <c r="G9" s="11"/>
      <c r="H9" s="11"/>
      <c r="I9" s="11"/>
    </row>
    <row r="10" spans="1:9" ht="29" customHeight="1" thickBot="1" x14ac:dyDescent="0.3">
      <c r="A10" s="11"/>
      <c r="B10" s="27" t="s">
        <v>32</v>
      </c>
      <c r="C10" s="183" t="s">
        <v>382</v>
      </c>
      <c r="D10" s="184"/>
      <c r="E10" s="184"/>
      <c r="F10" s="185"/>
      <c r="G10" s="11"/>
      <c r="H10" s="11"/>
      <c r="I10" s="11"/>
    </row>
    <row r="11" spans="1:9" ht="17" thickBot="1" x14ac:dyDescent="0.25">
      <c r="A11" s="11"/>
      <c r="B11" s="11"/>
      <c r="C11" s="11"/>
      <c r="D11" s="11"/>
      <c r="E11" s="11"/>
      <c r="F11" s="11"/>
      <c r="G11" s="11"/>
      <c r="H11" s="11"/>
      <c r="I11" s="11"/>
    </row>
    <row r="12" spans="1:9" ht="19" x14ac:dyDescent="0.25">
      <c r="A12" s="11"/>
      <c r="B12" s="164" t="s">
        <v>371</v>
      </c>
      <c r="C12" s="165"/>
      <c r="D12" s="165"/>
      <c r="E12" s="165"/>
      <c r="F12" s="166"/>
      <c r="G12" s="11"/>
      <c r="H12" s="11"/>
      <c r="I12" s="11"/>
    </row>
    <row r="13" spans="1:9" x14ac:dyDescent="0.2">
      <c r="A13" s="11"/>
      <c r="B13" s="167"/>
      <c r="C13" s="168" t="s">
        <v>372</v>
      </c>
      <c r="D13" s="169"/>
      <c r="E13" s="169"/>
      <c r="F13" s="170"/>
      <c r="G13" s="11"/>
      <c r="H13" s="11"/>
      <c r="I13" s="11"/>
    </row>
    <row r="14" spans="1:9" x14ac:dyDescent="0.2">
      <c r="A14" s="11"/>
      <c r="B14" s="167"/>
      <c r="C14" s="168" t="s">
        <v>373</v>
      </c>
      <c r="D14" s="169"/>
      <c r="E14" s="169"/>
      <c r="F14" s="170"/>
      <c r="G14" s="11"/>
      <c r="H14" s="11"/>
      <c r="I14" s="11"/>
    </row>
    <row r="15" spans="1:9" ht="17" thickBot="1" x14ac:dyDescent="0.25">
      <c r="A15" s="11"/>
      <c r="B15" s="171"/>
      <c r="C15" s="172" t="s">
        <v>374</v>
      </c>
      <c r="D15" s="173"/>
      <c r="E15" s="173"/>
      <c r="F15" s="174"/>
      <c r="G15" s="11"/>
      <c r="H15" s="11"/>
      <c r="I15" s="11"/>
    </row>
    <row r="16" spans="1:9" x14ac:dyDescent="0.2">
      <c r="A16" s="11"/>
      <c r="B16" s="11"/>
      <c r="C16" s="11"/>
      <c r="D16" s="11"/>
      <c r="E16" s="11"/>
      <c r="F16" s="11"/>
      <c r="G16" s="11"/>
      <c r="H16" s="11"/>
      <c r="I16" s="11"/>
    </row>
    <row r="17" spans="1:9" x14ac:dyDescent="0.2">
      <c r="A17" s="11"/>
      <c r="B17" s="11"/>
      <c r="C17" s="11"/>
      <c r="D17" s="11"/>
      <c r="E17" s="11"/>
      <c r="F17" s="11"/>
      <c r="G17" s="11"/>
      <c r="H17" s="11"/>
      <c r="I17" s="11"/>
    </row>
    <row r="18" spans="1:9" ht="19" x14ac:dyDescent="0.25">
      <c r="A18" s="11"/>
      <c r="B18" s="11"/>
      <c r="C18" s="175" t="s">
        <v>375</v>
      </c>
      <c r="D18" s="11"/>
      <c r="E18" s="11"/>
      <c r="F18" s="11"/>
      <c r="G18" s="11"/>
      <c r="H18" s="11"/>
      <c r="I18" s="11"/>
    </row>
    <row r="19" spans="1:9" x14ac:dyDescent="0.2">
      <c r="A19" s="11"/>
      <c r="B19" s="11"/>
      <c r="C19" s="11"/>
      <c r="D19" s="11"/>
      <c r="E19" s="11"/>
      <c r="F19" s="11"/>
      <c r="G19" s="11"/>
      <c r="H19" s="11"/>
      <c r="I19" s="11"/>
    </row>
    <row r="20" spans="1:9" ht="19" x14ac:dyDescent="0.25">
      <c r="A20" s="11"/>
      <c r="B20" s="11"/>
      <c r="C20" s="11"/>
      <c r="D20" s="175" t="s">
        <v>377</v>
      </c>
      <c r="E20" s="11"/>
      <c r="F20" s="11"/>
      <c r="G20" s="11"/>
      <c r="H20" s="11"/>
      <c r="I20" s="11"/>
    </row>
    <row r="21" spans="1:9" x14ac:dyDescent="0.2">
      <c r="A21" s="11"/>
      <c r="B21" s="11"/>
      <c r="C21" s="11"/>
      <c r="D21" s="11"/>
      <c r="E21" s="11"/>
      <c r="F21" s="11"/>
      <c r="G21" s="11"/>
      <c r="H21" s="11"/>
      <c r="I21" s="11"/>
    </row>
    <row r="22" spans="1:9" ht="19" x14ac:dyDescent="0.25">
      <c r="A22" s="11"/>
      <c r="B22" s="11"/>
      <c r="C22" s="11"/>
      <c r="D22" s="11"/>
      <c r="E22" s="175" t="s">
        <v>376</v>
      </c>
      <c r="F22" s="11"/>
      <c r="G22" s="11"/>
      <c r="H22" s="11"/>
      <c r="I22" s="11"/>
    </row>
    <row r="23" spans="1:9" x14ac:dyDescent="0.2">
      <c r="A23" s="11"/>
      <c r="B23" s="11"/>
      <c r="C23" s="11"/>
      <c r="D23" s="11"/>
      <c r="E23" s="11"/>
      <c r="F23" s="11"/>
      <c r="G23" s="11"/>
      <c r="H23" s="11"/>
      <c r="I23" s="11"/>
    </row>
    <row r="24" spans="1:9" x14ac:dyDescent="0.2">
      <c r="A24" s="11"/>
      <c r="B24" s="11"/>
      <c r="C24" s="11"/>
      <c r="D24" s="11"/>
      <c r="E24" s="11"/>
      <c r="F24" s="11"/>
      <c r="G24" s="11"/>
      <c r="H24" s="11"/>
      <c r="I24" s="11"/>
    </row>
    <row r="25" spans="1:9" x14ac:dyDescent="0.2">
      <c r="A25" s="11"/>
      <c r="B25" s="11"/>
      <c r="C25" s="11"/>
      <c r="D25" s="11"/>
      <c r="E25" s="11"/>
      <c r="F25" s="11"/>
      <c r="G25" s="11"/>
      <c r="H25" s="11"/>
      <c r="I25" s="11"/>
    </row>
    <row r="26" spans="1:9" x14ac:dyDescent="0.2">
      <c r="A26" s="11"/>
      <c r="B26" s="11"/>
      <c r="C26" s="11"/>
      <c r="D26" s="11"/>
      <c r="E26" s="11"/>
      <c r="F26" s="11"/>
      <c r="G26" s="11"/>
      <c r="H26" s="11"/>
      <c r="I26" s="11"/>
    </row>
    <row r="27" spans="1:9" x14ac:dyDescent="0.2">
      <c r="A27" s="11"/>
      <c r="B27" s="11"/>
      <c r="C27" s="11"/>
      <c r="D27" s="11"/>
      <c r="E27" s="11"/>
      <c r="F27" s="11"/>
      <c r="G27" s="11"/>
      <c r="H27" s="11"/>
      <c r="I27" s="11"/>
    </row>
    <row r="28" spans="1:9" x14ac:dyDescent="0.2">
      <c r="A28" s="11"/>
      <c r="B28" s="11"/>
      <c r="C28" s="11"/>
      <c r="D28" s="11"/>
      <c r="E28" s="11"/>
      <c r="F28" s="11"/>
      <c r="G28" s="11"/>
      <c r="H28" s="11"/>
      <c r="I28" s="11"/>
    </row>
    <row r="29" spans="1:9" x14ac:dyDescent="0.2">
      <c r="A29" s="11"/>
      <c r="B29" s="11"/>
      <c r="C29" s="11"/>
      <c r="D29" s="11"/>
      <c r="E29" s="11"/>
      <c r="F29" s="11"/>
      <c r="G29" s="11"/>
      <c r="H29" s="11"/>
      <c r="I29" s="11"/>
    </row>
    <row r="30" spans="1:9" x14ac:dyDescent="0.2">
      <c r="A30" s="11"/>
      <c r="B30" s="11"/>
      <c r="C30" s="11"/>
      <c r="D30" s="11"/>
      <c r="E30" s="11"/>
      <c r="F30" s="11"/>
      <c r="G30" s="11"/>
      <c r="H30" s="11"/>
      <c r="I30" s="11"/>
    </row>
    <row r="31" spans="1:9" x14ac:dyDescent="0.2">
      <c r="A31" s="11"/>
      <c r="B31" s="11"/>
      <c r="C31" s="11"/>
      <c r="D31" s="11"/>
      <c r="E31" s="11"/>
      <c r="F31" s="11"/>
      <c r="G31" s="11"/>
      <c r="H31" s="11"/>
      <c r="I31" s="11"/>
    </row>
    <row r="32" spans="1:9" x14ac:dyDescent="0.2">
      <c r="A32" s="11"/>
      <c r="B32" s="11"/>
      <c r="C32" s="11"/>
      <c r="D32" s="11"/>
      <c r="E32" s="11"/>
      <c r="F32" s="11"/>
      <c r="G32" s="11"/>
      <c r="H32" s="11"/>
      <c r="I32" s="11"/>
    </row>
    <row r="33" spans="1:9" x14ac:dyDescent="0.2">
      <c r="A33" s="11"/>
      <c r="B33" s="11"/>
      <c r="C33" s="11"/>
      <c r="D33" s="11"/>
      <c r="E33" s="11"/>
      <c r="F33" s="11"/>
      <c r="G33" s="11"/>
      <c r="H33" s="11"/>
      <c r="I33" s="11"/>
    </row>
    <row r="34" spans="1:9" x14ac:dyDescent="0.2">
      <c r="A34" s="11"/>
      <c r="B34" s="11"/>
      <c r="C34" s="11"/>
      <c r="D34" s="11"/>
      <c r="E34" s="11"/>
      <c r="F34" s="11"/>
      <c r="G34" s="11"/>
      <c r="H34" s="11"/>
      <c r="I34" s="11"/>
    </row>
    <row r="35" spans="1:9" x14ac:dyDescent="0.2">
      <c r="A35" s="11"/>
      <c r="B35" s="11"/>
      <c r="C35" s="11"/>
      <c r="D35" s="11"/>
      <c r="E35" s="11"/>
      <c r="F35" s="11"/>
      <c r="G35" s="11"/>
      <c r="H35" s="11"/>
      <c r="I35" s="11"/>
    </row>
    <row r="36" spans="1:9" x14ac:dyDescent="0.2">
      <c r="A36" s="11"/>
      <c r="B36" s="11"/>
      <c r="C36" s="11"/>
      <c r="D36" s="11"/>
      <c r="E36" s="11"/>
      <c r="F36" s="11"/>
      <c r="G36" s="11"/>
      <c r="H36" s="11"/>
      <c r="I36" s="11"/>
    </row>
    <row r="37" spans="1:9" x14ac:dyDescent="0.2">
      <c r="A37" s="11"/>
      <c r="B37" s="11"/>
      <c r="C37" s="11"/>
      <c r="D37" s="11"/>
      <c r="E37" s="11"/>
      <c r="F37" s="11"/>
      <c r="G37" s="11"/>
      <c r="H37" s="11"/>
      <c r="I37" s="11"/>
    </row>
    <row r="38" spans="1:9" x14ac:dyDescent="0.2">
      <c r="A38" s="11"/>
      <c r="B38" s="11"/>
      <c r="C38" s="11"/>
      <c r="D38" s="11"/>
      <c r="E38" s="11"/>
      <c r="F38" s="11"/>
      <c r="G38" s="11"/>
      <c r="H38" s="11"/>
      <c r="I38" s="11"/>
    </row>
    <row r="39" spans="1:9" x14ac:dyDescent="0.2">
      <c r="A39" s="11"/>
      <c r="B39" s="11"/>
      <c r="C39" s="11"/>
      <c r="D39" s="11"/>
      <c r="E39" s="11"/>
      <c r="F39" s="11"/>
      <c r="G39" s="11"/>
      <c r="H39" s="11"/>
      <c r="I39" s="11"/>
    </row>
    <row r="40" spans="1:9" x14ac:dyDescent="0.2">
      <c r="A40" s="11"/>
      <c r="B40" s="11"/>
      <c r="C40" s="11"/>
      <c r="D40" s="11"/>
      <c r="E40" s="11"/>
      <c r="F40" s="11"/>
      <c r="G40" s="11"/>
      <c r="H40" s="11"/>
      <c r="I40" s="11"/>
    </row>
    <row r="41" spans="1:9" x14ac:dyDescent="0.2">
      <c r="A41" s="11"/>
      <c r="B41" s="11"/>
      <c r="C41" s="11"/>
      <c r="D41" s="11"/>
      <c r="E41" s="11"/>
      <c r="F41" s="11"/>
      <c r="G41" s="11"/>
      <c r="H41" s="11"/>
      <c r="I41" s="11"/>
    </row>
    <row r="42" spans="1:9" x14ac:dyDescent="0.2">
      <c r="A42" s="11"/>
      <c r="B42" s="11"/>
      <c r="C42" s="11"/>
      <c r="D42" s="11"/>
      <c r="E42" s="11"/>
      <c r="F42" s="11"/>
      <c r="G42" s="11"/>
      <c r="H42" s="11"/>
      <c r="I42" s="11"/>
    </row>
    <row r="43" spans="1:9" x14ac:dyDescent="0.2">
      <c r="A43" s="11"/>
      <c r="B43" s="11"/>
      <c r="C43" s="11"/>
      <c r="D43" s="11"/>
      <c r="E43" s="11"/>
      <c r="F43" s="11"/>
      <c r="G43" s="11"/>
      <c r="H43" s="11"/>
      <c r="I43" s="11"/>
    </row>
  </sheetData>
  <mergeCells count="4">
    <mergeCell ref="B7:F7"/>
    <mergeCell ref="C9:F9"/>
    <mergeCell ref="C8:F8"/>
    <mergeCell ref="C10:F10"/>
  </mergeCells>
  <hyperlinks>
    <hyperlink ref="C13" r:id="rId1"/>
    <hyperlink ref="C14" r:id="rId2"/>
    <hyperlink ref="C15" r:id="rId3"/>
    <hyperlink ref="C10" r:id="rId4"/>
  </hyperlinks>
  <pageMargins left="0.75" right="0.75" top="1" bottom="1" header="0.5" footer="0.5"/>
  <pageSetup orientation="portrait" horizontalDpi="4294967292" verticalDpi="4294967292"/>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workbookViewId="0">
      <selection activeCell="D31" sqref="D31"/>
    </sheetView>
  </sheetViews>
  <sheetFormatPr baseColWidth="10" defaultColWidth="8.83203125" defaultRowHeight="16" x14ac:dyDescent="0.2"/>
  <cols>
    <col min="3" max="3" width="3.33203125" customWidth="1"/>
  </cols>
  <sheetData>
    <row r="1" spans="1:24" x14ac:dyDescent="0.2">
      <c r="A1" s="11"/>
      <c r="B1" s="11"/>
      <c r="C1" s="11"/>
      <c r="D1" s="11"/>
      <c r="E1" s="11"/>
      <c r="F1" s="11"/>
      <c r="G1" s="11"/>
      <c r="H1" s="11"/>
      <c r="I1" s="11"/>
      <c r="J1" s="11"/>
      <c r="K1" s="11"/>
      <c r="L1" s="11"/>
      <c r="M1" s="11"/>
      <c r="N1" s="11"/>
      <c r="O1" s="11"/>
      <c r="P1" s="11"/>
      <c r="Q1" s="11"/>
      <c r="R1" s="11"/>
      <c r="S1" s="11"/>
      <c r="T1" s="11"/>
      <c r="U1" s="11"/>
      <c r="V1" s="11"/>
      <c r="W1" s="11"/>
      <c r="X1" s="11"/>
    </row>
    <row r="2" spans="1:24" x14ac:dyDescent="0.2">
      <c r="A2" s="11"/>
      <c r="B2" s="11"/>
      <c r="C2" s="11"/>
      <c r="D2" s="11"/>
      <c r="E2" s="11"/>
      <c r="F2" s="11"/>
      <c r="G2" s="11"/>
      <c r="H2" s="11"/>
      <c r="I2" s="11"/>
      <c r="J2" s="11"/>
      <c r="K2" s="11"/>
      <c r="L2" s="11"/>
      <c r="M2" s="11"/>
      <c r="N2" s="11"/>
      <c r="O2" s="11"/>
      <c r="P2" s="11"/>
      <c r="Q2" s="11"/>
      <c r="R2" s="11"/>
      <c r="S2" s="11"/>
      <c r="T2" s="11"/>
      <c r="U2" s="11"/>
      <c r="V2" s="11"/>
      <c r="W2" s="11"/>
      <c r="X2" s="11"/>
    </row>
    <row r="3" spans="1:24" x14ac:dyDescent="0.2">
      <c r="A3" s="11"/>
      <c r="B3" s="11" t="s">
        <v>369</v>
      </c>
      <c r="C3" s="11"/>
      <c r="D3" s="11"/>
      <c r="E3" s="11"/>
      <c r="F3" s="11"/>
      <c r="G3" s="11"/>
      <c r="H3" s="11"/>
      <c r="I3" s="11"/>
      <c r="J3" s="11"/>
      <c r="K3" s="11"/>
      <c r="L3" s="11"/>
      <c r="M3" s="11"/>
      <c r="N3" s="11"/>
      <c r="O3" s="11"/>
      <c r="P3" s="11"/>
      <c r="Q3" s="11"/>
      <c r="R3" s="11"/>
      <c r="S3" s="11"/>
      <c r="T3" s="11"/>
      <c r="U3" s="11"/>
      <c r="V3" s="11"/>
      <c r="W3" s="11"/>
      <c r="X3" s="11"/>
    </row>
    <row r="4" spans="1:24" x14ac:dyDescent="0.2">
      <c r="A4" s="11"/>
      <c r="B4" s="11"/>
      <c r="C4" s="11"/>
      <c r="D4" s="11"/>
      <c r="E4" s="11"/>
      <c r="F4" s="11"/>
      <c r="G4" s="11"/>
      <c r="H4" s="11"/>
      <c r="I4" s="11"/>
      <c r="J4" s="11"/>
      <c r="K4" s="11"/>
      <c r="L4" s="11"/>
      <c r="M4" s="11"/>
      <c r="N4" s="11"/>
      <c r="O4" s="11"/>
      <c r="P4" s="11"/>
      <c r="Q4" s="11"/>
      <c r="R4" s="11"/>
      <c r="S4" s="11"/>
      <c r="T4" s="11"/>
      <c r="U4" s="11"/>
      <c r="V4" s="11"/>
      <c r="W4" s="11"/>
      <c r="X4" s="11"/>
    </row>
    <row r="5" spans="1:24" x14ac:dyDescent="0.2">
      <c r="A5" s="11"/>
      <c r="B5" s="11"/>
      <c r="C5" s="11"/>
      <c r="D5" s="11"/>
      <c r="E5" s="11"/>
      <c r="F5" s="11"/>
      <c r="G5" s="11"/>
      <c r="H5" s="11"/>
      <c r="I5" s="11"/>
      <c r="J5" s="11"/>
      <c r="K5" s="11"/>
      <c r="L5" s="11"/>
      <c r="M5" s="11"/>
      <c r="N5" s="11"/>
      <c r="O5" s="11"/>
      <c r="P5" s="11"/>
      <c r="Q5" s="11"/>
      <c r="R5" s="11"/>
      <c r="S5" s="11"/>
      <c r="T5" s="11"/>
      <c r="U5" s="11"/>
      <c r="V5" s="11"/>
      <c r="W5" s="11"/>
      <c r="X5" s="11"/>
    </row>
    <row r="6" spans="1:24" x14ac:dyDescent="0.2">
      <c r="A6" s="11"/>
      <c r="B6" s="11"/>
      <c r="C6" s="11"/>
      <c r="D6" s="11"/>
      <c r="E6" s="11"/>
      <c r="F6" s="11"/>
      <c r="G6" s="11"/>
      <c r="H6" s="11"/>
      <c r="I6" s="11"/>
      <c r="J6" s="11"/>
      <c r="K6" s="11"/>
      <c r="L6" s="11"/>
      <c r="M6" s="11"/>
      <c r="N6" s="11"/>
      <c r="O6" s="11"/>
      <c r="P6" s="11"/>
      <c r="Q6" s="11"/>
      <c r="R6" s="11"/>
      <c r="S6" s="11"/>
      <c r="T6" s="11"/>
      <c r="U6" s="11"/>
      <c r="V6" s="11"/>
      <c r="W6" s="11"/>
      <c r="X6" s="11"/>
    </row>
    <row r="7" spans="1:24" ht="19" x14ac:dyDescent="0.25">
      <c r="A7" s="11"/>
      <c r="B7" s="160" t="s">
        <v>354</v>
      </c>
      <c r="C7" s="161" t="s">
        <v>355</v>
      </c>
      <c r="D7" s="11"/>
      <c r="E7" s="11"/>
      <c r="F7" s="11"/>
      <c r="G7" s="11"/>
      <c r="H7" s="11"/>
      <c r="I7" s="11"/>
      <c r="J7" s="11"/>
      <c r="K7" s="11"/>
      <c r="L7" s="11"/>
      <c r="M7" s="11"/>
      <c r="N7" s="11"/>
      <c r="O7" s="11"/>
      <c r="P7" s="11"/>
      <c r="Q7" s="11"/>
      <c r="R7" s="11"/>
      <c r="S7" s="11"/>
      <c r="T7" s="11"/>
      <c r="U7" s="11"/>
      <c r="V7" s="11"/>
      <c r="W7" s="11"/>
      <c r="X7" s="11"/>
    </row>
    <row r="8" spans="1:24" x14ac:dyDescent="0.2">
      <c r="A8" s="11"/>
      <c r="B8" s="11"/>
      <c r="C8" s="11"/>
      <c r="D8" s="11" t="s">
        <v>370</v>
      </c>
      <c r="E8" s="11"/>
      <c r="F8" s="11"/>
      <c r="G8" s="11"/>
      <c r="H8" s="11"/>
      <c r="I8" s="11"/>
      <c r="J8" s="11"/>
      <c r="K8" s="11"/>
      <c r="L8" s="11"/>
      <c r="M8" s="11"/>
      <c r="N8" s="11"/>
      <c r="O8" s="11"/>
      <c r="P8" s="11"/>
      <c r="Q8" s="11"/>
      <c r="R8" s="11"/>
      <c r="S8" s="11"/>
      <c r="T8" s="11"/>
      <c r="U8" s="11"/>
      <c r="V8" s="11"/>
      <c r="W8" s="11"/>
      <c r="X8" s="11"/>
    </row>
    <row r="9" spans="1:24" x14ac:dyDescent="0.2">
      <c r="A9" s="11"/>
      <c r="B9" s="11"/>
      <c r="C9" s="11"/>
      <c r="D9" s="11"/>
      <c r="E9" s="11"/>
      <c r="F9" s="11"/>
      <c r="G9" s="11"/>
      <c r="H9" s="11"/>
      <c r="I9" s="11"/>
      <c r="J9" s="11"/>
      <c r="K9" s="11"/>
      <c r="L9" s="11"/>
      <c r="M9" s="11"/>
      <c r="N9" s="11"/>
      <c r="O9" s="11"/>
      <c r="P9" s="11"/>
      <c r="Q9" s="11"/>
      <c r="R9" s="11"/>
      <c r="S9" s="11"/>
      <c r="T9" s="11"/>
      <c r="U9" s="11"/>
      <c r="V9" s="11"/>
      <c r="W9" s="11"/>
      <c r="X9" s="11"/>
    </row>
    <row r="10" spans="1:24" ht="19" x14ac:dyDescent="0.25">
      <c r="A10" s="11"/>
      <c r="B10" s="160" t="s">
        <v>339</v>
      </c>
      <c r="C10" s="161" t="s">
        <v>340</v>
      </c>
      <c r="D10" s="11"/>
      <c r="E10" s="11"/>
      <c r="F10" s="11"/>
      <c r="G10" s="11"/>
      <c r="H10" s="11"/>
      <c r="I10" s="11"/>
      <c r="J10" s="11"/>
      <c r="K10" s="11"/>
      <c r="L10" s="11"/>
      <c r="M10" s="11"/>
      <c r="N10" s="11"/>
      <c r="O10" s="11"/>
      <c r="P10" s="11"/>
      <c r="Q10" s="11"/>
      <c r="R10" s="11"/>
      <c r="S10" s="11"/>
      <c r="T10" s="11"/>
      <c r="U10" s="11"/>
      <c r="V10" s="11"/>
      <c r="W10" s="11"/>
      <c r="X10" s="11"/>
    </row>
    <row r="11" spans="1:24" ht="19" x14ac:dyDescent="0.25">
      <c r="A11" s="11"/>
      <c r="B11" s="160"/>
      <c r="C11" s="11"/>
      <c r="D11" s="162" t="s">
        <v>358</v>
      </c>
      <c r="E11" s="11"/>
      <c r="F11" s="11"/>
      <c r="G11" s="11"/>
      <c r="H11" s="11"/>
      <c r="I11" s="11"/>
      <c r="J11" s="11"/>
      <c r="K11" s="11"/>
      <c r="L11" s="11"/>
      <c r="M11" s="11"/>
      <c r="N11" s="11"/>
      <c r="O11" s="11"/>
      <c r="P11" s="11"/>
      <c r="Q11" s="11"/>
      <c r="R11" s="11"/>
      <c r="S11" s="11"/>
      <c r="T11" s="11"/>
      <c r="U11" s="11"/>
      <c r="V11" s="11"/>
      <c r="W11" s="11"/>
      <c r="X11" s="11"/>
    </row>
    <row r="12" spans="1:24" ht="19" x14ac:dyDescent="0.25">
      <c r="A12" s="11"/>
      <c r="B12" s="160"/>
      <c r="C12" s="11"/>
      <c r="D12" s="162" t="s">
        <v>359</v>
      </c>
      <c r="E12" s="11"/>
      <c r="F12" s="11"/>
      <c r="G12" s="11"/>
      <c r="H12" s="11"/>
      <c r="I12" s="11"/>
      <c r="J12" s="11"/>
      <c r="K12" s="11"/>
      <c r="L12" s="11"/>
      <c r="M12" s="11"/>
      <c r="N12" s="11"/>
      <c r="O12" s="11"/>
      <c r="P12" s="11"/>
      <c r="Q12" s="11"/>
      <c r="R12" s="11"/>
      <c r="S12" s="11"/>
      <c r="T12" s="11"/>
      <c r="U12" s="11"/>
      <c r="V12" s="11"/>
      <c r="W12" s="11"/>
      <c r="X12" s="11"/>
    </row>
    <row r="13" spans="1:24" ht="19" x14ac:dyDescent="0.25">
      <c r="A13" s="11"/>
      <c r="B13" s="160"/>
      <c r="C13" s="11"/>
      <c r="D13" s="162" t="s">
        <v>360</v>
      </c>
      <c r="E13" s="11"/>
      <c r="F13" s="11"/>
      <c r="G13" s="11"/>
      <c r="H13" s="11"/>
      <c r="I13" s="11"/>
      <c r="J13" s="11"/>
      <c r="K13" s="11"/>
      <c r="L13" s="11"/>
      <c r="M13" s="11"/>
      <c r="N13" s="11"/>
      <c r="O13" s="11"/>
      <c r="P13" s="11"/>
      <c r="Q13" s="11"/>
      <c r="R13" s="11"/>
      <c r="S13" s="11"/>
      <c r="T13" s="11"/>
      <c r="U13" s="11"/>
      <c r="V13" s="11"/>
      <c r="W13" s="11"/>
      <c r="X13" s="11"/>
    </row>
    <row r="14" spans="1:24" ht="19" x14ac:dyDescent="0.25">
      <c r="A14" s="11"/>
      <c r="B14" s="160"/>
      <c r="C14" s="11"/>
      <c r="D14" s="11"/>
      <c r="E14" s="11"/>
      <c r="F14" s="11"/>
      <c r="G14" s="11"/>
      <c r="H14" s="11"/>
      <c r="I14" s="11"/>
      <c r="J14" s="11"/>
      <c r="K14" s="11"/>
      <c r="L14" s="11"/>
      <c r="M14" s="11"/>
      <c r="N14" s="11"/>
      <c r="O14" s="11"/>
      <c r="P14" s="11"/>
      <c r="Q14" s="11"/>
      <c r="R14" s="11"/>
      <c r="S14" s="11"/>
      <c r="T14" s="11"/>
      <c r="U14" s="11"/>
      <c r="V14" s="11"/>
      <c r="W14" s="11"/>
      <c r="X14" s="11"/>
    </row>
    <row r="15" spans="1:24" ht="19" x14ac:dyDescent="0.25">
      <c r="A15" s="11"/>
      <c r="B15" s="160" t="s">
        <v>338</v>
      </c>
      <c r="C15" s="161" t="s">
        <v>341</v>
      </c>
      <c r="D15" s="11"/>
      <c r="E15" s="11"/>
      <c r="F15" s="11"/>
      <c r="G15" s="11"/>
      <c r="H15" s="11"/>
      <c r="I15" s="11"/>
      <c r="J15" s="11"/>
      <c r="K15" s="11"/>
      <c r="L15" s="11"/>
      <c r="M15" s="11"/>
      <c r="N15" s="11"/>
      <c r="O15" s="11"/>
      <c r="P15" s="11"/>
      <c r="Q15" s="11"/>
      <c r="R15" s="11"/>
      <c r="S15" s="11"/>
      <c r="T15" s="11"/>
      <c r="U15" s="11"/>
      <c r="V15" s="11"/>
      <c r="W15" s="11"/>
      <c r="X15" s="11"/>
    </row>
    <row r="16" spans="1:24" ht="19" x14ac:dyDescent="0.25">
      <c r="A16" s="11"/>
      <c r="B16" s="160"/>
      <c r="C16" s="11"/>
      <c r="D16" s="162" t="s">
        <v>361</v>
      </c>
      <c r="E16" s="11"/>
      <c r="F16" s="11"/>
      <c r="G16" s="11"/>
      <c r="H16" s="11"/>
      <c r="I16" s="11"/>
      <c r="J16" s="11"/>
      <c r="K16" s="11"/>
      <c r="L16" s="11"/>
      <c r="M16" s="11"/>
      <c r="N16" s="11"/>
      <c r="O16" s="11"/>
      <c r="P16" s="11"/>
      <c r="Q16" s="11"/>
      <c r="R16" s="11"/>
      <c r="S16" s="11"/>
      <c r="T16" s="11"/>
      <c r="U16" s="11"/>
      <c r="V16" s="11"/>
      <c r="W16" s="11"/>
      <c r="X16" s="11"/>
    </row>
    <row r="17" spans="1:24" ht="19" x14ac:dyDescent="0.25">
      <c r="A17" s="11"/>
      <c r="B17" s="160"/>
      <c r="C17" s="11"/>
      <c r="D17" s="11"/>
      <c r="E17" s="11"/>
      <c r="F17" s="11"/>
      <c r="G17" s="11"/>
      <c r="H17" s="11"/>
      <c r="I17" s="11"/>
      <c r="J17" s="11"/>
      <c r="K17" s="11"/>
      <c r="L17" s="11"/>
      <c r="M17" s="11"/>
      <c r="N17" s="11"/>
      <c r="O17" s="11"/>
      <c r="P17" s="11"/>
      <c r="Q17" s="11"/>
      <c r="R17" s="11"/>
      <c r="S17" s="11"/>
      <c r="T17" s="11"/>
      <c r="U17" s="11"/>
      <c r="V17" s="11"/>
      <c r="W17" s="11"/>
      <c r="X17" s="11"/>
    </row>
    <row r="18" spans="1:24" ht="19" x14ac:dyDescent="0.25">
      <c r="A18" s="11"/>
      <c r="B18" s="160" t="s">
        <v>337</v>
      </c>
      <c r="C18" s="161" t="s">
        <v>342</v>
      </c>
      <c r="D18" s="11"/>
      <c r="E18" s="11"/>
      <c r="F18" s="11"/>
      <c r="G18" s="11"/>
      <c r="H18" s="11"/>
      <c r="I18" s="11"/>
      <c r="J18" s="11"/>
      <c r="K18" s="11"/>
      <c r="L18" s="11"/>
      <c r="M18" s="11"/>
      <c r="N18" s="11"/>
      <c r="O18" s="11"/>
      <c r="P18" s="11"/>
      <c r="Q18" s="11"/>
      <c r="R18" s="11"/>
      <c r="S18" s="11"/>
      <c r="T18" s="11"/>
      <c r="U18" s="11"/>
      <c r="V18" s="11"/>
      <c r="W18" s="11"/>
      <c r="X18" s="11"/>
    </row>
    <row r="19" spans="1:24" ht="19" x14ac:dyDescent="0.25">
      <c r="A19" s="11"/>
      <c r="B19" s="160"/>
      <c r="C19" s="11"/>
      <c r="D19" s="162" t="s">
        <v>356</v>
      </c>
      <c r="E19" s="11"/>
      <c r="F19" s="11"/>
      <c r="G19" s="11"/>
      <c r="H19" s="11"/>
      <c r="I19" s="11"/>
      <c r="J19" s="11"/>
      <c r="K19" s="11"/>
      <c r="L19" s="11"/>
      <c r="M19" s="11"/>
      <c r="N19" s="11"/>
      <c r="O19" s="11"/>
      <c r="P19" s="11"/>
      <c r="Q19" s="11"/>
      <c r="R19" s="11"/>
      <c r="S19" s="11"/>
      <c r="T19" s="11"/>
      <c r="U19" s="11"/>
      <c r="V19" s="11"/>
      <c r="W19" s="11"/>
      <c r="X19" s="11"/>
    </row>
    <row r="20" spans="1:24" ht="19" x14ac:dyDescent="0.25">
      <c r="A20" s="11"/>
      <c r="B20" s="160"/>
      <c r="C20" s="11"/>
      <c r="D20" s="162" t="s">
        <v>357</v>
      </c>
      <c r="E20" s="11"/>
      <c r="F20" s="11"/>
      <c r="G20" s="11"/>
      <c r="H20" s="11"/>
      <c r="I20" s="11"/>
      <c r="J20" s="11"/>
      <c r="K20" s="11"/>
      <c r="L20" s="11"/>
      <c r="M20" s="11"/>
      <c r="N20" s="11"/>
      <c r="O20" s="11"/>
      <c r="P20" s="11"/>
      <c r="Q20" s="11"/>
      <c r="R20" s="11"/>
      <c r="S20" s="11"/>
      <c r="T20" s="11"/>
      <c r="U20" s="11"/>
      <c r="V20" s="11"/>
      <c r="W20" s="11"/>
      <c r="X20" s="11"/>
    </row>
    <row r="21" spans="1:24" ht="19" x14ac:dyDescent="0.25">
      <c r="A21" s="11"/>
      <c r="B21" s="160"/>
      <c r="C21" s="11"/>
      <c r="D21" s="11"/>
      <c r="E21" s="11"/>
      <c r="F21" s="11"/>
      <c r="G21" s="11"/>
      <c r="H21" s="11"/>
      <c r="I21" s="11"/>
      <c r="J21" s="11"/>
      <c r="K21" s="11"/>
      <c r="L21" s="11"/>
      <c r="M21" s="11"/>
      <c r="N21" s="11"/>
      <c r="O21" s="11"/>
      <c r="P21" s="11"/>
      <c r="Q21" s="11"/>
      <c r="R21" s="11"/>
      <c r="S21" s="11"/>
      <c r="T21" s="11"/>
      <c r="U21" s="11"/>
      <c r="V21" s="11"/>
      <c r="W21" s="11"/>
      <c r="X21" s="11"/>
    </row>
    <row r="22" spans="1:24" ht="19" x14ac:dyDescent="0.25">
      <c r="A22" s="11"/>
      <c r="B22" s="160" t="s">
        <v>367</v>
      </c>
      <c r="C22" s="161" t="s">
        <v>362</v>
      </c>
      <c r="D22" s="11"/>
      <c r="E22" s="11"/>
      <c r="F22" s="11"/>
      <c r="G22" s="11"/>
      <c r="H22" s="11"/>
      <c r="I22" s="11"/>
      <c r="J22" s="11"/>
      <c r="K22" s="11"/>
      <c r="L22" s="11"/>
      <c r="M22" s="11"/>
      <c r="N22" s="11"/>
      <c r="O22" s="11"/>
      <c r="P22" s="11"/>
      <c r="Q22" s="11"/>
      <c r="R22" s="11"/>
      <c r="S22" s="11"/>
      <c r="T22" s="11"/>
      <c r="U22" s="11"/>
      <c r="V22" s="11"/>
      <c r="W22" s="11"/>
      <c r="X22" s="11"/>
    </row>
    <row r="23" spans="1:24" x14ac:dyDescent="0.2">
      <c r="A23" s="11"/>
      <c r="B23" s="11"/>
      <c r="C23" s="11"/>
      <c r="D23" s="163" t="s">
        <v>363</v>
      </c>
      <c r="E23" s="11"/>
      <c r="F23" s="11"/>
      <c r="G23" s="11"/>
      <c r="H23" s="11"/>
      <c r="I23" s="11"/>
      <c r="J23" s="11"/>
      <c r="K23" s="11"/>
      <c r="L23" s="11"/>
      <c r="M23" s="11"/>
      <c r="N23" s="11"/>
      <c r="O23" s="11"/>
      <c r="P23" s="11"/>
      <c r="Q23" s="11"/>
      <c r="R23" s="11"/>
      <c r="S23" s="11"/>
      <c r="T23" s="11"/>
      <c r="U23" s="11"/>
      <c r="V23" s="11"/>
      <c r="W23" s="11"/>
      <c r="X23" s="11"/>
    </row>
    <row r="24" spans="1:24" x14ac:dyDescent="0.2">
      <c r="A24" s="11"/>
      <c r="B24" s="11"/>
      <c r="C24" s="11"/>
      <c r="D24" s="163" t="s">
        <v>364</v>
      </c>
      <c r="E24" s="11"/>
      <c r="F24" s="11"/>
      <c r="G24" s="11"/>
      <c r="H24" s="11"/>
      <c r="I24" s="11"/>
      <c r="J24" s="11"/>
      <c r="K24" s="11"/>
      <c r="L24" s="11"/>
      <c r="M24" s="11"/>
      <c r="N24" s="11"/>
      <c r="O24" s="11"/>
      <c r="P24" s="11"/>
      <c r="Q24" s="11"/>
      <c r="R24" s="11"/>
      <c r="S24" s="11"/>
      <c r="T24" s="11"/>
      <c r="U24" s="11"/>
      <c r="V24" s="11"/>
      <c r="W24" s="11"/>
      <c r="X24" s="11"/>
    </row>
    <row r="25" spans="1:24" x14ac:dyDescent="0.2">
      <c r="A25" s="11"/>
      <c r="B25" s="11"/>
      <c r="C25" s="11"/>
      <c r="D25" s="163" t="s">
        <v>365</v>
      </c>
      <c r="E25" s="11"/>
      <c r="F25" s="11"/>
      <c r="G25" s="11"/>
      <c r="H25" s="11"/>
      <c r="I25" s="11"/>
      <c r="J25" s="11"/>
      <c r="K25" s="11"/>
      <c r="L25" s="11"/>
      <c r="M25" s="11"/>
      <c r="N25" s="11"/>
      <c r="O25" s="11"/>
      <c r="P25" s="11"/>
      <c r="Q25" s="11"/>
      <c r="R25" s="11"/>
      <c r="S25" s="11"/>
      <c r="T25" s="11"/>
      <c r="U25" s="11"/>
      <c r="V25" s="11"/>
      <c r="W25" s="11"/>
      <c r="X25" s="11"/>
    </row>
    <row r="26" spans="1:24" x14ac:dyDescent="0.2">
      <c r="A26" s="11"/>
      <c r="B26" s="11"/>
      <c r="C26" s="11"/>
      <c r="D26" s="163" t="s">
        <v>366</v>
      </c>
      <c r="E26" s="11"/>
      <c r="F26" s="11"/>
      <c r="G26" s="11"/>
      <c r="H26" s="11"/>
      <c r="I26" s="11"/>
      <c r="J26" s="11"/>
      <c r="K26" s="11"/>
      <c r="L26" s="11"/>
      <c r="M26" s="11"/>
      <c r="N26" s="11"/>
      <c r="O26" s="11"/>
      <c r="P26" s="11"/>
      <c r="Q26" s="11"/>
      <c r="R26" s="11"/>
      <c r="S26" s="11"/>
      <c r="T26" s="11"/>
      <c r="U26" s="11"/>
      <c r="V26" s="11"/>
      <c r="W26" s="11"/>
      <c r="X26" s="11"/>
    </row>
    <row r="27" spans="1:24"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row>
    <row r="28" spans="1:24" ht="19" x14ac:dyDescent="0.25">
      <c r="A28" s="11"/>
      <c r="B28" s="160" t="s">
        <v>349</v>
      </c>
      <c r="C28" s="161" t="s">
        <v>351</v>
      </c>
      <c r="D28" s="11"/>
      <c r="E28" s="11"/>
      <c r="F28" s="11"/>
      <c r="G28" s="11"/>
      <c r="H28" s="11"/>
      <c r="I28" s="11"/>
      <c r="J28" s="11"/>
      <c r="K28" s="11"/>
      <c r="L28" s="11"/>
      <c r="M28" s="11"/>
      <c r="N28" s="11"/>
      <c r="O28" s="11"/>
      <c r="P28" s="11"/>
      <c r="Q28" s="11"/>
      <c r="R28" s="11"/>
      <c r="S28" s="11"/>
      <c r="T28" s="11"/>
      <c r="U28" s="11"/>
      <c r="V28" s="11"/>
      <c r="W28" s="11"/>
      <c r="X28" s="11"/>
    </row>
    <row r="29" spans="1:24"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row>
    <row r="30" spans="1:24"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row>
    <row r="31" spans="1:24"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row>
    <row r="32" spans="1:24"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row>
    <row r="33" spans="1:24"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row>
    <row r="34" spans="1:24"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row>
    <row r="35" spans="1:24"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row>
    <row r="36" spans="1:24"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row>
    <row r="37" spans="1:24"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row>
    <row r="38" spans="1:24"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row>
    <row r="39" spans="1:24"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row>
    <row r="40" spans="1:24"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row>
    <row r="41" spans="1:24"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row>
    <row r="42" spans="1:24"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row>
    <row r="43" spans="1:24"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4"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row>
  </sheetData>
  <pageMargins left="0.7" right="0.7" top="0.75" bottom="0.75" header="0.3" footer="0.3"/>
  <pageSetup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tabSelected="1" zoomScaleNormal="100" zoomScalePageLayoutView="125" workbookViewId="0">
      <pane ySplit="1" topLeftCell="A2" activePane="bottomLeft" state="frozen"/>
      <selection pane="bottomLeft" activeCell="B32" sqref="B32"/>
    </sheetView>
  </sheetViews>
  <sheetFormatPr baseColWidth="10" defaultColWidth="10.6640625" defaultRowHeight="21" x14ac:dyDescent="0.25"/>
  <cols>
    <col min="1" max="2" width="6" style="2" customWidth="1"/>
    <col min="3" max="4" width="7.5" style="2" customWidth="1"/>
    <col min="5" max="5" width="94.1640625" customWidth="1"/>
    <col min="6" max="6" width="13" customWidth="1"/>
    <col min="7" max="7" width="2.33203125" customWidth="1"/>
    <col min="8" max="8" width="54" customWidth="1"/>
  </cols>
  <sheetData>
    <row r="1" spans="1:8" x14ac:dyDescent="0.25">
      <c r="G1" s="11"/>
    </row>
    <row r="2" spans="1:8" ht="10" customHeight="1" x14ac:dyDescent="0.25">
      <c r="G2" s="11"/>
    </row>
    <row r="3" spans="1:8" ht="180" customHeight="1" x14ac:dyDescent="0.25">
      <c r="A3" s="153" t="s">
        <v>0</v>
      </c>
      <c r="B3" s="153" t="s">
        <v>1</v>
      </c>
      <c r="C3" s="153" t="s">
        <v>343</v>
      </c>
      <c r="D3" s="153" t="s">
        <v>2</v>
      </c>
      <c r="E3" s="154" t="s">
        <v>378</v>
      </c>
      <c r="F3" s="3" t="s">
        <v>27</v>
      </c>
      <c r="G3" s="11"/>
      <c r="H3" s="4" t="s">
        <v>344</v>
      </c>
    </row>
    <row r="4" spans="1:8" x14ac:dyDescent="0.25">
      <c r="A4" s="155"/>
      <c r="B4" s="156"/>
      <c r="C4" s="156"/>
      <c r="D4" s="156"/>
      <c r="E4" s="152" t="s">
        <v>28</v>
      </c>
      <c r="F4" s="6">
        <f>SUMIF(D8:D78,"&lt;&gt;", F8:F78)</f>
        <v>594204.93000000005</v>
      </c>
      <c r="G4" s="11"/>
      <c r="H4" s="11"/>
    </row>
    <row r="5" spans="1:8" x14ac:dyDescent="0.25">
      <c r="A5" s="155"/>
      <c r="B5" s="156"/>
      <c r="C5" s="156"/>
      <c r="D5" s="156"/>
      <c r="E5" s="152" t="s">
        <v>346</v>
      </c>
      <c r="F5" s="6">
        <f>'START HERE'!F5</f>
        <v>29710.24659357077</v>
      </c>
      <c r="G5" s="11"/>
      <c r="H5" s="11"/>
    </row>
    <row r="6" spans="1:8" x14ac:dyDescent="0.25">
      <c r="A6" s="155"/>
      <c r="B6" s="156"/>
      <c r="C6" s="156"/>
      <c r="D6" s="156"/>
      <c r="E6" s="152" t="s">
        <v>33</v>
      </c>
      <c r="F6" s="28">
        <f>('START HERE'!F4-F4)</f>
        <v>1.8714152975007892E-3</v>
      </c>
      <c r="G6" s="11"/>
      <c r="H6" s="11"/>
    </row>
    <row r="7" spans="1:8" x14ac:dyDescent="0.25">
      <c r="B7" s="13"/>
      <c r="C7" s="13"/>
      <c r="D7" s="13"/>
      <c r="E7" s="14" t="s">
        <v>26</v>
      </c>
      <c r="F7" s="11"/>
      <c r="G7" s="11"/>
    </row>
    <row r="8" spans="1:8" ht="22" customHeight="1" x14ac:dyDescent="0.2">
      <c r="A8" s="5">
        <v>1</v>
      </c>
      <c r="B8" s="5">
        <v>0.5</v>
      </c>
      <c r="C8" s="5" t="s">
        <v>367</v>
      </c>
      <c r="D8" s="5">
        <v>111</v>
      </c>
      <c r="E8" s="8" t="s">
        <v>389</v>
      </c>
      <c r="F8" s="10">
        <v>22496</v>
      </c>
      <c r="G8" s="12"/>
      <c r="H8" s="149"/>
    </row>
    <row r="9" spans="1:8" ht="22" customHeight="1" x14ac:dyDescent="0.2">
      <c r="A9" s="5">
        <f t="shared" ref="A9:A40" si="0">IF(E8 &lt;&gt;"", (A8+1),"")</f>
        <v>2</v>
      </c>
      <c r="B9" s="137"/>
      <c r="C9" s="5" t="s">
        <v>367</v>
      </c>
      <c r="D9" s="5" t="s">
        <v>3</v>
      </c>
      <c r="E9" s="8" t="s">
        <v>383</v>
      </c>
      <c r="F9" s="10">
        <v>17270</v>
      </c>
      <c r="G9" s="12"/>
      <c r="H9" s="149"/>
    </row>
    <row r="10" spans="1:8" ht="22" customHeight="1" x14ac:dyDescent="0.2">
      <c r="A10" s="5">
        <f t="shared" si="0"/>
        <v>3</v>
      </c>
      <c r="B10" s="5"/>
      <c r="C10" s="5" t="s">
        <v>367</v>
      </c>
      <c r="D10" s="5" t="s">
        <v>9</v>
      </c>
      <c r="E10" s="8" t="s">
        <v>384</v>
      </c>
      <c r="F10" s="10">
        <v>25000</v>
      </c>
      <c r="G10" s="12"/>
      <c r="H10" s="149"/>
    </row>
    <row r="11" spans="1:8" ht="22" customHeight="1" x14ac:dyDescent="0.2">
      <c r="A11" s="5">
        <f t="shared" si="0"/>
        <v>4</v>
      </c>
      <c r="B11" s="5"/>
      <c r="C11" s="5" t="s">
        <v>367</v>
      </c>
      <c r="D11" s="5" t="s">
        <v>10</v>
      </c>
      <c r="E11" s="8" t="s">
        <v>385</v>
      </c>
      <c r="F11" s="10">
        <v>25000</v>
      </c>
      <c r="G11" s="12"/>
      <c r="H11" s="149"/>
    </row>
    <row r="12" spans="1:8" ht="22" customHeight="1" x14ac:dyDescent="0.2">
      <c r="A12" s="5">
        <f t="shared" si="0"/>
        <v>5</v>
      </c>
      <c r="B12" s="5">
        <v>0.5</v>
      </c>
      <c r="C12" s="5" t="s">
        <v>367</v>
      </c>
      <c r="D12" s="5">
        <v>111</v>
      </c>
      <c r="E12" s="8" t="s">
        <v>386</v>
      </c>
      <c r="F12" s="10">
        <v>22496</v>
      </c>
      <c r="G12" s="12"/>
      <c r="H12" s="149"/>
    </row>
    <row r="13" spans="1:8" ht="22" customHeight="1" x14ac:dyDescent="0.2">
      <c r="A13" s="5">
        <f t="shared" si="0"/>
        <v>6</v>
      </c>
      <c r="B13" s="5"/>
      <c r="C13" s="5" t="s">
        <v>367</v>
      </c>
      <c r="D13" s="5" t="s">
        <v>3</v>
      </c>
      <c r="E13" s="8" t="s">
        <v>387</v>
      </c>
      <c r="F13" s="10">
        <v>17270</v>
      </c>
      <c r="G13" s="12"/>
      <c r="H13" s="149"/>
    </row>
    <row r="14" spans="1:8" ht="22" customHeight="1" x14ac:dyDescent="0.2">
      <c r="A14" s="5">
        <f t="shared" si="0"/>
        <v>7</v>
      </c>
      <c r="B14" s="5">
        <v>0.5</v>
      </c>
      <c r="C14" s="5" t="s">
        <v>367</v>
      </c>
      <c r="D14" s="5">
        <v>111</v>
      </c>
      <c r="E14" s="8" t="s">
        <v>388</v>
      </c>
      <c r="F14" s="10">
        <v>25000</v>
      </c>
      <c r="G14" s="12"/>
      <c r="H14" s="149"/>
    </row>
    <row r="15" spans="1:8" ht="22" customHeight="1" x14ac:dyDescent="0.2">
      <c r="A15" s="5">
        <f t="shared" si="0"/>
        <v>8</v>
      </c>
      <c r="B15" s="5"/>
      <c r="C15" s="5" t="s">
        <v>367</v>
      </c>
      <c r="D15" s="5" t="s">
        <v>3</v>
      </c>
      <c r="E15" s="8" t="s">
        <v>390</v>
      </c>
      <c r="F15" s="10">
        <v>18000</v>
      </c>
      <c r="G15" s="12"/>
      <c r="H15" s="149"/>
    </row>
    <row r="16" spans="1:8" ht="22" customHeight="1" x14ac:dyDescent="0.2">
      <c r="A16" s="5">
        <f t="shared" si="0"/>
        <v>9</v>
      </c>
      <c r="B16" s="5"/>
      <c r="C16" s="5" t="s">
        <v>367</v>
      </c>
      <c r="D16" s="5" t="s">
        <v>10</v>
      </c>
      <c r="E16" s="8" t="s">
        <v>391</v>
      </c>
      <c r="F16" s="10">
        <v>25000</v>
      </c>
      <c r="G16" s="12"/>
      <c r="H16" s="149"/>
    </row>
    <row r="17" spans="1:8" ht="22" customHeight="1" x14ac:dyDescent="0.2">
      <c r="A17" s="5">
        <f t="shared" si="0"/>
        <v>10</v>
      </c>
      <c r="B17" s="5"/>
      <c r="C17" s="5" t="s">
        <v>338</v>
      </c>
      <c r="D17" s="5" t="s">
        <v>18</v>
      </c>
      <c r="E17" s="8" t="s">
        <v>392</v>
      </c>
      <c r="F17" s="10">
        <v>30000</v>
      </c>
      <c r="G17" s="12"/>
      <c r="H17" s="149"/>
    </row>
    <row r="18" spans="1:8" ht="22" customHeight="1" x14ac:dyDescent="0.2">
      <c r="A18" s="5">
        <f t="shared" si="0"/>
        <v>11</v>
      </c>
      <c r="B18" s="5"/>
      <c r="C18" s="5" t="s">
        <v>338</v>
      </c>
      <c r="D18" s="5" t="s">
        <v>18</v>
      </c>
      <c r="E18" s="8" t="s">
        <v>393</v>
      </c>
      <c r="F18" s="10">
        <v>15000</v>
      </c>
      <c r="G18" s="12"/>
      <c r="H18" s="149"/>
    </row>
    <row r="19" spans="1:8" ht="22" customHeight="1" x14ac:dyDescent="0.2">
      <c r="A19" s="5">
        <f t="shared" si="0"/>
        <v>12</v>
      </c>
      <c r="B19" s="5"/>
      <c r="C19" s="5" t="s">
        <v>338</v>
      </c>
      <c r="D19" s="5" t="s">
        <v>10</v>
      </c>
      <c r="E19" s="8" t="s">
        <v>394</v>
      </c>
      <c r="F19" s="10">
        <v>100000</v>
      </c>
      <c r="G19" s="12"/>
      <c r="H19" s="149"/>
    </row>
    <row r="20" spans="1:8" ht="22" customHeight="1" x14ac:dyDescent="0.2">
      <c r="A20" s="5">
        <f t="shared" si="0"/>
        <v>13</v>
      </c>
      <c r="B20" s="5">
        <v>0.5</v>
      </c>
      <c r="C20" s="5" t="s">
        <v>339</v>
      </c>
      <c r="D20" s="5">
        <v>111</v>
      </c>
      <c r="E20" s="8" t="s">
        <v>395</v>
      </c>
      <c r="F20" s="10">
        <v>24012</v>
      </c>
      <c r="G20" s="12"/>
      <c r="H20" s="149"/>
    </row>
    <row r="21" spans="1:8" ht="22" customHeight="1" x14ac:dyDescent="0.2">
      <c r="A21" s="5">
        <f t="shared" si="0"/>
        <v>14</v>
      </c>
      <c r="B21" s="5"/>
      <c r="C21" s="5" t="s">
        <v>339</v>
      </c>
      <c r="D21" s="5" t="s">
        <v>3</v>
      </c>
      <c r="E21" s="8" t="s">
        <v>396</v>
      </c>
      <c r="F21" s="10">
        <v>24589</v>
      </c>
      <c r="G21" s="12"/>
      <c r="H21" s="149"/>
    </row>
    <row r="22" spans="1:8" ht="22" customHeight="1" x14ac:dyDescent="0.2">
      <c r="A22" s="5">
        <f t="shared" si="0"/>
        <v>15</v>
      </c>
      <c r="B22" s="5">
        <v>0.05</v>
      </c>
      <c r="C22" s="5" t="s">
        <v>339</v>
      </c>
      <c r="D22" s="5">
        <v>111</v>
      </c>
      <c r="E22" s="8" t="s">
        <v>397</v>
      </c>
      <c r="F22" s="10">
        <v>24012</v>
      </c>
      <c r="G22" s="12"/>
      <c r="H22" s="149"/>
    </row>
    <row r="23" spans="1:8" ht="22" customHeight="1" x14ac:dyDescent="0.2">
      <c r="A23" s="5">
        <f t="shared" si="0"/>
        <v>16</v>
      </c>
      <c r="B23" s="5"/>
      <c r="C23" s="5" t="s">
        <v>339</v>
      </c>
      <c r="D23" s="5" t="s">
        <v>3</v>
      </c>
      <c r="E23" s="8" t="s">
        <v>398</v>
      </c>
      <c r="F23" s="10">
        <v>24589</v>
      </c>
      <c r="G23" s="12"/>
      <c r="H23" s="149"/>
    </row>
    <row r="24" spans="1:8" ht="22" customHeight="1" x14ac:dyDescent="0.2">
      <c r="A24" s="5">
        <f t="shared" si="0"/>
        <v>17</v>
      </c>
      <c r="B24" s="5"/>
      <c r="C24" s="5" t="s">
        <v>339</v>
      </c>
      <c r="D24" s="5">
        <v>112</v>
      </c>
      <c r="E24" s="8" t="s">
        <v>399</v>
      </c>
      <c r="F24" s="10">
        <v>40000</v>
      </c>
      <c r="G24" s="12"/>
      <c r="H24" s="149"/>
    </row>
    <row r="25" spans="1:8" ht="22" customHeight="1" x14ac:dyDescent="0.2">
      <c r="A25" s="5">
        <f t="shared" si="0"/>
        <v>18</v>
      </c>
      <c r="B25" s="5"/>
      <c r="C25" s="5" t="s">
        <v>339</v>
      </c>
      <c r="D25" s="5" t="s">
        <v>3</v>
      </c>
      <c r="E25" s="8" t="s">
        <v>400</v>
      </c>
      <c r="F25" s="10">
        <v>26800</v>
      </c>
      <c r="G25" s="12"/>
      <c r="H25" s="149"/>
    </row>
    <row r="26" spans="1:8" ht="22" customHeight="1" x14ac:dyDescent="0.2">
      <c r="A26" s="5">
        <f t="shared" si="0"/>
        <v>19</v>
      </c>
      <c r="B26" s="5"/>
      <c r="C26" s="5" t="s">
        <v>339</v>
      </c>
      <c r="D26" s="5">
        <v>112</v>
      </c>
      <c r="E26" s="8" t="s">
        <v>401</v>
      </c>
      <c r="F26" s="10">
        <v>26150</v>
      </c>
      <c r="G26" s="12"/>
      <c r="H26" s="149"/>
    </row>
    <row r="27" spans="1:8" ht="22" customHeight="1" x14ac:dyDescent="0.2">
      <c r="A27" s="5">
        <f t="shared" si="0"/>
        <v>20</v>
      </c>
      <c r="B27" s="5"/>
      <c r="C27" s="5" t="s">
        <v>339</v>
      </c>
      <c r="D27" s="5" t="s">
        <v>3</v>
      </c>
      <c r="E27" s="8" t="s">
        <v>402</v>
      </c>
      <c r="F27" s="10">
        <v>23850</v>
      </c>
      <c r="G27" s="12"/>
      <c r="H27" s="149"/>
    </row>
    <row r="28" spans="1:8" ht="22" customHeight="1" x14ac:dyDescent="0.2">
      <c r="A28" s="5">
        <f t="shared" si="0"/>
        <v>21</v>
      </c>
      <c r="B28" s="5"/>
      <c r="C28" s="5" t="s">
        <v>367</v>
      </c>
      <c r="D28" s="5">
        <v>111</v>
      </c>
      <c r="E28" s="8" t="s">
        <v>403</v>
      </c>
      <c r="F28" s="10">
        <v>5040</v>
      </c>
      <c r="G28" s="12"/>
      <c r="H28" s="149"/>
    </row>
    <row r="29" spans="1:8" ht="22" customHeight="1" x14ac:dyDescent="0.2">
      <c r="A29" s="5">
        <f t="shared" si="0"/>
        <v>22</v>
      </c>
      <c r="B29" s="5"/>
      <c r="C29" s="5" t="s">
        <v>367</v>
      </c>
      <c r="D29" s="5" t="s">
        <v>3</v>
      </c>
      <c r="E29" s="8" t="s">
        <v>404</v>
      </c>
      <c r="F29" s="10">
        <v>2400</v>
      </c>
      <c r="G29" s="12"/>
      <c r="H29" s="149"/>
    </row>
    <row r="30" spans="1:8" ht="22" customHeight="1" x14ac:dyDescent="0.2">
      <c r="A30" s="5">
        <f t="shared" si="0"/>
        <v>23</v>
      </c>
      <c r="B30" s="5"/>
      <c r="C30" s="5" t="s">
        <v>367</v>
      </c>
      <c r="D30" s="5" t="s">
        <v>6</v>
      </c>
      <c r="E30" s="8" t="s">
        <v>405</v>
      </c>
      <c r="F30" s="10">
        <v>1000</v>
      </c>
      <c r="G30" s="12"/>
      <c r="H30" s="149"/>
    </row>
    <row r="31" spans="1:8" ht="22" customHeight="1" x14ac:dyDescent="0.2">
      <c r="A31" s="5">
        <f t="shared" si="0"/>
        <v>24</v>
      </c>
      <c r="B31" s="5"/>
      <c r="C31" s="5" t="s">
        <v>367</v>
      </c>
      <c r="D31" s="5" t="s">
        <v>9</v>
      </c>
      <c r="E31" s="8" t="s">
        <v>406</v>
      </c>
      <c r="F31" s="10">
        <v>10500</v>
      </c>
      <c r="G31" s="12"/>
      <c r="H31" s="149"/>
    </row>
    <row r="32" spans="1:8" ht="22" customHeight="1" x14ac:dyDescent="0.2">
      <c r="A32" s="5">
        <f t="shared" si="0"/>
        <v>25</v>
      </c>
      <c r="B32" s="5"/>
      <c r="C32" s="5" t="s">
        <v>349</v>
      </c>
      <c r="D32" s="5">
        <v>113</v>
      </c>
      <c r="E32" s="8" t="s">
        <v>407</v>
      </c>
      <c r="F32" s="10">
        <v>11135.93</v>
      </c>
      <c r="G32" s="12"/>
      <c r="H32" s="149"/>
    </row>
    <row r="33" spans="1:8" ht="22" customHeight="1" x14ac:dyDescent="0.2">
      <c r="A33" s="5">
        <f t="shared" si="0"/>
        <v>26</v>
      </c>
      <c r="B33" s="5"/>
      <c r="C33" s="5" t="s">
        <v>349</v>
      </c>
      <c r="D33" s="5" t="s">
        <v>3</v>
      </c>
      <c r="E33" s="8" t="s">
        <v>408</v>
      </c>
      <c r="F33" s="10">
        <v>7595</v>
      </c>
      <c r="G33" s="12"/>
      <c r="H33" s="149"/>
    </row>
    <row r="34" spans="1:8" ht="22" customHeight="1" x14ac:dyDescent="0.2">
      <c r="A34" s="5"/>
      <c r="B34" s="5"/>
      <c r="C34" s="5"/>
      <c r="D34" s="5"/>
      <c r="E34" s="8"/>
      <c r="F34" s="10"/>
      <c r="G34" s="12"/>
      <c r="H34" s="149"/>
    </row>
    <row r="35" spans="1:8" ht="22" customHeight="1" x14ac:dyDescent="0.2">
      <c r="A35" s="5"/>
      <c r="B35" s="5"/>
      <c r="C35" s="5"/>
      <c r="D35" s="5"/>
      <c r="E35" s="8"/>
      <c r="F35" s="10"/>
      <c r="G35" s="12"/>
      <c r="H35" s="149"/>
    </row>
    <row r="36" spans="1:8" ht="22" customHeight="1" x14ac:dyDescent="0.2">
      <c r="A36" s="5" t="str">
        <f t="shared" si="0"/>
        <v/>
      </c>
      <c r="B36" s="5"/>
      <c r="C36" s="5"/>
      <c r="D36" s="5"/>
      <c r="E36" s="8"/>
      <c r="F36" s="10"/>
      <c r="G36" s="12"/>
      <c r="H36" s="149"/>
    </row>
    <row r="37" spans="1:8" ht="22" customHeight="1" x14ac:dyDescent="0.2">
      <c r="A37" s="5" t="str">
        <f t="shared" si="0"/>
        <v/>
      </c>
      <c r="B37" s="5"/>
      <c r="C37" s="5"/>
      <c r="D37" s="5"/>
      <c r="E37" s="8"/>
      <c r="F37" s="10"/>
      <c r="G37" s="12"/>
      <c r="H37" s="149"/>
    </row>
    <row r="38" spans="1:8" ht="22" customHeight="1" x14ac:dyDescent="0.2">
      <c r="A38" s="5" t="str">
        <f t="shared" si="0"/>
        <v/>
      </c>
      <c r="B38" s="5"/>
      <c r="C38" s="5"/>
      <c r="D38" s="5"/>
      <c r="E38" s="8"/>
      <c r="F38" s="10"/>
      <c r="G38" s="12"/>
      <c r="H38" s="149"/>
    </row>
    <row r="39" spans="1:8" ht="22" customHeight="1" x14ac:dyDescent="0.2">
      <c r="A39" s="5" t="str">
        <f t="shared" si="0"/>
        <v/>
      </c>
      <c r="B39" s="5"/>
      <c r="C39" s="5"/>
      <c r="D39" s="5"/>
      <c r="E39" s="8"/>
      <c r="F39" s="10"/>
      <c r="G39" s="12"/>
      <c r="H39" s="149"/>
    </row>
    <row r="40" spans="1:8" ht="22" customHeight="1" x14ac:dyDescent="0.2">
      <c r="A40" s="5" t="str">
        <f t="shared" si="0"/>
        <v/>
      </c>
      <c r="B40" s="5"/>
      <c r="C40" s="5"/>
      <c r="D40" s="5"/>
      <c r="E40" s="8"/>
      <c r="F40" s="10"/>
      <c r="G40" s="12"/>
      <c r="H40" s="149"/>
    </row>
    <row r="41" spans="1:8" ht="22" customHeight="1" x14ac:dyDescent="0.2">
      <c r="A41" s="5" t="str">
        <f t="shared" ref="A41:A72" si="1">IF(E40 &lt;&gt;"", (A40+1),"")</f>
        <v/>
      </c>
      <c r="B41" s="5"/>
      <c r="C41" s="5"/>
      <c r="D41" s="5"/>
      <c r="E41" s="8"/>
      <c r="F41" s="10"/>
      <c r="G41" s="12"/>
      <c r="H41" s="149"/>
    </row>
    <row r="42" spans="1:8" ht="22" customHeight="1" x14ac:dyDescent="0.2">
      <c r="A42" s="5" t="str">
        <f t="shared" si="1"/>
        <v/>
      </c>
      <c r="B42" s="5"/>
      <c r="C42" s="5"/>
      <c r="D42" s="5"/>
      <c r="E42" s="8"/>
      <c r="F42" s="10"/>
      <c r="G42" s="12"/>
      <c r="H42" s="149"/>
    </row>
    <row r="43" spans="1:8" ht="22" customHeight="1" x14ac:dyDescent="0.2">
      <c r="A43" s="5" t="str">
        <f t="shared" si="1"/>
        <v/>
      </c>
      <c r="B43" s="5"/>
      <c r="C43" s="5"/>
      <c r="D43" s="5"/>
      <c r="E43" s="8"/>
      <c r="F43" s="10"/>
      <c r="G43" s="12"/>
      <c r="H43" s="149"/>
    </row>
    <row r="44" spans="1:8" ht="22" customHeight="1" x14ac:dyDescent="0.2">
      <c r="A44" s="5" t="str">
        <f t="shared" si="1"/>
        <v/>
      </c>
      <c r="B44" s="5"/>
      <c r="C44" s="5"/>
      <c r="D44" s="5"/>
      <c r="E44" s="8"/>
      <c r="F44" s="10"/>
      <c r="G44" s="12"/>
      <c r="H44" s="149"/>
    </row>
    <row r="45" spans="1:8" ht="22" customHeight="1" x14ac:dyDescent="0.2">
      <c r="A45" s="5" t="str">
        <f t="shared" si="1"/>
        <v/>
      </c>
      <c r="B45" s="5"/>
      <c r="C45" s="5"/>
      <c r="D45" s="5"/>
      <c r="E45" s="8"/>
      <c r="F45" s="10"/>
      <c r="G45" s="12"/>
      <c r="H45" s="149"/>
    </row>
    <row r="46" spans="1:8" ht="22" customHeight="1" x14ac:dyDescent="0.2">
      <c r="A46" s="5" t="str">
        <f t="shared" si="1"/>
        <v/>
      </c>
      <c r="B46" s="5"/>
      <c r="C46" s="5"/>
      <c r="D46" s="5"/>
      <c r="E46" s="8"/>
      <c r="F46" s="10"/>
      <c r="G46" s="12"/>
      <c r="H46" s="149"/>
    </row>
    <row r="47" spans="1:8" ht="22" customHeight="1" x14ac:dyDescent="0.2">
      <c r="A47" s="5" t="str">
        <f t="shared" si="1"/>
        <v/>
      </c>
      <c r="B47" s="5"/>
      <c r="C47" s="5"/>
      <c r="D47" s="5"/>
      <c r="E47" s="8"/>
      <c r="F47" s="10"/>
      <c r="G47" s="12"/>
      <c r="H47" s="149"/>
    </row>
    <row r="48" spans="1:8" ht="22" customHeight="1" x14ac:dyDescent="0.2">
      <c r="A48" s="5" t="str">
        <f t="shared" si="1"/>
        <v/>
      </c>
      <c r="B48" s="5"/>
      <c r="C48" s="5"/>
      <c r="D48" s="5"/>
      <c r="E48" s="8"/>
      <c r="F48" s="10"/>
      <c r="G48" s="12"/>
      <c r="H48" s="149"/>
    </row>
    <row r="49" spans="1:8" ht="22" customHeight="1" x14ac:dyDescent="0.2">
      <c r="A49" s="5" t="str">
        <f t="shared" si="1"/>
        <v/>
      </c>
      <c r="B49" s="5"/>
      <c r="C49" s="5"/>
      <c r="D49" s="5"/>
      <c r="E49" s="8"/>
      <c r="F49" s="10"/>
      <c r="G49" s="12"/>
      <c r="H49" s="149"/>
    </row>
    <row r="50" spans="1:8" ht="22" customHeight="1" x14ac:dyDescent="0.2">
      <c r="A50" s="5" t="str">
        <f t="shared" si="1"/>
        <v/>
      </c>
      <c r="B50" s="5"/>
      <c r="C50" s="5"/>
      <c r="D50" s="5"/>
      <c r="E50" s="8"/>
      <c r="F50" s="10"/>
      <c r="G50" s="12"/>
      <c r="H50" s="149"/>
    </row>
    <row r="51" spans="1:8" ht="22" customHeight="1" x14ac:dyDescent="0.2">
      <c r="A51" s="5" t="str">
        <f t="shared" si="1"/>
        <v/>
      </c>
      <c r="B51" s="5"/>
      <c r="C51" s="5"/>
      <c r="D51" s="5"/>
      <c r="E51" s="8"/>
      <c r="F51" s="10"/>
      <c r="G51" s="12"/>
      <c r="H51" s="149"/>
    </row>
    <row r="52" spans="1:8" ht="22" customHeight="1" x14ac:dyDescent="0.2">
      <c r="A52" s="5" t="str">
        <f t="shared" si="1"/>
        <v/>
      </c>
      <c r="B52" s="5"/>
      <c r="C52" s="5"/>
      <c r="D52" s="5"/>
      <c r="E52" s="8"/>
      <c r="F52" s="10"/>
      <c r="G52" s="12"/>
      <c r="H52" s="149"/>
    </row>
    <row r="53" spans="1:8" ht="22" customHeight="1" x14ac:dyDescent="0.2">
      <c r="A53" s="5" t="str">
        <f t="shared" si="1"/>
        <v/>
      </c>
      <c r="B53" s="5"/>
      <c r="C53" s="5"/>
      <c r="D53" s="5"/>
      <c r="E53" s="8"/>
      <c r="F53" s="10"/>
      <c r="G53" s="12"/>
      <c r="H53" s="149"/>
    </row>
    <row r="54" spans="1:8" ht="22" customHeight="1" x14ac:dyDescent="0.2">
      <c r="A54" s="5" t="str">
        <f t="shared" si="1"/>
        <v/>
      </c>
      <c r="B54" s="5"/>
      <c r="C54" s="5"/>
      <c r="D54" s="5"/>
      <c r="E54" s="8"/>
      <c r="F54" s="10"/>
      <c r="G54" s="12"/>
      <c r="H54" s="149"/>
    </row>
    <row r="55" spans="1:8" ht="22" customHeight="1" x14ac:dyDescent="0.2">
      <c r="A55" s="5" t="str">
        <f t="shared" si="1"/>
        <v/>
      </c>
      <c r="B55" s="5"/>
      <c r="C55" s="5"/>
      <c r="D55" s="5"/>
      <c r="E55" s="8"/>
      <c r="F55" s="10"/>
      <c r="G55" s="12"/>
      <c r="H55" s="149"/>
    </row>
    <row r="56" spans="1:8" ht="22" customHeight="1" x14ac:dyDescent="0.2">
      <c r="A56" s="5" t="str">
        <f t="shared" si="1"/>
        <v/>
      </c>
      <c r="B56" s="5"/>
      <c r="C56" s="5"/>
      <c r="D56" s="5"/>
      <c r="E56" s="8"/>
      <c r="F56" s="10"/>
      <c r="G56" s="12"/>
      <c r="H56" s="149"/>
    </row>
    <row r="57" spans="1:8" ht="22" customHeight="1" x14ac:dyDescent="0.2">
      <c r="A57" s="5" t="str">
        <f t="shared" si="1"/>
        <v/>
      </c>
      <c r="B57" s="5"/>
      <c r="C57" s="5"/>
      <c r="D57" s="5"/>
      <c r="E57" s="8"/>
      <c r="F57" s="10"/>
      <c r="G57" s="12"/>
      <c r="H57" s="149"/>
    </row>
    <row r="58" spans="1:8" ht="22" customHeight="1" x14ac:dyDescent="0.2">
      <c r="A58" s="5" t="str">
        <f t="shared" si="1"/>
        <v/>
      </c>
      <c r="B58" s="5"/>
      <c r="C58" s="5"/>
      <c r="D58" s="5"/>
      <c r="E58" s="8"/>
      <c r="F58" s="10"/>
      <c r="G58" s="12"/>
      <c r="H58" s="149"/>
    </row>
    <row r="59" spans="1:8" ht="22" customHeight="1" x14ac:dyDescent="0.2">
      <c r="A59" s="5" t="str">
        <f t="shared" si="1"/>
        <v/>
      </c>
      <c r="B59" s="5"/>
      <c r="C59" s="5"/>
      <c r="D59" s="5"/>
      <c r="E59" s="8"/>
      <c r="F59" s="10"/>
      <c r="G59" s="12"/>
      <c r="H59" s="149"/>
    </row>
    <row r="60" spans="1:8" ht="22" customHeight="1" x14ac:dyDescent="0.2">
      <c r="A60" s="5" t="str">
        <f t="shared" si="1"/>
        <v/>
      </c>
      <c r="B60" s="5"/>
      <c r="C60" s="5"/>
      <c r="D60" s="5"/>
      <c r="E60" s="8"/>
      <c r="F60" s="10"/>
      <c r="G60" s="12"/>
      <c r="H60" s="149"/>
    </row>
    <row r="61" spans="1:8" ht="22" customHeight="1" x14ac:dyDescent="0.2">
      <c r="A61" s="5" t="str">
        <f t="shared" si="1"/>
        <v/>
      </c>
      <c r="B61" s="5"/>
      <c r="C61" s="5"/>
      <c r="D61" s="5"/>
      <c r="E61" s="8"/>
      <c r="F61" s="10"/>
      <c r="G61" s="12"/>
      <c r="H61" s="149"/>
    </row>
    <row r="62" spans="1:8" ht="22" customHeight="1" x14ac:dyDescent="0.2">
      <c r="A62" s="5" t="str">
        <f t="shared" si="1"/>
        <v/>
      </c>
      <c r="B62" s="5"/>
      <c r="C62" s="5"/>
      <c r="D62" s="5"/>
      <c r="E62" s="8"/>
      <c r="F62" s="10"/>
      <c r="G62" s="12"/>
      <c r="H62" s="149"/>
    </row>
    <row r="63" spans="1:8" ht="22" customHeight="1" x14ac:dyDescent="0.2">
      <c r="A63" s="5" t="str">
        <f t="shared" si="1"/>
        <v/>
      </c>
      <c r="B63" s="5"/>
      <c r="C63" s="5"/>
      <c r="D63" s="5"/>
      <c r="E63" s="9"/>
      <c r="F63" s="10"/>
      <c r="G63" s="12"/>
      <c r="H63" s="149"/>
    </row>
    <row r="64" spans="1:8" ht="22" customHeight="1" x14ac:dyDescent="0.2">
      <c r="A64" s="5" t="str">
        <f t="shared" si="1"/>
        <v/>
      </c>
      <c r="B64" s="5"/>
      <c r="C64" s="5"/>
      <c r="D64" s="5"/>
      <c r="E64" s="9"/>
      <c r="F64" s="10"/>
      <c r="G64" s="12"/>
      <c r="H64" s="149"/>
    </row>
    <row r="65" spans="1:8" ht="22" customHeight="1" x14ac:dyDescent="0.2">
      <c r="A65" s="5" t="str">
        <f t="shared" si="1"/>
        <v/>
      </c>
      <c r="B65" s="5"/>
      <c r="C65" s="5"/>
      <c r="D65" s="5"/>
      <c r="E65" s="9"/>
      <c r="F65" s="10"/>
      <c r="G65" s="12"/>
      <c r="H65" s="149"/>
    </row>
    <row r="66" spans="1:8" ht="22" customHeight="1" x14ac:dyDescent="0.2">
      <c r="A66" s="5" t="str">
        <f t="shared" si="1"/>
        <v/>
      </c>
      <c r="B66" s="5"/>
      <c r="C66" s="5"/>
      <c r="D66" s="5"/>
      <c r="E66" s="9"/>
      <c r="F66" s="10"/>
      <c r="G66" s="12"/>
      <c r="H66" s="149"/>
    </row>
    <row r="67" spans="1:8" ht="22" customHeight="1" x14ac:dyDescent="0.2">
      <c r="A67" s="5" t="str">
        <f t="shared" si="1"/>
        <v/>
      </c>
      <c r="B67" s="5"/>
      <c r="C67" s="5"/>
      <c r="D67" s="5"/>
      <c r="E67" s="9"/>
      <c r="F67" s="10"/>
      <c r="G67" s="12"/>
      <c r="H67" s="149"/>
    </row>
    <row r="68" spans="1:8" ht="22" customHeight="1" x14ac:dyDescent="0.2">
      <c r="A68" s="5" t="str">
        <f t="shared" si="1"/>
        <v/>
      </c>
      <c r="B68" s="5"/>
      <c r="C68" s="5"/>
      <c r="D68" s="5"/>
      <c r="E68" s="9"/>
      <c r="F68" s="10"/>
      <c r="G68" s="12"/>
      <c r="H68" s="149"/>
    </row>
    <row r="69" spans="1:8" ht="22" customHeight="1" x14ac:dyDescent="0.2">
      <c r="A69" s="5" t="str">
        <f t="shared" si="1"/>
        <v/>
      </c>
      <c r="B69" s="5"/>
      <c r="C69" s="5"/>
      <c r="D69" s="5"/>
      <c r="E69" s="9"/>
      <c r="F69" s="10"/>
      <c r="G69" s="12"/>
      <c r="H69" s="149"/>
    </row>
    <row r="70" spans="1:8" ht="22" customHeight="1" x14ac:dyDescent="0.2">
      <c r="A70" s="5" t="str">
        <f t="shared" si="1"/>
        <v/>
      </c>
      <c r="B70" s="5"/>
      <c r="C70" s="5"/>
      <c r="D70" s="5"/>
      <c r="E70" s="9"/>
      <c r="F70" s="10"/>
      <c r="G70" s="12"/>
      <c r="H70" s="149"/>
    </row>
    <row r="71" spans="1:8" ht="22" customHeight="1" x14ac:dyDescent="0.2">
      <c r="A71" s="5" t="str">
        <f t="shared" si="1"/>
        <v/>
      </c>
      <c r="B71" s="5"/>
      <c r="C71" s="5"/>
      <c r="D71" s="5"/>
      <c r="E71" s="9"/>
      <c r="F71" s="10"/>
      <c r="G71" s="12"/>
      <c r="H71" s="149"/>
    </row>
    <row r="72" spans="1:8" ht="22" customHeight="1" x14ac:dyDescent="0.2">
      <c r="A72" s="5" t="str">
        <f t="shared" si="1"/>
        <v/>
      </c>
      <c r="B72" s="5"/>
      <c r="C72" s="5"/>
      <c r="D72" s="5"/>
      <c r="E72" s="9"/>
      <c r="F72" s="10"/>
      <c r="G72" s="12"/>
      <c r="H72" s="149"/>
    </row>
    <row r="73" spans="1:8" ht="22" customHeight="1" x14ac:dyDescent="0.2">
      <c r="A73" s="5" t="str">
        <f t="shared" ref="A73:A78" si="2">IF(E72 &lt;&gt;"", (A72+1),"")</f>
        <v/>
      </c>
      <c r="B73" s="5"/>
      <c r="C73" s="5"/>
      <c r="D73" s="5"/>
      <c r="E73" s="9"/>
      <c r="F73" s="10"/>
      <c r="G73" s="12"/>
      <c r="H73" s="149"/>
    </row>
    <row r="74" spans="1:8" ht="22" customHeight="1" x14ac:dyDescent="0.2">
      <c r="A74" s="5" t="str">
        <f t="shared" si="2"/>
        <v/>
      </c>
      <c r="B74" s="5"/>
      <c r="C74" s="5"/>
      <c r="D74" s="5"/>
      <c r="E74" s="9"/>
      <c r="F74" s="10"/>
      <c r="G74" s="12"/>
      <c r="H74" s="149"/>
    </row>
    <row r="75" spans="1:8" ht="22" customHeight="1" x14ac:dyDescent="0.2">
      <c r="A75" s="5" t="str">
        <f t="shared" si="2"/>
        <v/>
      </c>
      <c r="B75" s="5"/>
      <c r="C75" s="5"/>
      <c r="D75" s="5"/>
      <c r="E75" s="9"/>
      <c r="F75" s="10"/>
      <c r="G75" s="12"/>
      <c r="H75" s="149"/>
    </row>
    <row r="76" spans="1:8" ht="22" customHeight="1" x14ac:dyDescent="0.2">
      <c r="A76" s="5" t="str">
        <f t="shared" si="2"/>
        <v/>
      </c>
      <c r="B76" s="5"/>
      <c r="C76" s="5"/>
      <c r="D76" s="5"/>
      <c r="E76" s="9"/>
      <c r="F76" s="10"/>
      <c r="G76" s="12"/>
      <c r="H76" s="149"/>
    </row>
    <row r="77" spans="1:8" ht="22" customHeight="1" x14ac:dyDescent="0.2">
      <c r="A77" s="5" t="str">
        <f t="shared" si="2"/>
        <v/>
      </c>
      <c r="B77" s="5"/>
      <c r="C77" s="5"/>
      <c r="D77" s="5"/>
      <c r="E77" s="9"/>
      <c r="F77" s="10"/>
      <c r="G77" s="12"/>
      <c r="H77" s="149"/>
    </row>
    <row r="78" spans="1:8" ht="22" customHeight="1" x14ac:dyDescent="0.2">
      <c r="A78" s="5" t="str">
        <f t="shared" si="2"/>
        <v/>
      </c>
      <c r="B78" s="5"/>
      <c r="C78" s="5"/>
      <c r="D78" s="5"/>
      <c r="E78" s="9"/>
      <c r="F78" s="10"/>
      <c r="G78" s="12"/>
      <c r="H78" s="149"/>
    </row>
  </sheetData>
  <pageMargins left="0.75" right="0.75" top="1" bottom="1" header="0.5" footer="0.5"/>
  <pageSetup scale="53"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G14" sqref="G14"/>
    </sheetView>
  </sheetViews>
  <sheetFormatPr baseColWidth="10" defaultColWidth="10.6640625" defaultRowHeight="16" x14ac:dyDescent="0.2"/>
  <cols>
    <col min="2" max="2" width="17.6640625" customWidth="1"/>
    <col min="3" max="3" width="31" customWidth="1"/>
    <col min="4" max="4" width="17.5" customWidth="1"/>
    <col min="5" max="5" width="21.33203125" customWidth="1"/>
    <col min="6" max="6" width="10.33203125" customWidth="1"/>
    <col min="7" max="7" width="34.33203125" style="140" customWidth="1"/>
    <col min="8" max="8" width="18.5" customWidth="1"/>
    <col min="9" max="9" width="19.33203125" customWidth="1"/>
  </cols>
  <sheetData>
    <row r="1" spans="1:10" x14ac:dyDescent="0.2">
      <c r="A1" s="11"/>
      <c r="B1" s="11"/>
      <c r="C1" s="11"/>
      <c r="D1" s="11"/>
      <c r="E1" s="11"/>
      <c r="F1" s="11"/>
      <c r="G1" s="139"/>
      <c r="H1" s="11"/>
      <c r="I1" s="11"/>
      <c r="J1" s="11"/>
    </row>
    <row r="2" spans="1:10" x14ac:dyDescent="0.2">
      <c r="A2" s="11"/>
      <c r="B2" s="11"/>
      <c r="C2" s="11"/>
      <c r="D2" s="11"/>
      <c r="E2" s="11"/>
      <c r="F2" s="11"/>
      <c r="G2" s="139"/>
      <c r="H2" s="11"/>
      <c r="I2" s="11"/>
      <c r="J2" s="11"/>
    </row>
    <row r="3" spans="1:10" ht="23" customHeight="1" x14ac:dyDescent="0.2">
      <c r="A3" s="11"/>
      <c r="B3" s="127" t="s">
        <v>331</v>
      </c>
      <c r="C3" s="127" t="s">
        <v>332</v>
      </c>
      <c r="D3" s="127" t="s">
        <v>333</v>
      </c>
      <c r="E3" s="127" t="s">
        <v>334</v>
      </c>
      <c r="F3" s="11"/>
      <c r="G3" s="127" t="s">
        <v>343</v>
      </c>
      <c r="H3" s="127" t="s">
        <v>333</v>
      </c>
      <c r="I3" s="127" t="s">
        <v>334</v>
      </c>
      <c r="J3" s="11"/>
    </row>
    <row r="4" spans="1:10" ht="29" customHeight="1" x14ac:dyDescent="0.2">
      <c r="A4" s="11"/>
      <c r="B4" s="128">
        <v>111</v>
      </c>
      <c r="C4" s="129" t="s">
        <v>12</v>
      </c>
      <c r="D4" s="130">
        <f>COUNTIF(Expenditures!D8:D78,"111")</f>
        <v>6</v>
      </c>
      <c r="E4" s="133">
        <f>SUMIF(Expenditures!D8:D78,"111", Expenditures!F8:F78)</f>
        <v>123056</v>
      </c>
      <c r="F4" s="11"/>
      <c r="G4" s="141" t="s">
        <v>353</v>
      </c>
      <c r="H4" s="142">
        <f>COUNTIF(Expenditures!C8:C78,"ADMIN")</f>
        <v>2</v>
      </c>
      <c r="I4" s="143">
        <f>SUMIF(Expenditures!C8:C78,"ADMIN", Expenditures!F8:F78)</f>
        <v>18730.93</v>
      </c>
      <c r="J4" s="11"/>
    </row>
    <row r="5" spans="1:10" ht="29" customHeight="1" x14ac:dyDescent="0.2">
      <c r="A5" s="11"/>
      <c r="B5" s="125">
        <v>112</v>
      </c>
      <c r="C5" s="126" t="s">
        <v>13</v>
      </c>
      <c r="D5" s="124">
        <f>COUNTIF(Expenditures!D8:D78,"112")</f>
        <v>2</v>
      </c>
      <c r="E5" s="134">
        <f>SUMIF(Expenditures!D8:D78,"112", Expenditures!F8:F78)</f>
        <v>66150</v>
      </c>
      <c r="F5" s="11"/>
      <c r="G5" s="144" t="s">
        <v>379</v>
      </c>
      <c r="H5" s="145">
        <f>COUNTIF(Expenditures!C8:C78,"OCG")</f>
        <v>0</v>
      </c>
      <c r="I5" s="146">
        <f>SUMIF(Expenditures!C8:C78,"OCG", Expenditures!F8:F78)</f>
        <v>0</v>
      </c>
      <c r="J5" s="11"/>
    </row>
    <row r="6" spans="1:10" ht="29" customHeight="1" x14ac:dyDescent="0.2">
      <c r="A6" s="11"/>
      <c r="B6" s="128">
        <v>113</v>
      </c>
      <c r="C6" s="129" t="s">
        <v>14</v>
      </c>
      <c r="D6" s="130">
        <f>COUNTIF(Expenditures!D8:D78,"113")</f>
        <v>1</v>
      </c>
      <c r="E6" s="135">
        <f>SUMIF(Expenditures!D8:D78,"113", Expenditures!F8:F78)</f>
        <v>11135.93</v>
      </c>
      <c r="F6" s="11"/>
      <c r="G6" s="141" t="s">
        <v>340</v>
      </c>
      <c r="H6" s="142">
        <f>COUNTIF(Expenditures!C8:C78,"IIT")</f>
        <v>8</v>
      </c>
      <c r="I6" s="143">
        <f>SUMIF(Expenditures!C8:C78,"IIT", Expenditures!F8:F78)</f>
        <v>214002</v>
      </c>
      <c r="J6" s="11"/>
    </row>
    <row r="7" spans="1:10" ht="29" customHeight="1" x14ac:dyDescent="0.2">
      <c r="A7" s="11"/>
      <c r="B7" s="125" t="s">
        <v>4</v>
      </c>
      <c r="C7" s="126" t="s">
        <v>15</v>
      </c>
      <c r="D7" s="124">
        <f>COUNTIF(Expenditures!D8:D78,"12x")</f>
        <v>0</v>
      </c>
      <c r="E7" s="134">
        <f>SUMIF(Expenditures!D8:D78,"12x", Expenditures!F8:F78)</f>
        <v>0</v>
      </c>
      <c r="F7" s="11"/>
      <c r="G7" s="144" t="s">
        <v>341</v>
      </c>
      <c r="H7" s="145">
        <f>COUNTIF(Expenditures!C8:C78,"H&amp;S")</f>
        <v>3</v>
      </c>
      <c r="I7" s="146">
        <f>SUMIF(Expenditures!C8:C78,"H&amp;S", Expenditures!F8:F78)</f>
        <v>145000</v>
      </c>
      <c r="J7" s="11"/>
    </row>
    <row r="8" spans="1:10" ht="29" customHeight="1" x14ac:dyDescent="0.2">
      <c r="A8" s="11"/>
      <c r="B8" s="128" t="s">
        <v>5</v>
      </c>
      <c r="C8" s="129" t="s">
        <v>16</v>
      </c>
      <c r="D8" s="130">
        <f>COUNTIF(Expenditures!D8:D78,"13x")</f>
        <v>0</v>
      </c>
      <c r="E8" s="135">
        <f>SUMIF(Expenditures!D8:D78,"13x", Expenditures!F8:F78)</f>
        <v>0</v>
      </c>
      <c r="F8" s="11"/>
      <c r="G8" s="141" t="s">
        <v>342</v>
      </c>
      <c r="H8" s="142">
        <f>COUNTIF(Expenditures!C8:C78,"RCS")</f>
        <v>0</v>
      </c>
      <c r="I8" s="143">
        <f>SUMIF(Expenditures!C8:C78,"RCS", Expenditures!F8:F78)</f>
        <v>0</v>
      </c>
      <c r="J8" s="11"/>
    </row>
    <row r="9" spans="1:10" ht="29" customHeight="1" x14ac:dyDescent="0.2">
      <c r="A9" s="11"/>
      <c r="B9" s="125" t="s">
        <v>3</v>
      </c>
      <c r="C9" s="126" t="s">
        <v>17</v>
      </c>
      <c r="D9" s="124">
        <f>COUNTIF(Expenditures!D8:D78,"2xx")</f>
        <v>9</v>
      </c>
      <c r="E9" s="134">
        <f>SUMIF(Expenditures!D8:D78,"2xx", Expenditures!F8:F78)</f>
        <v>162363</v>
      </c>
      <c r="F9" s="11"/>
      <c r="G9" s="144" t="s">
        <v>368</v>
      </c>
      <c r="H9" s="145">
        <f>COUNTIF(Expenditures!C8:C78,"WRE")</f>
        <v>13</v>
      </c>
      <c r="I9" s="146">
        <f>SUMIF(Expenditures!C8:C78,"WRE", Expenditures!F8:F78)</f>
        <v>216472</v>
      </c>
      <c r="J9" s="11"/>
    </row>
    <row r="10" spans="1:10" ht="29" customHeight="1" x14ac:dyDescent="0.2">
      <c r="A10" s="11"/>
      <c r="B10" s="128" t="s">
        <v>18</v>
      </c>
      <c r="C10" s="129" t="s">
        <v>19</v>
      </c>
      <c r="D10" s="130">
        <f>COUNTIF(Expenditures!D8:D78,"31x")</f>
        <v>2</v>
      </c>
      <c r="E10" s="135">
        <f>SUMIF(Expenditures!D8:D78,"31x", Expenditures!F8:F78)</f>
        <v>45000</v>
      </c>
      <c r="F10" s="11"/>
      <c r="G10" s="139"/>
      <c r="H10" s="11"/>
      <c r="I10" s="11"/>
      <c r="J10" s="11"/>
    </row>
    <row r="11" spans="1:10" ht="29" customHeight="1" x14ac:dyDescent="0.2">
      <c r="A11" s="11"/>
      <c r="B11" s="125" t="s">
        <v>6</v>
      </c>
      <c r="C11" s="126" t="s">
        <v>20</v>
      </c>
      <c r="D11" s="124">
        <f>COUNTIF(Expenditures!D8:D78,"33x")</f>
        <v>1</v>
      </c>
      <c r="E11" s="134">
        <f>SUMIF(Expenditures!D8:D78,"33x", Expenditures!F8:F78)</f>
        <v>1000</v>
      </c>
      <c r="F11" s="11"/>
      <c r="G11" s="139"/>
      <c r="H11" s="147" t="s">
        <v>335</v>
      </c>
      <c r="I11" s="148">
        <f>SUM(I4:I9)</f>
        <v>594204.92999999993</v>
      </c>
      <c r="J11" s="11"/>
    </row>
    <row r="12" spans="1:10" ht="29" customHeight="1" x14ac:dyDescent="0.2">
      <c r="A12" s="11"/>
      <c r="B12" s="128" t="s">
        <v>7</v>
      </c>
      <c r="C12" s="129" t="s">
        <v>21</v>
      </c>
      <c r="D12" s="130">
        <f>COUNTIF(Expenditures!D8:D78,"34x")</f>
        <v>0</v>
      </c>
      <c r="E12" s="135">
        <f>SUMIF(Expenditures!D8:D78,"34x", Expenditures!F8:F78)</f>
        <v>0</v>
      </c>
      <c r="F12" s="11"/>
      <c r="G12" s="139"/>
      <c r="H12" s="11"/>
      <c r="I12" s="11"/>
      <c r="J12" s="11"/>
    </row>
    <row r="13" spans="1:10" ht="29" customHeight="1" x14ac:dyDescent="0.2">
      <c r="A13" s="11"/>
      <c r="B13" s="125" t="s">
        <v>8</v>
      </c>
      <c r="C13" s="126" t="s">
        <v>22</v>
      </c>
      <c r="D13" s="124">
        <f>COUNTIF(Expenditures!D8:D78,"35x")</f>
        <v>0</v>
      </c>
      <c r="E13" s="134">
        <f>SUMIF(Expenditures!D8:D78,"35x", Expenditures!F8:F78)</f>
        <v>0</v>
      </c>
      <c r="F13" s="11"/>
      <c r="G13" s="139"/>
      <c r="H13" s="11"/>
      <c r="I13" s="11"/>
      <c r="J13" s="11"/>
    </row>
    <row r="14" spans="1:10" ht="29" customHeight="1" x14ac:dyDescent="0.2">
      <c r="A14" s="11"/>
      <c r="B14" s="128" t="s">
        <v>9</v>
      </c>
      <c r="C14" s="129" t="s">
        <v>23</v>
      </c>
      <c r="D14" s="130">
        <f>COUNTIF(Expenditures!D8:D78,"4xx")</f>
        <v>2</v>
      </c>
      <c r="E14" s="135">
        <f>SUMIF(Expenditures!D8:D78,"4xx", Expenditures!F8:F78)</f>
        <v>35500</v>
      </c>
      <c r="F14" s="11"/>
      <c r="G14" s="139"/>
      <c r="H14" s="11"/>
      <c r="I14" s="11"/>
      <c r="J14" s="11"/>
    </row>
    <row r="15" spans="1:10" ht="29" customHeight="1" x14ac:dyDescent="0.2">
      <c r="A15" s="11"/>
      <c r="B15" s="125" t="s">
        <v>10</v>
      </c>
      <c r="C15" s="126" t="s">
        <v>24</v>
      </c>
      <c r="D15" s="124">
        <f>COUNTIF(Expenditures!D8:D78,"5xx")</f>
        <v>3</v>
      </c>
      <c r="E15" s="134">
        <f>SUMIF(Expenditures!D8:D78,"5xx", Expenditures!F8:F78)</f>
        <v>150000</v>
      </c>
      <c r="F15" s="11"/>
      <c r="G15" s="139"/>
      <c r="H15" s="11"/>
      <c r="I15" s="11"/>
      <c r="J15" s="11"/>
    </row>
    <row r="16" spans="1:10" ht="29" customHeight="1" x14ac:dyDescent="0.2">
      <c r="A16" s="11"/>
      <c r="B16" s="128">
        <v>640</v>
      </c>
      <c r="C16" s="129" t="s">
        <v>25</v>
      </c>
      <c r="D16" s="130">
        <f>COUNTIF(Expenditures!D8:D78,"640")</f>
        <v>0</v>
      </c>
      <c r="E16" s="135">
        <f>SUMIF(Expenditures!D8:D78,"640", Expenditures!F8:F78)</f>
        <v>0</v>
      </c>
      <c r="F16" s="11"/>
      <c r="G16" s="139"/>
      <c r="H16" s="11"/>
      <c r="I16" s="11"/>
      <c r="J16" s="11"/>
    </row>
    <row r="17" spans="1:10" ht="29" customHeight="1" x14ac:dyDescent="0.2">
      <c r="A17" s="11"/>
      <c r="B17" s="125" t="s">
        <v>11</v>
      </c>
      <c r="C17" s="126" t="s">
        <v>348</v>
      </c>
      <c r="D17" s="124">
        <f>COUNTIF(Expenditures!D8:D78,"8xx")</f>
        <v>0</v>
      </c>
      <c r="E17" s="134">
        <f>SUMIF(Expenditures!D8:D78,"8xx", Expenditures!F8:F78)</f>
        <v>0</v>
      </c>
      <c r="F17" s="11"/>
      <c r="G17" s="139"/>
      <c r="H17" s="11"/>
      <c r="I17" s="11"/>
      <c r="J17" s="11"/>
    </row>
    <row r="18" spans="1:10" ht="29" customHeight="1" x14ac:dyDescent="0.2">
      <c r="A18" s="11"/>
      <c r="B18" s="128" t="s">
        <v>349</v>
      </c>
      <c r="C18" s="129" t="s">
        <v>351</v>
      </c>
      <c r="D18" s="130">
        <f>COUNTIF(Expenditures!D8:D80,"ADMIN")</f>
        <v>0</v>
      </c>
      <c r="E18" s="135">
        <f>SUMIF(Expenditures!D8:D80,"ADMIN", Expenditures!F8:F80)</f>
        <v>0</v>
      </c>
      <c r="F18" s="11"/>
      <c r="G18" s="139"/>
      <c r="H18" s="11"/>
      <c r="I18" s="11"/>
      <c r="J18" s="11"/>
    </row>
    <row r="19" spans="1:10" ht="29" customHeight="1" x14ac:dyDescent="0.2">
      <c r="A19" s="11"/>
      <c r="B19" s="157" t="s">
        <v>347</v>
      </c>
      <c r="C19" s="158" t="s">
        <v>352</v>
      </c>
      <c r="D19" s="142">
        <f>COUNTIF(Expenditures!D8:D80,"OTHER")</f>
        <v>0</v>
      </c>
      <c r="E19" s="159">
        <f>SUMIF(Expenditures!D8:D80,"OTHER", Expenditures!F8:F80)</f>
        <v>0</v>
      </c>
      <c r="F19" s="11"/>
      <c r="G19" s="139"/>
      <c r="H19" s="11"/>
      <c r="I19" s="11"/>
      <c r="J19" s="11"/>
    </row>
    <row r="20" spans="1:10" x14ac:dyDescent="0.2">
      <c r="A20" s="11"/>
      <c r="B20" s="11"/>
      <c r="C20" s="11"/>
      <c r="D20" s="11"/>
      <c r="E20" s="11"/>
      <c r="F20" s="11"/>
      <c r="G20" s="139"/>
      <c r="H20" s="11"/>
      <c r="I20" s="11"/>
      <c r="J20" s="11"/>
    </row>
    <row r="21" spans="1:10" ht="30" customHeight="1" x14ac:dyDescent="0.2">
      <c r="A21" s="11"/>
      <c r="B21" s="11"/>
      <c r="C21" s="11"/>
      <c r="D21" s="131" t="s">
        <v>335</v>
      </c>
      <c r="E21" s="132">
        <f>SUM(E4:E19)</f>
        <v>594204.92999999993</v>
      </c>
      <c r="F21" s="11"/>
      <c r="G21" s="139"/>
      <c r="H21" s="11"/>
      <c r="I21" s="11"/>
      <c r="J21" s="11"/>
    </row>
    <row r="22" spans="1:10" ht="32" customHeight="1" x14ac:dyDescent="0.2">
      <c r="A22" s="11"/>
      <c r="B22" s="11"/>
      <c r="C22" s="11"/>
      <c r="D22" s="136" t="s">
        <v>336</v>
      </c>
      <c r="E22" s="138">
        <f>SUM(Expenditures!B8:B78)</f>
        <v>2.0499999999999998</v>
      </c>
      <c r="F22" s="11"/>
      <c r="G22" s="139"/>
      <c r="H22" s="11"/>
      <c r="I22" s="11"/>
      <c r="J22" s="11"/>
    </row>
    <row r="23" spans="1:10" x14ac:dyDescent="0.2">
      <c r="A23" s="11"/>
      <c r="B23" s="11"/>
      <c r="C23" s="11"/>
      <c r="D23" s="11"/>
      <c r="E23" s="11"/>
      <c r="F23" s="11"/>
      <c r="G23" s="139"/>
      <c r="H23" s="11"/>
      <c r="I23" s="11"/>
      <c r="J23" s="11"/>
    </row>
    <row r="24" spans="1:10" x14ac:dyDescent="0.2">
      <c r="A24" s="11"/>
      <c r="B24" s="11"/>
      <c r="C24" s="11"/>
      <c r="D24" s="11"/>
      <c r="E24" s="11"/>
      <c r="F24" s="11"/>
      <c r="G24" s="139"/>
      <c r="H24" s="11"/>
      <c r="I24" s="11"/>
      <c r="J24" s="11"/>
    </row>
    <row r="25" spans="1:10" x14ac:dyDescent="0.2">
      <c r="A25" s="11"/>
      <c r="B25" s="11"/>
      <c r="C25" s="11"/>
      <c r="D25" s="11"/>
      <c r="E25" s="11"/>
      <c r="F25" s="11"/>
      <c r="G25" s="139"/>
      <c r="H25" s="11"/>
      <c r="I25" s="11"/>
      <c r="J25" s="11"/>
    </row>
    <row r="26" spans="1:10" x14ac:dyDescent="0.2">
      <c r="A26" s="11"/>
      <c r="B26" s="11"/>
      <c r="C26" s="11"/>
      <c r="D26" s="11"/>
      <c r="E26" s="11"/>
      <c r="F26" s="11"/>
      <c r="G26" s="139"/>
      <c r="H26" s="11"/>
      <c r="I26" s="11"/>
      <c r="J26" s="11"/>
    </row>
    <row r="27" spans="1:10" x14ac:dyDescent="0.2">
      <c r="A27" s="11"/>
      <c r="B27" s="11"/>
      <c r="C27" s="11"/>
      <c r="D27" s="11"/>
      <c r="E27" s="11"/>
      <c r="F27" s="11"/>
      <c r="G27" s="139"/>
      <c r="H27" s="11"/>
      <c r="I27" s="11"/>
      <c r="J27" s="11"/>
    </row>
    <row r="28" spans="1:10" x14ac:dyDescent="0.2">
      <c r="A28" s="11"/>
      <c r="B28" s="11"/>
      <c r="C28" s="11"/>
      <c r="D28" s="11"/>
      <c r="E28" s="11"/>
      <c r="F28" s="11"/>
      <c r="G28" s="139"/>
      <c r="H28" s="11"/>
      <c r="I28" s="11"/>
      <c r="J28" s="11"/>
    </row>
    <row r="29" spans="1:10" x14ac:dyDescent="0.2">
      <c r="A29" s="11"/>
      <c r="B29" s="11"/>
      <c r="C29" s="11"/>
      <c r="D29" s="11"/>
      <c r="E29" s="11"/>
      <c r="F29" s="11"/>
      <c r="G29" s="139"/>
      <c r="H29" s="11"/>
      <c r="I29" s="11"/>
      <c r="J29" s="11"/>
    </row>
    <row r="30" spans="1:10" x14ac:dyDescent="0.2">
      <c r="A30" s="11"/>
      <c r="B30" s="11"/>
      <c r="C30" s="11"/>
      <c r="D30" s="11"/>
      <c r="E30" s="11"/>
      <c r="F30" s="11"/>
      <c r="G30" s="139"/>
      <c r="H30" s="11"/>
      <c r="I30" s="11"/>
      <c r="J30" s="11"/>
    </row>
    <row r="31" spans="1:10" x14ac:dyDescent="0.2">
      <c r="A31" s="11"/>
      <c r="B31" s="11"/>
      <c r="C31" s="11"/>
      <c r="D31" s="11"/>
      <c r="E31" s="11"/>
      <c r="F31" s="11"/>
      <c r="G31" s="139"/>
      <c r="H31" s="11"/>
      <c r="I31" s="11"/>
      <c r="J31" s="11"/>
    </row>
    <row r="32" spans="1:10" x14ac:dyDescent="0.2">
      <c r="A32" s="11"/>
      <c r="B32" s="11"/>
      <c r="C32" s="11"/>
      <c r="D32" s="11"/>
      <c r="E32" s="11"/>
      <c r="F32" s="11"/>
      <c r="G32" s="139"/>
      <c r="H32" s="11"/>
      <c r="I32" s="11"/>
      <c r="J32" s="11"/>
    </row>
    <row r="33" spans="1:10" x14ac:dyDescent="0.2">
      <c r="A33" s="11"/>
      <c r="B33" s="11"/>
      <c r="C33" s="11"/>
      <c r="D33" s="11"/>
      <c r="E33" s="11"/>
      <c r="F33" s="11"/>
      <c r="G33" s="139"/>
      <c r="H33" s="11"/>
      <c r="I33" s="11"/>
      <c r="J33" s="11"/>
    </row>
    <row r="34" spans="1:10" x14ac:dyDescent="0.2">
      <c r="A34" s="11"/>
      <c r="B34" s="11"/>
      <c r="C34" s="11"/>
      <c r="D34" s="11"/>
      <c r="E34" s="11"/>
      <c r="F34" s="11"/>
      <c r="G34" s="139"/>
      <c r="H34" s="11"/>
      <c r="I34" s="11"/>
      <c r="J34" s="11"/>
    </row>
    <row r="35" spans="1:10" x14ac:dyDescent="0.2">
      <c r="A35" s="11"/>
      <c r="B35" s="11"/>
      <c r="C35" s="11"/>
      <c r="D35" s="11"/>
      <c r="E35" s="11"/>
      <c r="F35" s="11"/>
      <c r="G35" s="139"/>
      <c r="H35" s="11"/>
      <c r="I35" s="11"/>
      <c r="J35" s="11"/>
    </row>
    <row r="36" spans="1:10" x14ac:dyDescent="0.2">
      <c r="A36" s="11"/>
      <c r="B36" s="11"/>
      <c r="C36" s="11"/>
      <c r="D36" s="11"/>
      <c r="E36" s="11"/>
      <c r="F36" s="11"/>
      <c r="G36" s="139"/>
      <c r="H36" s="11"/>
      <c r="I36" s="11"/>
      <c r="J36" s="11"/>
    </row>
    <row r="37" spans="1:10" x14ac:dyDescent="0.2">
      <c r="A37" s="11"/>
      <c r="B37" s="11"/>
      <c r="C37" s="11"/>
      <c r="D37" s="11"/>
      <c r="E37" s="11"/>
      <c r="F37" s="11"/>
      <c r="G37" s="139"/>
      <c r="H37" s="11"/>
      <c r="I37" s="11"/>
      <c r="J37" s="11"/>
    </row>
    <row r="38" spans="1:10" x14ac:dyDescent="0.2">
      <c r="A38" s="11"/>
      <c r="B38" s="11"/>
      <c r="C38" s="11"/>
      <c r="D38" s="11"/>
      <c r="E38" s="11"/>
      <c r="F38" s="11"/>
      <c r="G38" s="139"/>
      <c r="H38" s="11"/>
      <c r="I38" s="11"/>
      <c r="J38" s="11"/>
    </row>
    <row r="39" spans="1:10" x14ac:dyDescent="0.2">
      <c r="A39" s="11"/>
      <c r="B39" s="11"/>
      <c r="C39" s="11"/>
      <c r="D39" s="11"/>
      <c r="E39" s="11"/>
      <c r="F39" s="11"/>
      <c r="G39" s="139"/>
      <c r="H39" s="11"/>
      <c r="I39" s="11"/>
      <c r="J39" s="11"/>
    </row>
    <row r="40" spans="1:10" x14ac:dyDescent="0.2">
      <c r="A40" s="11"/>
      <c r="B40" s="11"/>
      <c r="C40" s="11"/>
      <c r="D40" s="11"/>
      <c r="E40" s="11"/>
      <c r="F40" s="11"/>
      <c r="G40" s="139"/>
      <c r="H40" s="11"/>
      <c r="I40" s="11"/>
      <c r="J40" s="11"/>
    </row>
    <row r="41" spans="1:10" x14ac:dyDescent="0.2">
      <c r="A41" s="11"/>
      <c r="B41" s="11"/>
      <c r="C41" s="11"/>
      <c r="D41" s="11"/>
      <c r="E41" s="11"/>
      <c r="F41" s="11"/>
      <c r="G41" s="139"/>
      <c r="H41" s="11"/>
      <c r="I41" s="11"/>
      <c r="J41" s="11"/>
    </row>
    <row r="42" spans="1:10" x14ac:dyDescent="0.2">
      <c r="A42" s="11"/>
      <c r="B42" s="11"/>
      <c r="C42" s="11"/>
      <c r="D42" s="11"/>
      <c r="E42" s="11"/>
      <c r="F42" s="11"/>
      <c r="G42" s="139"/>
      <c r="H42" s="11"/>
      <c r="I42" s="11"/>
      <c r="J42" s="11"/>
    </row>
    <row r="43" spans="1:10" x14ac:dyDescent="0.2">
      <c r="A43" s="11"/>
      <c r="B43" s="11"/>
      <c r="C43" s="11"/>
      <c r="D43" s="11"/>
      <c r="E43" s="11"/>
      <c r="F43" s="11"/>
      <c r="G43" s="139"/>
      <c r="H43" s="11"/>
      <c r="I43" s="11"/>
      <c r="J43" s="11"/>
    </row>
    <row r="44" spans="1:10" x14ac:dyDescent="0.2">
      <c r="A44" s="11"/>
      <c r="B44" s="11"/>
      <c r="C44" s="11"/>
      <c r="D44" s="11"/>
      <c r="E44" s="11"/>
      <c r="F44" s="11"/>
      <c r="G44" s="139"/>
      <c r="H44" s="11"/>
      <c r="I44" s="11"/>
      <c r="J44" s="11"/>
    </row>
    <row r="45" spans="1:10" x14ac:dyDescent="0.2">
      <c r="A45" s="11"/>
      <c r="B45" s="11"/>
      <c r="C45" s="11"/>
      <c r="D45" s="11"/>
      <c r="E45" s="11"/>
      <c r="F45" s="11"/>
      <c r="G45" s="139"/>
      <c r="H45" s="11"/>
      <c r="I45" s="11"/>
      <c r="J45" s="11"/>
    </row>
    <row r="46" spans="1:10" x14ac:dyDescent="0.2">
      <c r="A46" s="11"/>
      <c r="B46" s="11"/>
      <c r="C46" s="11"/>
      <c r="D46" s="11"/>
      <c r="E46" s="11"/>
      <c r="F46" s="11"/>
      <c r="G46" s="139"/>
      <c r="H46" s="11"/>
      <c r="I46" s="11"/>
      <c r="J46" s="11"/>
    </row>
    <row r="47" spans="1:10" x14ac:dyDescent="0.2">
      <c r="A47" s="11"/>
      <c r="B47" s="11"/>
      <c r="C47" s="11"/>
      <c r="D47" s="11"/>
      <c r="E47" s="11"/>
      <c r="F47" s="11"/>
      <c r="G47" s="139"/>
      <c r="H47" s="11"/>
      <c r="I47" s="11"/>
      <c r="J47" s="11"/>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workbookViewId="0">
      <selection activeCell="C8" sqref="C8"/>
    </sheetView>
  </sheetViews>
  <sheetFormatPr baseColWidth="10" defaultColWidth="10.6640625" defaultRowHeight="16" x14ac:dyDescent="0.2"/>
  <cols>
    <col min="3" max="3" width="18.1640625" customWidth="1"/>
  </cols>
  <sheetData>
    <row r="2" spans="2:6" x14ac:dyDescent="0.2">
      <c r="B2" t="s">
        <v>349</v>
      </c>
      <c r="E2" s="1">
        <v>111</v>
      </c>
      <c r="F2" t="s">
        <v>12</v>
      </c>
    </row>
    <row r="3" spans="2:6" x14ac:dyDescent="0.2">
      <c r="B3" t="s">
        <v>354</v>
      </c>
      <c r="C3" t="s">
        <v>355</v>
      </c>
      <c r="E3" s="1">
        <v>112</v>
      </c>
      <c r="F3" t="s">
        <v>13</v>
      </c>
    </row>
    <row r="4" spans="2:6" x14ac:dyDescent="0.2">
      <c r="B4" t="s">
        <v>339</v>
      </c>
      <c r="C4" t="s">
        <v>340</v>
      </c>
      <c r="E4" s="1">
        <v>113</v>
      </c>
      <c r="F4" t="s">
        <v>14</v>
      </c>
    </row>
    <row r="5" spans="2:6" x14ac:dyDescent="0.2">
      <c r="B5" t="s">
        <v>338</v>
      </c>
      <c r="C5" t="s">
        <v>341</v>
      </c>
      <c r="E5" s="1" t="s">
        <v>4</v>
      </c>
      <c r="F5" t="s">
        <v>15</v>
      </c>
    </row>
    <row r="6" spans="2:6" x14ac:dyDescent="0.2">
      <c r="B6" t="s">
        <v>337</v>
      </c>
      <c r="C6" t="s">
        <v>342</v>
      </c>
      <c r="E6" s="1" t="s">
        <v>5</v>
      </c>
      <c r="F6" t="s">
        <v>16</v>
      </c>
    </row>
    <row r="7" spans="2:6" x14ac:dyDescent="0.2">
      <c r="B7" t="s">
        <v>367</v>
      </c>
      <c r="C7" t="s">
        <v>368</v>
      </c>
      <c r="E7" s="1" t="s">
        <v>3</v>
      </c>
      <c r="F7" t="s">
        <v>17</v>
      </c>
    </row>
    <row r="8" spans="2:6" x14ac:dyDescent="0.2">
      <c r="E8" s="1" t="s">
        <v>18</v>
      </c>
      <c r="F8" t="s">
        <v>19</v>
      </c>
    </row>
    <row r="9" spans="2:6" x14ac:dyDescent="0.2">
      <c r="E9" s="1" t="s">
        <v>6</v>
      </c>
      <c r="F9" t="s">
        <v>20</v>
      </c>
    </row>
    <row r="10" spans="2:6" x14ac:dyDescent="0.2">
      <c r="E10" s="1" t="s">
        <v>7</v>
      </c>
      <c r="F10" t="s">
        <v>21</v>
      </c>
    </row>
    <row r="11" spans="2:6" x14ac:dyDescent="0.2">
      <c r="E11" s="1" t="s">
        <v>8</v>
      </c>
      <c r="F11" t="s">
        <v>22</v>
      </c>
    </row>
    <row r="12" spans="2:6" x14ac:dyDescent="0.2">
      <c r="E12" s="1" t="s">
        <v>9</v>
      </c>
      <c r="F12" t="s">
        <v>23</v>
      </c>
    </row>
    <row r="13" spans="2:6" x14ac:dyDescent="0.2">
      <c r="E13" s="1" t="s">
        <v>10</v>
      </c>
      <c r="F13" t="s">
        <v>24</v>
      </c>
    </row>
    <row r="14" spans="2:6" x14ac:dyDescent="0.2">
      <c r="E14" s="1">
        <v>640</v>
      </c>
      <c r="F14" t="s">
        <v>25</v>
      </c>
    </row>
    <row r="15" spans="2:6" x14ac:dyDescent="0.2">
      <c r="E15" s="1" t="s">
        <v>11</v>
      </c>
      <c r="F15" t="s">
        <v>348</v>
      </c>
    </row>
    <row r="16" spans="2:6" x14ac:dyDescent="0.2">
      <c r="E16" s="1" t="s">
        <v>349</v>
      </c>
      <c r="F16" t="s">
        <v>350</v>
      </c>
    </row>
    <row r="17" spans="5:5" x14ac:dyDescent="0.2">
      <c r="E17" s="1" t="s">
        <v>347</v>
      </c>
    </row>
  </sheetData>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0"/>
  <sheetViews>
    <sheetView zoomScale="90" zoomScaleNormal="90" zoomScalePageLayoutView="90" workbookViewId="0">
      <pane xSplit="10" ySplit="18" topLeftCell="K198" activePane="bottomRight" state="frozen"/>
      <selection activeCell="D2" sqref="D2:D212"/>
      <selection pane="topRight" activeCell="D2" sqref="D2:D212"/>
      <selection pane="bottomLeft" activeCell="D2" sqref="D2:D212"/>
      <selection pane="bottomRight" activeCell="D2" sqref="D2:D212"/>
    </sheetView>
  </sheetViews>
  <sheetFormatPr baseColWidth="10" defaultColWidth="8.83203125" defaultRowHeight="16" x14ac:dyDescent="0.2"/>
  <cols>
    <col min="1" max="1" width="3.5" style="15" customWidth="1"/>
    <col min="2" max="2" width="6.5" style="15" customWidth="1"/>
    <col min="3" max="3" width="9.33203125" style="30" customWidth="1"/>
    <col min="4" max="4" width="17.33203125" style="18" customWidth="1"/>
    <col min="5" max="5" width="17.33203125" style="15" hidden="1" customWidth="1"/>
    <col min="6" max="6" width="10.6640625" style="15" hidden="1" customWidth="1"/>
    <col min="7" max="7" width="12.1640625" style="15" hidden="1" customWidth="1"/>
    <col min="8" max="8" width="11.5" style="15" hidden="1" customWidth="1"/>
    <col min="9" max="9" width="11.6640625" style="15" hidden="1" customWidth="1"/>
    <col min="10" max="10" width="12.1640625" style="15" hidden="1" customWidth="1"/>
    <col min="11" max="11" width="14.33203125" style="15" hidden="1" customWidth="1"/>
    <col min="12" max="12" width="17" style="15" hidden="1" customWidth="1"/>
    <col min="13" max="14" width="12" style="31" hidden="1" customWidth="1"/>
    <col min="15" max="15" width="16.6640625" style="15" hidden="1" customWidth="1"/>
    <col min="16" max="16" width="9.83203125" style="15" hidden="1" customWidth="1"/>
    <col min="17" max="18" width="17.33203125" style="15" hidden="1" customWidth="1"/>
    <col min="19" max="19" width="8.5" style="15" hidden="1" customWidth="1"/>
    <col min="20" max="20" width="2.5" style="18" hidden="1" customWidth="1"/>
    <col min="21" max="21" width="14.33203125" style="15" hidden="1" customWidth="1"/>
    <col min="22" max="22" width="17" style="15" hidden="1" customWidth="1"/>
    <col min="23" max="23" width="9.5" style="31" hidden="1" customWidth="1"/>
    <col min="24" max="24" width="9" style="31" hidden="1" customWidth="1"/>
    <col min="25" max="25" width="13.1640625" style="15" hidden="1" customWidth="1"/>
    <col min="26" max="26" width="9" style="15" hidden="1" customWidth="1"/>
    <col min="27" max="27" width="17.33203125" style="15" hidden="1" customWidth="1"/>
    <col min="28" max="28" width="15.6640625" style="15" hidden="1" customWidth="1"/>
    <col min="29" max="29" width="8.83203125" style="15" hidden="1" customWidth="1"/>
    <col min="30" max="30" width="16.1640625" style="15" hidden="1" customWidth="1"/>
    <col min="31" max="31" width="17.33203125" style="15" bestFit="1" customWidth="1"/>
    <col min="32" max="32" width="8.83203125" style="15"/>
    <col min="33" max="33" width="17" style="15" bestFit="1" customWidth="1"/>
    <col min="34" max="34" width="13.5" style="15" bestFit="1" customWidth="1"/>
    <col min="35" max="16384" width="8.83203125" style="15"/>
  </cols>
  <sheetData>
    <row r="1" spans="1:31" x14ac:dyDescent="0.2">
      <c r="A1" s="29" t="s">
        <v>230</v>
      </c>
    </row>
    <row r="2" spans="1:31" x14ac:dyDescent="0.2">
      <c r="A2" s="15" t="s">
        <v>233</v>
      </c>
      <c r="O2" s="32"/>
      <c r="Y2" s="32"/>
    </row>
    <row r="3" spans="1:31" x14ac:dyDescent="0.2">
      <c r="A3" s="15" t="s">
        <v>234</v>
      </c>
    </row>
    <row r="4" spans="1:31" ht="15" customHeight="1" x14ac:dyDescent="0.2">
      <c r="B4" s="33" t="s">
        <v>235</v>
      </c>
      <c r="C4" s="34">
        <v>43802</v>
      </c>
      <c r="F4" s="35"/>
      <c r="G4" s="36"/>
      <c r="H4" s="36"/>
      <c r="I4" s="36"/>
    </row>
    <row r="5" spans="1:31" ht="7.5" customHeight="1" x14ac:dyDescent="0.2">
      <c r="F5" s="36"/>
      <c r="G5" s="36"/>
      <c r="H5" s="36"/>
      <c r="I5" s="37"/>
    </row>
    <row r="6" spans="1:31" ht="7.5" customHeight="1" x14ac:dyDescent="0.2">
      <c r="F6" s="36"/>
      <c r="G6" s="36"/>
      <c r="H6" s="36"/>
      <c r="I6" s="36"/>
    </row>
    <row r="7" spans="1:31" ht="7.5" customHeight="1" x14ac:dyDescent="0.2">
      <c r="F7" s="36"/>
      <c r="G7" s="36"/>
      <c r="H7" s="36"/>
      <c r="I7" s="38"/>
    </row>
    <row r="8" spans="1:31" s="32" customFormat="1" x14ac:dyDescent="0.2">
      <c r="B8" s="39"/>
      <c r="C8" s="30"/>
      <c r="D8" s="40" t="s">
        <v>236</v>
      </c>
      <c r="E8" s="41"/>
      <c r="F8" s="15"/>
      <c r="M8" s="42"/>
      <c r="N8" s="42"/>
      <c r="Q8" s="43" t="s">
        <v>237</v>
      </c>
      <c r="T8" s="44"/>
      <c r="W8" s="42"/>
      <c r="X8" s="42"/>
      <c r="AA8" s="43" t="s">
        <v>237</v>
      </c>
    </row>
    <row r="9" spans="1:31" x14ac:dyDescent="0.2">
      <c r="D9" s="45">
        <v>471873500</v>
      </c>
      <c r="E9" s="46"/>
      <c r="H9" s="18"/>
      <c r="I9" s="18"/>
      <c r="J9" s="47"/>
      <c r="Q9" s="16">
        <f>COUNTIF(L$19:L$215,"&lt;="&amp;Q11)</f>
        <v>186</v>
      </c>
      <c r="AA9" s="16">
        <f>COUNTIF(V$19:V$215,"&lt;="&amp;AA11)</f>
        <v>186</v>
      </c>
    </row>
    <row r="10" spans="1:31" x14ac:dyDescent="0.2">
      <c r="D10" s="48" t="s">
        <v>238</v>
      </c>
      <c r="E10" s="48" t="s">
        <v>239</v>
      </c>
      <c r="Q10" s="30" t="s">
        <v>240</v>
      </c>
      <c r="AA10" s="30" t="s">
        <v>240</v>
      </c>
    </row>
    <row r="11" spans="1:31" x14ac:dyDescent="0.2">
      <c r="C11" s="33" t="s">
        <v>241</v>
      </c>
      <c r="D11" s="49">
        <v>0</v>
      </c>
      <c r="E11" s="50">
        <f>100%-D11</f>
        <v>1</v>
      </c>
      <c r="F11" s="32"/>
      <c r="H11" s="51"/>
      <c r="I11" s="52"/>
      <c r="J11" s="53"/>
      <c r="K11" s="19"/>
      <c r="O11" s="54"/>
      <c r="P11" s="30" t="s">
        <v>242</v>
      </c>
      <c r="Q11" s="55" t="e">
        <f>M16*Q16</f>
        <v>#REF!</v>
      </c>
      <c r="U11" s="19"/>
      <c r="Y11" s="54"/>
      <c r="Z11" s="30" t="s">
        <v>242</v>
      </c>
      <c r="AA11" s="56" t="e">
        <f>W16*AA16</f>
        <v>#REF!</v>
      </c>
    </row>
    <row r="12" spans="1:31" x14ac:dyDescent="0.2">
      <c r="C12" s="30" t="s">
        <v>243</v>
      </c>
      <c r="D12" s="56">
        <f>D11*$D$9</f>
        <v>0</v>
      </c>
      <c r="E12" s="56">
        <f>E11*$D$9</f>
        <v>471873500</v>
      </c>
      <c r="P12" s="30" t="s">
        <v>244</v>
      </c>
      <c r="Q12" s="57">
        <f>-$I$232</f>
        <v>2726.8174999999997</v>
      </c>
      <c r="Z12" s="30" t="s">
        <v>244</v>
      </c>
      <c r="AA12" s="58">
        <f>-$I$232</f>
        <v>2726.8174999999997</v>
      </c>
    </row>
    <row r="13" spans="1:31" x14ac:dyDescent="0.2">
      <c r="C13" s="30" t="s">
        <v>245</v>
      </c>
      <c r="D13" s="56">
        <v>0</v>
      </c>
      <c r="E13" s="56">
        <v>0</v>
      </c>
      <c r="F13" s="59"/>
      <c r="H13" s="30"/>
      <c r="I13" s="60"/>
      <c r="J13" s="61"/>
      <c r="M13" s="62" t="s">
        <v>237</v>
      </c>
      <c r="N13" s="62"/>
      <c r="P13" s="30" t="s">
        <v>246</v>
      </c>
      <c r="Q13" s="63" t="e">
        <f>N232</f>
        <v>#REF!</v>
      </c>
      <c r="W13" s="62" t="s">
        <v>237</v>
      </c>
      <c r="X13" s="62"/>
      <c r="Z13" s="30" t="s">
        <v>246</v>
      </c>
      <c r="AA13" s="64" t="e">
        <f>X232</f>
        <v>#REF!</v>
      </c>
    </row>
    <row r="14" spans="1:31" x14ac:dyDescent="0.2">
      <c r="C14" s="30" t="s">
        <v>247</v>
      </c>
      <c r="D14" s="56">
        <f>D12-D13</f>
        <v>0</v>
      </c>
      <c r="E14" s="56">
        <f>E12-E13</f>
        <v>471873500</v>
      </c>
      <c r="I14" s="18"/>
      <c r="M14" s="62">
        <f>COUNTIF(M19:M215,"Yes")</f>
        <v>0</v>
      </c>
      <c r="N14" s="62"/>
      <c r="P14" s="30" t="s">
        <v>248</v>
      </c>
      <c r="Q14" s="65" t="e">
        <f>$K$232+Q12+Q13</f>
        <v>#REF!</v>
      </c>
      <c r="W14" s="62">
        <f>COUNTIF(W19:W215,"Yes")</f>
        <v>0</v>
      </c>
      <c r="X14" s="62"/>
      <c r="Z14" s="30" t="s">
        <v>248</v>
      </c>
      <c r="AA14" s="66" t="e">
        <f>$U$232+AA12+AA13</f>
        <v>#REF!</v>
      </c>
    </row>
    <row r="15" spans="1:31" x14ac:dyDescent="0.2">
      <c r="C15" s="30" t="s">
        <v>249</v>
      </c>
      <c r="D15" s="67" t="e">
        <f>$K$232</f>
        <v>#REF!</v>
      </c>
      <c r="E15" s="67" t="e">
        <f>$K$232</f>
        <v>#REF!</v>
      </c>
      <c r="I15" s="18"/>
      <c r="M15" s="62" t="s">
        <v>250</v>
      </c>
      <c r="N15" s="62"/>
      <c r="P15" s="30" t="s">
        <v>251</v>
      </c>
      <c r="Q15" s="68">
        <f>D14</f>
        <v>0</v>
      </c>
      <c r="W15" s="62" t="s">
        <v>250</v>
      </c>
      <c r="X15" s="62"/>
      <c r="Z15" s="30" t="s">
        <v>251</v>
      </c>
      <c r="AA15" s="69">
        <f>E14</f>
        <v>471873500</v>
      </c>
      <c r="AD15" s="70">
        <f>E13</f>
        <v>0</v>
      </c>
      <c r="AE15" s="70">
        <f>E12</f>
        <v>471873500</v>
      </c>
    </row>
    <row r="16" spans="1:31" x14ac:dyDescent="0.2">
      <c r="C16" s="30" t="s">
        <v>252</v>
      </c>
      <c r="D16" s="71" t="e">
        <f>D14/D15</f>
        <v>#REF!</v>
      </c>
      <c r="E16" s="71" t="e">
        <f>E14/E15</f>
        <v>#REF!</v>
      </c>
      <c r="I16" s="17"/>
      <c r="M16" s="72">
        <v>50</v>
      </c>
      <c r="N16" s="73"/>
      <c r="P16" s="30" t="s">
        <v>253</v>
      </c>
      <c r="Q16" s="74" t="e">
        <f>Q15/Q14</f>
        <v>#REF!</v>
      </c>
      <c r="W16" s="73">
        <v>50</v>
      </c>
      <c r="X16" s="73"/>
      <c r="Z16" s="30" t="s">
        <v>253</v>
      </c>
      <c r="AA16" s="75" t="e">
        <f>AA15/AA14</f>
        <v>#REF!</v>
      </c>
      <c r="AD16" s="71" t="e">
        <f>AD232/AA14</f>
        <v>#REF!</v>
      </c>
      <c r="AE16" s="70" t="e">
        <f>AE232/AA14</f>
        <v>#REF!</v>
      </c>
    </row>
    <row r="17" spans="2:34" x14ac:dyDescent="0.2">
      <c r="E17" s="18"/>
      <c r="I17" s="76"/>
      <c r="J17" s="76"/>
      <c r="K17" s="77" t="s">
        <v>254</v>
      </c>
      <c r="L17" s="78"/>
      <c r="M17" s="78"/>
      <c r="N17" s="78"/>
      <c r="O17" s="78"/>
      <c r="P17" s="78"/>
      <c r="Q17" s="78"/>
      <c r="R17" s="78"/>
      <c r="S17" s="78"/>
      <c r="U17" s="79" t="s">
        <v>255</v>
      </c>
      <c r="V17" s="80"/>
      <c r="W17" s="80"/>
      <c r="X17" s="80"/>
      <c r="Y17" s="80"/>
      <c r="Z17" s="80"/>
      <c r="AA17" s="81">
        <f>(100%-AD17)</f>
        <v>1</v>
      </c>
      <c r="AB17" s="80"/>
      <c r="AC17" s="82"/>
      <c r="AD17" s="83">
        <f>F13</f>
        <v>0</v>
      </c>
      <c r="AE17" s="83">
        <f>AD17+AA17</f>
        <v>1</v>
      </c>
    </row>
    <row r="18" spans="2:34" s="94" customFormat="1" ht="103.5" customHeight="1" x14ac:dyDescent="0.2">
      <c r="B18" s="84" t="s">
        <v>256</v>
      </c>
      <c r="C18" s="85" t="s">
        <v>257</v>
      </c>
      <c r="D18" s="84" t="s">
        <v>330</v>
      </c>
      <c r="E18" s="86" t="s">
        <v>258</v>
      </c>
      <c r="F18" s="86" t="s">
        <v>259</v>
      </c>
      <c r="G18" s="86" t="s">
        <v>260</v>
      </c>
      <c r="H18" s="87" t="s">
        <v>261</v>
      </c>
      <c r="I18" s="87" t="s">
        <v>262</v>
      </c>
      <c r="J18" s="87" t="s">
        <v>263</v>
      </c>
      <c r="K18" s="87" t="s">
        <v>264</v>
      </c>
      <c r="L18" s="87" t="s">
        <v>265</v>
      </c>
      <c r="M18" s="88" t="s">
        <v>266</v>
      </c>
      <c r="N18" s="89" t="s">
        <v>267</v>
      </c>
      <c r="O18" s="89" t="s">
        <v>268</v>
      </c>
      <c r="P18" s="89" t="s">
        <v>269</v>
      </c>
      <c r="Q18" s="89" t="s">
        <v>270</v>
      </c>
      <c r="R18" s="90" t="s">
        <v>271</v>
      </c>
      <c r="S18" s="91" t="s">
        <v>272</v>
      </c>
      <c r="T18" s="92"/>
      <c r="U18" s="87" t="s">
        <v>260</v>
      </c>
      <c r="V18" s="87" t="s">
        <v>265</v>
      </c>
      <c r="W18" s="88" t="s">
        <v>266</v>
      </c>
      <c r="X18" s="89" t="s">
        <v>267</v>
      </c>
      <c r="Y18" s="89" t="s">
        <v>268</v>
      </c>
      <c r="Z18" s="89" t="s">
        <v>269</v>
      </c>
      <c r="AA18" s="89" t="s">
        <v>273</v>
      </c>
      <c r="AB18" s="89" t="s">
        <v>271</v>
      </c>
      <c r="AC18" s="93" t="s">
        <v>272</v>
      </c>
      <c r="AD18" s="89" t="s">
        <v>274</v>
      </c>
      <c r="AE18" s="89" t="s">
        <v>275</v>
      </c>
    </row>
    <row r="19" spans="2:34" x14ac:dyDescent="0.2">
      <c r="B19" s="95">
        <v>2063</v>
      </c>
      <c r="C19" s="71" t="s">
        <v>294</v>
      </c>
      <c r="D19" s="95" t="s">
        <v>71</v>
      </c>
      <c r="E19" s="96" t="e">
        <f t="shared" ref="E19:E33" si="0">IF(ISNA(VLOOKUP($B19,SSFQ,134,FALSE)),0,VLOOKUP($B19,SSFQ,134,FALSE))</f>
        <v>#REF!</v>
      </c>
      <c r="F19" s="96" t="e">
        <f t="shared" ref="F19:F33" si="1">IF(ISNA(VLOOKUP($B19,SSFQ,118,FALSE)),0,VLOOKUP($B19,SSFQ,118,FALSE))*0.25</f>
        <v>#REF!</v>
      </c>
      <c r="G19" s="64" t="e">
        <f t="shared" ref="G19:G33" si="2">E19+F19</f>
        <v>#REF!</v>
      </c>
      <c r="H19" s="97">
        <f t="shared" ref="H19:H33" si="3">-IF(ISNA(VLOOKUP($B19,Virt,5,FALSE)),0,VLOOKUP($B19,Virt,5,FALSE))</f>
        <v>0</v>
      </c>
      <c r="I19" s="97">
        <f t="shared" ref="I19:I33" si="4">-IF(ISNA(VLOOKUP($B19,Indy_pivot,2,FALSE)),0,VLOOKUP($B19,Indy_pivot,2,FALSE))</f>
        <v>0</v>
      </c>
      <c r="J19" s="97">
        <f t="shared" ref="J19:J33" si="5">-IF(ISNA(VLOOKUP($B19,NonPar,5,FALSE)),0,VLOOKUP($B19,NonPar,5,FALSE))</f>
        <v>0</v>
      </c>
      <c r="K19" s="64" t="e">
        <f t="shared" ref="K19:K33" si="6">$G19+$H19+$I19+$J19</f>
        <v>#REF!</v>
      </c>
      <c r="L19" s="98" t="e">
        <f t="shared" ref="L19:L33" si="7">K19*$D$16</f>
        <v>#REF!</v>
      </c>
      <c r="M19" s="99" t="e">
        <f t="shared" ref="M19:M33" si="8">IF(K19=0,"",IF(K19&lt;$W$16,"Yes",""))</f>
        <v>#REF!</v>
      </c>
      <c r="N19" s="67" t="e">
        <f t="shared" ref="N19:N33" si="9">IF(K19=0,"",IF(K19&lt;$W$16,$W$16-K19,""))</f>
        <v>#REF!</v>
      </c>
      <c r="O19" s="71" t="e">
        <f t="shared" ref="O19:O33" si="10">IF(K19=0,"",IF(K19&lt;$M$16,(K19+N19)*$Q$16,""))</f>
        <v>#REF!</v>
      </c>
      <c r="P19" s="95" t="e">
        <f t="shared" ref="P19:P33" si="11">IF(K19=0,"",IF(K19&lt;$W$16,(K19+N19),""))</f>
        <v>#REF!</v>
      </c>
      <c r="Q19" s="70" t="e">
        <f t="shared" ref="Q19:Q33" si="12">MAX(O19,(K19*$Q$16))</f>
        <v>#REF!</v>
      </c>
      <c r="R19" s="100" t="e">
        <f t="shared" ref="R19:R33" si="13">IF(Q19=0,0,(Q19-L19))</f>
        <v>#REF!</v>
      </c>
      <c r="S19" s="101" t="e">
        <f t="shared" ref="S19:S33" si="14">IF(R19=0,"",(R19/L19))</f>
        <v>#REF!</v>
      </c>
      <c r="U19" s="64" t="e">
        <f t="shared" ref="U19:U33" si="15">$G19+$H19+$I19+$J19</f>
        <v>#REF!</v>
      </c>
      <c r="V19" s="98" t="e">
        <f t="shared" ref="V19:V33" si="16">U19*$E$16</f>
        <v>#REF!</v>
      </c>
      <c r="W19" s="99" t="e">
        <f t="shared" ref="W19:W33" si="17">IF(U19=0,"",IF(U19&lt;$W$16,"Yes",""))</f>
        <v>#REF!</v>
      </c>
      <c r="X19" s="67" t="e">
        <f t="shared" ref="X19:X33" si="18">IF(U19=0,0,IF(U19&lt;$W$16,$W$16-U19,0))</f>
        <v>#REF!</v>
      </c>
      <c r="Y19" s="71" t="e">
        <f t="shared" ref="Y19:Y33" si="19">IF(U19=0,"",IF(U19&lt;$W$16,(U19+X19)*$AA$16,""))</f>
        <v>#REF!</v>
      </c>
      <c r="Z19" s="95" t="e">
        <f t="shared" ref="Z19:Z33" si="20">IF(U19=0,"",IF(U19&lt;$W$16,(U19+X19),""))</f>
        <v>#REF!</v>
      </c>
      <c r="AA19" s="70" t="e">
        <f t="shared" ref="AA19:AA33" si="21">MAX(Y19,(U19*$AA$16))</f>
        <v>#REF!</v>
      </c>
      <c r="AB19" s="100" t="e">
        <f t="shared" ref="AB19:AB33" si="22">IF(AA19=0,"",(AA19-V19))</f>
        <v>#REF!</v>
      </c>
      <c r="AC19" s="101" t="e">
        <f t="shared" ref="AC19:AC33" si="23">IF(AB19="","",(AB19/V19))</f>
        <v>#REF!</v>
      </c>
      <c r="AD19" s="71" t="e">
        <f t="shared" ref="AD19:AD33" si="24">IF(AA19=0,0,(U19+X19)/$AA$14)*$E$13</f>
        <v>#REF!</v>
      </c>
      <c r="AE19" s="70" t="e">
        <f t="shared" ref="AE19:AE33" si="25">AA19+AD19</f>
        <v>#REF!</v>
      </c>
      <c r="AG19" s="17"/>
      <c r="AH19" s="17"/>
    </row>
    <row r="20" spans="2:34" x14ac:dyDescent="0.2">
      <c r="B20" s="95">
        <v>2113</v>
      </c>
      <c r="C20" s="71" t="s">
        <v>298</v>
      </c>
      <c r="D20" s="95" t="s">
        <v>74</v>
      </c>
      <c r="E20" s="96" t="e">
        <f t="shared" si="0"/>
        <v>#REF!</v>
      </c>
      <c r="F20" s="96" t="e">
        <f t="shared" si="1"/>
        <v>#REF!</v>
      </c>
      <c r="G20" s="64" t="e">
        <f t="shared" si="2"/>
        <v>#REF!</v>
      </c>
      <c r="H20" s="97">
        <f t="shared" si="3"/>
        <v>0</v>
      </c>
      <c r="I20" s="97">
        <f t="shared" si="4"/>
        <v>0</v>
      </c>
      <c r="J20" s="97">
        <f t="shared" si="5"/>
        <v>0</v>
      </c>
      <c r="K20" s="64" t="e">
        <f t="shared" si="6"/>
        <v>#REF!</v>
      </c>
      <c r="L20" s="98" t="e">
        <f t="shared" si="7"/>
        <v>#REF!</v>
      </c>
      <c r="M20" s="99" t="e">
        <f t="shared" si="8"/>
        <v>#REF!</v>
      </c>
      <c r="N20" s="67" t="e">
        <f t="shared" si="9"/>
        <v>#REF!</v>
      </c>
      <c r="O20" s="71" t="e">
        <f t="shared" si="10"/>
        <v>#REF!</v>
      </c>
      <c r="P20" s="95" t="e">
        <f t="shared" si="11"/>
        <v>#REF!</v>
      </c>
      <c r="Q20" s="70" t="e">
        <f t="shared" si="12"/>
        <v>#REF!</v>
      </c>
      <c r="R20" s="100" t="e">
        <f t="shared" si="13"/>
        <v>#REF!</v>
      </c>
      <c r="S20" s="101" t="e">
        <f t="shared" si="14"/>
        <v>#REF!</v>
      </c>
      <c r="U20" s="64" t="e">
        <f t="shared" si="15"/>
        <v>#REF!</v>
      </c>
      <c r="V20" s="98" t="e">
        <f t="shared" si="16"/>
        <v>#REF!</v>
      </c>
      <c r="W20" s="99" t="e">
        <f t="shared" si="17"/>
        <v>#REF!</v>
      </c>
      <c r="X20" s="67" t="e">
        <f t="shared" si="18"/>
        <v>#REF!</v>
      </c>
      <c r="Y20" s="71" t="e">
        <f t="shared" si="19"/>
        <v>#REF!</v>
      </c>
      <c r="Z20" s="95" t="e">
        <f t="shared" si="20"/>
        <v>#REF!</v>
      </c>
      <c r="AA20" s="70" t="e">
        <f t="shared" si="21"/>
        <v>#REF!</v>
      </c>
      <c r="AB20" s="100" t="e">
        <f t="shared" si="22"/>
        <v>#REF!</v>
      </c>
      <c r="AC20" s="101" t="e">
        <f t="shared" si="23"/>
        <v>#REF!</v>
      </c>
      <c r="AD20" s="71" t="e">
        <f t="shared" si="24"/>
        <v>#REF!</v>
      </c>
      <c r="AE20" s="70" t="e">
        <f t="shared" si="25"/>
        <v>#REF!</v>
      </c>
      <c r="AG20" s="17"/>
      <c r="AH20" s="17"/>
    </row>
    <row r="21" spans="2:34" x14ac:dyDescent="0.2">
      <c r="B21" s="95">
        <v>1899</v>
      </c>
      <c r="C21" s="71" t="s">
        <v>277</v>
      </c>
      <c r="D21" s="95" t="s">
        <v>132</v>
      </c>
      <c r="E21" s="96" t="e">
        <f t="shared" si="0"/>
        <v>#REF!</v>
      </c>
      <c r="F21" s="96" t="e">
        <f t="shared" si="1"/>
        <v>#REF!</v>
      </c>
      <c r="G21" s="64" t="e">
        <f t="shared" si="2"/>
        <v>#REF!</v>
      </c>
      <c r="H21" s="97">
        <f t="shared" si="3"/>
        <v>0</v>
      </c>
      <c r="I21" s="97">
        <f t="shared" si="4"/>
        <v>0</v>
      </c>
      <c r="J21" s="97">
        <f t="shared" si="5"/>
        <v>0</v>
      </c>
      <c r="K21" s="64" t="e">
        <f t="shared" si="6"/>
        <v>#REF!</v>
      </c>
      <c r="L21" s="98" t="e">
        <f t="shared" si="7"/>
        <v>#REF!</v>
      </c>
      <c r="M21" s="99" t="e">
        <f t="shared" si="8"/>
        <v>#REF!</v>
      </c>
      <c r="N21" s="67" t="e">
        <f t="shared" si="9"/>
        <v>#REF!</v>
      </c>
      <c r="O21" s="71" t="e">
        <f t="shared" si="10"/>
        <v>#REF!</v>
      </c>
      <c r="P21" s="95" t="e">
        <f t="shared" si="11"/>
        <v>#REF!</v>
      </c>
      <c r="Q21" s="70" t="e">
        <f t="shared" si="12"/>
        <v>#REF!</v>
      </c>
      <c r="R21" s="100" t="e">
        <f t="shared" si="13"/>
        <v>#REF!</v>
      </c>
      <c r="S21" s="101" t="e">
        <f t="shared" si="14"/>
        <v>#REF!</v>
      </c>
      <c r="U21" s="64" t="e">
        <f t="shared" si="15"/>
        <v>#REF!</v>
      </c>
      <c r="V21" s="98" t="e">
        <f t="shared" si="16"/>
        <v>#REF!</v>
      </c>
      <c r="W21" s="99" t="e">
        <f t="shared" si="17"/>
        <v>#REF!</v>
      </c>
      <c r="X21" s="67" t="e">
        <f t="shared" si="18"/>
        <v>#REF!</v>
      </c>
      <c r="Y21" s="71" t="e">
        <f t="shared" si="19"/>
        <v>#REF!</v>
      </c>
      <c r="Z21" s="95" t="e">
        <f t="shared" si="20"/>
        <v>#REF!</v>
      </c>
      <c r="AA21" s="70" t="e">
        <f t="shared" si="21"/>
        <v>#REF!</v>
      </c>
      <c r="AB21" s="100" t="e">
        <f t="shared" si="22"/>
        <v>#REF!</v>
      </c>
      <c r="AC21" s="101" t="e">
        <f t="shared" si="23"/>
        <v>#REF!</v>
      </c>
      <c r="AD21" s="71" t="e">
        <f t="shared" si="24"/>
        <v>#REF!</v>
      </c>
      <c r="AE21" s="70" t="e">
        <f t="shared" si="25"/>
        <v>#REF!</v>
      </c>
      <c r="AG21" s="17"/>
      <c r="AH21" s="17"/>
    </row>
    <row r="22" spans="2:34" x14ac:dyDescent="0.2">
      <c r="B22" s="95">
        <v>2252</v>
      </c>
      <c r="C22" s="71" t="s">
        <v>312</v>
      </c>
      <c r="D22" s="95" t="s">
        <v>169</v>
      </c>
      <c r="E22" s="96" t="e">
        <f t="shared" si="0"/>
        <v>#REF!</v>
      </c>
      <c r="F22" s="96" t="e">
        <f t="shared" si="1"/>
        <v>#REF!</v>
      </c>
      <c r="G22" s="64" t="e">
        <f t="shared" si="2"/>
        <v>#REF!</v>
      </c>
      <c r="H22" s="97">
        <f t="shared" si="3"/>
        <v>0</v>
      </c>
      <c r="I22" s="97">
        <f t="shared" si="4"/>
        <v>-39.56</v>
      </c>
      <c r="J22" s="97">
        <f t="shared" si="5"/>
        <v>0</v>
      </c>
      <c r="K22" s="64" t="e">
        <f t="shared" si="6"/>
        <v>#REF!</v>
      </c>
      <c r="L22" s="98" t="e">
        <f t="shared" si="7"/>
        <v>#REF!</v>
      </c>
      <c r="M22" s="99" t="e">
        <f t="shared" si="8"/>
        <v>#REF!</v>
      </c>
      <c r="N22" s="67" t="e">
        <f t="shared" si="9"/>
        <v>#REF!</v>
      </c>
      <c r="O22" s="71" t="e">
        <f t="shared" si="10"/>
        <v>#REF!</v>
      </c>
      <c r="P22" s="95" t="e">
        <f t="shared" si="11"/>
        <v>#REF!</v>
      </c>
      <c r="Q22" s="70" t="e">
        <f t="shared" si="12"/>
        <v>#REF!</v>
      </c>
      <c r="R22" s="100" t="e">
        <f t="shared" si="13"/>
        <v>#REF!</v>
      </c>
      <c r="S22" s="101" t="e">
        <f t="shared" si="14"/>
        <v>#REF!</v>
      </c>
      <c r="U22" s="64" t="e">
        <f t="shared" si="15"/>
        <v>#REF!</v>
      </c>
      <c r="V22" s="98" t="e">
        <f t="shared" si="16"/>
        <v>#REF!</v>
      </c>
      <c r="W22" s="99" t="e">
        <f t="shared" si="17"/>
        <v>#REF!</v>
      </c>
      <c r="X22" s="67" t="e">
        <f t="shared" si="18"/>
        <v>#REF!</v>
      </c>
      <c r="Y22" s="71" t="e">
        <f t="shared" si="19"/>
        <v>#REF!</v>
      </c>
      <c r="Z22" s="95" t="e">
        <f t="shared" si="20"/>
        <v>#REF!</v>
      </c>
      <c r="AA22" s="70" t="e">
        <f t="shared" si="21"/>
        <v>#REF!</v>
      </c>
      <c r="AB22" s="100" t="e">
        <f t="shared" si="22"/>
        <v>#REF!</v>
      </c>
      <c r="AC22" s="101" t="e">
        <f t="shared" si="23"/>
        <v>#REF!</v>
      </c>
      <c r="AD22" s="71" t="e">
        <f t="shared" si="24"/>
        <v>#REF!</v>
      </c>
      <c r="AE22" s="70" t="e">
        <f t="shared" si="25"/>
        <v>#REF!</v>
      </c>
      <c r="AG22" s="17"/>
      <c r="AH22" s="17"/>
    </row>
    <row r="23" spans="2:34" x14ac:dyDescent="0.2">
      <c r="B23" s="95">
        <v>2111</v>
      </c>
      <c r="C23" s="71" t="s">
        <v>298</v>
      </c>
      <c r="D23" s="95" t="s">
        <v>76</v>
      </c>
      <c r="E23" s="96" t="e">
        <f t="shared" si="0"/>
        <v>#REF!</v>
      </c>
      <c r="F23" s="96" t="e">
        <f t="shared" si="1"/>
        <v>#REF!</v>
      </c>
      <c r="G23" s="64" t="e">
        <f t="shared" si="2"/>
        <v>#REF!</v>
      </c>
      <c r="H23" s="97">
        <f t="shared" si="3"/>
        <v>0</v>
      </c>
      <c r="I23" s="97">
        <f t="shared" si="4"/>
        <v>0</v>
      </c>
      <c r="J23" s="97">
        <f t="shared" si="5"/>
        <v>0</v>
      </c>
      <c r="K23" s="64" t="e">
        <f t="shared" si="6"/>
        <v>#REF!</v>
      </c>
      <c r="L23" s="98" t="e">
        <f t="shared" si="7"/>
        <v>#REF!</v>
      </c>
      <c r="M23" s="99" t="e">
        <f t="shared" si="8"/>
        <v>#REF!</v>
      </c>
      <c r="N23" s="67" t="e">
        <f t="shared" si="9"/>
        <v>#REF!</v>
      </c>
      <c r="O23" s="71" t="e">
        <f t="shared" si="10"/>
        <v>#REF!</v>
      </c>
      <c r="P23" s="95" t="e">
        <f t="shared" si="11"/>
        <v>#REF!</v>
      </c>
      <c r="Q23" s="70" t="e">
        <f t="shared" si="12"/>
        <v>#REF!</v>
      </c>
      <c r="R23" s="100" t="e">
        <f t="shared" si="13"/>
        <v>#REF!</v>
      </c>
      <c r="S23" s="101" t="e">
        <f t="shared" si="14"/>
        <v>#REF!</v>
      </c>
      <c r="U23" s="64" t="e">
        <f t="shared" si="15"/>
        <v>#REF!</v>
      </c>
      <c r="V23" s="98" t="e">
        <f t="shared" si="16"/>
        <v>#REF!</v>
      </c>
      <c r="W23" s="99" t="e">
        <f t="shared" si="17"/>
        <v>#REF!</v>
      </c>
      <c r="X23" s="67" t="e">
        <f t="shared" si="18"/>
        <v>#REF!</v>
      </c>
      <c r="Y23" s="71" t="e">
        <f t="shared" si="19"/>
        <v>#REF!</v>
      </c>
      <c r="Z23" s="95" t="e">
        <f t="shared" si="20"/>
        <v>#REF!</v>
      </c>
      <c r="AA23" s="70" t="e">
        <f t="shared" si="21"/>
        <v>#REF!</v>
      </c>
      <c r="AB23" s="100" t="e">
        <f t="shared" si="22"/>
        <v>#REF!</v>
      </c>
      <c r="AC23" s="101" t="e">
        <f t="shared" si="23"/>
        <v>#REF!</v>
      </c>
      <c r="AD23" s="71" t="e">
        <f t="shared" si="24"/>
        <v>#REF!</v>
      </c>
      <c r="AE23" s="70" t="e">
        <f t="shared" si="25"/>
        <v>#REF!</v>
      </c>
      <c r="AG23" s="17"/>
      <c r="AH23" s="17"/>
    </row>
    <row r="24" spans="2:34" x14ac:dyDescent="0.2">
      <c r="B24" s="95">
        <v>2005</v>
      </c>
      <c r="C24" s="71" t="s">
        <v>286</v>
      </c>
      <c r="D24" s="95" t="s">
        <v>82</v>
      </c>
      <c r="E24" s="96" t="e">
        <f t="shared" si="0"/>
        <v>#REF!</v>
      </c>
      <c r="F24" s="96" t="e">
        <f t="shared" si="1"/>
        <v>#REF!</v>
      </c>
      <c r="G24" s="64" t="e">
        <f t="shared" si="2"/>
        <v>#REF!</v>
      </c>
      <c r="H24" s="97">
        <f t="shared" si="3"/>
        <v>0</v>
      </c>
      <c r="I24" s="97">
        <f t="shared" si="4"/>
        <v>0</v>
      </c>
      <c r="J24" s="97">
        <f t="shared" si="5"/>
        <v>0</v>
      </c>
      <c r="K24" s="64" t="e">
        <f t="shared" si="6"/>
        <v>#REF!</v>
      </c>
      <c r="L24" s="98" t="e">
        <f t="shared" si="7"/>
        <v>#REF!</v>
      </c>
      <c r="M24" s="99" t="e">
        <f t="shared" si="8"/>
        <v>#REF!</v>
      </c>
      <c r="N24" s="67" t="e">
        <f t="shared" si="9"/>
        <v>#REF!</v>
      </c>
      <c r="O24" s="71" t="e">
        <f t="shared" si="10"/>
        <v>#REF!</v>
      </c>
      <c r="P24" s="95" t="e">
        <f t="shared" si="11"/>
        <v>#REF!</v>
      </c>
      <c r="Q24" s="70" t="e">
        <f t="shared" si="12"/>
        <v>#REF!</v>
      </c>
      <c r="R24" s="100" t="e">
        <f t="shared" si="13"/>
        <v>#REF!</v>
      </c>
      <c r="S24" s="101" t="e">
        <f t="shared" si="14"/>
        <v>#REF!</v>
      </c>
      <c r="U24" s="64" t="e">
        <f t="shared" si="15"/>
        <v>#REF!</v>
      </c>
      <c r="V24" s="98" t="e">
        <f t="shared" si="16"/>
        <v>#REF!</v>
      </c>
      <c r="W24" s="99" t="e">
        <f t="shared" si="17"/>
        <v>#REF!</v>
      </c>
      <c r="X24" s="67" t="e">
        <f t="shared" si="18"/>
        <v>#REF!</v>
      </c>
      <c r="Y24" s="71" t="e">
        <f t="shared" si="19"/>
        <v>#REF!</v>
      </c>
      <c r="Z24" s="95" t="e">
        <f t="shared" si="20"/>
        <v>#REF!</v>
      </c>
      <c r="AA24" s="70" t="e">
        <f t="shared" si="21"/>
        <v>#REF!</v>
      </c>
      <c r="AB24" s="100" t="e">
        <f t="shared" si="22"/>
        <v>#REF!</v>
      </c>
      <c r="AC24" s="101" t="e">
        <f t="shared" si="23"/>
        <v>#REF!</v>
      </c>
      <c r="AD24" s="71" t="e">
        <f t="shared" si="24"/>
        <v>#REF!</v>
      </c>
      <c r="AE24" s="70" t="e">
        <f t="shared" si="25"/>
        <v>#REF!</v>
      </c>
      <c r="AG24" s="17"/>
      <c r="AH24" s="17"/>
    </row>
    <row r="25" spans="2:34" x14ac:dyDescent="0.2">
      <c r="B25" s="95">
        <v>2115</v>
      </c>
      <c r="C25" s="71" t="s">
        <v>298</v>
      </c>
      <c r="D25" s="95" t="s">
        <v>83</v>
      </c>
      <c r="E25" s="96" t="e">
        <f t="shared" si="0"/>
        <v>#REF!</v>
      </c>
      <c r="F25" s="96" t="e">
        <f t="shared" si="1"/>
        <v>#REF!</v>
      </c>
      <c r="G25" s="64" t="e">
        <f t="shared" si="2"/>
        <v>#REF!</v>
      </c>
      <c r="H25" s="97">
        <f t="shared" si="3"/>
        <v>0</v>
      </c>
      <c r="I25" s="97">
        <f t="shared" si="4"/>
        <v>0</v>
      </c>
      <c r="J25" s="97">
        <f t="shared" si="5"/>
        <v>0</v>
      </c>
      <c r="K25" s="64" t="e">
        <f t="shared" si="6"/>
        <v>#REF!</v>
      </c>
      <c r="L25" s="98" t="e">
        <f t="shared" si="7"/>
        <v>#REF!</v>
      </c>
      <c r="M25" s="99" t="e">
        <f t="shared" si="8"/>
        <v>#REF!</v>
      </c>
      <c r="N25" s="67" t="e">
        <f t="shared" si="9"/>
        <v>#REF!</v>
      </c>
      <c r="O25" s="71" t="e">
        <f t="shared" si="10"/>
        <v>#REF!</v>
      </c>
      <c r="P25" s="95" t="e">
        <f t="shared" si="11"/>
        <v>#REF!</v>
      </c>
      <c r="Q25" s="70" t="e">
        <f t="shared" si="12"/>
        <v>#REF!</v>
      </c>
      <c r="R25" s="100" t="e">
        <f t="shared" si="13"/>
        <v>#REF!</v>
      </c>
      <c r="S25" s="101" t="e">
        <f t="shared" si="14"/>
        <v>#REF!</v>
      </c>
      <c r="U25" s="64" t="e">
        <f t="shared" si="15"/>
        <v>#REF!</v>
      </c>
      <c r="V25" s="98" t="e">
        <f t="shared" si="16"/>
        <v>#REF!</v>
      </c>
      <c r="W25" s="99" t="e">
        <f t="shared" si="17"/>
        <v>#REF!</v>
      </c>
      <c r="X25" s="67" t="e">
        <f t="shared" si="18"/>
        <v>#REF!</v>
      </c>
      <c r="Y25" s="71" t="e">
        <f t="shared" si="19"/>
        <v>#REF!</v>
      </c>
      <c r="Z25" s="95" t="e">
        <f t="shared" si="20"/>
        <v>#REF!</v>
      </c>
      <c r="AA25" s="70" t="e">
        <f t="shared" si="21"/>
        <v>#REF!</v>
      </c>
      <c r="AB25" s="100" t="e">
        <f t="shared" si="22"/>
        <v>#REF!</v>
      </c>
      <c r="AC25" s="101" t="e">
        <f t="shared" si="23"/>
        <v>#REF!</v>
      </c>
      <c r="AD25" s="71" t="e">
        <f t="shared" si="24"/>
        <v>#REF!</v>
      </c>
      <c r="AE25" s="70" t="e">
        <f t="shared" si="25"/>
        <v>#REF!</v>
      </c>
      <c r="AG25" s="17"/>
      <c r="AH25" s="17"/>
    </row>
    <row r="26" spans="2:34" x14ac:dyDescent="0.2">
      <c r="B26" s="95">
        <v>2041</v>
      </c>
      <c r="C26" s="71" t="s">
        <v>290</v>
      </c>
      <c r="D26" s="95" t="s">
        <v>85</v>
      </c>
      <c r="E26" s="96" t="e">
        <f t="shared" si="0"/>
        <v>#REF!</v>
      </c>
      <c r="F26" s="96" t="e">
        <f t="shared" si="1"/>
        <v>#REF!</v>
      </c>
      <c r="G26" s="64" t="e">
        <f t="shared" si="2"/>
        <v>#REF!</v>
      </c>
      <c r="H26" s="97">
        <f t="shared" si="3"/>
        <v>0</v>
      </c>
      <c r="I26" s="97">
        <f t="shared" si="4"/>
        <v>0</v>
      </c>
      <c r="J26" s="97">
        <f t="shared" si="5"/>
        <v>0</v>
      </c>
      <c r="K26" s="64" t="e">
        <f t="shared" si="6"/>
        <v>#REF!</v>
      </c>
      <c r="L26" s="98" t="e">
        <f t="shared" si="7"/>
        <v>#REF!</v>
      </c>
      <c r="M26" s="99" t="e">
        <f t="shared" si="8"/>
        <v>#REF!</v>
      </c>
      <c r="N26" s="67" t="e">
        <f t="shared" si="9"/>
        <v>#REF!</v>
      </c>
      <c r="O26" s="71" t="e">
        <f t="shared" si="10"/>
        <v>#REF!</v>
      </c>
      <c r="P26" s="95" t="e">
        <f t="shared" si="11"/>
        <v>#REF!</v>
      </c>
      <c r="Q26" s="70" t="e">
        <f t="shared" si="12"/>
        <v>#REF!</v>
      </c>
      <c r="R26" s="100" t="e">
        <f t="shared" si="13"/>
        <v>#REF!</v>
      </c>
      <c r="S26" s="101" t="e">
        <f t="shared" si="14"/>
        <v>#REF!</v>
      </c>
      <c r="U26" s="64" t="e">
        <f t="shared" si="15"/>
        <v>#REF!</v>
      </c>
      <c r="V26" s="98" t="e">
        <f t="shared" si="16"/>
        <v>#REF!</v>
      </c>
      <c r="W26" s="99" t="e">
        <f t="shared" si="17"/>
        <v>#REF!</v>
      </c>
      <c r="X26" s="67" t="e">
        <f t="shared" si="18"/>
        <v>#REF!</v>
      </c>
      <c r="Y26" s="71" t="e">
        <f t="shared" si="19"/>
        <v>#REF!</v>
      </c>
      <c r="Z26" s="95" t="e">
        <f t="shared" si="20"/>
        <v>#REF!</v>
      </c>
      <c r="AA26" s="70" t="e">
        <f t="shared" si="21"/>
        <v>#REF!</v>
      </c>
      <c r="AB26" s="100" t="e">
        <f t="shared" si="22"/>
        <v>#REF!</v>
      </c>
      <c r="AC26" s="101" t="e">
        <f t="shared" si="23"/>
        <v>#REF!</v>
      </c>
      <c r="AD26" s="71" t="e">
        <f t="shared" si="24"/>
        <v>#REF!</v>
      </c>
      <c r="AE26" s="70" t="e">
        <f t="shared" si="25"/>
        <v>#REF!</v>
      </c>
      <c r="AG26" s="17"/>
      <c r="AH26" s="17"/>
    </row>
    <row r="27" spans="2:34" x14ac:dyDescent="0.2">
      <c r="B27" s="95">
        <v>2051</v>
      </c>
      <c r="C27" s="71" t="s">
        <v>291</v>
      </c>
      <c r="D27" s="95" t="s">
        <v>88</v>
      </c>
      <c r="E27" s="96" t="e">
        <f t="shared" si="0"/>
        <v>#REF!</v>
      </c>
      <c r="F27" s="96" t="e">
        <f t="shared" si="1"/>
        <v>#REF!</v>
      </c>
      <c r="G27" s="64" t="e">
        <f t="shared" si="2"/>
        <v>#REF!</v>
      </c>
      <c r="H27" s="97">
        <f t="shared" si="3"/>
        <v>0</v>
      </c>
      <c r="I27" s="97">
        <f t="shared" si="4"/>
        <v>0</v>
      </c>
      <c r="J27" s="97">
        <f t="shared" si="5"/>
        <v>0</v>
      </c>
      <c r="K27" s="64" t="e">
        <f t="shared" si="6"/>
        <v>#REF!</v>
      </c>
      <c r="L27" s="98" t="e">
        <f t="shared" si="7"/>
        <v>#REF!</v>
      </c>
      <c r="M27" s="99" t="e">
        <f t="shared" si="8"/>
        <v>#REF!</v>
      </c>
      <c r="N27" s="67" t="e">
        <f t="shared" si="9"/>
        <v>#REF!</v>
      </c>
      <c r="O27" s="71" t="e">
        <f t="shared" si="10"/>
        <v>#REF!</v>
      </c>
      <c r="P27" s="95" t="e">
        <f t="shared" si="11"/>
        <v>#REF!</v>
      </c>
      <c r="Q27" s="70" t="e">
        <f t="shared" si="12"/>
        <v>#REF!</v>
      </c>
      <c r="R27" s="100" t="e">
        <f t="shared" si="13"/>
        <v>#REF!</v>
      </c>
      <c r="S27" s="101" t="e">
        <f t="shared" si="14"/>
        <v>#REF!</v>
      </c>
      <c r="U27" s="64" t="e">
        <f t="shared" si="15"/>
        <v>#REF!</v>
      </c>
      <c r="V27" s="98" t="e">
        <f t="shared" si="16"/>
        <v>#REF!</v>
      </c>
      <c r="W27" s="99" t="e">
        <f t="shared" si="17"/>
        <v>#REF!</v>
      </c>
      <c r="X27" s="67" t="e">
        <f t="shared" si="18"/>
        <v>#REF!</v>
      </c>
      <c r="Y27" s="71" t="e">
        <f t="shared" si="19"/>
        <v>#REF!</v>
      </c>
      <c r="Z27" s="95" t="e">
        <f t="shared" si="20"/>
        <v>#REF!</v>
      </c>
      <c r="AA27" s="70" t="e">
        <f t="shared" si="21"/>
        <v>#REF!</v>
      </c>
      <c r="AB27" s="100" t="e">
        <f t="shared" si="22"/>
        <v>#REF!</v>
      </c>
      <c r="AC27" s="101" t="e">
        <f t="shared" si="23"/>
        <v>#REF!</v>
      </c>
      <c r="AD27" s="71" t="e">
        <f t="shared" si="24"/>
        <v>#REF!</v>
      </c>
      <c r="AE27" s="70" t="e">
        <f t="shared" si="25"/>
        <v>#REF!</v>
      </c>
      <c r="AG27" s="17"/>
      <c r="AH27" s="17"/>
    </row>
    <row r="28" spans="2:34" x14ac:dyDescent="0.2">
      <c r="B28" s="95">
        <v>1933</v>
      </c>
      <c r="C28" s="71" t="s">
        <v>279</v>
      </c>
      <c r="D28" s="95" t="s">
        <v>89</v>
      </c>
      <c r="E28" s="96" t="e">
        <f t="shared" si="0"/>
        <v>#REF!</v>
      </c>
      <c r="F28" s="96" t="e">
        <f t="shared" si="1"/>
        <v>#REF!</v>
      </c>
      <c r="G28" s="64" t="e">
        <f t="shared" si="2"/>
        <v>#REF!</v>
      </c>
      <c r="H28" s="97">
        <f t="shared" si="3"/>
        <v>0</v>
      </c>
      <c r="I28" s="97">
        <f t="shared" si="4"/>
        <v>0</v>
      </c>
      <c r="J28" s="97">
        <f t="shared" si="5"/>
        <v>0</v>
      </c>
      <c r="K28" s="64" t="e">
        <f t="shared" si="6"/>
        <v>#REF!</v>
      </c>
      <c r="L28" s="98" t="e">
        <f t="shared" si="7"/>
        <v>#REF!</v>
      </c>
      <c r="M28" s="99" t="e">
        <f t="shared" si="8"/>
        <v>#REF!</v>
      </c>
      <c r="N28" s="67" t="e">
        <f t="shared" si="9"/>
        <v>#REF!</v>
      </c>
      <c r="O28" s="71" t="e">
        <f t="shared" si="10"/>
        <v>#REF!</v>
      </c>
      <c r="P28" s="95" t="e">
        <f t="shared" si="11"/>
        <v>#REF!</v>
      </c>
      <c r="Q28" s="70" t="e">
        <f t="shared" si="12"/>
        <v>#REF!</v>
      </c>
      <c r="R28" s="100" t="e">
        <f t="shared" si="13"/>
        <v>#REF!</v>
      </c>
      <c r="S28" s="101" t="e">
        <f t="shared" si="14"/>
        <v>#REF!</v>
      </c>
      <c r="U28" s="64" t="e">
        <f t="shared" si="15"/>
        <v>#REF!</v>
      </c>
      <c r="V28" s="98" t="e">
        <f t="shared" si="16"/>
        <v>#REF!</v>
      </c>
      <c r="W28" s="99" t="e">
        <f t="shared" si="17"/>
        <v>#REF!</v>
      </c>
      <c r="X28" s="67" t="e">
        <f t="shared" si="18"/>
        <v>#REF!</v>
      </c>
      <c r="Y28" s="71" t="e">
        <f t="shared" si="19"/>
        <v>#REF!</v>
      </c>
      <c r="Z28" s="95" t="e">
        <f t="shared" si="20"/>
        <v>#REF!</v>
      </c>
      <c r="AA28" s="70" t="e">
        <f t="shared" si="21"/>
        <v>#REF!</v>
      </c>
      <c r="AB28" s="100" t="e">
        <f t="shared" si="22"/>
        <v>#REF!</v>
      </c>
      <c r="AC28" s="101" t="e">
        <f t="shared" si="23"/>
        <v>#REF!</v>
      </c>
      <c r="AD28" s="71" t="e">
        <f t="shared" si="24"/>
        <v>#REF!</v>
      </c>
      <c r="AE28" s="70" t="e">
        <f t="shared" si="25"/>
        <v>#REF!</v>
      </c>
      <c r="AG28" s="17"/>
      <c r="AH28" s="17"/>
    </row>
    <row r="29" spans="2:34" x14ac:dyDescent="0.2">
      <c r="B29" s="95">
        <v>2208</v>
      </c>
      <c r="C29" s="71" t="s">
        <v>306</v>
      </c>
      <c r="D29" s="95" t="s">
        <v>92</v>
      </c>
      <c r="E29" s="96" t="e">
        <f t="shared" si="0"/>
        <v>#REF!</v>
      </c>
      <c r="F29" s="96" t="e">
        <f t="shared" si="1"/>
        <v>#REF!</v>
      </c>
      <c r="G29" s="64" t="e">
        <f t="shared" si="2"/>
        <v>#REF!</v>
      </c>
      <c r="H29" s="97">
        <f t="shared" si="3"/>
        <v>0</v>
      </c>
      <c r="I29" s="97">
        <f t="shared" si="4"/>
        <v>0</v>
      </c>
      <c r="J29" s="97">
        <f t="shared" si="5"/>
        <v>0</v>
      </c>
      <c r="K29" s="64" t="e">
        <f t="shared" si="6"/>
        <v>#REF!</v>
      </c>
      <c r="L29" s="98" t="e">
        <f t="shared" si="7"/>
        <v>#REF!</v>
      </c>
      <c r="M29" s="99" t="e">
        <f t="shared" si="8"/>
        <v>#REF!</v>
      </c>
      <c r="N29" s="67" t="e">
        <f t="shared" si="9"/>
        <v>#REF!</v>
      </c>
      <c r="O29" s="71" t="e">
        <f t="shared" si="10"/>
        <v>#REF!</v>
      </c>
      <c r="P29" s="95" t="e">
        <f t="shared" si="11"/>
        <v>#REF!</v>
      </c>
      <c r="Q29" s="70" t="e">
        <f t="shared" si="12"/>
        <v>#REF!</v>
      </c>
      <c r="R29" s="100" t="e">
        <f t="shared" si="13"/>
        <v>#REF!</v>
      </c>
      <c r="S29" s="101" t="e">
        <f t="shared" si="14"/>
        <v>#REF!</v>
      </c>
      <c r="U29" s="64" t="e">
        <f t="shared" si="15"/>
        <v>#REF!</v>
      </c>
      <c r="V29" s="98" t="e">
        <f t="shared" si="16"/>
        <v>#REF!</v>
      </c>
      <c r="W29" s="99" t="e">
        <f t="shared" si="17"/>
        <v>#REF!</v>
      </c>
      <c r="X29" s="67" t="e">
        <f t="shared" si="18"/>
        <v>#REF!</v>
      </c>
      <c r="Y29" s="71" t="e">
        <f t="shared" si="19"/>
        <v>#REF!</v>
      </c>
      <c r="Z29" s="95" t="e">
        <f t="shared" si="20"/>
        <v>#REF!</v>
      </c>
      <c r="AA29" s="70" t="e">
        <f t="shared" si="21"/>
        <v>#REF!</v>
      </c>
      <c r="AB29" s="100" t="e">
        <f t="shared" si="22"/>
        <v>#REF!</v>
      </c>
      <c r="AC29" s="101" t="e">
        <f t="shared" si="23"/>
        <v>#REF!</v>
      </c>
      <c r="AD29" s="71" t="e">
        <f t="shared" si="24"/>
        <v>#REF!</v>
      </c>
      <c r="AE29" s="70" t="e">
        <f t="shared" si="25"/>
        <v>#REF!</v>
      </c>
      <c r="AG29" s="17"/>
      <c r="AH29" s="17"/>
    </row>
    <row r="30" spans="2:34" x14ac:dyDescent="0.2">
      <c r="B30" s="95">
        <v>1894</v>
      </c>
      <c r="C30" s="71" t="s">
        <v>276</v>
      </c>
      <c r="D30" s="95" t="s">
        <v>64</v>
      </c>
      <c r="E30" s="96" t="e">
        <f t="shared" si="0"/>
        <v>#REF!</v>
      </c>
      <c r="F30" s="96" t="e">
        <f t="shared" si="1"/>
        <v>#REF!</v>
      </c>
      <c r="G30" s="64" t="e">
        <f t="shared" si="2"/>
        <v>#REF!</v>
      </c>
      <c r="H30" s="97">
        <f t="shared" si="3"/>
        <v>-1817.3185714610445</v>
      </c>
      <c r="I30" s="97">
        <f t="shared" si="4"/>
        <v>0</v>
      </c>
      <c r="J30" s="97">
        <f t="shared" si="5"/>
        <v>0</v>
      </c>
      <c r="K30" s="64" t="e">
        <f t="shared" si="6"/>
        <v>#REF!</v>
      </c>
      <c r="L30" s="98" t="e">
        <f t="shared" si="7"/>
        <v>#REF!</v>
      </c>
      <c r="M30" s="99" t="e">
        <f t="shared" si="8"/>
        <v>#REF!</v>
      </c>
      <c r="N30" s="67" t="e">
        <f t="shared" si="9"/>
        <v>#REF!</v>
      </c>
      <c r="O30" s="71" t="e">
        <f t="shared" si="10"/>
        <v>#REF!</v>
      </c>
      <c r="P30" s="95" t="e">
        <f t="shared" si="11"/>
        <v>#REF!</v>
      </c>
      <c r="Q30" s="70" t="e">
        <f t="shared" si="12"/>
        <v>#REF!</v>
      </c>
      <c r="R30" s="100" t="e">
        <f t="shared" si="13"/>
        <v>#REF!</v>
      </c>
      <c r="S30" s="101" t="e">
        <f t="shared" si="14"/>
        <v>#REF!</v>
      </c>
      <c r="U30" s="64" t="e">
        <f t="shared" si="15"/>
        <v>#REF!</v>
      </c>
      <c r="V30" s="98" t="e">
        <f t="shared" si="16"/>
        <v>#REF!</v>
      </c>
      <c r="W30" s="99" t="e">
        <f t="shared" si="17"/>
        <v>#REF!</v>
      </c>
      <c r="X30" s="67" t="e">
        <f t="shared" si="18"/>
        <v>#REF!</v>
      </c>
      <c r="Y30" s="71" t="e">
        <f t="shared" si="19"/>
        <v>#REF!</v>
      </c>
      <c r="Z30" s="95" t="e">
        <f t="shared" si="20"/>
        <v>#REF!</v>
      </c>
      <c r="AA30" s="70" t="e">
        <f t="shared" si="21"/>
        <v>#REF!</v>
      </c>
      <c r="AB30" s="100" t="e">
        <f t="shared" si="22"/>
        <v>#REF!</v>
      </c>
      <c r="AC30" s="101" t="e">
        <f t="shared" si="23"/>
        <v>#REF!</v>
      </c>
      <c r="AD30" s="71" t="e">
        <f t="shared" si="24"/>
        <v>#REF!</v>
      </c>
      <c r="AE30" s="70" t="e">
        <f t="shared" si="25"/>
        <v>#REF!</v>
      </c>
      <c r="AG30" s="17"/>
      <c r="AH30" s="17"/>
    </row>
    <row r="31" spans="2:34" x14ac:dyDescent="0.2">
      <c r="B31" s="95">
        <v>1969</v>
      </c>
      <c r="C31" s="71" t="s">
        <v>281</v>
      </c>
      <c r="D31" s="95" t="s">
        <v>93</v>
      </c>
      <c r="E31" s="96" t="e">
        <f t="shared" si="0"/>
        <v>#REF!</v>
      </c>
      <c r="F31" s="96" t="e">
        <f t="shared" si="1"/>
        <v>#REF!</v>
      </c>
      <c r="G31" s="64" t="e">
        <f t="shared" si="2"/>
        <v>#REF!</v>
      </c>
      <c r="H31" s="97">
        <f t="shared" si="3"/>
        <v>0</v>
      </c>
      <c r="I31" s="97">
        <f t="shared" si="4"/>
        <v>0</v>
      </c>
      <c r="J31" s="97">
        <f t="shared" si="5"/>
        <v>0</v>
      </c>
      <c r="K31" s="64" t="e">
        <f t="shared" si="6"/>
        <v>#REF!</v>
      </c>
      <c r="L31" s="98" t="e">
        <f t="shared" si="7"/>
        <v>#REF!</v>
      </c>
      <c r="M31" s="99" t="e">
        <f t="shared" si="8"/>
        <v>#REF!</v>
      </c>
      <c r="N31" s="67" t="e">
        <f t="shared" si="9"/>
        <v>#REF!</v>
      </c>
      <c r="O31" s="71" t="e">
        <f t="shared" si="10"/>
        <v>#REF!</v>
      </c>
      <c r="P31" s="95" t="e">
        <f t="shared" si="11"/>
        <v>#REF!</v>
      </c>
      <c r="Q31" s="70" t="e">
        <f t="shared" si="12"/>
        <v>#REF!</v>
      </c>
      <c r="R31" s="100" t="e">
        <f t="shared" si="13"/>
        <v>#REF!</v>
      </c>
      <c r="S31" s="101" t="e">
        <f t="shared" si="14"/>
        <v>#REF!</v>
      </c>
      <c r="U31" s="64" t="e">
        <f t="shared" si="15"/>
        <v>#REF!</v>
      </c>
      <c r="V31" s="98" t="e">
        <f t="shared" si="16"/>
        <v>#REF!</v>
      </c>
      <c r="W31" s="99" t="e">
        <f t="shared" si="17"/>
        <v>#REF!</v>
      </c>
      <c r="X31" s="67" t="e">
        <f t="shared" si="18"/>
        <v>#REF!</v>
      </c>
      <c r="Y31" s="71" t="e">
        <f t="shared" si="19"/>
        <v>#REF!</v>
      </c>
      <c r="Z31" s="95" t="e">
        <f t="shared" si="20"/>
        <v>#REF!</v>
      </c>
      <c r="AA31" s="70" t="e">
        <f t="shared" si="21"/>
        <v>#REF!</v>
      </c>
      <c r="AB31" s="100" t="e">
        <f t="shared" si="22"/>
        <v>#REF!</v>
      </c>
      <c r="AC31" s="101" t="e">
        <f t="shared" si="23"/>
        <v>#REF!</v>
      </c>
      <c r="AD31" s="71" t="e">
        <f t="shared" si="24"/>
        <v>#REF!</v>
      </c>
      <c r="AE31" s="70" t="e">
        <f t="shared" si="25"/>
        <v>#REF!</v>
      </c>
      <c r="AG31" s="17"/>
      <c r="AH31" s="17"/>
    </row>
    <row r="32" spans="2:34" x14ac:dyDescent="0.2">
      <c r="B32" s="95">
        <v>2240</v>
      </c>
      <c r="C32" s="71" t="s">
        <v>310</v>
      </c>
      <c r="D32" s="95" t="s">
        <v>171</v>
      </c>
      <c r="E32" s="96" t="e">
        <f t="shared" si="0"/>
        <v>#REF!</v>
      </c>
      <c r="F32" s="96" t="e">
        <f t="shared" si="1"/>
        <v>#REF!</v>
      </c>
      <c r="G32" s="64" t="e">
        <f t="shared" si="2"/>
        <v>#REF!</v>
      </c>
      <c r="H32" s="97">
        <f t="shared" si="3"/>
        <v>0</v>
      </c>
      <c r="I32" s="97">
        <f t="shared" si="4"/>
        <v>0</v>
      </c>
      <c r="J32" s="97">
        <f t="shared" si="5"/>
        <v>0</v>
      </c>
      <c r="K32" s="64" t="e">
        <f t="shared" si="6"/>
        <v>#REF!</v>
      </c>
      <c r="L32" s="98" t="e">
        <f t="shared" si="7"/>
        <v>#REF!</v>
      </c>
      <c r="M32" s="99" t="e">
        <f t="shared" si="8"/>
        <v>#REF!</v>
      </c>
      <c r="N32" s="67" t="e">
        <f t="shared" si="9"/>
        <v>#REF!</v>
      </c>
      <c r="O32" s="71" t="e">
        <f t="shared" si="10"/>
        <v>#REF!</v>
      </c>
      <c r="P32" s="95" t="e">
        <f t="shared" si="11"/>
        <v>#REF!</v>
      </c>
      <c r="Q32" s="70" t="e">
        <f t="shared" si="12"/>
        <v>#REF!</v>
      </c>
      <c r="R32" s="100" t="e">
        <f t="shared" si="13"/>
        <v>#REF!</v>
      </c>
      <c r="S32" s="101" t="e">
        <f t="shared" si="14"/>
        <v>#REF!</v>
      </c>
      <c r="U32" s="64" t="e">
        <f t="shared" si="15"/>
        <v>#REF!</v>
      </c>
      <c r="V32" s="98" t="e">
        <f t="shared" si="16"/>
        <v>#REF!</v>
      </c>
      <c r="W32" s="99" t="e">
        <f t="shared" si="17"/>
        <v>#REF!</v>
      </c>
      <c r="X32" s="67" t="e">
        <f t="shared" si="18"/>
        <v>#REF!</v>
      </c>
      <c r="Y32" s="71" t="e">
        <f t="shared" si="19"/>
        <v>#REF!</v>
      </c>
      <c r="Z32" s="95" t="e">
        <f t="shared" si="20"/>
        <v>#REF!</v>
      </c>
      <c r="AA32" s="70" t="e">
        <f t="shared" si="21"/>
        <v>#REF!</v>
      </c>
      <c r="AB32" s="100" t="e">
        <f t="shared" si="22"/>
        <v>#REF!</v>
      </c>
      <c r="AC32" s="101" t="e">
        <f t="shared" si="23"/>
        <v>#REF!</v>
      </c>
      <c r="AD32" s="71" t="e">
        <f t="shared" si="24"/>
        <v>#REF!</v>
      </c>
      <c r="AE32" s="70" t="e">
        <f t="shared" si="25"/>
        <v>#REF!</v>
      </c>
      <c r="AG32" s="17"/>
      <c r="AH32" s="17"/>
    </row>
    <row r="33" spans="2:34" x14ac:dyDescent="0.2">
      <c r="B33" s="95">
        <v>2243</v>
      </c>
      <c r="C33" s="71" t="s">
        <v>310</v>
      </c>
      <c r="D33" s="95" t="s">
        <v>119</v>
      </c>
      <c r="E33" s="96" t="e">
        <f t="shared" si="0"/>
        <v>#REF!</v>
      </c>
      <c r="F33" s="96" t="e">
        <f t="shared" si="1"/>
        <v>#REF!</v>
      </c>
      <c r="G33" s="64" t="e">
        <f t="shared" si="2"/>
        <v>#REF!</v>
      </c>
      <c r="H33" s="97">
        <f t="shared" si="3"/>
        <v>0</v>
      </c>
      <c r="I33" s="97">
        <f t="shared" si="4"/>
        <v>0</v>
      </c>
      <c r="J33" s="97">
        <f t="shared" si="5"/>
        <v>0</v>
      </c>
      <c r="K33" s="64" t="e">
        <f t="shared" si="6"/>
        <v>#REF!</v>
      </c>
      <c r="L33" s="98" t="e">
        <f t="shared" si="7"/>
        <v>#REF!</v>
      </c>
      <c r="M33" s="99" t="e">
        <f t="shared" si="8"/>
        <v>#REF!</v>
      </c>
      <c r="N33" s="67" t="e">
        <f t="shared" si="9"/>
        <v>#REF!</v>
      </c>
      <c r="O33" s="71" t="e">
        <f t="shared" si="10"/>
        <v>#REF!</v>
      </c>
      <c r="P33" s="95" t="e">
        <f t="shared" si="11"/>
        <v>#REF!</v>
      </c>
      <c r="Q33" s="70" t="e">
        <f t="shared" si="12"/>
        <v>#REF!</v>
      </c>
      <c r="R33" s="100" t="e">
        <f t="shared" si="13"/>
        <v>#REF!</v>
      </c>
      <c r="S33" s="101" t="e">
        <f t="shared" si="14"/>
        <v>#REF!</v>
      </c>
      <c r="U33" s="64" t="e">
        <f t="shared" si="15"/>
        <v>#REF!</v>
      </c>
      <c r="V33" s="98" t="e">
        <f t="shared" si="16"/>
        <v>#REF!</v>
      </c>
      <c r="W33" s="99" t="e">
        <f t="shared" si="17"/>
        <v>#REF!</v>
      </c>
      <c r="X33" s="67" t="e">
        <f t="shared" si="18"/>
        <v>#REF!</v>
      </c>
      <c r="Y33" s="71" t="e">
        <f t="shared" si="19"/>
        <v>#REF!</v>
      </c>
      <c r="Z33" s="95" t="e">
        <f t="shared" si="20"/>
        <v>#REF!</v>
      </c>
      <c r="AA33" s="70" t="e">
        <f t="shared" si="21"/>
        <v>#REF!</v>
      </c>
      <c r="AB33" s="100" t="e">
        <f t="shared" si="22"/>
        <v>#REF!</v>
      </c>
      <c r="AC33" s="101" t="e">
        <f t="shared" si="23"/>
        <v>#REF!</v>
      </c>
      <c r="AD33" s="71" t="e">
        <f t="shared" si="24"/>
        <v>#REF!</v>
      </c>
      <c r="AE33" s="70" t="e">
        <f t="shared" si="25"/>
        <v>#REF!</v>
      </c>
      <c r="AG33" s="17"/>
      <c r="AH33" s="17"/>
    </row>
    <row r="34" spans="2:34" x14ac:dyDescent="0.2">
      <c r="B34" s="7">
        <v>5309</v>
      </c>
      <c r="C34" s="7" t="s">
        <v>284</v>
      </c>
      <c r="D34" s="7" t="s">
        <v>316</v>
      </c>
      <c r="E34" s="96"/>
      <c r="F34" s="96"/>
      <c r="G34" s="64"/>
      <c r="H34" s="97"/>
      <c r="I34" s="97"/>
      <c r="J34" s="97"/>
      <c r="K34" s="64"/>
      <c r="L34" s="98"/>
      <c r="M34" s="99"/>
      <c r="N34" s="67"/>
      <c r="O34" s="71"/>
      <c r="P34" s="95"/>
      <c r="Q34" s="70"/>
      <c r="R34" s="100"/>
      <c r="S34" s="101"/>
      <c r="U34" s="64"/>
      <c r="V34" s="98"/>
      <c r="W34" s="99"/>
      <c r="X34" s="67"/>
      <c r="Y34" s="71"/>
      <c r="Z34" s="95"/>
      <c r="AA34" s="70"/>
      <c r="AB34" s="100"/>
      <c r="AC34" s="101"/>
      <c r="AD34" s="71"/>
      <c r="AE34" s="70">
        <v>143564.39741292284</v>
      </c>
      <c r="AG34" s="17"/>
      <c r="AH34" s="17"/>
    </row>
    <row r="35" spans="2:34" x14ac:dyDescent="0.2">
      <c r="B35" s="95">
        <v>1976</v>
      </c>
      <c r="C35" s="71" t="s">
        <v>284</v>
      </c>
      <c r="D35" s="95" t="s">
        <v>39</v>
      </c>
      <c r="E35" s="96" t="e">
        <f t="shared" ref="E35:E76" si="26">IF(ISNA(VLOOKUP($B35,SSFQ,134,FALSE)),0,VLOOKUP($B35,SSFQ,134,FALSE))</f>
        <v>#REF!</v>
      </c>
      <c r="F35" s="96" t="e">
        <f t="shared" ref="F35:F76" si="27">IF(ISNA(VLOOKUP($B35,SSFQ,118,FALSE)),0,VLOOKUP($B35,SSFQ,118,FALSE))*0.25</f>
        <v>#REF!</v>
      </c>
      <c r="G35" s="64" t="e">
        <f t="shared" ref="G35:G76" si="28">E35+F35</f>
        <v>#REF!</v>
      </c>
      <c r="H35" s="97">
        <f t="shared" ref="H35:H76" si="29">-IF(ISNA(VLOOKUP($B35,Virt,5,FALSE)),0,VLOOKUP($B35,Virt,5,FALSE))</f>
        <v>0</v>
      </c>
      <c r="I35" s="97">
        <f t="shared" ref="I35:I76" si="30">-IF(ISNA(VLOOKUP($B35,Indy_pivot,2,FALSE)),0,VLOOKUP($B35,Indy_pivot,2,FALSE))</f>
        <v>-216.08500000000001</v>
      </c>
      <c r="J35" s="97">
        <f t="shared" ref="J35:J76" si="31">-IF(ISNA(VLOOKUP($B35,NonPar,5,FALSE)),0,VLOOKUP($B35,NonPar,5,FALSE))</f>
        <v>0</v>
      </c>
      <c r="K35" s="64" t="e">
        <f t="shared" ref="K35:K76" si="32">$G35+$H35+$I35+$J35</f>
        <v>#REF!</v>
      </c>
      <c r="L35" s="98" t="e">
        <f t="shared" ref="L35:L76" si="33">K35*$D$16</f>
        <v>#REF!</v>
      </c>
      <c r="M35" s="99" t="e">
        <f t="shared" ref="M35:M76" si="34">IF(K35=0,"",IF(K35&lt;$W$16,"Yes",""))</f>
        <v>#REF!</v>
      </c>
      <c r="N35" s="67" t="e">
        <f t="shared" ref="N35:N76" si="35">IF(K35=0,"",IF(K35&lt;$W$16,$W$16-K35,""))</f>
        <v>#REF!</v>
      </c>
      <c r="O35" s="71" t="e">
        <f t="shared" ref="O35:O76" si="36">IF(K35=0,"",IF(K35&lt;$M$16,(K35+N35)*$Q$16,""))</f>
        <v>#REF!</v>
      </c>
      <c r="P35" s="95" t="e">
        <f t="shared" ref="P35:P76" si="37">IF(K35=0,"",IF(K35&lt;$W$16,(K35+N35),""))</f>
        <v>#REF!</v>
      </c>
      <c r="Q35" s="70" t="e">
        <f t="shared" ref="Q35:Q76" si="38">MAX(O35,(K35*$Q$16))</f>
        <v>#REF!</v>
      </c>
      <c r="R35" s="100" t="e">
        <f t="shared" ref="R35:R76" si="39">IF(Q35=0,0,(Q35-L35))</f>
        <v>#REF!</v>
      </c>
      <c r="S35" s="101" t="e">
        <f t="shared" ref="S35:S76" si="40">IF(R35=0,"",(R35/L35))</f>
        <v>#REF!</v>
      </c>
      <c r="U35" s="64" t="e">
        <f t="shared" ref="U35:U76" si="41">$G35+$H35+$I35+$J35</f>
        <v>#REF!</v>
      </c>
      <c r="V35" s="98" t="e">
        <f t="shared" ref="V35:V76" si="42">U35*$E$16</f>
        <v>#REF!</v>
      </c>
      <c r="W35" s="99" t="e">
        <f t="shared" ref="W35:W76" si="43">IF(U35=0,"",IF(U35&lt;$W$16,"Yes",""))</f>
        <v>#REF!</v>
      </c>
      <c r="X35" s="67" t="e">
        <f t="shared" ref="X35:X76" si="44">IF(U35=0,0,IF(U35&lt;$W$16,$W$16-U35,0))</f>
        <v>#REF!</v>
      </c>
      <c r="Y35" s="71" t="e">
        <f t="shared" ref="Y35:Y76" si="45">IF(U35=0,"",IF(U35&lt;$W$16,(U35+X35)*$AA$16,""))</f>
        <v>#REF!</v>
      </c>
      <c r="Z35" s="95" t="e">
        <f t="shared" ref="Z35:Z76" si="46">IF(U35=0,"",IF(U35&lt;$W$16,(U35+X35),""))</f>
        <v>#REF!</v>
      </c>
      <c r="AA35" s="70" t="e">
        <f t="shared" ref="AA35:AA76" si="47">MAX(Y35,(U35*$AA$16))</f>
        <v>#REF!</v>
      </c>
      <c r="AB35" s="100" t="e">
        <f t="shared" ref="AB35:AB76" si="48">IF(AA35=0,"",(AA35-V35))</f>
        <v>#REF!</v>
      </c>
      <c r="AC35" s="101" t="e">
        <f t="shared" ref="AC35:AC76" si="49">IF(AB35="","",(AB35/V35))</f>
        <v>#REF!</v>
      </c>
      <c r="AD35" s="71" t="e">
        <f t="shared" ref="AD35:AD76" si="50">IF(AA35=0,0,(U35+X35)/$AA$14)*$E$13</f>
        <v>#REF!</v>
      </c>
      <c r="AE35" s="70" t="e">
        <f t="shared" ref="AE35:AE76" si="51">AA35+AD35</f>
        <v>#REF!</v>
      </c>
      <c r="AG35" s="17"/>
      <c r="AH35" s="17"/>
    </row>
    <row r="36" spans="2:34" x14ac:dyDescent="0.2">
      <c r="B36" s="95">
        <v>2088</v>
      </c>
      <c r="C36" s="71" t="s">
        <v>295</v>
      </c>
      <c r="D36" s="95" t="s">
        <v>140</v>
      </c>
      <c r="E36" s="96" t="e">
        <f t="shared" si="26"/>
        <v>#REF!</v>
      </c>
      <c r="F36" s="96" t="e">
        <f t="shared" si="27"/>
        <v>#REF!</v>
      </c>
      <c r="G36" s="64" t="e">
        <f t="shared" si="28"/>
        <v>#REF!</v>
      </c>
      <c r="H36" s="97">
        <f t="shared" si="29"/>
        <v>0</v>
      </c>
      <c r="I36" s="97">
        <f t="shared" si="30"/>
        <v>0</v>
      </c>
      <c r="J36" s="97">
        <f t="shared" si="31"/>
        <v>0</v>
      </c>
      <c r="K36" s="64" t="e">
        <f t="shared" si="32"/>
        <v>#REF!</v>
      </c>
      <c r="L36" s="98" t="e">
        <f t="shared" si="33"/>
        <v>#REF!</v>
      </c>
      <c r="M36" s="99" t="e">
        <f t="shared" si="34"/>
        <v>#REF!</v>
      </c>
      <c r="N36" s="67" t="e">
        <f t="shared" si="35"/>
        <v>#REF!</v>
      </c>
      <c r="O36" s="71" t="e">
        <f t="shared" si="36"/>
        <v>#REF!</v>
      </c>
      <c r="P36" s="95" t="e">
        <f t="shared" si="37"/>
        <v>#REF!</v>
      </c>
      <c r="Q36" s="70" t="e">
        <f t="shared" si="38"/>
        <v>#REF!</v>
      </c>
      <c r="R36" s="100" t="e">
        <f t="shared" si="39"/>
        <v>#REF!</v>
      </c>
      <c r="S36" s="101" t="e">
        <f t="shared" si="40"/>
        <v>#REF!</v>
      </c>
      <c r="U36" s="64" t="e">
        <f t="shared" si="41"/>
        <v>#REF!</v>
      </c>
      <c r="V36" s="98" t="e">
        <f t="shared" si="42"/>
        <v>#REF!</v>
      </c>
      <c r="W36" s="99" t="e">
        <f t="shared" si="43"/>
        <v>#REF!</v>
      </c>
      <c r="X36" s="67" t="e">
        <f t="shared" si="44"/>
        <v>#REF!</v>
      </c>
      <c r="Y36" s="71" t="e">
        <f t="shared" si="45"/>
        <v>#REF!</v>
      </c>
      <c r="Z36" s="95" t="e">
        <f t="shared" si="46"/>
        <v>#REF!</v>
      </c>
      <c r="AA36" s="70" t="e">
        <f t="shared" si="47"/>
        <v>#REF!</v>
      </c>
      <c r="AB36" s="100" t="e">
        <f t="shared" si="48"/>
        <v>#REF!</v>
      </c>
      <c r="AC36" s="101" t="e">
        <f t="shared" si="49"/>
        <v>#REF!</v>
      </c>
      <c r="AD36" s="71" t="e">
        <f t="shared" si="50"/>
        <v>#REF!</v>
      </c>
      <c r="AE36" s="70" t="e">
        <f t="shared" si="51"/>
        <v>#REF!</v>
      </c>
      <c r="AG36" s="17"/>
      <c r="AH36" s="17"/>
    </row>
    <row r="37" spans="2:34" x14ac:dyDescent="0.2">
      <c r="B37" s="95">
        <v>2095</v>
      </c>
      <c r="C37" s="71" t="s">
        <v>295</v>
      </c>
      <c r="D37" s="95" t="s">
        <v>172</v>
      </c>
      <c r="E37" s="96" t="e">
        <f t="shared" si="26"/>
        <v>#REF!</v>
      </c>
      <c r="F37" s="96" t="e">
        <f t="shared" si="27"/>
        <v>#REF!</v>
      </c>
      <c r="G37" s="64" t="e">
        <f t="shared" si="28"/>
        <v>#REF!</v>
      </c>
      <c r="H37" s="97">
        <f t="shared" si="29"/>
        <v>0</v>
      </c>
      <c r="I37" s="97">
        <f t="shared" si="30"/>
        <v>0</v>
      </c>
      <c r="J37" s="97">
        <f t="shared" si="31"/>
        <v>0</v>
      </c>
      <c r="K37" s="64" t="e">
        <f t="shared" si="32"/>
        <v>#REF!</v>
      </c>
      <c r="L37" s="98" t="e">
        <f t="shared" si="33"/>
        <v>#REF!</v>
      </c>
      <c r="M37" s="99" t="e">
        <f t="shared" si="34"/>
        <v>#REF!</v>
      </c>
      <c r="N37" s="67" t="e">
        <f t="shared" si="35"/>
        <v>#REF!</v>
      </c>
      <c r="O37" s="71" t="e">
        <f t="shared" si="36"/>
        <v>#REF!</v>
      </c>
      <c r="P37" s="95" t="e">
        <f t="shared" si="37"/>
        <v>#REF!</v>
      </c>
      <c r="Q37" s="70" t="e">
        <f t="shared" si="38"/>
        <v>#REF!</v>
      </c>
      <c r="R37" s="100" t="e">
        <f t="shared" si="39"/>
        <v>#REF!</v>
      </c>
      <c r="S37" s="101" t="e">
        <f t="shared" si="40"/>
        <v>#REF!</v>
      </c>
      <c r="U37" s="64" t="e">
        <f t="shared" si="41"/>
        <v>#REF!</v>
      </c>
      <c r="V37" s="98" t="e">
        <f t="shared" si="42"/>
        <v>#REF!</v>
      </c>
      <c r="W37" s="99" t="e">
        <f t="shared" si="43"/>
        <v>#REF!</v>
      </c>
      <c r="X37" s="67" t="e">
        <f t="shared" si="44"/>
        <v>#REF!</v>
      </c>
      <c r="Y37" s="71" t="e">
        <f t="shared" si="45"/>
        <v>#REF!</v>
      </c>
      <c r="Z37" s="95" t="e">
        <f t="shared" si="46"/>
        <v>#REF!</v>
      </c>
      <c r="AA37" s="70" t="e">
        <f t="shared" si="47"/>
        <v>#REF!</v>
      </c>
      <c r="AB37" s="100" t="e">
        <f t="shared" si="48"/>
        <v>#REF!</v>
      </c>
      <c r="AC37" s="101" t="e">
        <f t="shared" si="49"/>
        <v>#REF!</v>
      </c>
      <c r="AD37" s="71" t="e">
        <f t="shared" si="50"/>
        <v>#REF!</v>
      </c>
      <c r="AE37" s="70" t="e">
        <f t="shared" si="51"/>
        <v>#REF!</v>
      </c>
      <c r="AG37" s="17"/>
      <c r="AH37" s="17"/>
    </row>
    <row r="38" spans="2:34" x14ac:dyDescent="0.2">
      <c r="B38" s="95">
        <v>2052</v>
      </c>
      <c r="C38" s="71" t="s">
        <v>291</v>
      </c>
      <c r="D38" s="95" t="s">
        <v>99</v>
      </c>
      <c r="E38" s="96" t="e">
        <f t="shared" si="26"/>
        <v>#REF!</v>
      </c>
      <c r="F38" s="96" t="e">
        <f t="shared" si="27"/>
        <v>#REF!</v>
      </c>
      <c r="G38" s="64" t="e">
        <f t="shared" si="28"/>
        <v>#REF!</v>
      </c>
      <c r="H38" s="97">
        <f t="shared" si="29"/>
        <v>0</v>
      </c>
      <c r="I38" s="97">
        <f t="shared" si="30"/>
        <v>0</v>
      </c>
      <c r="J38" s="97">
        <f t="shared" si="31"/>
        <v>0</v>
      </c>
      <c r="K38" s="64" t="e">
        <f t="shared" si="32"/>
        <v>#REF!</v>
      </c>
      <c r="L38" s="98" t="e">
        <f t="shared" si="33"/>
        <v>#REF!</v>
      </c>
      <c r="M38" s="99" t="e">
        <f t="shared" si="34"/>
        <v>#REF!</v>
      </c>
      <c r="N38" s="67" t="e">
        <f t="shared" si="35"/>
        <v>#REF!</v>
      </c>
      <c r="O38" s="71" t="e">
        <f t="shared" si="36"/>
        <v>#REF!</v>
      </c>
      <c r="P38" s="95" t="e">
        <f t="shared" si="37"/>
        <v>#REF!</v>
      </c>
      <c r="Q38" s="70" t="e">
        <f t="shared" si="38"/>
        <v>#REF!</v>
      </c>
      <c r="R38" s="100" t="e">
        <f t="shared" si="39"/>
        <v>#REF!</v>
      </c>
      <c r="S38" s="101" t="e">
        <f t="shared" si="40"/>
        <v>#REF!</v>
      </c>
      <c r="U38" s="64" t="e">
        <f t="shared" si="41"/>
        <v>#REF!</v>
      </c>
      <c r="V38" s="98" t="e">
        <f t="shared" si="42"/>
        <v>#REF!</v>
      </c>
      <c r="W38" s="99" t="e">
        <f t="shared" si="43"/>
        <v>#REF!</v>
      </c>
      <c r="X38" s="67" t="e">
        <f t="shared" si="44"/>
        <v>#REF!</v>
      </c>
      <c r="Y38" s="71" t="e">
        <f t="shared" si="45"/>
        <v>#REF!</v>
      </c>
      <c r="Z38" s="95" t="e">
        <f t="shared" si="46"/>
        <v>#REF!</v>
      </c>
      <c r="AA38" s="70" t="e">
        <f t="shared" si="47"/>
        <v>#REF!</v>
      </c>
      <c r="AB38" s="100" t="e">
        <f t="shared" si="48"/>
        <v>#REF!</v>
      </c>
      <c r="AC38" s="101" t="e">
        <f t="shared" si="49"/>
        <v>#REF!</v>
      </c>
      <c r="AD38" s="71" t="e">
        <f t="shared" si="50"/>
        <v>#REF!</v>
      </c>
      <c r="AE38" s="70" t="e">
        <f t="shared" si="51"/>
        <v>#REF!</v>
      </c>
      <c r="AG38" s="17"/>
      <c r="AH38" s="17"/>
    </row>
    <row r="39" spans="2:34" x14ac:dyDescent="0.2">
      <c r="B39" s="95">
        <v>1974</v>
      </c>
      <c r="C39" s="71" t="s">
        <v>283</v>
      </c>
      <c r="D39" s="95" t="s">
        <v>101</v>
      </c>
      <c r="E39" s="96" t="e">
        <f t="shared" si="26"/>
        <v>#REF!</v>
      </c>
      <c r="F39" s="96" t="e">
        <f t="shared" si="27"/>
        <v>#REF!</v>
      </c>
      <c r="G39" s="64" t="e">
        <f t="shared" si="28"/>
        <v>#REF!</v>
      </c>
      <c r="H39" s="97">
        <f t="shared" si="29"/>
        <v>0</v>
      </c>
      <c r="I39" s="97">
        <f t="shared" si="30"/>
        <v>0</v>
      </c>
      <c r="J39" s="97">
        <f t="shared" si="31"/>
        <v>0</v>
      </c>
      <c r="K39" s="64" t="e">
        <f t="shared" si="32"/>
        <v>#REF!</v>
      </c>
      <c r="L39" s="98" t="e">
        <f t="shared" si="33"/>
        <v>#REF!</v>
      </c>
      <c r="M39" s="99" t="e">
        <f t="shared" si="34"/>
        <v>#REF!</v>
      </c>
      <c r="N39" s="67" t="e">
        <f t="shared" si="35"/>
        <v>#REF!</v>
      </c>
      <c r="O39" s="71" t="e">
        <f t="shared" si="36"/>
        <v>#REF!</v>
      </c>
      <c r="P39" s="95" t="e">
        <f t="shared" si="37"/>
        <v>#REF!</v>
      </c>
      <c r="Q39" s="70" t="e">
        <f t="shared" si="38"/>
        <v>#REF!</v>
      </c>
      <c r="R39" s="100" t="e">
        <f t="shared" si="39"/>
        <v>#REF!</v>
      </c>
      <c r="S39" s="101" t="e">
        <f t="shared" si="40"/>
        <v>#REF!</v>
      </c>
      <c r="U39" s="64" t="e">
        <f t="shared" si="41"/>
        <v>#REF!</v>
      </c>
      <c r="V39" s="98" t="e">
        <f t="shared" si="42"/>
        <v>#REF!</v>
      </c>
      <c r="W39" s="99" t="e">
        <f t="shared" si="43"/>
        <v>#REF!</v>
      </c>
      <c r="X39" s="67" t="e">
        <f t="shared" si="44"/>
        <v>#REF!</v>
      </c>
      <c r="Y39" s="71" t="e">
        <f t="shared" si="45"/>
        <v>#REF!</v>
      </c>
      <c r="Z39" s="95" t="e">
        <f t="shared" si="46"/>
        <v>#REF!</v>
      </c>
      <c r="AA39" s="70" t="e">
        <f t="shared" si="47"/>
        <v>#REF!</v>
      </c>
      <c r="AB39" s="100" t="e">
        <f t="shared" si="48"/>
        <v>#REF!</v>
      </c>
      <c r="AC39" s="101" t="e">
        <f t="shared" si="49"/>
        <v>#REF!</v>
      </c>
      <c r="AD39" s="71" t="e">
        <f t="shared" si="50"/>
        <v>#REF!</v>
      </c>
      <c r="AE39" s="70" t="e">
        <f t="shared" si="51"/>
        <v>#REF!</v>
      </c>
      <c r="AG39" s="17"/>
      <c r="AH39" s="17"/>
    </row>
    <row r="40" spans="2:34" x14ac:dyDescent="0.2">
      <c r="B40" s="95">
        <v>1896</v>
      </c>
      <c r="C40" s="71" t="s">
        <v>276</v>
      </c>
      <c r="D40" s="95" t="s">
        <v>102</v>
      </c>
      <c r="E40" s="96" t="e">
        <f t="shared" si="26"/>
        <v>#REF!</v>
      </c>
      <c r="F40" s="96" t="e">
        <f t="shared" si="27"/>
        <v>#REF!</v>
      </c>
      <c r="G40" s="64" t="e">
        <f t="shared" si="28"/>
        <v>#REF!</v>
      </c>
      <c r="H40" s="97">
        <f t="shared" si="29"/>
        <v>0</v>
      </c>
      <c r="I40" s="97">
        <f t="shared" si="30"/>
        <v>0</v>
      </c>
      <c r="J40" s="97">
        <f t="shared" si="31"/>
        <v>0</v>
      </c>
      <c r="K40" s="64" t="e">
        <f t="shared" si="32"/>
        <v>#REF!</v>
      </c>
      <c r="L40" s="98" t="e">
        <f t="shared" si="33"/>
        <v>#REF!</v>
      </c>
      <c r="M40" s="99" t="e">
        <f t="shared" si="34"/>
        <v>#REF!</v>
      </c>
      <c r="N40" s="67" t="e">
        <f t="shared" si="35"/>
        <v>#REF!</v>
      </c>
      <c r="O40" s="71" t="e">
        <f t="shared" si="36"/>
        <v>#REF!</v>
      </c>
      <c r="P40" s="95" t="e">
        <f t="shared" si="37"/>
        <v>#REF!</v>
      </c>
      <c r="Q40" s="70" t="e">
        <f t="shared" si="38"/>
        <v>#REF!</v>
      </c>
      <c r="R40" s="100" t="e">
        <f t="shared" si="39"/>
        <v>#REF!</v>
      </c>
      <c r="S40" s="101" t="e">
        <f t="shared" si="40"/>
        <v>#REF!</v>
      </c>
      <c r="U40" s="64" t="e">
        <f t="shared" si="41"/>
        <v>#REF!</v>
      </c>
      <c r="V40" s="98" t="e">
        <f t="shared" si="42"/>
        <v>#REF!</v>
      </c>
      <c r="W40" s="99" t="e">
        <f t="shared" si="43"/>
        <v>#REF!</v>
      </c>
      <c r="X40" s="67" t="e">
        <f t="shared" si="44"/>
        <v>#REF!</v>
      </c>
      <c r="Y40" s="71" t="e">
        <f t="shared" si="45"/>
        <v>#REF!</v>
      </c>
      <c r="Z40" s="95" t="e">
        <f t="shared" si="46"/>
        <v>#REF!</v>
      </c>
      <c r="AA40" s="70" t="e">
        <f t="shared" si="47"/>
        <v>#REF!</v>
      </c>
      <c r="AB40" s="100" t="e">
        <f t="shared" si="48"/>
        <v>#REF!</v>
      </c>
      <c r="AC40" s="101" t="e">
        <f t="shared" si="49"/>
        <v>#REF!</v>
      </c>
      <c r="AD40" s="71" t="e">
        <f t="shared" si="50"/>
        <v>#REF!</v>
      </c>
      <c r="AE40" s="70" t="e">
        <f t="shared" si="51"/>
        <v>#REF!</v>
      </c>
      <c r="AG40" s="17"/>
      <c r="AH40" s="17"/>
    </row>
    <row r="41" spans="2:34" x14ac:dyDescent="0.2">
      <c r="B41" s="95">
        <v>2046</v>
      </c>
      <c r="C41" s="71" t="s">
        <v>290</v>
      </c>
      <c r="D41" s="95" t="s">
        <v>103</v>
      </c>
      <c r="E41" s="96" t="e">
        <f t="shared" si="26"/>
        <v>#REF!</v>
      </c>
      <c r="F41" s="96" t="e">
        <f t="shared" si="27"/>
        <v>#REF!</v>
      </c>
      <c r="G41" s="64" t="e">
        <f t="shared" si="28"/>
        <v>#REF!</v>
      </c>
      <c r="H41" s="97">
        <f t="shared" si="29"/>
        <v>0</v>
      </c>
      <c r="I41" s="97">
        <f t="shared" si="30"/>
        <v>0</v>
      </c>
      <c r="J41" s="97">
        <f t="shared" si="31"/>
        <v>0</v>
      </c>
      <c r="K41" s="64" t="e">
        <f t="shared" si="32"/>
        <v>#REF!</v>
      </c>
      <c r="L41" s="98" t="e">
        <f t="shared" si="33"/>
        <v>#REF!</v>
      </c>
      <c r="M41" s="99" t="e">
        <f t="shared" si="34"/>
        <v>#REF!</v>
      </c>
      <c r="N41" s="67" t="e">
        <f t="shared" si="35"/>
        <v>#REF!</v>
      </c>
      <c r="O41" s="71" t="e">
        <f t="shared" si="36"/>
        <v>#REF!</v>
      </c>
      <c r="P41" s="95" t="e">
        <f t="shared" si="37"/>
        <v>#REF!</v>
      </c>
      <c r="Q41" s="70" t="e">
        <f t="shared" si="38"/>
        <v>#REF!</v>
      </c>
      <c r="R41" s="100" t="e">
        <f t="shared" si="39"/>
        <v>#REF!</v>
      </c>
      <c r="S41" s="101" t="e">
        <f t="shared" si="40"/>
        <v>#REF!</v>
      </c>
      <c r="U41" s="64" t="e">
        <f t="shared" si="41"/>
        <v>#REF!</v>
      </c>
      <c r="V41" s="98" t="e">
        <f t="shared" si="42"/>
        <v>#REF!</v>
      </c>
      <c r="W41" s="99" t="e">
        <f t="shared" si="43"/>
        <v>#REF!</v>
      </c>
      <c r="X41" s="67" t="e">
        <f t="shared" si="44"/>
        <v>#REF!</v>
      </c>
      <c r="Y41" s="71" t="e">
        <f t="shared" si="45"/>
        <v>#REF!</v>
      </c>
      <c r="Z41" s="95" t="e">
        <f t="shared" si="46"/>
        <v>#REF!</v>
      </c>
      <c r="AA41" s="70" t="e">
        <f t="shared" si="47"/>
        <v>#REF!</v>
      </c>
      <c r="AB41" s="100" t="e">
        <f t="shared" si="48"/>
        <v>#REF!</v>
      </c>
      <c r="AC41" s="101" t="e">
        <f t="shared" si="49"/>
        <v>#REF!</v>
      </c>
      <c r="AD41" s="71" t="e">
        <f t="shared" si="50"/>
        <v>#REF!</v>
      </c>
      <c r="AE41" s="70" t="e">
        <f t="shared" si="51"/>
        <v>#REF!</v>
      </c>
      <c r="AG41" s="17"/>
      <c r="AH41" s="17"/>
    </row>
    <row r="42" spans="2:34" x14ac:dyDescent="0.2">
      <c r="B42" s="95">
        <v>1995</v>
      </c>
      <c r="C42" s="71" t="s">
        <v>285</v>
      </c>
      <c r="D42" s="95" t="s">
        <v>104</v>
      </c>
      <c r="E42" s="96" t="e">
        <f t="shared" si="26"/>
        <v>#REF!</v>
      </c>
      <c r="F42" s="96" t="e">
        <f t="shared" si="27"/>
        <v>#REF!</v>
      </c>
      <c r="G42" s="64" t="e">
        <f t="shared" si="28"/>
        <v>#REF!</v>
      </c>
      <c r="H42" s="97">
        <f t="shared" si="29"/>
        <v>0</v>
      </c>
      <c r="I42" s="97">
        <f t="shared" si="30"/>
        <v>0</v>
      </c>
      <c r="J42" s="97">
        <f t="shared" si="31"/>
        <v>0</v>
      </c>
      <c r="K42" s="64" t="e">
        <f t="shared" si="32"/>
        <v>#REF!</v>
      </c>
      <c r="L42" s="98" t="e">
        <f t="shared" si="33"/>
        <v>#REF!</v>
      </c>
      <c r="M42" s="99" t="e">
        <f t="shared" si="34"/>
        <v>#REF!</v>
      </c>
      <c r="N42" s="67" t="e">
        <f t="shared" si="35"/>
        <v>#REF!</v>
      </c>
      <c r="O42" s="71" t="e">
        <f t="shared" si="36"/>
        <v>#REF!</v>
      </c>
      <c r="P42" s="95" t="e">
        <f t="shared" si="37"/>
        <v>#REF!</v>
      </c>
      <c r="Q42" s="70" t="e">
        <f t="shared" si="38"/>
        <v>#REF!</v>
      </c>
      <c r="R42" s="100" t="e">
        <f t="shared" si="39"/>
        <v>#REF!</v>
      </c>
      <c r="S42" s="101" t="e">
        <f t="shared" si="40"/>
        <v>#REF!</v>
      </c>
      <c r="U42" s="64" t="e">
        <f t="shared" si="41"/>
        <v>#REF!</v>
      </c>
      <c r="V42" s="98" t="e">
        <f t="shared" si="42"/>
        <v>#REF!</v>
      </c>
      <c r="W42" s="99" t="e">
        <f t="shared" si="43"/>
        <v>#REF!</v>
      </c>
      <c r="X42" s="67" t="e">
        <f t="shared" si="44"/>
        <v>#REF!</v>
      </c>
      <c r="Y42" s="71" t="e">
        <f t="shared" si="45"/>
        <v>#REF!</v>
      </c>
      <c r="Z42" s="95" t="e">
        <f t="shared" si="46"/>
        <v>#REF!</v>
      </c>
      <c r="AA42" s="70" t="e">
        <f t="shared" si="47"/>
        <v>#REF!</v>
      </c>
      <c r="AB42" s="100" t="e">
        <f t="shared" si="48"/>
        <v>#REF!</v>
      </c>
      <c r="AC42" s="101" t="e">
        <f t="shared" si="49"/>
        <v>#REF!</v>
      </c>
      <c r="AD42" s="71" t="e">
        <f t="shared" si="50"/>
        <v>#REF!</v>
      </c>
      <c r="AE42" s="70" t="e">
        <f t="shared" si="51"/>
        <v>#REF!</v>
      </c>
      <c r="AG42" s="17"/>
      <c r="AH42" s="17"/>
    </row>
    <row r="43" spans="2:34" x14ac:dyDescent="0.2">
      <c r="B43" s="95">
        <v>1929</v>
      </c>
      <c r="C43" s="71" t="s">
        <v>278</v>
      </c>
      <c r="D43" s="95" t="s">
        <v>63</v>
      </c>
      <c r="E43" s="96" t="e">
        <f t="shared" si="26"/>
        <v>#REF!</v>
      </c>
      <c r="F43" s="96" t="e">
        <f t="shared" si="27"/>
        <v>#REF!</v>
      </c>
      <c r="G43" s="64" t="e">
        <f t="shared" si="28"/>
        <v>#REF!</v>
      </c>
      <c r="H43" s="97">
        <f t="shared" si="29"/>
        <v>0</v>
      </c>
      <c r="I43" s="97">
        <f t="shared" si="30"/>
        <v>0</v>
      </c>
      <c r="J43" s="97">
        <f t="shared" si="31"/>
        <v>0</v>
      </c>
      <c r="K43" s="64" t="e">
        <f t="shared" si="32"/>
        <v>#REF!</v>
      </c>
      <c r="L43" s="98" t="e">
        <f t="shared" si="33"/>
        <v>#REF!</v>
      </c>
      <c r="M43" s="99" t="e">
        <f t="shared" si="34"/>
        <v>#REF!</v>
      </c>
      <c r="N43" s="67" t="e">
        <f t="shared" si="35"/>
        <v>#REF!</v>
      </c>
      <c r="O43" s="71" t="e">
        <f t="shared" si="36"/>
        <v>#REF!</v>
      </c>
      <c r="P43" s="95" t="e">
        <f t="shared" si="37"/>
        <v>#REF!</v>
      </c>
      <c r="Q43" s="70" t="e">
        <f t="shared" si="38"/>
        <v>#REF!</v>
      </c>
      <c r="R43" s="100" t="e">
        <f t="shared" si="39"/>
        <v>#REF!</v>
      </c>
      <c r="S43" s="101" t="e">
        <f t="shared" si="40"/>
        <v>#REF!</v>
      </c>
      <c r="U43" s="64" t="e">
        <f t="shared" si="41"/>
        <v>#REF!</v>
      </c>
      <c r="V43" s="98" t="e">
        <f t="shared" si="42"/>
        <v>#REF!</v>
      </c>
      <c r="W43" s="99" t="e">
        <f t="shared" si="43"/>
        <v>#REF!</v>
      </c>
      <c r="X43" s="67" t="e">
        <f t="shared" si="44"/>
        <v>#REF!</v>
      </c>
      <c r="Y43" s="71" t="e">
        <f t="shared" si="45"/>
        <v>#REF!</v>
      </c>
      <c r="Z43" s="95" t="e">
        <f t="shared" si="46"/>
        <v>#REF!</v>
      </c>
      <c r="AA43" s="70" t="e">
        <f t="shared" si="47"/>
        <v>#REF!</v>
      </c>
      <c r="AB43" s="100" t="e">
        <f t="shared" si="48"/>
        <v>#REF!</v>
      </c>
      <c r="AC43" s="101" t="e">
        <f t="shared" si="49"/>
        <v>#REF!</v>
      </c>
      <c r="AD43" s="71" t="e">
        <f t="shared" si="50"/>
        <v>#REF!</v>
      </c>
      <c r="AE43" s="70" t="e">
        <f t="shared" si="51"/>
        <v>#REF!</v>
      </c>
      <c r="AG43" s="17"/>
      <c r="AH43" s="17"/>
    </row>
    <row r="44" spans="2:34" x14ac:dyDescent="0.2">
      <c r="B44" s="95">
        <v>2139</v>
      </c>
      <c r="C44" s="71" t="s">
        <v>300</v>
      </c>
      <c r="D44" s="95" t="s">
        <v>105</v>
      </c>
      <c r="E44" s="96" t="e">
        <f t="shared" si="26"/>
        <v>#REF!</v>
      </c>
      <c r="F44" s="96" t="e">
        <f t="shared" si="27"/>
        <v>#REF!</v>
      </c>
      <c r="G44" s="64" t="e">
        <f t="shared" si="28"/>
        <v>#REF!</v>
      </c>
      <c r="H44" s="97">
        <f t="shared" si="29"/>
        <v>0</v>
      </c>
      <c r="I44" s="97">
        <f t="shared" si="30"/>
        <v>0</v>
      </c>
      <c r="J44" s="97">
        <f t="shared" si="31"/>
        <v>0</v>
      </c>
      <c r="K44" s="64" t="e">
        <f t="shared" si="32"/>
        <v>#REF!</v>
      </c>
      <c r="L44" s="98" t="e">
        <f t="shared" si="33"/>
        <v>#REF!</v>
      </c>
      <c r="M44" s="99" t="e">
        <f t="shared" si="34"/>
        <v>#REF!</v>
      </c>
      <c r="N44" s="67" t="e">
        <f t="shared" si="35"/>
        <v>#REF!</v>
      </c>
      <c r="O44" s="71" t="e">
        <f t="shared" si="36"/>
        <v>#REF!</v>
      </c>
      <c r="P44" s="95" t="e">
        <f t="shared" si="37"/>
        <v>#REF!</v>
      </c>
      <c r="Q44" s="70" t="e">
        <f t="shared" si="38"/>
        <v>#REF!</v>
      </c>
      <c r="R44" s="100" t="e">
        <f t="shared" si="39"/>
        <v>#REF!</v>
      </c>
      <c r="S44" s="101" t="e">
        <f t="shared" si="40"/>
        <v>#REF!</v>
      </c>
      <c r="U44" s="64" t="e">
        <f t="shared" si="41"/>
        <v>#REF!</v>
      </c>
      <c r="V44" s="98" t="e">
        <f t="shared" si="42"/>
        <v>#REF!</v>
      </c>
      <c r="W44" s="99" t="e">
        <f t="shared" si="43"/>
        <v>#REF!</v>
      </c>
      <c r="X44" s="67" t="e">
        <f t="shared" si="44"/>
        <v>#REF!</v>
      </c>
      <c r="Y44" s="71" t="e">
        <f t="shared" si="45"/>
        <v>#REF!</v>
      </c>
      <c r="Z44" s="95" t="e">
        <f t="shared" si="46"/>
        <v>#REF!</v>
      </c>
      <c r="AA44" s="70" t="e">
        <f t="shared" si="47"/>
        <v>#REF!</v>
      </c>
      <c r="AB44" s="100" t="e">
        <f t="shared" si="48"/>
        <v>#REF!</v>
      </c>
      <c r="AC44" s="101" t="e">
        <f t="shared" si="49"/>
        <v>#REF!</v>
      </c>
      <c r="AD44" s="71" t="e">
        <f t="shared" si="50"/>
        <v>#REF!</v>
      </c>
      <c r="AE44" s="70" t="e">
        <f t="shared" si="51"/>
        <v>#REF!</v>
      </c>
      <c r="AG44" s="17"/>
      <c r="AH44" s="17"/>
    </row>
    <row r="45" spans="2:34" x14ac:dyDescent="0.2">
      <c r="B45" s="95">
        <v>2185</v>
      </c>
      <c r="C45" s="71" t="s">
        <v>302</v>
      </c>
      <c r="D45" s="95" t="s">
        <v>48</v>
      </c>
      <c r="E45" s="96" t="e">
        <f t="shared" si="26"/>
        <v>#REF!</v>
      </c>
      <c r="F45" s="96" t="e">
        <f t="shared" si="27"/>
        <v>#REF!</v>
      </c>
      <c r="G45" s="64" t="e">
        <f t="shared" si="28"/>
        <v>#REF!</v>
      </c>
      <c r="H45" s="97">
        <f t="shared" si="29"/>
        <v>0</v>
      </c>
      <c r="I45" s="97">
        <f t="shared" si="30"/>
        <v>0</v>
      </c>
      <c r="J45" s="97">
        <f t="shared" si="31"/>
        <v>0</v>
      </c>
      <c r="K45" s="64" t="e">
        <f t="shared" si="32"/>
        <v>#REF!</v>
      </c>
      <c r="L45" s="98" t="e">
        <f t="shared" si="33"/>
        <v>#REF!</v>
      </c>
      <c r="M45" s="99" t="e">
        <f t="shared" si="34"/>
        <v>#REF!</v>
      </c>
      <c r="N45" s="67" t="e">
        <f t="shared" si="35"/>
        <v>#REF!</v>
      </c>
      <c r="O45" s="71" t="e">
        <f t="shared" si="36"/>
        <v>#REF!</v>
      </c>
      <c r="P45" s="95" t="e">
        <f t="shared" si="37"/>
        <v>#REF!</v>
      </c>
      <c r="Q45" s="70" t="e">
        <f t="shared" si="38"/>
        <v>#REF!</v>
      </c>
      <c r="R45" s="100" t="e">
        <f t="shared" si="39"/>
        <v>#REF!</v>
      </c>
      <c r="S45" s="101" t="e">
        <f t="shared" si="40"/>
        <v>#REF!</v>
      </c>
      <c r="U45" s="64" t="e">
        <f t="shared" si="41"/>
        <v>#REF!</v>
      </c>
      <c r="V45" s="98" t="e">
        <f t="shared" si="42"/>
        <v>#REF!</v>
      </c>
      <c r="W45" s="99" t="e">
        <f t="shared" si="43"/>
        <v>#REF!</v>
      </c>
      <c r="X45" s="67" t="e">
        <f t="shared" si="44"/>
        <v>#REF!</v>
      </c>
      <c r="Y45" s="71" t="e">
        <f t="shared" si="45"/>
        <v>#REF!</v>
      </c>
      <c r="Z45" s="95" t="e">
        <f t="shared" si="46"/>
        <v>#REF!</v>
      </c>
      <c r="AA45" s="70" t="e">
        <f t="shared" si="47"/>
        <v>#REF!</v>
      </c>
      <c r="AB45" s="100" t="e">
        <f t="shared" si="48"/>
        <v>#REF!</v>
      </c>
      <c r="AC45" s="101" t="e">
        <f t="shared" si="49"/>
        <v>#REF!</v>
      </c>
      <c r="AD45" s="71" t="e">
        <f t="shared" si="50"/>
        <v>#REF!</v>
      </c>
      <c r="AE45" s="70" t="e">
        <f t="shared" si="51"/>
        <v>#REF!</v>
      </c>
      <c r="AG45" s="17"/>
      <c r="AH45" s="17"/>
    </row>
    <row r="46" spans="2:34" x14ac:dyDescent="0.2">
      <c r="B46" s="95">
        <v>1972</v>
      </c>
      <c r="C46" s="71" t="s">
        <v>283</v>
      </c>
      <c r="D46" s="95" t="s">
        <v>130</v>
      </c>
      <c r="E46" s="96" t="e">
        <f t="shared" si="26"/>
        <v>#REF!</v>
      </c>
      <c r="F46" s="96" t="e">
        <f t="shared" si="27"/>
        <v>#REF!</v>
      </c>
      <c r="G46" s="64" t="e">
        <f t="shared" si="28"/>
        <v>#REF!</v>
      </c>
      <c r="H46" s="97">
        <f t="shared" si="29"/>
        <v>0</v>
      </c>
      <c r="I46" s="97">
        <f t="shared" si="30"/>
        <v>0</v>
      </c>
      <c r="J46" s="97">
        <f t="shared" si="31"/>
        <v>0</v>
      </c>
      <c r="K46" s="64" t="e">
        <f t="shared" si="32"/>
        <v>#REF!</v>
      </c>
      <c r="L46" s="98" t="e">
        <f t="shared" si="33"/>
        <v>#REF!</v>
      </c>
      <c r="M46" s="99" t="e">
        <f t="shared" si="34"/>
        <v>#REF!</v>
      </c>
      <c r="N46" s="67" t="e">
        <f t="shared" si="35"/>
        <v>#REF!</v>
      </c>
      <c r="O46" s="71" t="e">
        <f t="shared" si="36"/>
        <v>#REF!</v>
      </c>
      <c r="P46" s="95" t="e">
        <f t="shared" si="37"/>
        <v>#REF!</v>
      </c>
      <c r="Q46" s="70" t="e">
        <f t="shared" si="38"/>
        <v>#REF!</v>
      </c>
      <c r="R46" s="100" t="e">
        <f t="shared" si="39"/>
        <v>#REF!</v>
      </c>
      <c r="S46" s="101" t="e">
        <f t="shared" si="40"/>
        <v>#REF!</v>
      </c>
      <c r="U46" s="64" t="e">
        <f t="shared" si="41"/>
        <v>#REF!</v>
      </c>
      <c r="V46" s="98" t="e">
        <f t="shared" si="42"/>
        <v>#REF!</v>
      </c>
      <c r="W46" s="99" t="e">
        <f t="shared" si="43"/>
        <v>#REF!</v>
      </c>
      <c r="X46" s="67" t="e">
        <f t="shared" si="44"/>
        <v>#REF!</v>
      </c>
      <c r="Y46" s="71" t="e">
        <f t="shared" si="45"/>
        <v>#REF!</v>
      </c>
      <c r="Z46" s="95" t="e">
        <f t="shared" si="46"/>
        <v>#REF!</v>
      </c>
      <c r="AA46" s="70" t="e">
        <f t="shared" si="47"/>
        <v>#REF!</v>
      </c>
      <c r="AB46" s="100" t="e">
        <f t="shared" si="48"/>
        <v>#REF!</v>
      </c>
      <c r="AC46" s="101" t="e">
        <f t="shared" si="49"/>
        <v>#REF!</v>
      </c>
      <c r="AD46" s="71" t="e">
        <f t="shared" si="50"/>
        <v>#REF!</v>
      </c>
      <c r="AE46" s="70" t="e">
        <f t="shared" si="51"/>
        <v>#REF!</v>
      </c>
      <c r="AG46" s="17"/>
      <c r="AH46" s="17"/>
    </row>
    <row r="47" spans="2:34" x14ac:dyDescent="0.2">
      <c r="B47" s="95">
        <v>2105</v>
      </c>
      <c r="C47" s="71" t="s">
        <v>297</v>
      </c>
      <c r="D47" s="95" t="s">
        <v>106</v>
      </c>
      <c r="E47" s="96" t="e">
        <f t="shared" si="26"/>
        <v>#REF!</v>
      </c>
      <c r="F47" s="96" t="e">
        <f t="shared" si="27"/>
        <v>#REF!</v>
      </c>
      <c r="G47" s="64" t="e">
        <f t="shared" si="28"/>
        <v>#REF!</v>
      </c>
      <c r="H47" s="97">
        <f t="shared" si="29"/>
        <v>0</v>
      </c>
      <c r="I47" s="97">
        <f t="shared" si="30"/>
        <v>0</v>
      </c>
      <c r="J47" s="97">
        <f t="shared" si="31"/>
        <v>0</v>
      </c>
      <c r="K47" s="64" t="e">
        <f t="shared" si="32"/>
        <v>#REF!</v>
      </c>
      <c r="L47" s="98" t="e">
        <f t="shared" si="33"/>
        <v>#REF!</v>
      </c>
      <c r="M47" s="99" t="e">
        <f t="shared" si="34"/>
        <v>#REF!</v>
      </c>
      <c r="N47" s="67" t="e">
        <f t="shared" si="35"/>
        <v>#REF!</v>
      </c>
      <c r="O47" s="71" t="e">
        <f t="shared" si="36"/>
        <v>#REF!</v>
      </c>
      <c r="P47" s="95" t="e">
        <f t="shared" si="37"/>
        <v>#REF!</v>
      </c>
      <c r="Q47" s="70" t="e">
        <f t="shared" si="38"/>
        <v>#REF!</v>
      </c>
      <c r="R47" s="100" t="e">
        <f t="shared" si="39"/>
        <v>#REF!</v>
      </c>
      <c r="S47" s="101" t="e">
        <f t="shared" si="40"/>
        <v>#REF!</v>
      </c>
      <c r="U47" s="64" t="e">
        <f t="shared" si="41"/>
        <v>#REF!</v>
      </c>
      <c r="V47" s="98" t="e">
        <f t="shared" si="42"/>
        <v>#REF!</v>
      </c>
      <c r="W47" s="99" t="e">
        <f t="shared" si="43"/>
        <v>#REF!</v>
      </c>
      <c r="X47" s="67" t="e">
        <f t="shared" si="44"/>
        <v>#REF!</v>
      </c>
      <c r="Y47" s="71" t="e">
        <f t="shared" si="45"/>
        <v>#REF!</v>
      </c>
      <c r="Z47" s="95" t="e">
        <f t="shared" si="46"/>
        <v>#REF!</v>
      </c>
      <c r="AA47" s="70" t="e">
        <f t="shared" si="47"/>
        <v>#REF!</v>
      </c>
      <c r="AB47" s="100" t="e">
        <f t="shared" si="48"/>
        <v>#REF!</v>
      </c>
      <c r="AC47" s="101" t="e">
        <f t="shared" si="49"/>
        <v>#REF!</v>
      </c>
      <c r="AD47" s="71" t="e">
        <f t="shared" si="50"/>
        <v>#REF!</v>
      </c>
      <c r="AE47" s="70" t="e">
        <f t="shared" si="51"/>
        <v>#REF!</v>
      </c>
      <c r="AG47" s="17"/>
      <c r="AH47" s="17"/>
    </row>
    <row r="48" spans="2:34" x14ac:dyDescent="0.2">
      <c r="B48" s="95">
        <v>2042</v>
      </c>
      <c r="C48" s="71" t="s">
        <v>290</v>
      </c>
      <c r="D48" s="95" t="s">
        <v>60</v>
      </c>
      <c r="E48" s="96" t="e">
        <f t="shared" si="26"/>
        <v>#REF!</v>
      </c>
      <c r="F48" s="96" t="e">
        <f t="shared" si="27"/>
        <v>#REF!</v>
      </c>
      <c r="G48" s="64" t="e">
        <f t="shared" si="28"/>
        <v>#REF!</v>
      </c>
      <c r="H48" s="97">
        <f t="shared" si="29"/>
        <v>0</v>
      </c>
      <c r="I48" s="97">
        <f t="shared" si="30"/>
        <v>0</v>
      </c>
      <c r="J48" s="97">
        <f t="shared" si="31"/>
        <v>0</v>
      </c>
      <c r="K48" s="64" t="e">
        <f t="shared" si="32"/>
        <v>#REF!</v>
      </c>
      <c r="L48" s="98" t="e">
        <f t="shared" si="33"/>
        <v>#REF!</v>
      </c>
      <c r="M48" s="99" t="e">
        <f t="shared" si="34"/>
        <v>#REF!</v>
      </c>
      <c r="N48" s="67" t="e">
        <f t="shared" si="35"/>
        <v>#REF!</v>
      </c>
      <c r="O48" s="71" t="e">
        <f t="shared" si="36"/>
        <v>#REF!</v>
      </c>
      <c r="P48" s="95" t="e">
        <f t="shared" si="37"/>
        <v>#REF!</v>
      </c>
      <c r="Q48" s="70" t="e">
        <f t="shared" si="38"/>
        <v>#REF!</v>
      </c>
      <c r="R48" s="100" t="e">
        <f t="shared" si="39"/>
        <v>#REF!</v>
      </c>
      <c r="S48" s="101" t="e">
        <f t="shared" si="40"/>
        <v>#REF!</v>
      </c>
      <c r="U48" s="64" t="e">
        <f t="shared" si="41"/>
        <v>#REF!</v>
      </c>
      <c r="V48" s="98" t="e">
        <f t="shared" si="42"/>
        <v>#REF!</v>
      </c>
      <c r="W48" s="99" t="e">
        <f t="shared" si="43"/>
        <v>#REF!</v>
      </c>
      <c r="X48" s="67" t="e">
        <f t="shared" si="44"/>
        <v>#REF!</v>
      </c>
      <c r="Y48" s="71" t="e">
        <f t="shared" si="45"/>
        <v>#REF!</v>
      </c>
      <c r="Z48" s="95" t="e">
        <f t="shared" si="46"/>
        <v>#REF!</v>
      </c>
      <c r="AA48" s="70" t="e">
        <f t="shared" si="47"/>
        <v>#REF!</v>
      </c>
      <c r="AB48" s="100" t="e">
        <f t="shared" si="48"/>
        <v>#REF!</v>
      </c>
      <c r="AC48" s="101" t="e">
        <f t="shared" si="49"/>
        <v>#REF!</v>
      </c>
      <c r="AD48" s="71" t="e">
        <f t="shared" si="50"/>
        <v>#REF!</v>
      </c>
      <c r="AE48" s="70" t="e">
        <f t="shared" si="51"/>
        <v>#REF!</v>
      </c>
      <c r="AG48" s="17"/>
      <c r="AH48" s="17"/>
    </row>
    <row r="49" spans="2:34" x14ac:dyDescent="0.2">
      <c r="B49" s="95">
        <v>2191</v>
      </c>
      <c r="C49" s="71" t="s">
        <v>303</v>
      </c>
      <c r="D49" s="95" t="s">
        <v>107</v>
      </c>
      <c r="E49" s="96" t="e">
        <f t="shared" si="26"/>
        <v>#REF!</v>
      </c>
      <c r="F49" s="96" t="e">
        <f t="shared" si="27"/>
        <v>#REF!</v>
      </c>
      <c r="G49" s="64" t="e">
        <f t="shared" si="28"/>
        <v>#REF!</v>
      </c>
      <c r="H49" s="97">
        <f t="shared" si="29"/>
        <v>0</v>
      </c>
      <c r="I49" s="97">
        <f t="shared" si="30"/>
        <v>0</v>
      </c>
      <c r="J49" s="97">
        <f t="shared" si="31"/>
        <v>0</v>
      </c>
      <c r="K49" s="64" t="e">
        <f t="shared" si="32"/>
        <v>#REF!</v>
      </c>
      <c r="L49" s="98" t="e">
        <f t="shared" si="33"/>
        <v>#REF!</v>
      </c>
      <c r="M49" s="99" t="e">
        <f t="shared" si="34"/>
        <v>#REF!</v>
      </c>
      <c r="N49" s="67" t="e">
        <f t="shared" si="35"/>
        <v>#REF!</v>
      </c>
      <c r="O49" s="71" t="e">
        <f t="shared" si="36"/>
        <v>#REF!</v>
      </c>
      <c r="P49" s="95" t="e">
        <f t="shared" si="37"/>
        <v>#REF!</v>
      </c>
      <c r="Q49" s="70" t="e">
        <f t="shared" si="38"/>
        <v>#REF!</v>
      </c>
      <c r="R49" s="100" t="e">
        <f t="shared" si="39"/>
        <v>#REF!</v>
      </c>
      <c r="S49" s="101" t="e">
        <f t="shared" si="40"/>
        <v>#REF!</v>
      </c>
      <c r="U49" s="64" t="e">
        <f t="shared" si="41"/>
        <v>#REF!</v>
      </c>
      <c r="V49" s="98" t="e">
        <f t="shared" si="42"/>
        <v>#REF!</v>
      </c>
      <c r="W49" s="99" t="e">
        <f t="shared" si="43"/>
        <v>#REF!</v>
      </c>
      <c r="X49" s="67" t="e">
        <f t="shared" si="44"/>
        <v>#REF!</v>
      </c>
      <c r="Y49" s="71" t="e">
        <f t="shared" si="45"/>
        <v>#REF!</v>
      </c>
      <c r="Z49" s="95" t="e">
        <f t="shared" si="46"/>
        <v>#REF!</v>
      </c>
      <c r="AA49" s="70" t="e">
        <f t="shared" si="47"/>
        <v>#REF!</v>
      </c>
      <c r="AB49" s="100" t="e">
        <f t="shared" si="48"/>
        <v>#REF!</v>
      </c>
      <c r="AC49" s="101" t="e">
        <f t="shared" si="49"/>
        <v>#REF!</v>
      </c>
      <c r="AD49" s="71" t="e">
        <f t="shared" si="50"/>
        <v>#REF!</v>
      </c>
      <c r="AE49" s="70" t="e">
        <f t="shared" si="51"/>
        <v>#REF!</v>
      </c>
      <c r="AG49" s="17"/>
      <c r="AH49" s="17"/>
    </row>
    <row r="50" spans="2:34" x14ac:dyDescent="0.2">
      <c r="B50" s="95">
        <v>1945</v>
      </c>
      <c r="C50" s="71" t="s">
        <v>280</v>
      </c>
      <c r="D50" s="95" t="s">
        <v>96</v>
      </c>
      <c r="E50" s="96" t="e">
        <f t="shared" si="26"/>
        <v>#REF!</v>
      </c>
      <c r="F50" s="96" t="e">
        <f t="shared" si="27"/>
        <v>#REF!</v>
      </c>
      <c r="G50" s="64" t="e">
        <f t="shared" si="28"/>
        <v>#REF!</v>
      </c>
      <c r="H50" s="97">
        <f t="shared" si="29"/>
        <v>0</v>
      </c>
      <c r="I50" s="97">
        <f t="shared" si="30"/>
        <v>0</v>
      </c>
      <c r="J50" s="97">
        <f t="shared" si="31"/>
        <v>0</v>
      </c>
      <c r="K50" s="64" t="e">
        <f t="shared" si="32"/>
        <v>#REF!</v>
      </c>
      <c r="L50" s="98" t="e">
        <f t="shared" si="33"/>
        <v>#REF!</v>
      </c>
      <c r="M50" s="99" t="e">
        <f t="shared" si="34"/>
        <v>#REF!</v>
      </c>
      <c r="N50" s="67" t="e">
        <f t="shared" si="35"/>
        <v>#REF!</v>
      </c>
      <c r="O50" s="71" t="e">
        <f t="shared" si="36"/>
        <v>#REF!</v>
      </c>
      <c r="P50" s="95" t="e">
        <f t="shared" si="37"/>
        <v>#REF!</v>
      </c>
      <c r="Q50" s="70" t="e">
        <f t="shared" si="38"/>
        <v>#REF!</v>
      </c>
      <c r="R50" s="100" t="e">
        <f t="shared" si="39"/>
        <v>#REF!</v>
      </c>
      <c r="S50" s="101" t="e">
        <f t="shared" si="40"/>
        <v>#REF!</v>
      </c>
      <c r="U50" s="64" t="e">
        <f t="shared" si="41"/>
        <v>#REF!</v>
      </c>
      <c r="V50" s="98" t="e">
        <f t="shared" si="42"/>
        <v>#REF!</v>
      </c>
      <c r="W50" s="99" t="e">
        <f t="shared" si="43"/>
        <v>#REF!</v>
      </c>
      <c r="X50" s="67" t="e">
        <f t="shared" si="44"/>
        <v>#REF!</v>
      </c>
      <c r="Y50" s="71" t="e">
        <f t="shared" si="45"/>
        <v>#REF!</v>
      </c>
      <c r="Z50" s="95" t="e">
        <f t="shared" si="46"/>
        <v>#REF!</v>
      </c>
      <c r="AA50" s="70" t="e">
        <f t="shared" si="47"/>
        <v>#REF!</v>
      </c>
      <c r="AB50" s="100" t="e">
        <f t="shared" si="48"/>
        <v>#REF!</v>
      </c>
      <c r="AC50" s="101" t="e">
        <f t="shared" si="49"/>
        <v>#REF!</v>
      </c>
      <c r="AD50" s="71" t="e">
        <f t="shared" si="50"/>
        <v>#REF!</v>
      </c>
      <c r="AE50" s="70" t="e">
        <f t="shared" si="51"/>
        <v>#REF!</v>
      </c>
      <c r="AG50" s="17"/>
      <c r="AH50" s="17"/>
    </row>
    <row r="51" spans="2:34" x14ac:dyDescent="0.2">
      <c r="B51" s="95">
        <v>1927</v>
      </c>
      <c r="C51" s="71" t="s">
        <v>278</v>
      </c>
      <c r="D51" s="95" t="s">
        <v>121</v>
      </c>
      <c r="E51" s="96" t="e">
        <f t="shared" si="26"/>
        <v>#REF!</v>
      </c>
      <c r="F51" s="96" t="e">
        <f t="shared" si="27"/>
        <v>#REF!</v>
      </c>
      <c r="G51" s="64" t="e">
        <f t="shared" si="28"/>
        <v>#REF!</v>
      </c>
      <c r="H51" s="97">
        <f t="shared" si="29"/>
        <v>0</v>
      </c>
      <c r="I51" s="97">
        <f t="shared" si="30"/>
        <v>0</v>
      </c>
      <c r="J51" s="97">
        <f t="shared" si="31"/>
        <v>0</v>
      </c>
      <c r="K51" s="64" t="e">
        <f t="shared" si="32"/>
        <v>#REF!</v>
      </c>
      <c r="L51" s="98" t="e">
        <f t="shared" si="33"/>
        <v>#REF!</v>
      </c>
      <c r="M51" s="99" t="e">
        <f t="shared" si="34"/>
        <v>#REF!</v>
      </c>
      <c r="N51" s="67" t="e">
        <f t="shared" si="35"/>
        <v>#REF!</v>
      </c>
      <c r="O51" s="71" t="e">
        <f t="shared" si="36"/>
        <v>#REF!</v>
      </c>
      <c r="P51" s="95" t="e">
        <f t="shared" si="37"/>
        <v>#REF!</v>
      </c>
      <c r="Q51" s="70" t="e">
        <f t="shared" si="38"/>
        <v>#REF!</v>
      </c>
      <c r="R51" s="100" t="e">
        <f t="shared" si="39"/>
        <v>#REF!</v>
      </c>
      <c r="S51" s="101" t="e">
        <f t="shared" si="40"/>
        <v>#REF!</v>
      </c>
      <c r="U51" s="64" t="e">
        <f t="shared" si="41"/>
        <v>#REF!</v>
      </c>
      <c r="V51" s="98" t="e">
        <f t="shared" si="42"/>
        <v>#REF!</v>
      </c>
      <c r="W51" s="99" t="e">
        <f t="shared" si="43"/>
        <v>#REF!</v>
      </c>
      <c r="X51" s="67" t="e">
        <f t="shared" si="44"/>
        <v>#REF!</v>
      </c>
      <c r="Y51" s="71" t="e">
        <f t="shared" si="45"/>
        <v>#REF!</v>
      </c>
      <c r="Z51" s="95" t="e">
        <f t="shared" si="46"/>
        <v>#REF!</v>
      </c>
      <c r="AA51" s="70" t="e">
        <f t="shared" si="47"/>
        <v>#REF!</v>
      </c>
      <c r="AB51" s="100" t="e">
        <f t="shared" si="48"/>
        <v>#REF!</v>
      </c>
      <c r="AC51" s="101" t="e">
        <f t="shared" si="49"/>
        <v>#REF!</v>
      </c>
      <c r="AD51" s="71" t="e">
        <f t="shared" si="50"/>
        <v>#REF!</v>
      </c>
      <c r="AE51" s="70" t="e">
        <f t="shared" si="51"/>
        <v>#REF!</v>
      </c>
      <c r="AG51" s="17"/>
      <c r="AH51" s="17"/>
    </row>
    <row r="52" spans="2:34" x14ac:dyDescent="0.2">
      <c r="B52" s="95">
        <v>2006</v>
      </c>
      <c r="C52" s="71" t="s">
        <v>286</v>
      </c>
      <c r="D52" s="95" t="s">
        <v>110</v>
      </c>
      <c r="E52" s="96" t="e">
        <f t="shared" si="26"/>
        <v>#REF!</v>
      </c>
      <c r="F52" s="96" t="e">
        <f t="shared" si="27"/>
        <v>#REF!</v>
      </c>
      <c r="G52" s="64" t="e">
        <f t="shared" si="28"/>
        <v>#REF!</v>
      </c>
      <c r="H52" s="97">
        <f t="shared" si="29"/>
        <v>0</v>
      </c>
      <c r="I52" s="97">
        <f t="shared" si="30"/>
        <v>0</v>
      </c>
      <c r="J52" s="97">
        <f t="shared" si="31"/>
        <v>0</v>
      </c>
      <c r="K52" s="64" t="e">
        <f t="shared" si="32"/>
        <v>#REF!</v>
      </c>
      <c r="L52" s="98" t="e">
        <f t="shared" si="33"/>
        <v>#REF!</v>
      </c>
      <c r="M52" s="99" t="e">
        <f t="shared" si="34"/>
        <v>#REF!</v>
      </c>
      <c r="N52" s="67" t="e">
        <f t="shared" si="35"/>
        <v>#REF!</v>
      </c>
      <c r="O52" s="71" t="e">
        <f t="shared" si="36"/>
        <v>#REF!</v>
      </c>
      <c r="P52" s="95" t="e">
        <f t="shared" si="37"/>
        <v>#REF!</v>
      </c>
      <c r="Q52" s="70" t="e">
        <f t="shared" si="38"/>
        <v>#REF!</v>
      </c>
      <c r="R52" s="100" t="e">
        <f t="shared" si="39"/>
        <v>#REF!</v>
      </c>
      <c r="S52" s="101" t="e">
        <f t="shared" si="40"/>
        <v>#REF!</v>
      </c>
      <c r="U52" s="64" t="e">
        <f t="shared" si="41"/>
        <v>#REF!</v>
      </c>
      <c r="V52" s="98" t="e">
        <f t="shared" si="42"/>
        <v>#REF!</v>
      </c>
      <c r="W52" s="99" t="e">
        <f t="shared" si="43"/>
        <v>#REF!</v>
      </c>
      <c r="X52" s="67" t="e">
        <f t="shared" si="44"/>
        <v>#REF!</v>
      </c>
      <c r="Y52" s="71" t="e">
        <f t="shared" si="45"/>
        <v>#REF!</v>
      </c>
      <c r="Z52" s="95" t="e">
        <f t="shared" si="46"/>
        <v>#REF!</v>
      </c>
      <c r="AA52" s="70" t="e">
        <f t="shared" si="47"/>
        <v>#REF!</v>
      </c>
      <c r="AB52" s="100" t="e">
        <f t="shared" si="48"/>
        <v>#REF!</v>
      </c>
      <c r="AC52" s="101" t="e">
        <f t="shared" si="49"/>
        <v>#REF!</v>
      </c>
      <c r="AD52" s="71" t="e">
        <f t="shared" si="50"/>
        <v>#REF!</v>
      </c>
      <c r="AE52" s="70" t="e">
        <f t="shared" si="51"/>
        <v>#REF!</v>
      </c>
      <c r="AG52" s="17"/>
      <c r="AH52" s="17"/>
    </row>
    <row r="53" spans="2:34" x14ac:dyDescent="0.2">
      <c r="B53" s="95">
        <v>1965</v>
      </c>
      <c r="C53" s="71" t="s">
        <v>281</v>
      </c>
      <c r="D53" s="95" t="s">
        <v>43</v>
      </c>
      <c r="E53" s="96" t="e">
        <f t="shared" si="26"/>
        <v>#REF!</v>
      </c>
      <c r="F53" s="96" t="e">
        <f t="shared" si="27"/>
        <v>#REF!</v>
      </c>
      <c r="G53" s="64" t="e">
        <f t="shared" si="28"/>
        <v>#REF!</v>
      </c>
      <c r="H53" s="97">
        <f t="shared" si="29"/>
        <v>0</v>
      </c>
      <c r="I53" s="97">
        <f t="shared" si="30"/>
        <v>0</v>
      </c>
      <c r="J53" s="97">
        <f t="shared" si="31"/>
        <v>0</v>
      </c>
      <c r="K53" s="64" t="e">
        <f t="shared" si="32"/>
        <v>#REF!</v>
      </c>
      <c r="L53" s="98" t="e">
        <f t="shared" si="33"/>
        <v>#REF!</v>
      </c>
      <c r="M53" s="99" t="e">
        <f t="shared" si="34"/>
        <v>#REF!</v>
      </c>
      <c r="N53" s="67" t="e">
        <f t="shared" si="35"/>
        <v>#REF!</v>
      </c>
      <c r="O53" s="71" t="e">
        <f t="shared" si="36"/>
        <v>#REF!</v>
      </c>
      <c r="P53" s="95" t="e">
        <f t="shared" si="37"/>
        <v>#REF!</v>
      </c>
      <c r="Q53" s="70" t="e">
        <f t="shared" si="38"/>
        <v>#REF!</v>
      </c>
      <c r="R53" s="100" t="e">
        <f t="shared" si="39"/>
        <v>#REF!</v>
      </c>
      <c r="S53" s="101" t="e">
        <f t="shared" si="40"/>
        <v>#REF!</v>
      </c>
      <c r="U53" s="64" t="e">
        <f t="shared" si="41"/>
        <v>#REF!</v>
      </c>
      <c r="V53" s="98" t="e">
        <f t="shared" si="42"/>
        <v>#REF!</v>
      </c>
      <c r="W53" s="99" t="e">
        <f t="shared" si="43"/>
        <v>#REF!</v>
      </c>
      <c r="X53" s="67" t="e">
        <f t="shared" si="44"/>
        <v>#REF!</v>
      </c>
      <c r="Y53" s="71" t="e">
        <f t="shared" si="45"/>
        <v>#REF!</v>
      </c>
      <c r="Z53" s="95" t="e">
        <f t="shared" si="46"/>
        <v>#REF!</v>
      </c>
      <c r="AA53" s="70" t="e">
        <f t="shared" si="47"/>
        <v>#REF!</v>
      </c>
      <c r="AB53" s="100" t="e">
        <f t="shared" si="48"/>
        <v>#REF!</v>
      </c>
      <c r="AC53" s="101" t="e">
        <f t="shared" si="49"/>
        <v>#REF!</v>
      </c>
      <c r="AD53" s="71" t="e">
        <f t="shared" si="50"/>
        <v>#REF!</v>
      </c>
      <c r="AE53" s="70" t="e">
        <f t="shared" si="51"/>
        <v>#REF!</v>
      </c>
      <c r="AG53" s="17"/>
      <c r="AH53" s="17"/>
    </row>
    <row r="54" spans="2:34" x14ac:dyDescent="0.2">
      <c r="B54" s="95">
        <v>1964</v>
      </c>
      <c r="C54" s="71" t="s">
        <v>281</v>
      </c>
      <c r="D54" s="95" t="s">
        <v>115</v>
      </c>
      <c r="E54" s="96" t="e">
        <f t="shared" si="26"/>
        <v>#REF!</v>
      </c>
      <c r="F54" s="96" t="e">
        <f t="shared" si="27"/>
        <v>#REF!</v>
      </c>
      <c r="G54" s="64" t="e">
        <f t="shared" si="28"/>
        <v>#REF!</v>
      </c>
      <c r="H54" s="97">
        <f t="shared" si="29"/>
        <v>0</v>
      </c>
      <c r="I54" s="97">
        <f t="shared" si="30"/>
        <v>0</v>
      </c>
      <c r="J54" s="97">
        <f t="shared" si="31"/>
        <v>0</v>
      </c>
      <c r="K54" s="64" t="e">
        <f t="shared" si="32"/>
        <v>#REF!</v>
      </c>
      <c r="L54" s="98" t="e">
        <f t="shared" si="33"/>
        <v>#REF!</v>
      </c>
      <c r="M54" s="99" t="e">
        <f t="shared" si="34"/>
        <v>#REF!</v>
      </c>
      <c r="N54" s="67" t="e">
        <f t="shared" si="35"/>
        <v>#REF!</v>
      </c>
      <c r="O54" s="71" t="e">
        <f t="shared" si="36"/>
        <v>#REF!</v>
      </c>
      <c r="P54" s="95" t="e">
        <f t="shared" si="37"/>
        <v>#REF!</v>
      </c>
      <c r="Q54" s="70" t="e">
        <f t="shared" si="38"/>
        <v>#REF!</v>
      </c>
      <c r="R54" s="100" t="e">
        <f t="shared" si="39"/>
        <v>#REF!</v>
      </c>
      <c r="S54" s="101" t="e">
        <f t="shared" si="40"/>
        <v>#REF!</v>
      </c>
      <c r="U54" s="64" t="e">
        <f t="shared" si="41"/>
        <v>#REF!</v>
      </c>
      <c r="V54" s="98" t="e">
        <f t="shared" si="42"/>
        <v>#REF!</v>
      </c>
      <c r="W54" s="99" t="e">
        <f t="shared" si="43"/>
        <v>#REF!</v>
      </c>
      <c r="X54" s="67" t="e">
        <f t="shared" si="44"/>
        <v>#REF!</v>
      </c>
      <c r="Y54" s="71" t="e">
        <f t="shared" si="45"/>
        <v>#REF!</v>
      </c>
      <c r="Z54" s="95" t="e">
        <f t="shared" si="46"/>
        <v>#REF!</v>
      </c>
      <c r="AA54" s="70" t="e">
        <f t="shared" si="47"/>
        <v>#REF!</v>
      </c>
      <c r="AB54" s="100" t="e">
        <f t="shared" si="48"/>
        <v>#REF!</v>
      </c>
      <c r="AC54" s="101" t="e">
        <f t="shared" si="49"/>
        <v>#REF!</v>
      </c>
      <c r="AD54" s="71" t="e">
        <f t="shared" si="50"/>
        <v>#REF!</v>
      </c>
      <c r="AE54" s="70" t="e">
        <f t="shared" si="51"/>
        <v>#REF!</v>
      </c>
      <c r="AG54" s="17"/>
      <c r="AH54" s="17"/>
    </row>
    <row r="55" spans="2:34" x14ac:dyDescent="0.2">
      <c r="B55" s="95">
        <v>2186</v>
      </c>
      <c r="C55" s="71" t="s">
        <v>302</v>
      </c>
      <c r="D55" s="95" t="s">
        <v>112</v>
      </c>
      <c r="E55" s="96" t="e">
        <f t="shared" si="26"/>
        <v>#REF!</v>
      </c>
      <c r="F55" s="96" t="e">
        <f t="shared" si="27"/>
        <v>#REF!</v>
      </c>
      <c r="G55" s="64" t="e">
        <f t="shared" si="28"/>
        <v>#REF!</v>
      </c>
      <c r="H55" s="97">
        <f t="shared" si="29"/>
        <v>0</v>
      </c>
      <c r="I55" s="97">
        <f t="shared" si="30"/>
        <v>0</v>
      </c>
      <c r="J55" s="97">
        <f t="shared" si="31"/>
        <v>0</v>
      </c>
      <c r="K55" s="64" t="e">
        <f t="shared" si="32"/>
        <v>#REF!</v>
      </c>
      <c r="L55" s="98" t="e">
        <f t="shared" si="33"/>
        <v>#REF!</v>
      </c>
      <c r="M55" s="99" t="e">
        <f t="shared" si="34"/>
        <v>#REF!</v>
      </c>
      <c r="N55" s="67" t="e">
        <f t="shared" si="35"/>
        <v>#REF!</v>
      </c>
      <c r="O55" s="71" t="e">
        <f t="shared" si="36"/>
        <v>#REF!</v>
      </c>
      <c r="P55" s="95" t="e">
        <f t="shared" si="37"/>
        <v>#REF!</v>
      </c>
      <c r="Q55" s="70" t="e">
        <f t="shared" si="38"/>
        <v>#REF!</v>
      </c>
      <c r="R55" s="100" t="e">
        <f t="shared" si="39"/>
        <v>#REF!</v>
      </c>
      <c r="S55" s="101" t="e">
        <f t="shared" si="40"/>
        <v>#REF!</v>
      </c>
      <c r="U55" s="64" t="e">
        <f t="shared" si="41"/>
        <v>#REF!</v>
      </c>
      <c r="V55" s="98" t="e">
        <f t="shared" si="42"/>
        <v>#REF!</v>
      </c>
      <c r="W55" s="99" t="e">
        <f t="shared" si="43"/>
        <v>#REF!</v>
      </c>
      <c r="X55" s="67" t="e">
        <f t="shared" si="44"/>
        <v>#REF!</v>
      </c>
      <c r="Y55" s="71" t="e">
        <f t="shared" si="45"/>
        <v>#REF!</v>
      </c>
      <c r="Z55" s="95" t="e">
        <f t="shared" si="46"/>
        <v>#REF!</v>
      </c>
      <c r="AA55" s="70" t="e">
        <f t="shared" si="47"/>
        <v>#REF!</v>
      </c>
      <c r="AB55" s="100" t="e">
        <f t="shared" si="48"/>
        <v>#REF!</v>
      </c>
      <c r="AC55" s="101" t="e">
        <f t="shared" si="49"/>
        <v>#REF!</v>
      </c>
      <c r="AD55" s="71" t="e">
        <f t="shared" si="50"/>
        <v>#REF!</v>
      </c>
      <c r="AE55" s="70" t="e">
        <f t="shared" si="51"/>
        <v>#REF!</v>
      </c>
      <c r="AG55" s="17"/>
      <c r="AH55" s="17"/>
    </row>
    <row r="56" spans="2:34" x14ac:dyDescent="0.2">
      <c r="B56" s="95">
        <v>1901</v>
      </c>
      <c r="C56" s="71" t="s">
        <v>277</v>
      </c>
      <c r="D56" s="95" t="s">
        <v>52</v>
      </c>
      <c r="E56" s="96" t="e">
        <f t="shared" si="26"/>
        <v>#REF!</v>
      </c>
      <c r="F56" s="96" t="e">
        <f t="shared" si="27"/>
        <v>#REF!</v>
      </c>
      <c r="G56" s="64" t="e">
        <f t="shared" si="28"/>
        <v>#REF!</v>
      </c>
      <c r="H56" s="97">
        <f t="shared" si="29"/>
        <v>0</v>
      </c>
      <c r="I56" s="97">
        <f t="shared" si="30"/>
        <v>0</v>
      </c>
      <c r="J56" s="97">
        <f t="shared" si="31"/>
        <v>0</v>
      </c>
      <c r="K56" s="64" t="e">
        <f t="shared" si="32"/>
        <v>#REF!</v>
      </c>
      <c r="L56" s="98" t="e">
        <f t="shared" si="33"/>
        <v>#REF!</v>
      </c>
      <c r="M56" s="99" t="e">
        <f t="shared" si="34"/>
        <v>#REF!</v>
      </c>
      <c r="N56" s="67" t="e">
        <f t="shared" si="35"/>
        <v>#REF!</v>
      </c>
      <c r="O56" s="71" t="e">
        <f t="shared" si="36"/>
        <v>#REF!</v>
      </c>
      <c r="P56" s="95" t="e">
        <f t="shared" si="37"/>
        <v>#REF!</v>
      </c>
      <c r="Q56" s="70" t="e">
        <f t="shared" si="38"/>
        <v>#REF!</v>
      </c>
      <c r="R56" s="100" t="e">
        <f t="shared" si="39"/>
        <v>#REF!</v>
      </c>
      <c r="S56" s="101" t="e">
        <f t="shared" si="40"/>
        <v>#REF!</v>
      </c>
      <c r="U56" s="64" t="e">
        <f t="shared" si="41"/>
        <v>#REF!</v>
      </c>
      <c r="V56" s="98" t="e">
        <f t="shared" si="42"/>
        <v>#REF!</v>
      </c>
      <c r="W56" s="99" t="e">
        <f t="shared" si="43"/>
        <v>#REF!</v>
      </c>
      <c r="X56" s="67" t="e">
        <f t="shared" si="44"/>
        <v>#REF!</v>
      </c>
      <c r="Y56" s="71" t="e">
        <f t="shared" si="45"/>
        <v>#REF!</v>
      </c>
      <c r="Z56" s="95" t="e">
        <f t="shared" si="46"/>
        <v>#REF!</v>
      </c>
      <c r="AA56" s="70" t="e">
        <f t="shared" si="47"/>
        <v>#REF!</v>
      </c>
      <c r="AB56" s="100" t="e">
        <f t="shared" si="48"/>
        <v>#REF!</v>
      </c>
      <c r="AC56" s="101" t="e">
        <f t="shared" si="49"/>
        <v>#REF!</v>
      </c>
      <c r="AD56" s="71" t="e">
        <f t="shared" si="50"/>
        <v>#REF!</v>
      </c>
      <c r="AE56" s="70" t="e">
        <f t="shared" si="51"/>
        <v>#REF!</v>
      </c>
      <c r="AG56" s="17"/>
      <c r="AH56" s="17"/>
    </row>
    <row r="57" spans="2:34" x14ac:dyDescent="0.2">
      <c r="B57" s="95">
        <v>2216</v>
      </c>
      <c r="C57" s="71" t="s">
        <v>307</v>
      </c>
      <c r="D57" s="95" t="s">
        <v>113</v>
      </c>
      <c r="E57" s="96" t="e">
        <f t="shared" si="26"/>
        <v>#REF!</v>
      </c>
      <c r="F57" s="96" t="e">
        <f t="shared" si="27"/>
        <v>#REF!</v>
      </c>
      <c r="G57" s="64" t="e">
        <f t="shared" si="28"/>
        <v>#REF!</v>
      </c>
      <c r="H57" s="97">
        <f t="shared" si="29"/>
        <v>0</v>
      </c>
      <c r="I57" s="97">
        <f t="shared" si="30"/>
        <v>0</v>
      </c>
      <c r="J57" s="97">
        <f t="shared" si="31"/>
        <v>0</v>
      </c>
      <c r="K57" s="64" t="e">
        <f t="shared" si="32"/>
        <v>#REF!</v>
      </c>
      <c r="L57" s="98" t="e">
        <f t="shared" si="33"/>
        <v>#REF!</v>
      </c>
      <c r="M57" s="99" t="e">
        <f t="shared" si="34"/>
        <v>#REF!</v>
      </c>
      <c r="N57" s="67" t="e">
        <f t="shared" si="35"/>
        <v>#REF!</v>
      </c>
      <c r="O57" s="71" t="e">
        <f t="shared" si="36"/>
        <v>#REF!</v>
      </c>
      <c r="P57" s="95" t="e">
        <f t="shared" si="37"/>
        <v>#REF!</v>
      </c>
      <c r="Q57" s="70" t="e">
        <f t="shared" si="38"/>
        <v>#REF!</v>
      </c>
      <c r="R57" s="100" t="e">
        <f t="shared" si="39"/>
        <v>#REF!</v>
      </c>
      <c r="S57" s="101" t="e">
        <f t="shared" si="40"/>
        <v>#REF!</v>
      </c>
      <c r="U57" s="64" t="e">
        <f t="shared" si="41"/>
        <v>#REF!</v>
      </c>
      <c r="V57" s="98" t="e">
        <f t="shared" si="42"/>
        <v>#REF!</v>
      </c>
      <c r="W57" s="99" t="e">
        <f t="shared" si="43"/>
        <v>#REF!</v>
      </c>
      <c r="X57" s="67" t="e">
        <f t="shared" si="44"/>
        <v>#REF!</v>
      </c>
      <c r="Y57" s="71" t="e">
        <f t="shared" si="45"/>
        <v>#REF!</v>
      </c>
      <c r="Z57" s="95" t="e">
        <f t="shared" si="46"/>
        <v>#REF!</v>
      </c>
      <c r="AA57" s="70" t="e">
        <f t="shared" si="47"/>
        <v>#REF!</v>
      </c>
      <c r="AB57" s="100" t="e">
        <f t="shared" si="48"/>
        <v>#REF!</v>
      </c>
      <c r="AC57" s="101" t="e">
        <f t="shared" si="49"/>
        <v>#REF!</v>
      </c>
      <c r="AD57" s="71" t="e">
        <f t="shared" si="50"/>
        <v>#REF!</v>
      </c>
      <c r="AE57" s="70" t="e">
        <f t="shared" si="51"/>
        <v>#REF!</v>
      </c>
      <c r="AG57" s="17"/>
      <c r="AH57" s="17"/>
    </row>
    <row r="58" spans="2:34" x14ac:dyDescent="0.2">
      <c r="B58" s="95">
        <v>2086</v>
      </c>
      <c r="C58" s="71" t="s">
        <v>295</v>
      </c>
      <c r="D58" s="95" t="s">
        <v>114</v>
      </c>
      <c r="E58" s="96" t="e">
        <f t="shared" si="26"/>
        <v>#REF!</v>
      </c>
      <c r="F58" s="96" t="e">
        <f t="shared" si="27"/>
        <v>#REF!</v>
      </c>
      <c r="G58" s="64" t="e">
        <f t="shared" si="28"/>
        <v>#REF!</v>
      </c>
      <c r="H58" s="97">
        <f t="shared" si="29"/>
        <v>0</v>
      </c>
      <c r="I58" s="97">
        <f t="shared" si="30"/>
        <v>0</v>
      </c>
      <c r="J58" s="97">
        <f t="shared" si="31"/>
        <v>0</v>
      </c>
      <c r="K58" s="64" t="e">
        <f t="shared" si="32"/>
        <v>#REF!</v>
      </c>
      <c r="L58" s="98" t="e">
        <f t="shared" si="33"/>
        <v>#REF!</v>
      </c>
      <c r="M58" s="99" t="e">
        <f t="shared" si="34"/>
        <v>#REF!</v>
      </c>
      <c r="N58" s="67" t="e">
        <f t="shared" si="35"/>
        <v>#REF!</v>
      </c>
      <c r="O58" s="71" t="e">
        <f t="shared" si="36"/>
        <v>#REF!</v>
      </c>
      <c r="P58" s="95" t="e">
        <f t="shared" si="37"/>
        <v>#REF!</v>
      </c>
      <c r="Q58" s="70" t="e">
        <f t="shared" si="38"/>
        <v>#REF!</v>
      </c>
      <c r="R58" s="100" t="e">
        <f t="shared" si="39"/>
        <v>#REF!</v>
      </c>
      <c r="S58" s="101" t="e">
        <f t="shared" si="40"/>
        <v>#REF!</v>
      </c>
      <c r="U58" s="64" t="e">
        <f t="shared" si="41"/>
        <v>#REF!</v>
      </c>
      <c r="V58" s="98" t="e">
        <f t="shared" si="42"/>
        <v>#REF!</v>
      </c>
      <c r="W58" s="99" t="e">
        <f t="shared" si="43"/>
        <v>#REF!</v>
      </c>
      <c r="X58" s="67" t="e">
        <f t="shared" si="44"/>
        <v>#REF!</v>
      </c>
      <c r="Y58" s="71" t="e">
        <f t="shared" si="45"/>
        <v>#REF!</v>
      </c>
      <c r="Z58" s="95" t="e">
        <f t="shared" si="46"/>
        <v>#REF!</v>
      </c>
      <c r="AA58" s="70" t="e">
        <f t="shared" si="47"/>
        <v>#REF!</v>
      </c>
      <c r="AB58" s="100" t="e">
        <f t="shared" si="48"/>
        <v>#REF!</v>
      </c>
      <c r="AC58" s="101" t="e">
        <f t="shared" si="49"/>
        <v>#REF!</v>
      </c>
      <c r="AD58" s="71" t="e">
        <f t="shared" si="50"/>
        <v>#REF!</v>
      </c>
      <c r="AE58" s="70" t="e">
        <f t="shared" si="51"/>
        <v>#REF!</v>
      </c>
      <c r="AG58" s="17"/>
      <c r="AH58" s="17"/>
    </row>
    <row r="59" spans="2:34" x14ac:dyDescent="0.2">
      <c r="B59" s="95">
        <v>1970</v>
      </c>
      <c r="C59" s="71" t="s">
        <v>282</v>
      </c>
      <c r="D59" s="95" t="s">
        <v>148</v>
      </c>
      <c r="E59" s="96" t="e">
        <f t="shared" si="26"/>
        <v>#REF!</v>
      </c>
      <c r="F59" s="96" t="e">
        <f t="shared" si="27"/>
        <v>#REF!</v>
      </c>
      <c r="G59" s="64" t="e">
        <f t="shared" si="28"/>
        <v>#REF!</v>
      </c>
      <c r="H59" s="97">
        <f t="shared" si="29"/>
        <v>0</v>
      </c>
      <c r="I59" s="97">
        <f t="shared" si="30"/>
        <v>0</v>
      </c>
      <c r="J59" s="97">
        <f t="shared" si="31"/>
        <v>0</v>
      </c>
      <c r="K59" s="64" t="e">
        <f t="shared" si="32"/>
        <v>#REF!</v>
      </c>
      <c r="L59" s="98" t="e">
        <f t="shared" si="33"/>
        <v>#REF!</v>
      </c>
      <c r="M59" s="99" t="e">
        <f t="shared" si="34"/>
        <v>#REF!</v>
      </c>
      <c r="N59" s="67" t="e">
        <f t="shared" si="35"/>
        <v>#REF!</v>
      </c>
      <c r="O59" s="71" t="e">
        <f t="shared" si="36"/>
        <v>#REF!</v>
      </c>
      <c r="P59" s="95" t="e">
        <f t="shared" si="37"/>
        <v>#REF!</v>
      </c>
      <c r="Q59" s="70" t="e">
        <f t="shared" si="38"/>
        <v>#REF!</v>
      </c>
      <c r="R59" s="100" t="e">
        <f t="shared" si="39"/>
        <v>#REF!</v>
      </c>
      <c r="S59" s="101" t="e">
        <f t="shared" si="40"/>
        <v>#REF!</v>
      </c>
      <c r="U59" s="64" t="e">
        <f t="shared" si="41"/>
        <v>#REF!</v>
      </c>
      <c r="V59" s="98" t="e">
        <f t="shared" si="42"/>
        <v>#REF!</v>
      </c>
      <c r="W59" s="99" t="e">
        <f t="shared" si="43"/>
        <v>#REF!</v>
      </c>
      <c r="X59" s="67" t="e">
        <f t="shared" si="44"/>
        <v>#REF!</v>
      </c>
      <c r="Y59" s="71" t="e">
        <f t="shared" si="45"/>
        <v>#REF!</v>
      </c>
      <c r="Z59" s="95" t="e">
        <f t="shared" si="46"/>
        <v>#REF!</v>
      </c>
      <c r="AA59" s="70" t="e">
        <f t="shared" si="47"/>
        <v>#REF!</v>
      </c>
      <c r="AB59" s="100" t="e">
        <f t="shared" si="48"/>
        <v>#REF!</v>
      </c>
      <c r="AC59" s="101" t="e">
        <f t="shared" si="49"/>
        <v>#REF!</v>
      </c>
      <c r="AD59" s="71" t="e">
        <f t="shared" si="50"/>
        <v>#REF!</v>
      </c>
      <c r="AE59" s="70" t="e">
        <f t="shared" si="51"/>
        <v>#REF!</v>
      </c>
      <c r="AG59" s="17"/>
      <c r="AH59" s="17"/>
    </row>
    <row r="60" spans="2:34" x14ac:dyDescent="0.2">
      <c r="B60" s="95">
        <v>2089</v>
      </c>
      <c r="C60" s="71" t="s">
        <v>295</v>
      </c>
      <c r="D60" s="95" t="s">
        <v>125</v>
      </c>
      <c r="E60" s="96" t="e">
        <f t="shared" si="26"/>
        <v>#REF!</v>
      </c>
      <c r="F60" s="96" t="e">
        <f t="shared" si="27"/>
        <v>#REF!</v>
      </c>
      <c r="G60" s="64" t="e">
        <f t="shared" si="28"/>
        <v>#REF!</v>
      </c>
      <c r="H60" s="97">
        <f t="shared" si="29"/>
        <v>0</v>
      </c>
      <c r="I60" s="97">
        <f t="shared" si="30"/>
        <v>0</v>
      </c>
      <c r="J60" s="97">
        <f t="shared" si="31"/>
        <v>0</v>
      </c>
      <c r="K60" s="64" t="e">
        <f t="shared" si="32"/>
        <v>#REF!</v>
      </c>
      <c r="L60" s="98" t="e">
        <f t="shared" si="33"/>
        <v>#REF!</v>
      </c>
      <c r="M60" s="99" t="e">
        <f t="shared" si="34"/>
        <v>#REF!</v>
      </c>
      <c r="N60" s="67" t="e">
        <f t="shared" si="35"/>
        <v>#REF!</v>
      </c>
      <c r="O60" s="71" t="e">
        <f t="shared" si="36"/>
        <v>#REF!</v>
      </c>
      <c r="P60" s="95" t="e">
        <f t="shared" si="37"/>
        <v>#REF!</v>
      </c>
      <c r="Q60" s="70" t="e">
        <f t="shared" si="38"/>
        <v>#REF!</v>
      </c>
      <c r="R60" s="100" t="e">
        <f t="shared" si="39"/>
        <v>#REF!</v>
      </c>
      <c r="S60" s="101" t="e">
        <f t="shared" si="40"/>
        <v>#REF!</v>
      </c>
      <c r="U60" s="64" t="e">
        <f t="shared" si="41"/>
        <v>#REF!</v>
      </c>
      <c r="V60" s="98" t="e">
        <f t="shared" si="42"/>
        <v>#REF!</v>
      </c>
      <c r="W60" s="99" t="e">
        <f t="shared" si="43"/>
        <v>#REF!</v>
      </c>
      <c r="X60" s="67" t="e">
        <f t="shared" si="44"/>
        <v>#REF!</v>
      </c>
      <c r="Y60" s="71" t="e">
        <f t="shared" si="45"/>
        <v>#REF!</v>
      </c>
      <c r="Z60" s="95" t="e">
        <f t="shared" si="46"/>
        <v>#REF!</v>
      </c>
      <c r="AA60" s="70" t="e">
        <f t="shared" si="47"/>
        <v>#REF!</v>
      </c>
      <c r="AB60" s="100" t="e">
        <f t="shared" si="48"/>
        <v>#REF!</v>
      </c>
      <c r="AC60" s="101" t="e">
        <f t="shared" si="49"/>
        <v>#REF!</v>
      </c>
      <c r="AD60" s="71" t="e">
        <f t="shared" si="50"/>
        <v>#REF!</v>
      </c>
      <c r="AE60" s="70" t="e">
        <f t="shared" si="51"/>
        <v>#REF!</v>
      </c>
      <c r="AG60" s="17"/>
      <c r="AH60" s="17"/>
    </row>
    <row r="61" spans="2:34" x14ac:dyDescent="0.2">
      <c r="B61" s="95">
        <v>2050</v>
      </c>
      <c r="C61" s="71" t="s">
        <v>291</v>
      </c>
      <c r="D61" s="95" t="s">
        <v>177</v>
      </c>
      <c r="E61" s="96" t="e">
        <f t="shared" si="26"/>
        <v>#REF!</v>
      </c>
      <c r="F61" s="96" t="e">
        <f t="shared" si="27"/>
        <v>#REF!</v>
      </c>
      <c r="G61" s="64" t="e">
        <f t="shared" si="28"/>
        <v>#REF!</v>
      </c>
      <c r="H61" s="97">
        <f t="shared" si="29"/>
        <v>0</v>
      </c>
      <c r="I61" s="97">
        <f t="shared" si="30"/>
        <v>0</v>
      </c>
      <c r="J61" s="97">
        <f t="shared" si="31"/>
        <v>0</v>
      </c>
      <c r="K61" s="64" t="e">
        <f t="shared" si="32"/>
        <v>#REF!</v>
      </c>
      <c r="L61" s="98" t="e">
        <f t="shared" si="33"/>
        <v>#REF!</v>
      </c>
      <c r="M61" s="99" t="e">
        <f t="shared" si="34"/>
        <v>#REF!</v>
      </c>
      <c r="N61" s="67" t="e">
        <f t="shared" si="35"/>
        <v>#REF!</v>
      </c>
      <c r="O61" s="71" t="e">
        <f t="shared" si="36"/>
        <v>#REF!</v>
      </c>
      <c r="P61" s="95" t="e">
        <f t="shared" si="37"/>
        <v>#REF!</v>
      </c>
      <c r="Q61" s="70" t="e">
        <f t="shared" si="38"/>
        <v>#REF!</v>
      </c>
      <c r="R61" s="100" t="e">
        <f t="shared" si="39"/>
        <v>#REF!</v>
      </c>
      <c r="S61" s="101" t="e">
        <f t="shared" si="40"/>
        <v>#REF!</v>
      </c>
      <c r="U61" s="64" t="e">
        <f t="shared" si="41"/>
        <v>#REF!</v>
      </c>
      <c r="V61" s="98" t="e">
        <f t="shared" si="42"/>
        <v>#REF!</v>
      </c>
      <c r="W61" s="99" t="e">
        <f t="shared" si="43"/>
        <v>#REF!</v>
      </c>
      <c r="X61" s="67" t="e">
        <f t="shared" si="44"/>
        <v>#REF!</v>
      </c>
      <c r="Y61" s="71" t="e">
        <f t="shared" si="45"/>
        <v>#REF!</v>
      </c>
      <c r="Z61" s="95" t="e">
        <f t="shared" si="46"/>
        <v>#REF!</v>
      </c>
      <c r="AA61" s="70" t="e">
        <f t="shared" si="47"/>
        <v>#REF!</v>
      </c>
      <c r="AB61" s="100" t="e">
        <f t="shared" si="48"/>
        <v>#REF!</v>
      </c>
      <c r="AC61" s="101" t="e">
        <f t="shared" si="49"/>
        <v>#REF!</v>
      </c>
      <c r="AD61" s="71" t="e">
        <f t="shared" si="50"/>
        <v>#REF!</v>
      </c>
      <c r="AE61" s="70" t="e">
        <f t="shared" si="51"/>
        <v>#REF!</v>
      </c>
      <c r="AG61" s="17"/>
      <c r="AH61" s="17"/>
    </row>
    <row r="62" spans="2:34" x14ac:dyDescent="0.2">
      <c r="B62" s="95">
        <v>2190</v>
      </c>
      <c r="C62" s="71" t="s">
        <v>303</v>
      </c>
      <c r="D62" s="95" t="s">
        <v>117</v>
      </c>
      <c r="E62" s="96" t="e">
        <f t="shared" si="26"/>
        <v>#REF!</v>
      </c>
      <c r="F62" s="96" t="e">
        <f t="shared" si="27"/>
        <v>#REF!</v>
      </c>
      <c r="G62" s="64" t="e">
        <f t="shared" si="28"/>
        <v>#REF!</v>
      </c>
      <c r="H62" s="97">
        <f t="shared" si="29"/>
        <v>0</v>
      </c>
      <c r="I62" s="97">
        <f t="shared" si="30"/>
        <v>0</v>
      </c>
      <c r="J62" s="97">
        <f t="shared" si="31"/>
        <v>0</v>
      </c>
      <c r="K62" s="64" t="e">
        <f t="shared" si="32"/>
        <v>#REF!</v>
      </c>
      <c r="L62" s="98" t="e">
        <f t="shared" si="33"/>
        <v>#REF!</v>
      </c>
      <c r="M62" s="99" t="e">
        <f t="shared" si="34"/>
        <v>#REF!</v>
      </c>
      <c r="N62" s="67" t="e">
        <f t="shared" si="35"/>
        <v>#REF!</v>
      </c>
      <c r="O62" s="71" t="e">
        <f t="shared" si="36"/>
        <v>#REF!</v>
      </c>
      <c r="P62" s="95" t="e">
        <f t="shared" si="37"/>
        <v>#REF!</v>
      </c>
      <c r="Q62" s="70" t="e">
        <f t="shared" si="38"/>
        <v>#REF!</v>
      </c>
      <c r="R62" s="100" t="e">
        <f t="shared" si="39"/>
        <v>#REF!</v>
      </c>
      <c r="S62" s="101" t="e">
        <f t="shared" si="40"/>
        <v>#REF!</v>
      </c>
      <c r="U62" s="64" t="e">
        <f t="shared" si="41"/>
        <v>#REF!</v>
      </c>
      <c r="V62" s="98" t="e">
        <f t="shared" si="42"/>
        <v>#REF!</v>
      </c>
      <c r="W62" s="99" t="e">
        <f t="shared" si="43"/>
        <v>#REF!</v>
      </c>
      <c r="X62" s="67" t="e">
        <f t="shared" si="44"/>
        <v>#REF!</v>
      </c>
      <c r="Y62" s="71" t="e">
        <f t="shared" si="45"/>
        <v>#REF!</v>
      </c>
      <c r="Z62" s="95" t="e">
        <f t="shared" si="46"/>
        <v>#REF!</v>
      </c>
      <c r="AA62" s="70" t="e">
        <f t="shared" si="47"/>
        <v>#REF!</v>
      </c>
      <c r="AB62" s="100" t="e">
        <f t="shared" si="48"/>
        <v>#REF!</v>
      </c>
      <c r="AC62" s="101" t="e">
        <f t="shared" si="49"/>
        <v>#REF!</v>
      </c>
      <c r="AD62" s="71" t="e">
        <f t="shared" si="50"/>
        <v>#REF!</v>
      </c>
      <c r="AE62" s="70" t="e">
        <f t="shared" si="51"/>
        <v>#REF!</v>
      </c>
      <c r="AG62" s="17"/>
      <c r="AH62" s="17"/>
    </row>
    <row r="63" spans="2:34" x14ac:dyDescent="0.2">
      <c r="B63" s="95">
        <v>2187</v>
      </c>
      <c r="C63" s="71" t="s">
        <v>302</v>
      </c>
      <c r="D63" s="95" t="s">
        <v>62</v>
      </c>
      <c r="E63" s="96" t="e">
        <f t="shared" si="26"/>
        <v>#REF!</v>
      </c>
      <c r="F63" s="96" t="e">
        <f t="shared" si="27"/>
        <v>#REF!</v>
      </c>
      <c r="G63" s="64" t="e">
        <f t="shared" si="28"/>
        <v>#REF!</v>
      </c>
      <c r="H63" s="97">
        <f t="shared" si="29"/>
        <v>0</v>
      </c>
      <c r="I63" s="97">
        <f t="shared" si="30"/>
        <v>0</v>
      </c>
      <c r="J63" s="97">
        <f t="shared" si="31"/>
        <v>0</v>
      </c>
      <c r="K63" s="64" t="e">
        <f t="shared" si="32"/>
        <v>#REF!</v>
      </c>
      <c r="L63" s="98" t="e">
        <f t="shared" si="33"/>
        <v>#REF!</v>
      </c>
      <c r="M63" s="99" t="e">
        <f t="shared" si="34"/>
        <v>#REF!</v>
      </c>
      <c r="N63" s="67" t="e">
        <f t="shared" si="35"/>
        <v>#REF!</v>
      </c>
      <c r="O63" s="71" t="e">
        <f t="shared" si="36"/>
        <v>#REF!</v>
      </c>
      <c r="P63" s="95" t="e">
        <f t="shared" si="37"/>
        <v>#REF!</v>
      </c>
      <c r="Q63" s="70" t="e">
        <f t="shared" si="38"/>
        <v>#REF!</v>
      </c>
      <c r="R63" s="100" t="e">
        <f t="shared" si="39"/>
        <v>#REF!</v>
      </c>
      <c r="S63" s="101" t="e">
        <f t="shared" si="40"/>
        <v>#REF!</v>
      </c>
      <c r="U63" s="64" t="e">
        <f t="shared" si="41"/>
        <v>#REF!</v>
      </c>
      <c r="V63" s="98" t="e">
        <f t="shared" si="42"/>
        <v>#REF!</v>
      </c>
      <c r="W63" s="99" t="e">
        <f t="shared" si="43"/>
        <v>#REF!</v>
      </c>
      <c r="X63" s="67" t="e">
        <f t="shared" si="44"/>
        <v>#REF!</v>
      </c>
      <c r="Y63" s="71" t="e">
        <f t="shared" si="45"/>
        <v>#REF!</v>
      </c>
      <c r="Z63" s="95" t="e">
        <f t="shared" si="46"/>
        <v>#REF!</v>
      </c>
      <c r="AA63" s="70" t="e">
        <f t="shared" si="47"/>
        <v>#REF!</v>
      </c>
      <c r="AB63" s="100" t="e">
        <f t="shared" si="48"/>
        <v>#REF!</v>
      </c>
      <c r="AC63" s="101" t="e">
        <f t="shared" si="49"/>
        <v>#REF!</v>
      </c>
      <c r="AD63" s="71" t="e">
        <f t="shared" si="50"/>
        <v>#REF!</v>
      </c>
      <c r="AE63" s="70" t="e">
        <f t="shared" si="51"/>
        <v>#REF!</v>
      </c>
      <c r="AG63" s="17"/>
      <c r="AH63" s="17"/>
    </row>
    <row r="64" spans="2:34" x14ac:dyDescent="0.2">
      <c r="B64" s="95">
        <v>2253</v>
      </c>
      <c r="C64" s="71" t="s">
        <v>312</v>
      </c>
      <c r="D64" s="95" t="s">
        <v>111</v>
      </c>
      <c r="E64" s="96" t="e">
        <f t="shared" si="26"/>
        <v>#REF!</v>
      </c>
      <c r="F64" s="96" t="e">
        <f t="shared" si="27"/>
        <v>#REF!</v>
      </c>
      <c r="G64" s="64" t="e">
        <f t="shared" si="28"/>
        <v>#REF!</v>
      </c>
      <c r="H64" s="97">
        <f t="shared" si="29"/>
        <v>0</v>
      </c>
      <c r="I64" s="97">
        <f t="shared" si="30"/>
        <v>0</v>
      </c>
      <c r="J64" s="97">
        <f t="shared" si="31"/>
        <v>0</v>
      </c>
      <c r="K64" s="64" t="e">
        <f t="shared" si="32"/>
        <v>#REF!</v>
      </c>
      <c r="L64" s="98" t="e">
        <f t="shared" si="33"/>
        <v>#REF!</v>
      </c>
      <c r="M64" s="99" t="e">
        <f t="shared" si="34"/>
        <v>#REF!</v>
      </c>
      <c r="N64" s="67" t="e">
        <f t="shared" si="35"/>
        <v>#REF!</v>
      </c>
      <c r="O64" s="71" t="e">
        <f t="shared" si="36"/>
        <v>#REF!</v>
      </c>
      <c r="P64" s="95" t="e">
        <f t="shared" si="37"/>
        <v>#REF!</v>
      </c>
      <c r="Q64" s="70" t="e">
        <f t="shared" si="38"/>
        <v>#REF!</v>
      </c>
      <c r="R64" s="100" t="e">
        <f t="shared" si="39"/>
        <v>#REF!</v>
      </c>
      <c r="S64" s="101" t="e">
        <f t="shared" si="40"/>
        <v>#REF!</v>
      </c>
      <c r="U64" s="64" t="e">
        <f t="shared" si="41"/>
        <v>#REF!</v>
      </c>
      <c r="V64" s="98" t="e">
        <f t="shared" si="42"/>
        <v>#REF!</v>
      </c>
      <c r="W64" s="99" t="e">
        <f t="shared" si="43"/>
        <v>#REF!</v>
      </c>
      <c r="X64" s="67" t="e">
        <f t="shared" si="44"/>
        <v>#REF!</v>
      </c>
      <c r="Y64" s="71" t="e">
        <f t="shared" si="45"/>
        <v>#REF!</v>
      </c>
      <c r="Z64" s="95" t="e">
        <f t="shared" si="46"/>
        <v>#REF!</v>
      </c>
      <c r="AA64" s="70" t="e">
        <f t="shared" si="47"/>
        <v>#REF!</v>
      </c>
      <c r="AB64" s="100" t="e">
        <f t="shared" si="48"/>
        <v>#REF!</v>
      </c>
      <c r="AC64" s="101" t="e">
        <f t="shared" si="49"/>
        <v>#REF!</v>
      </c>
      <c r="AD64" s="71" t="e">
        <f t="shared" si="50"/>
        <v>#REF!</v>
      </c>
      <c r="AE64" s="70" t="e">
        <f t="shared" si="51"/>
        <v>#REF!</v>
      </c>
      <c r="AG64" s="17"/>
      <c r="AH64" s="17"/>
    </row>
    <row r="65" spans="2:34" x14ac:dyDescent="0.2">
      <c r="B65" s="95">
        <v>2011</v>
      </c>
      <c r="C65" s="71" t="s">
        <v>287</v>
      </c>
      <c r="D65" s="95" t="s">
        <v>123</v>
      </c>
      <c r="E65" s="96" t="e">
        <f t="shared" si="26"/>
        <v>#REF!</v>
      </c>
      <c r="F65" s="96" t="e">
        <f t="shared" si="27"/>
        <v>#REF!</v>
      </c>
      <c r="G65" s="64" t="e">
        <f t="shared" si="28"/>
        <v>#REF!</v>
      </c>
      <c r="H65" s="97">
        <f t="shared" si="29"/>
        <v>0</v>
      </c>
      <c r="I65" s="97">
        <f t="shared" si="30"/>
        <v>0</v>
      </c>
      <c r="J65" s="97">
        <f t="shared" si="31"/>
        <v>0</v>
      </c>
      <c r="K65" s="64" t="e">
        <f t="shared" si="32"/>
        <v>#REF!</v>
      </c>
      <c r="L65" s="98" t="e">
        <f t="shared" si="33"/>
        <v>#REF!</v>
      </c>
      <c r="M65" s="99" t="e">
        <f t="shared" si="34"/>
        <v>#REF!</v>
      </c>
      <c r="N65" s="67" t="e">
        <f t="shared" si="35"/>
        <v>#REF!</v>
      </c>
      <c r="O65" s="71" t="e">
        <f t="shared" si="36"/>
        <v>#REF!</v>
      </c>
      <c r="P65" s="95" t="e">
        <f t="shared" si="37"/>
        <v>#REF!</v>
      </c>
      <c r="Q65" s="70" t="e">
        <f t="shared" si="38"/>
        <v>#REF!</v>
      </c>
      <c r="R65" s="100" t="e">
        <f t="shared" si="39"/>
        <v>#REF!</v>
      </c>
      <c r="S65" s="101" t="e">
        <f t="shared" si="40"/>
        <v>#REF!</v>
      </c>
      <c r="U65" s="64" t="e">
        <f t="shared" si="41"/>
        <v>#REF!</v>
      </c>
      <c r="V65" s="98" t="e">
        <f t="shared" si="42"/>
        <v>#REF!</v>
      </c>
      <c r="W65" s="99" t="e">
        <f t="shared" si="43"/>
        <v>#REF!</v>
      </c>
      <c r="X65" s="67" t="e">
        <f t="shared" si="44"/>
        <v>#REF!</v>
      </c>
      <c r="Y65" s="71" t="e">
        <f t="shared" si="45"/>
        <v>#REF!</v>
      </c>
      <c r="Z65" s="95" t="e">
        <f t="shared" si="46"/>
        <v>#REF!</v>
      </c>
      <c r="AA65" s="70" t="e">
        <f t="shared" si="47"/>
        <v>#REF!</v>
      </c>
      <c r="AB65" s="100" t="e">
        <f t="shared" si="48"/>
        <v>#REF!</v>
      </c>
      <c r="AC65" s="101" t="e">
        <f t="shared" si="49"/>
        <v>#REF!</v>
      </c>
      <c r="AD65" s="71" t="e">
        <f t="shared" si="50"/>
        <v>#REF!</v>
      </c>
      <c r="AE65" s="70" t="e">
        <f t="shared" si="51"/>
        <v>#REF!</v>
      </c>
      <c r="AG65" s="17"/>
      <c r="AH65" s="17"/>
    </row>
    <row r="66" spans="2:34" x14ac:dyDescent="0.2">
      <c r="B66" s="95">
        <v>2017</v>
      </c>
      <c r="C66" s="71" t="s">
        <v>288</v>
      </c>
      <c r="D66" s="95" t="s">
        <v>126</v>
      </c>
      <c r="E66" s="96" t="e">
        <f t="shared" si="26"/>
        <v>#REF!</v>
      </c>
      <c r="F66" s="96" t="e">
        <f t="shared" si="27"/>
        <v>#REF!</v>
      </c>
      <c r="G66" s="64" t="e">
        <f t="shared" si="28"/>
        <v>#REF!</v>
      </c>
      <c r="H66" s="97">
        <f t="shared" si="29"/>
        <v>0</v>
      </c>
      <c r="I66" s="97">
        <f t="shared" si="30"/>
        <v>0</v>
      </c>
      <c r="J66" s="97">
        <f t="shared" si="31"/>
        <v>0</v>
      </c>
      <c r="K66" s="64" t="e">
        <f t="shared" si="32"/>
        <v>#REF!</v>
      </c>
      <c r="L66" s="98" t="e">
        <f t="shared" si="33"/>
        <v>#REF!</v>
      </c>
      <c r="M66" s="99" t="e">
        <f t="shared" si="34"/>
        <v>#REF!</v>
      </c>
      <c r="N66" s="67" t="e">
        <f t="shared" si="35"/>
        <v>#REF!</v>
      </c>
      <c r="O66" s="71" t="e">
        <f t="shared" si="36"/>
        <v>#REF!</v>
      </c>
      <c r="P66" s="95" t="e">
        <f t="shared" si="37"/>
        <v>#REF!</v>
      </c>
      <c r="Q66" s="70" t="e">
        <f t="shared" si="38"/>
        <v>#REF!</v>
      </c>
      <c r="R66" s="100" t="e">
        <f t="shared" si="39"/>
        <v>#REF!</v>
      </c>
      <c r="S66" s="101" t="e">
        <f t="shared" si="40"/>
        <v>#REF!</v>
      </c>
      <c r="U66" s="64" t="e">
        <f t="shared" si="41"/>
        <v>#REF!</v>
      </c>
      <c r="V66" s="98" t="e">
        <f t="shared" si="42"/>
        <v>#REF!</v>
      </c>
      <c r="W66" s="99" t="e">
        <f t="shared" si="43"/>
        <v>#REF!</v>
      </c>
      <c r="X66" s="67" t="e">
        <f t="shared" si="44"/>
        <v>#REF!</v>
      </c>
      <c r="Y66" s="71" t="e">
        <f t="shared" si="45"/>
        <v>#REF!</v>
      </c>
      <c r="Z66" s="95" t="e">
        <f t="shared" si="46"/>
        <v>#REF!</v>
      </c>
      <c r="AA66" s="70" t="e">
        <f t="shared" si="47"/>
        <v>#REF!</v>
      </c>
      <c r="AB66" s="100" t="e">
        <f t="shared" si="48"/>
        <v>#REF!</v>
      </c>
      <c r="AC66" s="101" t="e">
        <f t="shared" si="49"/>
        <v>#REF!</v>
      </c>
      <c r="AD66" s="71" t="e">
        <f t="shared" si="50"/>
        <v>#REF!</v>
      </c>
      <c r="AE66" s="70" t="e">
        <f t="shared" si="51"/>
        <v>#REF!</v>
      </c>
      <c r="AG66" s="17"/>
      <c r="AH66" s="17"/>
    </row>
    <row r="67" spans="2:34" x14ac:dyDescent="0.2">
      <c r="B67" s="95">
        <v>2021</v>
      </c>
      <c r="C67" s="71" t="s">
        <v>288</v>
      </c>
      <c r="D67" s="95" t="s">
        <v>129</v>
      </c>
      <c r="E67" s="96" t="e">
        <f t="shared" si="26"/>
        <v>#REF!</v>
      </c>
      <c r="F67" s="96" t="e">
        <f t="shared" si="27"/>
        <v>#REF!</v>
      </c>
      <c r="G67" s="64" t="e">
        <f t="shared" si="28"/>
        <v>#REF!</v>
      </c>
      <c r="H67" s="97">
        <f t="shared" si="29"/>
        <v>0</v>
      </c>
      <c r="I67" s="97">
        <f t="shared" si="30"/>
        <v>0</v>
      </c>
      <c r="J67" s="97">
        <f t="shared" si="31"/>
        <v>0</v>
      </c>
      <c r="K67" s="64" t="e">
        <f t="shared" si="32"/>
        <v>#REF!</v>
      </c>
      <c r="L67" s="98" t="e">
        <f t="shared" si="33"/>
        <v>#REF!</v>
      </c>
      <c r="M67" s="99" t="e">
        <f t="shared" si="34"/>
        <v>#REF!</v>
      </c>
      <c r="N67" s="67" t="e">
        <f t="shared" si="35"/>
        <v>#REF!</v>
      </c>
      <c r="O67" s="71" t="e">
        <f t="shared" si="36"/>
        <v>#REF!</v>
      </c>
      <c r="P67" s="95" t="e">
        <f t="shared" si="37"/>
        <v>#REF!</v>
      </c>
      <c r="Q67" s="70" t="e">
        <f t="shared" si="38"/>
        <v>#REF!</v>
      </c>
      <c r="R67" s="100" t="e">
        <f t="shared" si="39"/>
        <v>#REF!</v>
      </c>
      <c r="S67" s="101" t="e">
        <f t="shared" si="40"/>
        <v>#REF!</v>
      </c>
      <c r="U67" s="64" t="e">
        <f t="shared" si="41"/>
        <v>#REF!</v>
      </c>
      <c r="V67" s="98" t="e">
        <f t="shared" si="42"/>
        <v>#REF!</v>
      </c>
      <c r="W67" s="99" t="e">
        <f t="shared" si="43"/>
        <v>#REF!</v>
      </c>
      <c r="X67" s="67" t="e">
        <f t="shared" si="44"/>
        <v>#REF!</v>
      </c>
      <c r="Y67" s="71" t="e">
        <f t="shared" si="45"/>
        <v>#REF!</v>
      </c>
      <c r="Z67" s="95" t="e">
        <f t="shared" si="46"/>
        <v>#REF!</v>
      </c>
      <c r="AA67" s="70" t="e">
        <f t="shared" si="47"/>
        <v>#REF!</v>
      </c>
      <c r="AB67" s="100" t="e">
        <f t="shared" si="48"/>
        <v>#REF!</v>
      </c>
      <c r="AC67" s="101" t="e">
        <f t="shared" si="49"/>
        <v>#REF!</v>
      </c>
      <c r="AD67" s="71" t="e">
        <f t="shared" si="50"/>
        <v>#REF!</v>
      </c>
      <c r="AE67" s="70" t="e">
        <f t="shared" si="51"/>
        <v>#REF!</v>
      </c>
      <c r="AG67" s="17"/>
      <c r="AH67" s="17"/>
    </row>
    <row r="68" spans="2:34" x14ac:dyDescent="0.2">
      <c r="B68" s="95">
        <v>1993</v>
      </c>
      <c r="C68" s="71" t="s">
        <v>285</v>
      </c>
      <c r="D68" s="95" t="s">
        <v>180</v>
      </c>
      <c r="E68" s="96" t="e">
        <f t="shared" si="26"/>
        <v>#REF!</v>
      </c>
      <c r="F68" s="96" t="e">
        <f t="shared" si="27"/>
        <v>#REF!</v>
      </c>
      <c r="G68" s="64" t="e">
        <f t="shared" si="28"/>
        <v>#REF!</v>
      </c>
      <c r="H68" s="97">
        <f t="shared" si="29"/>
        <v>0</v>
      </c>
      <c r="I68" s="97">
        <f t="shared" si="30"/>
        <v>0</v>
      </c>
      <c r="J68" s="97">
        <f t="shared" si="31"/>
        <v>0</v>
      </c>
      <c r="K68" s="64" t="e">
        <f t="shared" si="32"/>
        <v>#REF!</v>
      </c>
      <c r="L68" s="98" t="e">
        <f t="shared" si="33"/>
        <v>#REF!</v>
      </c>
      <c r="M68" s="99" t="e">
        <f t="shared" si="34"/>
        <v>#REF!</v>
      </c>
      <c r="N68" s="67" t="e">
        <f t="shared" si="35"/>
        <v>#REF!</v>
      </c>
      <c r="O68" s="71" t="e">
        <f t="shared" si="36"/>
        <v>#REF!</v>
      </c>
      <c r="P68" s="95" t="e">
        <f t="shared" si="37"/>
        <v>#REF!</v>
      </c>
      <c r="Q68" s="70" t="e">
        <f t="shared" si="38"/>
        <v>#REF!</v>
      </c>
      <c r="R68" s="100" t="e">
        <f t="shared" si="39"/>
        <v>#REF!</v>
      </c>
      <c r="S68" s="101" t="e">
        <f t="shared" si="40"/>
        <v>#REF!</v>
      </c>
      <c r="U68" s="64" t="e">
        <f t="shared" si="41"/>
        <v>#REF!</v>
      </c>
      <c r="V68" s="98" t="e">
        <f t="shared" si="42"/>
        <v>#REF!</v>
      </c>
      <c r="W68" s="99" t="e">
        <f t="shared" si="43"/>
        <v>#REF!</v>
      </c>
      <c r="X68" s="67" t="e">
        <f t="shared" si="44"/>
        <v>#REF!</v>
      </c>
      <c r="Y68" s="71" t="e">
        <f t="shared" si="45"/>
        <v>#REF!</v>
      </c>
      <c r="Z68" s="95" t="e">
        <f t="shared" si="46"/>
        <v>#REF!</v>
      </c>
      <c r="AA68" s="70" t="e">
        <f t="shared" si="47"/>
        <v>#REF!</v>
      </c>
      <c r="AB68" s="100" t="e">
        <f t="shared" si="48"/>
        <v>#REF!</v>
      </c>
      <c r="AC68" s="101" t="e">
        <f t="shared" si="49"/>
        <v>#REF!</v>
      </c>
      <c r="AD68" s="71" t="e">
        <f t="shared" si="50"/>
        <v>#REF!</v>
      </c>
      <c r="AE68" s="70" t="e">
        <f t="shared" si="51"/>
        <v>#REF!</v>
      </c>
      <c r="AG68" s="17"/>
      <c r="AH68" s="17"/>
    </row>
    <row r="69" spans="2:34" x14ac:dyDescent="0.2">
      <c r="B69" s="95">
        <v>1991</v>
      </c>
      <c r="C69" s="71" t="s">
        <v>285</v>
      </c>
      <c r="D69" s="95" t="s">
        <v>55</v>
      </c>
      <c r="E69" s="96" t="e">
        <f t="shared" si="26"/>
        <v>#REF!</v>
      </c>
      <c r="F69" s="96" t="e">
        <f t="shared" si="27"/>
        <v>#REF!</v>
      </c>
      <c r="G69" s="64" t="e">
        <f t="shared" si="28"/>
        <v>#REF!</v>
      </c>
      <c r="H69" s="97">
        <f t="shared" si="29"/>
        <v>0</v>
      </c>
      <c r="I69" s="97">
        <f t="shared" si="30"/>
        <v>-199.005</v>
      </c>
      <c r="J69" s="97">
        <f t="shared" si="31"/>
        <v>0</v>
      </c>
      <c r="K69" s="64" t="e">
        <f t="shared" si="32"/>
        <v>#REF!</v>
      </c>
      <c r="L69" s="98" t="e">
        <f t="shared" si="33"/>
        <v>#REF!</v>
      </c>
      <c r="M69" s="99" t="e">
        <f t="shared" si="34"/>
        <v>#REF!</v>
      </c>
      <c r="N69" s="67" t="e">
        <f t="shared" si="35"/>
        <v>#REF!</v>
      </c>
      <c r="O69" s="71" t="e">
        <f t="shared" si="36"/>
        <v>#REF!</v>
      </c>
      <c r="P69" s="95" t="e">
        <f t="shared" si="37"/>
        <v>#REF!</v>
      </c>
      <c r="Q69" s="70" t="e">
        <f t="shared" si="38"/>
        <v>#REF!</v>
      </c>
      <c r="R69" s="100" t="e">
        <f t="shared" si="39"/>
        <v>#REF!</v>
      </c>
      <c r="S69" s="101" t="e">
        <f t="shared" si="40"/>
        <v>#REF!</v>
      </c>
      <c r="U69" s="64" t="e">
        <f t="shared" si="41"/>
        <v>#REF!</v>
      </c>
      <c r="V69" s="98" t="e">
        <f t="shared" si="42"/>
        <v>#REF!</v>
      </c>
      <c r="W69" s="99" t="e">
        <f t="shared" si="43"/>
        <v>#REF!</v>
      </c>
      <c r="X69" s="67" t="e">
        <f t="shared" si="44"/>
        <v>#REF!</v>
      </c>
      <c r="Y69" s="71" t="e">
        <f t="shared" si="45"/>
        <v>#REF!</v>
      </c>
      <c r="Z69" s="95" t="e">
        <f t="shared" si="46"/>
        <v>#REF!</v>
      </c>
      <c r="AA69" s="70" t="e">
        <f t="shared" si="47"/>
        <v>#REF!</v>
      </c>
      <c r="AB69" s="100" t="e">
        <f t="shared" si="48"/>
        <v>#REF!</v>
      </c>
      <c r="AC69" s="101" t="e">
        <f t="shared" si="49"/>
        <v>#REF!</v>
      </c>
      <c r="AD69" s="71" t="e">
        <f t="shared" si="50"/>
        <v>#REF!</v>
      </c>
      <c r="AE69" s="70" t="e">
        <f t="shared" si="51"/>
        <v>#REF!</v>
      </c>
      <c r="AG69" s="17"/>
      <c r="AH69" s="17"/>
    </row>
    <row r="70" spans="2:34" x14ac:dyDescent="0.2">
      <c r="B70" s="95">
        <v>2019</v>
      </c>
      <c r="C70" s="71" t="s">
        <v>288</v>
      </c>
      <c r="D70" s="95" t="s">
        <v>131</v>
      </c>
      <c r="E70" s="96" t="e">
        <f t="shared" si="26"/>
        <v>#REF!</v>
      </c>
      <c r="F70" s="96" t="e">
        <f t="shared" si="27"/>
        <v>#REF!</v>
      </c>
      <c r="G70" s="64" t="e">
        <f t="shared" si="28"/>
        <v>#REF!</v>
      </c>
      <c r="H70" s="97">
        <f t="shared" si="29"/>
        <v>0</v>
      </c>
      <c r="I70" s="97">
        <f t="shared" si="30"/>
        <v>0</v>
      </c>
      <c r="J70" s="97">
        <f t="shared" si="31"/>
        <v>0</v>
      </c>
      <c r="K70" s="64" t="e">
        <f t="shared" si="32"/>
        <v>#REF!</v>
      </c>
      <c r="L70" s="98" t="e">
        <f t="shared" si="33"/>
        <v>#REF!</v>
      </c>
      <c r="M70" s="99" t="e">
        <f t="shared" si="34"/>
        <v>#REF!</v>
      </c>
      <c r="N70" s="67" t="e">
        <f t="shared" si="35"/>
        <v>#REF!</v>
      </c>
      <c r="O70" s="71" t="e">
        <f t="shared" si="36"/>
        <v>#REF!</v>
      </c>
      <c r="P70" s="95" t="e">
        <f t="shared" si="37"/>
        <v>#REF!</v>
      </c>
      <c r="Q70" s="70" t="e">
        <f t="shared" si="38"/>
        <v>#REF!</v>
      </c>
      <c r="R70" s="100" t="e">
        <f t="shared" si="39"/>
        <v>#REF!</v>
      </c>
      <c r="S70" s="101" t="e">
        <f t="shared" si="40"/>
        <v>#REF!</v>
      </c>
      <c r="U70" s="64" t="e">
        <f t="shared" si="41"/>
        <v>#REF!</v>
      </c>
      <c r="V70" s="98" t="e">
        <f t="shared" si="42"/>
        <v>#REF!</v>
      </c>
      <c r="W70" s="99" t="e">
        <f t="shared" si="43"/>
        <v>#REF!</v>
      </c>
      <c r="X70" s="67" t="e">
        <f t="shared" si="44"/>
        <v>#REF!</v>
      </c>
      <c r="Y70" s="71" t="e">
        <f t="shared" si="45"/>
        <v>#REF!</v>
      </c>
      <c r="Z70" s="95" t="e">
        <f t="shared" si="46"/>
        <v>#REF!</v>
      </c>
      <c r="AA70" s="70" t="e">
        <f t="shared" si="47"/>
        <v>#REF!</v>
      </c>
      <c r="AB70" s="100" t="e">
        <f t="shared" si="48"/>
        <v>#REF!</v>
      </c>
      <c r="AC70" s="101" t="e">
        <f t="shared" si="49"/>
        <v>#REF!</v>
      </c>
      <c r="AD70" s="71" t="e">
        <f t="shared" si="50"/>
        <v>#REF!</v>
      </c>
      <c r="AE70" s="70" t="e">
        <f t="shared" si="51"/>
        <v>#REF!</v>
      </c>
      <c r="AG70" s="17"/>
      <c r="AH70" s="17"/>
    </row>
    <row r="71" spans="2:34" x14ac:dyDescent="0.2">
      <c r="B71" s="95">
        <v>2229</v>
      </c>
      <c r="C71" s="71" t="s">
        <v>309</v>
      </c>
      <c r="D71" s="95" t="s">
        <v>100</v>
      </c>
      <c r="E71" s="96" t="e">
        <f t="shared" si="26"/>
        <v>#REF!</v>
      </c>
      <c r="F71" s="96" t="e">
        <f t="shared" si="27"/>
        <v>#REF!</v>
      </c>
      <c r="G71" s="64" t="e">
        <f t="shared" si="28"/>
        <v>#REF!</v>
      </c>
      <c r="H71" s="97">
        <f t="shared" si="29"/>
        <v>0</v>
      </c>
      <c r="I71" s="97">
        <f t="shared" si="30"/>
        <v>0</v>
      </c>
      <c r="J71" s="97">
        <f t="shared" si="31"/>
        <v>0</v>
      </c>
      <c r="K71" s="64" t="e">
        <f t="shared" si="32"/>
        <v>#REF!</v>
      </c>
      <c r="L71" s="98" t="e">
        <f t="shared" si="33"/>
        <v>#REF!</v>
      </c>
      <c r="M71" s="99" t="e">
        <f t="shared" si="34"/>
        <v>#REF!</v>
      </c>
      <c r="N71" s="67" t="e">
        <f t="shared" si="35"/>
        <v>#REF!</v>
      </c>
      <c r="O71" s="71" t="e">
        <f t="shared" si="36"/>
        <v>#REF!</v>
      </c>
      <c r="P71" s="95" t="e">
        <f t="shared" si="37"/>
        <v>#REF!</v>
      </c>
      <c r="Q71" s="70" t="e">
        <f t="shared" si="38"/>
        <v>#REF!</v>
      </c>
      <c r="R71" s="100" t="e">
        <f t="shared" si="39"/>
        <v>#REF!</v>
      </c>
      <c r="S71" s="101" t="e">
        <f t="shared" si="40"/>
        <v>#REF!</v>
      </c>
      <c r="U71" s="64" t="e">
        <f t="shared" si="41"/>
        <v>#REF!</v>
      </c>
      <c r="V71" s="98" t="e">
        <f t="shared" si="42"/>
        <v>#REF!</v>
      </c>
      <c r="W71" s="99" t="e">
        <f t="shared" si="43"/>
        <v>#REF!</v>
      </c>
      <c r="X71" s="67" t="e">
        <f t="shared" si="44"/>
        <v>#REF!</v>
      </c>
      <c r="Y71" s="71" t="e">
        <f t="shared" si="45"/>
        <v>#REF!</v>
      </c>
      <c r="Z71" s="95" t="e">
        <f t="shared" si="46"/>
        <v>#REF!</v>
      </c>
      <c r="AA71" s="70" t="e">
        <f t="shared" si="47"/>
        <v>#REF!</v>
      </c>
      <c r="AB71" s="100" t="e">
        <f t="shared" si="48"/>
        <v>#REF!</v>
      </c>
      <c r="AC71" s="101" t="e">
        <f t="shared" si="49"/>
        <v>#REF!</v>
      </c>
      <c r="AD71" s="71" t="e">
        <f t="shared" si="50"/>
        <v>#REF!</v>
      </c>
      <c r="AE71" s="70" t="e">
        <f t="shared" si="51"/>
        <v>#REF!</v>
      </c>
      <c r="AG71" s="17"/>
      <c r="AH71" s="17"/>
    </row>
    <row r="72" spans="2:34" x14ac:dyDescent="0.2">
      <c r="B72" s="95">
        <v>2043</v>
      </c>
      <c r="C72" s="71" t="s">
        <v>290</v>
      </c>
      <c r="D72" s="95" t="s">
        <v>45</v>
      </c>
      <c r="E72" s="96" t="e">
        <f t="shared" si="26"/>
        <v>#REF!</v>
      </c>
      <c r="F72" s="96" t="e">
        <f t="shared" si="27"/>
        <v>#REF!</v>
      </c>
      <c r="G72" s="64" t="e">
        <f t="shared" si="28"/>
        <v>#REF!</v>
      </c>
      <c r="H72" s="97">
        <f t="shared" si="29"/>
        <v>-289.83157753851401</v>
      </c>
      <c r="I72" s="97">
        <f t="shared" si="30"/>
        <v>0</v>
      </c>
      <c r="J72" s="97">
        <f t="shared" si="31"/>
        <v>0</v>
      </c>
      <c r="K72" s="64" t="e">
        <f t="shared" si="32"/>
        <v>#REF!</v>
      </c>
      <c r="L72" s="98" t="e">
        <f t="shared" si="33"/>
        <v>#REF!</v>
      </c>
      <c r="M72" s="99" t="e">
        <f t="shared" si="34"/>
        <v>#REF!</v>
      </c>
      <c r="N72" s="67" t="e">
        <f t="shared" si="35"/>
        <v>#REF!</v>
      </c>
      <c r="O72" s="71" t="e">
        <f t="shared" si="36"/>
        <v>#REF!</v>
      </c>
      <c r="P72" s="95" t="e">
        <f t="shared" si="37"/>
        <v>#REF!</v>
      </c>
      <c r="Q72" s="70" t="e">
        <f t="shared" si="38"/>
        <v>#REF!</v>
      </c>
      <c r="R72" s="100" t="e">
        <f t="shared" si="39"/>
        <v>#REF!</v>
      </c>
      <c r="S72" s="101" t="e">
        <f t="shared" si="40"/>
        <v>#REF!</v>
      </c>
      <c r="U72" s="64" t="e">
        <f t="shared" si="41"/>
        <v>#REF!</v>
      </c>
      <c r="V72" s="98" t="e">
        <f t="shared" si="42"/>
        <v>#REF!</v>
      </c>
      <c r="W72" s="99" t="e">
        <f t="shared" si="43"/>
        <v>#REF!</v>
      </c>
      <c r="X72" s="67" t="e">
        <f t="shared" si="44"/>
        <v>#REF!</v>
      </c>
      <c r="Y72" s="71" t="e">
        <f t="shared" si="45"/>
        <v>#REF!</v>
      </c>
      <c r="Z72" s="95" t="e">
        <f t="shared" si="46"/>
        <v>#REF!</v>
      </c>
      <c r="AA72" s="70" t="e">
        <f t="shared" si="47"/>
        <v>#REF!</v>
      </c>
      <c r="AB72" s="100" t="e">
        <f t="shared" si="48"/>
        <v>#REF!</v>
      </c>
      <c r="AC72" s="101" t="e">
        <f t="shared" si="49"/>
        <v>#REF!</v>
      </c>
      <c r="AD72" s="71" t="e">
        <f t="shared" si="50"/>
        <v>#REF!</v>
      </c>
      <c r="AE72" s="70" t="e">
        <f t="shared" si="51"/>
        <v>#REF!</v>
      </c>
      <c r="AG72" s="17"/>
      <c r="AH72" s="17"/>
    </row>
    <row r="73" spans="2:34" x14ac:dyDescent="0.2">
      <c r="B73" s="95">
        <v>2203</v>
      </c>
      <c r="C73" s="71" t="s">
        <v>306</v>
      </c>
      <c r="D73" s="95" t="s">
        <v>133</v>
      </c>
      <c r="E73" s="96" t="e">
        <f t="shared" si="26"/>
        <v>#REF!</v>
      </c>
      <c r="F73" s="96" t="e">
        <f t="shared" si="27"/>
        <v>#REF!</v>
      </c>
      <c r="G73" s="64" t="e">
        <f t="shared" si="28"/>
        <v>#REF!</v>
      </c>
      <c r="H73" s="97">
        <f t="shared" si="29"/>
        <v>0</v>
      </c>
      <c r="I73" s="97">
        <f t="shared" si="30"/>
        <v>0</v>
      </c>
      <c r="J73" s="97">
        <f t="shared" si="31"/>
        <v>0</v>
      </c>
      <c r="K73" s="64" t="e">
        <f t="shared" si="32"/>
        <v>#REF!</v>
      </c>
      <c r="L73" s="98" t="e">
        <f t="shared" si="33"/>
        <v>#REF!</v>
      </c>
      <c r="M73" s="99" t="e">
        <f t="shared" si="34"/>
        <v>#REF!</v>
      </c>
      <c r="N73" s="67" t="e">
        <f t="shared" si="35"/>
        <v>#REF!</v>
      </c>
      <c r="O73" s="71" t="e">
        <f t="shared" si="36"/>
        <v>#REF!</v>
      </c>
      <c r="P73" s="95" t="e">
        <f t="shared" si="37"/>
        <v>#REF!</v>
      </c>
      <c r="Q73" s="70" t="e">
        <f t="shared" si="38"/>
        <v>#REF!</v>
      </c>
      <c r="R73" s="100" t="e">
        <f t="shared" si="39"/>
        <v>#REF!</v>
      </c>
      <c r="S73" s="101" t="e">
        <f t="shared" si="40"/>
        <v>#REF!</v>
      </c>
      <c r="U73" s="64" t="e">
        <f t="shared" si="41"/>
        <v>#REF!</v>
      </c>
      <c r="V73" s="98" t="e">
        <f t="shared" si="42"/>
        <v>#REF!</v>
      </c>
      <c r="W73" s="99" t="e">
        <f t="shared" si="43"/>
        <v>#REF!</v>
      </c>
      <c r="X73" s="67" t="e">
        <f t="shared" si="44"/>
        <v>#REF!</v>
      </c>
      <c r="Y73" s="71" t="e">
        <f t="shared" si="45"/>
        <v>#REF!</v>
      </c>
      <c r="Z73" s="95" t="e">
        <f t="shared" si="46"/>
        <v>#REF!</v>
      </c>
      <c r="AA73" s="70" t="e">
        <f t="shared" si="47"/>
        <v>#REF!</v>
      </c>
      <c r="AB73" s="100" t="e">
        <f t="shared" si="48"/>
        <v>#REF!</v>
      </c>
      <c r="AC73" s="101" t="e">
        <f t="shared" si="49"/>
        <v>#REF!</v>
      </c>
      <c r="AD73" s="71" t="e">
        <f t="shared" si="50"/>
        <v>#REF!</v>
      </c>
      <c r="AE73" s="70" t="e">
        <f t="shared" si="51"/>
        <v>#REF!</v>
      </c>
      <c r="AG73" s="17"/>
      <c r="AH73" s="17"/>
    </row>
    <row r="74" spans="2:34" x14ac:dyDescent="0.2">
      <c r="B74" s="95">
        <v>2217</v>
      </c>
      <c r="C74" s="71" t="s">
        <v>307</v>
      </c>
      <c r="D74" s="95" t="s">
        <v>134</v>
      </c>
      <c r="E74" s="96" t="e">
        <f t="shared" si="26"/>
        <v>#REF!</v>
      </c>
      <c r="F74" s="96" t="e">
        <f t="shared" si="27"/>
        <v>#REF!</v>
      </c>
      <c r="G74" s="64" t="e">
        <f t="shared" si="28"/>
        <v>#REF!</v>
      </c>
      <c r="H74" s="97">
        <f t="shared" si="29"/>
        <v>0</v>
      </c>
      <c r="I74" s="97">
        <f t="shared" si="30"/>
        <v>0</v>
      </c>
      <c r="J74" s="97">
        <f t="shared" si="31"/>
        <v>0</v>
      </c>
      <c r="K74" s="64" t="e">
        <f t="shared" si="32"/>
        <v>#REF!</v>
      </c>
      <c r="L74" s="98" t="e">
        <f t="shared" si="33"/>
        <v>#REF!</v>
      </c>
      <c r="M74" s="99" t="e">
        <f t="shared" si="34"/>
        <v>#REF!</v>
      </c>
      <c r="N74" s="67" t="e">
        <f t="shared" si="35"/>
        <v>#REF!</v>
      </c>
      <c r="O74" s="71" t="e">
        <f t="shared" si="36"/>
        <v>#REF!</v>
      </c>
      <c r="P74" s="95" t="e">
        <f t="shared" si="37"/>
        <v>#REF!</v>
      </c>
      <c r="Q74" s="70" t="e">
        <f t="shared" si="38"/>
        <v>#REF!</v>
      </c>
      <c r="R74" s="100" t="e">
        <f t="shared" si="39"/>
        <v>#REF!</v>
      </c>
      <c r="S74" s="101" t="e">
        <f t="shared" si="40"/>
        <v>#REF!</v>
      </c>
      <c r="U74" s="64" t="e">
        <f t="shared" si="41"/>
        <v>#REF!</v>
      </c>
      <c r="V74" s="98" t="e">
        <f t="shared" si="42"/>
        <v>#REF!</v>
      </c>
      <c r="W74" s="99" t="e">
        <f t="shared" si="43"/>
        <v>#REF!</v>
      </c>
      <c r="X74" s="67" t="e">
        <f t="shared" si="44"/>
        <v>#REF!</v>
      </c>
      <c r="Y74" s="71" t="e">
        <f t="shared" si="45"/>
        <v>#REF!</v>
      </c>
      <c r="Z74" s="95" t="e">
        <f t="shared" si="46"/>
        <v>#REF!</v>
      </c>
      <c r="AA74" s="70" t="e">
        <f t="shared" si="47"/>
        <v>#REF!</v>
      </c>
      <c r="AB74" s="100" t="e">
        <f t="shared" si="48"/>
        <v>#REF!</v>
      </c>
      <c r="AC74" s="101" t="e">
        <f t="shared" si="49"/>
        <v>#REF!</v>
      </c>
      <c r="AD74" s="71" t="e">
        <f t="shared" si="50"/>
        <v>#REF!</v>
      </c>
      <c r="AE74" s="70" t="e">
        <f t="shared" si="51"/>
        <v>#REF!</v>
      </c>
      <c r="AG74" s="17"/>
      <c r="AH74" s="17"/>
    </row>
    <row r="75" spans="2:34" x14ac:dyDescent="0.2">
      <c r="B75" s="95">
        <v>1998</v>
      </c>
      <c r="C75" s="71" t="s">
        <v>285</v>
      </c>
      <c r="D75" s="95" t="s">
        <v>135</v>
      </c>
      <c r="E75" s="96" t="e">
        <f t="shared" si="26"/>
        <v>#REF!</v>
      </c>
      <c r="F75" s="96" t="e">
        <f t="shared" si="27"/>
        <v>#REF!</v>
      </c>
      <c r="G75" s="64" t="e">
        <f t="shared" si="28"/>
        <v>#REF!</v>
      </c>
      <c r="H75" s="97">
        <f t="shared" si="29"/>
        <v>0</v>
      </c>
      <c r="I75" s="97">
        <f t="shared" si="30"/>
        <v>0</v>
      </c>
      <c r="J75" s="97">
        <f t="shared" si="31"/>
        <v>0</v>
      </c>
      <c r="K75" s="64" t="e">
        <f t="shared" si="32"/>
        <v>#REF!</v>
      </c>
      <c r="L75" s="98" t="e">
        <f t="shared" si="33"/>
        <v>#REF!</v>
      </c>
      <c r="M75" s="99" t="e">
        <f t="shared" si="34"/>
        <v>#REF!</v>
      </c>
      <c r="N75" s="67" t="e">
        <f t="shared" si="35"/>
        <v>#REF!</v>
      </c>
      <c r="O75" s="71" t="e">
        <f t="shared" si="36"/>
        <v>#REF!</v>
      </c>
      <c r="P75" s="95" t="e">
        <f t="shared" si="37"/>
        <v>#REF!</v>
      </c>
      <c r="Q75" s="70" t="e">
        <f t="shared" si="38"/>
        <v>#REF!</v>
      </c>
      <c r="R75" s="100" t="e">
        <f t="shared" si="39"/>
        <v>#REF!</v>
      </c>
      <c r="S75" s="101" t="e">
        <f t="shared" si="40"/>
        <v>#REF!</v>
      </c>
      <c r="U75" s="64" t="e">
        <f t="shared" si="41"/>
        <v>#REF!</v>
      </c>
      <c r="V75" s="98" t="e">
        <f t="shared" si="42"/>
        <v>#REF!</v>
      </c>
      <c r="W75" s="99" t="e">
        <f t="shared" si="43"/>
        <v>#REF!</v>
      </c>
      <c r="X75" s="67" t="e">
        <f t="shared" si="44"/>
        <v>#REF!</v>
      </c>
      <c r="Y75" s="71" t="e">
        <f t="shared" si="45"/>
        <v>#REF!</v>
      </c>
      <c r="Z75" s="95" t="e">
        <f t="shared" si="46"/>
        <v>#REF!</v>
      </c>
      <c r="AA75" s="70" t="e">
        <f t="shared" si="47"/>
        <v>#REF!</v>
      </c>
      <c r="AB75" s="100" t="e">
        <f t="shared" si="48"/>
        <v>#REF!</v>
      </c>
      <c r="AC75" s="101" t="e">
        <f t="shared" si="49"/>
        <v>#REF!</v>
      </c>
      <c r="AD75" s="71" t="e">
        <f t="shared" si="50"/>
        <v>#REF!</v>
      </c>
      <c r="AE75" s="70" t="e">
        <f t="shared" si="51"/>
        <v>#REF!</v>
      </c>
      <c r="AG75" s="17"/>
      <c r="AH75" s="17"/>
    </row>
    <row r="76" spans="2:34" x14ac:dyDescent="0.2">
      <c r="B76" s="95">
        <v>2221</v>
      </c>
      <c r="C76" s="71" t="s">
        <v>308</v>
      </c>
      <c r="D76" s="95" t="s">
        <v>136</v>
      </c>
      <c r="E76" s="96" t="e">
        <f t="shared" si="26"/>
        <v>#REF!</v>
      </c>
      <c r="F76" s="96" t="e">
        <f t="shared" si="27"/>
        <v>#REF!</v>
      </c>
      <c r="G76" s="64" t="e">
        <f t="shared" si="28"/>
        <v>#REF!</v>
      </c>
      <c r="H76" s="97">
        <f t="shared" si="29"/>
        <v>0</v>
      </c>
      <c r="I76" s="97">
        <f t="shared" si="30"/>
        <v>0</v>
      </c>
      <c r="J76" s="97">
        <f t="shared" si="31"/>
        <v>0</v>
      </c>
      <c r="K76" s="64" t="e">
        <f t="shared" si="32"/>
        <v>#REF!</v>
      </c>
      <c r="L76" s="98" t="e">
        <f t="shared" si="33"/>
        <v>#REF!</v>
      </c>
      <c r="M76" s="99" t="e">
        <f t="shared" si="34"/>
        <v>#REF!</v>
      </c>
      <c r="N76" s="67" t="e">
        <f t="shared" si="35"/>
        <v>#REF!</v>
      </c>
      <c r="O76" s="71" t="e">
        <f t="shared" si="36"/>
        <v>#REF!</v>
      </c>
      <c r="P76" s="95" t="e">
        <f t="shared" si="37"/>
        <v>#REF!</v>
      </c>
      <c r="Q76" s="70" t="e">
        <f t="shared" si="38"/>
        <v>#REF!</v>
      </c>
      <c r="R76" s="100" t="e">
        <f t="shared" si="39"/>
        <v>#REF!</v>
      </c>
      <c r="S76" s="101" t="e">
        <f t="shared" si="40"/>
        <v>#REF!</v>
      </c>
      <c r="U76" s="64" t="e">
        <f t="shared" si="41"/>
        <v>#REF!</v>
      </c>
      <c r="V76" s="98" t="e">
        <f t="shared" si="42"/>
        <v>#REF!</v>
      </c>
      <c r="W76" s="99" t="e">
        <f t="shared" si="43"/>
        <v>#REF!</v>
      </c>
      <c r="X76" s="67" t="e">
        <f t="shared" si="44"/>
        <v>#REF!</v>
      </c>
      <c r="Y76" s="71" t="e">
        <f t="shared" si="45"/>
        <v>#REF!</v>
      </c>
      <c r="Z76" s="95" t="e">
        <f t="shared" si="46"/>
        <v>#REF!</v>
      </c>
      <c r="AA76" s="70" t="e">
        <f t="shared" si="47"/>
        <v>#REF!</v>
      </c>
      <c r="AB76" s="100" t="e">
        <f t="shared" si="48"/>
        <v>#REF!</v>
      </c>
      <c r="AC76" s="101" t="e">
        <f t="shared" si="49"/>
        <v>#REF!</v>
      </c>
      <c r="AD76" s="71" t="e">
        <f t="shared" si="50"/>
        <v>#REF!</v>
      </c>
      <c r="AE76" s="70" t="e">
        <f t="shared" si="51"/>
        <v>#REF!</v>
      </c>
      <c r="AG76" s="17"/>
      <c r="AH76" s="17"/>
    </row>
    <row r="77" spans="2:34" x14ac:dyDescent="0.2">
      <c r="B77" s="7">
        <v>4505</v>
      </c>
      <c r="C77" s="7" t="s">
        <v>312</v>
      </c>
      <c r="D77" s="7" t="s">
        <v>329</v>
      </c>
      <c r="E77" s="96"/>
      <c r="F77" s="96"/>
      <c r="G77" s="64"/>
      <c r="H77" s="97"/>
      <c r="I77" s="97"/>
      <c r="J77" s="97"/>
      <c r="K77" s="64"/>
      <c r="L77" s="98"/>
      <c r="M77" s="99"/>
      <c r="N77" s="67"/>
      <c r="O77" s="71"/>
      <c r="P77" s="95"/>
      <c r="Q77" s="70"/>
      <c r="R77" s="100"/>
      <c r="S77" s="101"/>
      <c r="U77" s="64"/>
      <c r="V77" s="98"/>
      <c r="W77" s="99"/>
      <c r="X77" s="67"/>
      <c r="Y77" s="71"/>
      <c r="Z77" s="95"/>
      <c r="AA77" s="70"/>
      <c r="AB77" s="100"/>
      <c r="AC77" s="101"/>
      <c r="AD77" s="71"/>
      <c r="AE77" s="70">
        <v>26283.21059608593</v>
      </c>
      <c r="AG77" s="17"/>
      <c r="AH77" s="17"/>
    </row>
    <row r="78" spans="2:34" x14ac:dyDescent="0.2">
      <c r="B78" s="95">
        <v>1930</v>
      </c>
      <c r="C78" s="71" t="s">
        <v>278</v>
      </c>
      <c r="D78" s="95" t="s">
        <v>70</v>
      </c>
      <c r="E78" s="96" t="e">
        <f t="shared" ref="E78:E83" si="52">IF(ISNA(VLOOKUP($B78,SSFQ,134,FALSE)),0,VLOOKUP($B78,SSFQ,134,FALSE))</f>
        <v>#REF!</v>
      </c>
      <c r="F78" s="96" t="e">
        <f t="shared" ref="F78:F83" si="53">IF(ISNA(VLOOKUP($B78,SSFQ,118,FALSE)),0,VLOOKUP($B78,SSFQ,118,FALSE))*0.25</f>
        <v>#REF!</v>
      </c>
      <c r="G78" s="64" t="e">
        <f t="shared" ref="G78:G83" si="54">E78+F78</f>
        <v>#REF!</v>
      </c>
      <c r="H78" s="97">
        <f t="shared" ref="H78:H83" si="55">-IF(ISNA(VLOOKUP($B78,Virt,5,FALSE)),0,VLOOKUP($B78,Virt,5,FALSE))</f>
        <v>-1106.8499497135099</v>
      </c>
      <c r="I78" s="97">
        <f t="shared" ref="I78:I83" si="56">-IF(ISNA(VLOOKUP($B78,Indy_pivot,2,FALSE)),0,VLOOKUP($B78,Indy_pivot,2,FALSE))</f>
        <v>0</v>
      </c>
      <c r="J78" s="97">
        <f t="shared" ref="J78:J83" si="57">-IF(ISNA(VLOOKUP($B78,NonPar,5,FALSE)),0,VLOOKUP($B78,NonPar,5,FALSE))</f>
        <v>0</v>
      </c>
      <c r="K78" s="64" t="e">
        <f t="shared" ref="K78:K83" si="58">$G78+$H78+$I78+$J78</f>
        <v>#REF!</v>
      </c>
      <c r="L78" s="98" t="e">
        <f t="shared" ref="L78:L83" si="59">K78*$D$16</f>
        <v>#REF!</v>
      </c>
      <c r="M78" s="99" t="e">
        <f t="shared" ref="M78:M83" si="60">IF(K78=0,"",IF(K78&lt;$W$16,"Yes",""))</f>
        <v>#REF!</v>
      </c>
      <c r="N78" s="67" t="e">
        <f t="shared" ref="N78:N83" si="61">IF(K78=0,"",IF(K78&lt;$W$16,$W$16-K78,""))</f>
        <v>#REF!</v>
      </c>
      <c r="O78" s="71" t="e">
        <f t="shared" ref="O78:O83" si="62">IF(K78=0,"",IF(K78&lt;$M$16,(K78+N78)*$Q$16,""))</f>
        <v>#REF!</v>
      </c>
      <c r="P78" s="95" t="e">
        <f t="shared" ref="P78:P83" si="63">IF(K78=0,"",IF(K78&lt;$W$16,(K78+N78),""))</f>
        <v>#REF!</v>
      </c>
      <c r="Q78" s="70" t="e">
        <f t="shared" ref="Q78:Q83" si="64">MAX(O78,(K78*$Q$16))</f>
        <v>#REF!</v>
      </c>
      <c r="R78" s="100" t="e">
        <f t="shared" ref="R78:R83" si="65">IF(Q78=0,0,(Q78-L78))</f>
        <v>#REF!</v>
      </c>
      <c r="S78" s="101" t="e">
        <f t="shared" ref="S78:S83" si="66">IF(R78=0,"",(R78/L78))</f>
        <v>#REF!</v>
      </c>
      <c r="U78" s="64" t="e">
        <f t="shared" ref="U78:U83" si="67">$G78+$H78+$I78+$J78</f>
        <v>#REF!</v>
      </c>
      <c r="V78" s="98" t="e">
        <f t="shared" ref="V78:V83" si="68">U78*$E$16</f>
        <v>#REF!</v>
      </c>
      <c r="W78" s="99" t="e">
        <f t="shared" ref="W78:W83" si="69">IF(U78=0,"",IF(U78&lt;$W$16,"Yes",""))</f>
        <v>#REF!</v>
      </c>
      <c r="X78" s="67" t="e">
        <f t="shared" ref="X78:X83" si="70">IF(U78=0,0,IF(U78&lt;$W$16,$W$16-U78,0))</f>
        <v>#REF!</v>
      </c>
      <c r="Y78" s="71" t="e">
        <f t="shared" ref="Y78:Y83" si="71">IF(U78=0,"",IF(U78&lt;$W$16,(U78+X78)*$AA$16,""))</f>
        <v>#REF!</v>
      </c>
      <c r="Z78" s="95" t="e">
        <f t="shared" ref="Z78:Z83" si="72">IF(U78=0,"",IF(U78&lt;$W$16,(U78+X78),""))</f>
        <v>#REF!</v>
      </c>
      <c r="AA78" s="70" t="e">
        <f t="shared" ref="AA78:AA83" si="73">MAX(Y78,(U78*$AA$16))</f>
        <v>#REF!</v>
      </c>
      <c r="AB78" s="100" t="e">
        <f t="shared" ref="AB78:AB83" si="74">IF(AA78=0,"",(AA78-V78))</f>
        <v>#REF!</v>
      </c>
      <c r="AC78" s="101" t="e">
        <f t="shared" ref="AC78:AC83" si="75">IF(AB78="","",(AB78/V78))</f>
        <v>#REF!</v>
      </c>
      <c r="AD78" s="71" t="e">
        <f t="shared" ref="AD78:AD83" si="76">IF(AA78=0,0,(U78+X78)/$AA$14)*$E$13</f>
        <v>#REF!</v>
      </c>
      <c r="AE78" s="70" t="e">
        <f t="shared" ref="AE78:AE83" si="77">AA78+AD78</f>
        <v>#REF!</v>
      </c>
      <c r="AG78" s="17"/>
      <c r="AH78" s="17"/>
    </row>
    <row r="79" spans="2:34" x14ac:dyDescent="0.2">
      <c r="B79" s="95">
        <v>2082</v>
      </c>
      <c r="C79" s="71" t="s">
        <v>295</v>
      </c>
      <c r="D79" s="95" t="s">
        <v>38</v>
      </c>
      <c r="E79" s="96" t="e">
        <f t="shared" si="52"/>
        <v>#REF!</v>
      </c>
      <c r="F79" s="96" t="e">
        <f t="shared" si="53"/>
        <v>#REF!</v>
      </c>
      <c r="G79" s="64" t="e">
        <f t="shared" si="54"/>
        <v>#REF!</v>
      </c>
      <c r="H79" s="97">
        <f t="shared" si="55"/>
        <v>0</v>
      </c>
      <c r="I79" s="97">
        <f t="shared" si="56"/>
        <v>-228.32</v>
      </c>
      <c r="J79" s="97">
        <f t="shared" si="57"/>
        <v>0</v>
      </c>
      <c r="K79" s="64" t="e">
        <f t="shared" si="58"/>
        <v>#REF!</v>
      </c>
      <c r="L79" s="98" t="e">
        <f t="shared" si="59"/>
        <v>#REF!</v>
      </c>
      <c r="M79" s="99" t="e">
        <f t="shared" si="60"/>
        <v>#REF!</v>
      </c>
      <c r="N79" s="67" t="e">
        <f t="shared" si="61"/>
        <v>#REF!</v>
      </c>
      <c r="O79" s="71" t="e">
        <f t="shared" si="62"/>
        <v>#REF!</v>
      </c>
      <c r="P79" s="95" t="e">
        <f t="shared" si="63"/>
        <v>#REF!</v>
      </c>
      <c r="Q79" s="70" t="e">
        <f t="shared" si="64"/>
        <v>#REF!</v>
      </c>
      <c r="R79" s="100" t="e">
        <f t="shared" si="65"/>
        <v>#REF!</v>
      </c>
      <c r="S79" s="101" t="e">
        <f t="shared" si="66"/>
        <v>#REF!</v>
      </c>
      <c r="U79" s="64" t="e">
        <f t="shared" si="67"/>
        <v>#REF!</v>
      </c>
      <c r="V79" s="98" t="e">
        <f t="shared" si="68"/>
        <v>#REF!</v>
      </c>
      <c r="W79" s="99" t="e">
        <f t="shared" si="69"/>
        <v>#REF!</v>
      </c>
      <c r="X79" s="67" t="e">
        <f t="shared" si="70"/>
        <v>#REF!</v>
      </c>
      <c r="Y79" s="71" t="e">
        <f t="shared" si="71"/>
        <v>#REF!</v>
      </c>
      <c r="Z79" s="95" t="e">
        <f t="shared" si="72"/>
        <v>#REF!</v>
      </c>
      <c r="AA79" s="70" t="e">
        <f t="shared" si="73"/>
        <v>#REF!</v>
      </c>
      <c r="AB79" s="100" t="e">
        <f t="shared" si="74"/>
        <v>#REF!</v>
      </c>
      <c r="AC79" s="101" t="e">
        <f t="shared" si="75"/>
        <v>#REF!</v>
      </c>
      <c r="AD79" s="71" t="e">
        <f t="shared" si="76"/>
        <v>#REF!</v>
      </c>
      <c r="AE79" s="70" t="e">
        <f t="shared" si="77"/>
        <v>#REF!</v>
      </c>
      <c r="AG79" s="17"/>
      <c r="AH79" s="17"/>
    </row>
    <row r="80" spans="2:34" x14ac:dyDescent="0.2">
      <c r="B80" s="95">
        <v>2193</v>
      </c>
      <c r="C80" s="71" t="s">
        <v>303</v>
      </c>
      <c r="D80" s="95" t="s">
        <v>86</v>
      </c>
      <c r="E80" s="96" t="e">
        <f t="shared" si="52"/>
        <v>#REF!</v>
      </c>
      <c r="F80" s="96" t="e">
        <f t="shared" si="53"/>
        <v>#REF!</v>
      </c>
      <c r="G80" s="64" t="e">
        <f t="shared" si="54"/>
        <v>#REF!</v>
      </c>
      <c r="H80" s="97">
        <f t="shared" si="55"/>
        <v>0</v>
      </c>
      <c r="I80" s="97">
        <f t="shared" si="56"/>
        <v>0</v>
      </c>
      <c r="J80" s="97">
        <f t="shared" si="57"/>
        <v>0</v>
      </c>
      <c r="K80" s="64" t="e">
        <f t="shared" si="58"/>
        <v>#REF!</v>
      </c>
      <c r="L80" s="98" t="e">
        <f t="shared" si="59"/>
        <v>#REF!</v>
      </c>
      <c r="M80" s="99" t="e">
        <f t="shared" si="60"/>
        <v>#REF!</v>
      </c>
      <c r="N80" s="67" t="e">
        <f t="shared" si="61"/>
        <v>#REF!</v>
      </c>
      <c r="O80" s="71" t="e">
        <f t="shared" si="62"/>
        <v>#REF!</v>
      </c>
      <c r="P80" s="95" t="e">
        <f t="shared" si="63"/>
        <v>#REF!</v>
      </c>
      <c r="Q80" s="70" t="e">
        <f t="shared" si="64"/>
        <v>#REF!</v>
      </c>
      <c r="R80" s="100" t="e">
        <f t="shared" si="65"/>
        <v>#REF!</v>
      </c>
      <c r="S80" s="101" t="e">
        <f t="shared" si="66"/>
        <v>#REF!</v>
      </c>
      <c r="U80" s="64" t="e">
        <f t="shared" si="67"/>
        <v>#REF!</v>
      </c>
      <c r="V80" s="98" t="e">
        <f t="shared" si="68"/>
        <v>#REF!</v>
      </c>
      <c r="W80" s="99" t="e">
        <f t="shared" si="69"/>
        <v>#REF!</v>
      </c>
      <c r="X80" s="67" t="e">
        <f t="shared" si="70"/>
        <v>#REF!</v>
      </c>
      <c r="Y80" s="71" t="e">
        <f t="shared" si="71"/>
        <v>#REF!</v>
      </c>
      <c r="Z80" s="95" t="e">
        <f t="shared" si="72"/>
        <v>#REF!</v>
      </c>
      <c r="AA80" s="70" t="e">
        <f t="shared" si="73"/>
        <v>#REF!</v>
      </c>
      <c r="AB80" s="100" t="e">
        <f t="shared" si="74"/>
        <v>#REF!</v>
      </c>
      <c r="AC80" s="101" t="e">
        <f t="shared" si="75"/>
        <v>#REF!</v>
      </c>
      <c r="AD80" s="71" t="e">
        <f t="shared" si="76"/>
        <v>#REF!</v>
      </c>
      <c r="AE80" s="70" t="e">
        <f t="shared" si="77"/>
        <v>#REF!</v>
      </c>
      <c r="AG80" s="17"/>
      <c r="AH80" s="17"/>
    </row>
    <row r="81" spans="2:34" x14ac:dyDescent="0.2">
      <c r="B81" s="95">
        <v>2084</v>
      </c>
      <c r="C81" s="71" t="s">
        <v>295</v>
      </c>
      <c r="D81" s="95" t="s">
        <v>143</v>
      </c>
      <c r="E81" s="96" t="e">
        <f t="shared" si="52"/>
        <v>#REF!</v>
      </c>
      <c r="F81" s="96" t="e">
        <f t="shared" si="53"/>
        <v>#REF!</v>
      </c>
      <c r="G81" s="64" t="e">
        <f t="shared" si="54"/>
        <v>#REF!</v>
      </c>
      <c r="H81" s="97">
        <f t="shared" si="55"/>
        <v>-74.486111111089997</v>
      </c>
      <c r="I81" s="97">
        <f t="shared" si="56"/>
        <v>0</v>
      </c>
      <c r="J81" s="97">
        <f t="shared" si="57"/>
        <v>0</v>
      </c>
      <c r="K81" s="64" t="e">
        <f t="shared" si="58"/>
        <v>#REF!</v>
      </c>
      <c r="L81" s="98" t="e">
        <f t="shared" si="59"/>
        <v>#REF!</v>
      </c>
      <c r="M81" s="99" t="e">
        <f t="shared" si="60"/>
        <v>#REF!</v>
      </c>
      <c r="N81" s="67" t="e">
        <f t="shared" si="61"/>
        <v>#REF!</v>
      </c>
      <c r="O81" s="71" t="e">
        <f t="shared" si="62"/>
        <v>#REF!</v>
      </c>
      <c r="P81" s="95" t="e">
        <f t="shared" si="63"/>
        <v>#REF!</v>
      </c>
      <c r="Q81" s="70" t="e">
        <f t="shared" si="64"/>
        <v>#REF!</v>
      </c>
      <c r="R81" s="100" t="e">
        <f t="shared" si="65"/>
        <v>#REF!</v>
      </c>
      <c r="S81" s="101" t="e">
        <f t="shared" si="66"/>
        <v>#REF!</v>
      </c>
      <c r="U81" s="64" t="e">
        <f t="shared" si="67"/>
        <v>#REF!</v>
      </c>
      <c r="V81" s="98" t="e">
        <f t="shared" si="68"/>
        <v>#REF!</v>
      </c>
      <c r="W81" s="99" t="e">
        <f t="shared" si="69"/>
        <v>#REF!</v>
      </c>
      <c r="X81" s="67" t="e">
        <f t="shared" si="70"/>
        <v>#REF!</v>
      </c>
      <c r="Y81" s="71" t="e">
        <f t="shared" si="71"/>
        <v>#REF!</v>
      </c>
      <c r="Z81" s="95" t="e">
        <f t="shared" si="72"/>
        <v>#REF!</v>
      </c>
      <c r="AA81" s="70" t="e">
        <f t="shared" si="73"/>
        <v>#REF!</v>
      </c>
      <c r="AB81" s="100" t="e">
        <f t="shared" si="74"/>
        <v>#REF!</v>
      </c>
      <c r="AC81" s="101" t="e">
        <f t="shared" si="75"/>
        <v>#REF!</v>
      </c>
      <c r="AD81" s="71" t="e">
        <f t="shared" si="76"/>
        <v>#REF!</v>
      </c>
      <c r="AE81" s="70" t="e">
        <f t="shared" si="77"/>
        <v>#REF!</v>
      </c>
      <c r="AG81" s="17"/>
      <c r="AH81" s="17"/>
    </row>
    <row r="82" spans="2:34" x14ac:dyDescent="0.2">
      <c r="B82" s="95">
        <v>2241</v>
      </c>
      <c r="C82" s="71" t="s">
        <v>310</v>
      </c>
      <c r="D82" s="95" t="s">
        <v>108</v>
      </c>
      <c r="E82" s="96" t="e">
        <f t="shared" si="52"/>
        <v>#REF!</v>
      </c>
      <c r="F82" s="96" t="e">
        <f t="shared" si="53"/>
        <v>#REF!</v>
      </c>
      <c r="G82" s="64" t="e">
        <f t="shared" si="54"/>
        <v>#REF!</v>
      </c>
      <c r="H82" s="97">
        <f t="shared" si="55"/>
        <v>0</v>
      </c>
      <c r="I82" s="97">
        <f t="shared" si="56"/>
        <v>0</v>
      </c>
      <c r="J82" s="97">
        <f t="shared" si="57"/>
        <v>0</v>
      </c>
      <c r="K82" s="64" t="e">
        <f t="shared" si="58"/>
        <v>#REF!</v>
      </c>
      <c r="L82" s="98" t="e">
        <f t="shared" si="59"/>
        <v>#REF!</v>
      </c>
      <c r="M82" s="99" t="e">
        <f t="shared" si="60"/>
        <v>#REF!</v>
      </c>
      <c r="N82" s="67" t="e">
        <f t="shared" si="61"/>
        <v>#REF!</v>
      </c>
      <c r="O82" s="71" t="e">
        <f t="shared" si="62"/>
        <v>#REF!</v>
      </c>
      <c r="P82" s="95" t="e">
        <f t="shared" si="63"/>
        <v>#REF!</v>
      </c>
      <c r="Q82" s="70" t="e">
        <f t="shared" si="64"/>
        <v>#REF!</v>
      </c>
      <c r="R82" s="100" t="e">
        <f t="shared" si="65"/>
        <v>#REF!</v>
      </c>
      <c r="S82" s="101" t="e">
        <f t="shared" si="66"/>
        <v>#REF!</v>
      </c>
      <c r="U82" s="64" t="e">
        <f t="shared" si="67"/>
        <v>#REF!</v>
      </c>
      <c r="V82" s="98" t="e">
        <f t="shared" si="68"/>
        <v>#REF!</v>
      </c>
      <c r="W82" s="99" t="e">
        <f t="shared" si="69"/>
        <v>#REF!</v>
      </c>
      <c r="X82" s="67" t="e">
        <f t="shared" si="70"/>
        <v>#REF!</v>
      </c>
      <c r="Y82" s="71" t="e">
        <f t="shared" si="71"/>
        <v>#REF!</v>
      </c>
      <c r="Z82" s="95" t="e">
        <f t="shared" si="72"/>
        <v>#REF!</v>
      </c>
      <c r="AA82" s="70" t="e">
        <f t="shared" si="73"/>
        <v>#REF!</v>
      </c>
      <c r="AB82" s="100" t="e">
        <f t="shared" si="74"/>
        <v>#REF!</v>
      </c>
      <c r="AC82" s="101" t="e">
        <f t="shared" si="75"/>
        <v>#REF!</v>
      </c>
      <c r="AD82" s="71" t="e">
        <f t="shared" si="76"/>
        <v>#REF!</v>
      </c>
      <c r="AE82" s="70" t="e">
        <f t="shared" si="77"/>
        <v>#REF!</v>
      </c>
      <c r="AG82" s="17"/>
      <c r="AH82" s="17"/>
    </row>
    <row r="83" spans="2:34" x14ac:dyDescent="0.2">
      <c r="B83" s="95">
        <v>2248</v>
      </c>
      <c r="C83" s="71" t="s">
        <v>311</v>
      </c>
      <c r="D83" s="95" t="s">
        <v>138</v>
      </c>
      <c r="E83" s="96" t="e">
        <f t="shared" si="52"/>
        <v>#REF!</v>
      </c>
      <c r="F83" s="96" t="e">
        <f t="shared" si="53"/>
        <v>#REF!</v>
      </c>
      <c r="G83" s="64" t="e">
        <f t="shared" si="54"/>
        <v>#REF!</v>
      </c>
      <c r="H83" s="97">
        <f t="shared" si="55"/>
        <v>-752.30553116767999</v>
      </c>
      <c r="I83" s="97">
        <f t="shared" si="56"/>
        <v>0</v>
      </c>
      <c r="J83" s="97">
        <f t="shared" si="57"/>
        <v>0</v>
      </c>
      <c r="K83" s="64" t="e">
        <f t="shared" si="58"/>
        <v>#REF!</v>
      </c>
      <c r="L83" s="98" t="e">
        <f t="shared" si="59"/>
        <v>#REF!</v>
      </c>
      <c r="M83" s="99" t="e">
        <f t="shared" si="60"/>
        <v>#REF!</v>
      </c>
      <c r="N83" s="67" t="e">
        <f t="shared" si="61"/>
        <v>#REF!</v>
      </c>
      <c r="O83" s="71" t="e">
        <f t="shared" si="62"/>
        <v>#REF!</v>
      </c>
      <c r="P83" s="95" t="e">
        <f t="shared" si="63"/>
        <v>#REF!</v>
      </c>
      <c r="Q83" s="70" t="e">
        <f t="shared" si="64"/>
        <v>#REF!</v>
      </c>
      <c r="R83" s="100" t="e">
        <f t="shared" si="65"/>
        <v>#REF!</v>
      </c>
      <c r="S83" s="101" t="e">
        <f t="shared" si="66"/>
        <v>#REF!</v>
      </c>
      <c r="U83" s="64" t="e">
        <f t="shared" si="67"/>
        <v>#REF!</v>
      </c>
      <c r="V83" s="98" t="e">
        <f t="shared" si="68"/>
        <v>#REF!</v>
      </c>
      <c r="W83" s="99" t="e">
        <f t="shared" si="69"/>
        <v>#REF!</v>
      </c>
      <c r="X83" s="67" t="e">
        <f t="shared" si="70"/>
        <v>#REF!</v>
      </c>
      <c r="Y83" s="71" t="e">
        <f t="shared" si="71"/>
        <v>#REF!</v>
      </c>
      <c r="Z83" s="95" t="e">
        <f t="shared" si="72"/>
        <v>#REF!</v>
      </c>
      <c r="AA83" s="70" t="e">
        <f t="shared" si="73"/>
        <v>#REF!</v>
      </c>
      <c r="AB83" s="100" t="e">
        <f t="shared" si="74"/>
        <v>#REF!</v>
      </c>
      <c r="AC83" s="101" t="e">
        <f t="shared" si="75"/>
        <v>#REF!</v>
      </c>
      <c r="AD83" s="71" t="e">
        <f t="shared" si="76"/>
        <v>#REF!</v>
      </c>
      <c r="AE83" s="70" t="e">
        <f t="shared" si="77"/>
        <v>#REF!</v>
      </c>
      <c r="AG83" s="17"/>
      <c r="AH83" s="17"/>
    </row>
    <row r="84" spans="2:34" x14ac:dyDescent="0.2">
      <c r="B84" s="7">
        <v>4040</v>
      </c>
      <c r="C84" s="7" t="s">
        <v>298</v>
      </c>
      <c r="D84" s="7" t="s">
        <v>325</v>
      </c>
      <c r="E84" s="96"/>
      <c r="F84" s="96"/>
      <c r="G84" s="64"/>
      <c r="H84" s="97"/>
      <c r="I84" s="97"/>
      <c r="J84" s="97"/>
      <c r="K84" s="64"/>
      <c r="L84" s="98"/>
      <c r="M84" s="99"/>
      <c r="N84" s="67"/>
      <c r="O84" s="71"/>
      <c r="P84" s="95"/>
      <c r="Q84" s="70"/>
      <c r="R84" s="100"/>
      <c r="S84" s="101"/>
      <c r="U84" s="64"/>
      <c r="V84" s="98"/>
      <c r="W84" s="99"/>
      <c r="X84" s="67"/>
      <c r="Y84" s="71"/>
      <c r="Z84" s="95"/>
      <c r="AA84" s="70"/>
      <c r="AB84" s="100"/>
      <c r="AC84" s="101"/>
      <c r="AD84" s="71"/>
      <c r="AE84" s="70">
        <v>250565.83256272387</v>
      </c>
      <c r="AG84" s="17"/>
      <c r="AH84" s="17"/>
    </row>
    <row r="85" spans="2:34" x14ac:dyDescent="0.2">
      <c r="B85" s="95">
        <v>2020</v>
      </c>
      <c r="C85" s="71" t="s">
        <v>288</v>
      </c>
      <c r="D85" s="95" t="s">
        <v>120</v>
      </c>
      <c r="E85" s="96" t="e">
        <f t="shared" ref="E85:E113" si="78">IF(ISNA(VLOOKUP($B85,SSFQ,134,FALSE)),0,VLOOKUP($B85,SSFQ,134,FALSE))</f>
        <v>#REF!</v>
      </c>
      <c r="F85" s="96" t="e">
        <f t="shared" ref="F85:F113" si="79">IF(ISNA(VLOOKUP($B85,SSFQ,118,FALSE)),0,VLOOKUP($B85,SSFQ,118,FALSE))*0.25</f>
        <v>#REF!</v>
      </c>
      <c r="G85" s="64" t="e">
        <f t="shared" ref="G85:G113" si="80">E85+F85</f>
        <v>#REF!</v>
      </c>
      <c r="H85" s="97">
        <f t="shared" ref="H85:H113" si="81">-IF(ISNA(VLOOKUP($B85,Virt,5,FALSE)),0,VLOOKUP($B85,Virt,5,FALSE))</f>
        <v>-432.52499999999998</v>
      </c>
      <c r="I85" s="97">
        <f t="shared" ref="I85:I113" si="82">-IF(ISNA(VLOOKUP($B85,Indy_pivot,2,FALSE)),0,VLOOKUP($B85,Indy_pivot,2,FALSE))</f>
        <v>0</v>
      </c>
      <c r="J85" s="97">
        <f t="shared" ref="J85:J113" si="83">-IF(ISNA(VLOOKUP($B85,NonPar,5,FALSE)),0,VLOOKUP($B85,NonPar,5,FALSE))</f>
        <v>0</v>
      </c>
      <c r="K85" s="64" t="e">
        <f t="shared" ref="K85:K113" si="84">$G85+$H85+$I85+$J85</f>
        <v>#REF!</v>
      </c>
      <c r="L85" s="98" t="e">
        <f t="shared" ref="L85:L113" si="85">K85*$D$16</f>
        <v>#REF!</v>
      </c>
      <c r="M85" s="99" t="e">
        <f t="shared" ref="M85:M113" si="86">IF(K85=0,"",IF(K85&lt;$W$16,"Yes",""))</f>
        <v>#REF!</v>
      </c>
      <c r="N85" s="67" t="e">
        <f t="shared" ref="N85:N113" si="87">IF(K85=0,"",IF(K85&lt;$W$16,$W$16-K85,""))</f>
        <v>#REF!</v>
      </c>
      <c r="O85" s="71" t="e">
        <f t="shared" ref="O85:O113" si="88">IF(K85=0,"",IF(K85&lt;$M$16,(K85+N85)*$Q$16,""))</f>
        <v>#REF!</v>
      </c>
      <c r="P85" s="95" t="e">
        <f t="shared" ref="P85:P113" si="89">IF(K85=0,"",IF(K85&lt;$W$16,(K85+N85),""))</f>
        <v>#REF!</v>
      </c>
      <c r="Q85" s="70" t="e">
        <f t="shared" ref="Q85:Q113" si="90">MAX(O85,(K85*$Q$16))</f>
        <v>#REF!</v>
      </c>
      <c r="R85" s="100" t="e">
        <f t="shared" ref="R85:R113" si="91">IF(Q85=0,0,(Q85-L85))</f>
        <v>#REF!</v>
      </c>
      <c r="S85" s="101" t="e">
        <f t="shared" ref="S85:S113" si="92">IF(R85=0,"",(R85/L85))</f>
        <v>#REF!</v>
      </c>
      <c r="U85" s="64" t="e">
        <f t="shared" ref="U85:U113" si="93">$G85+$H85+$I85+$J85</f>
        <v>#REF!</v>
      </c>
      <c r="V85" s="98" t="e">
        <f t="shared" ref="V85:V113" si="94">U85*$E$16</f>
        <v>#REF!</v>
      </c>
      <c r="W85" s="99" t="e">
        <f t="shared" ref="W85:W113" si="95">IF(U85=0,"",IF(U85&lt;$W$16,"Yes",""))</f>
        <v>#REF!</v>
      </c>
      <c r="X85" s="67" t="e">
        <f t="shared" ref="X85:X113" si="96">IF(U85=0,0,IF(U85&lt;$W$16,$W$16-U85,0))</f>
        <v>#REF!</v>
      </c>
      <c r="Y85" s="71" t="e">
        <f t="shared" ref="Y85:Y113" si="97">IF(U85=0,"",IF(U85&lt;$W$16,(U85+X85)*$AA$16,""))</f>
        <v>#REF!</v>
      </c>
      <c r="Z85" s="95" t="e">
        <f t="shared" ref="Z85:Z113" si="98">IF(U85=0,"",IF(U85&lt;$W$16,(U85+X85),""))</f>
        <v>#REF!</v>
      </c>
      <c r="AA85" s="70" t="e">
        <f t="shared" ref="AA85:AA113" si="99">MAX(Y85,(U85*$AA$16))</f>
        <v>#REF!</v>
      </c>
      <c r="AB85" s="100" t="e">
        <f t="shared" ref="AB85:AB113" si="100">IF(AA85=0,"",(AA85-V85))</f>
        <v>#REF!</v>
      </c>
      <c r="AC85" s="101" t="e">
        <f t="shared" ref="AC85:AC113" si="101">IF(AB85="","",(AB85/V85))</f>
        <v>#REF!</v>
      </c>
      <c r="AD85" s="71" t="e">
        <f t="shared" ref="AD85:AD113" si="102">IF(AA85=0,0,(U85+X85)/$AA$14)*$E$13</f>
        <v>#REF!</v>
      </c>
      <c r="AE85" s="70" t="e">
        <f t="shared" ref="AE85:AE113" si="103">AA85+AD85</f>
        <v>#REF!</v>
      </c>
      <c r="AG85" s="17"/>
      <c r="AH85" s="17"/>
    </row>
    <row r="86" spans="2:34" x14ac:dyDescent="0.2">
      <c r="B86" s="95">
        <v>2245</v>
      </c>
      <c r="C86" s="71" t="s">
        <v>310</v>
      </c>
      <c r="D86" s="95" t="s">
        <v>139</v>
      </c>
      <c r="E86" s="96" t="e">
        <f t="shared" si="78"/>
        <v>#REF!</v>
      </c>
      <c r="F86" s="96" t="e">
        <f t="shared" si="79"/>
        <v>#REF!</v>
      </c>
      <c r="G86" s="64" t="e">
        <f t="shared" si="80"/>
        <v>#REF!</v>
      </c>
      <c r="H86" s="97">
        <f t="shared" si="81"/>
        <v>0</v>
      </c>
      <c r="I86" s="97">
        <f t="shared" si="82"/>
        <v>0</v>
      </c>
      <c r="J86" s="97">
        <f t="shared" si="83"/>
        <v>0</v>
      </c>
      <c r="K86" s="64" t="e">
        <f t="shared" si="84"/>
        <v>#REF!</v>
      </c>
      <c r="L86" s="98" t="e">
        <f t="shared" si="85"/>
        <v>#REF!</v>
      </c>
      <c r="M86" s="99" t="e">
        <f t="shared" si="86"/>
        <v>#REF!</v>
      </c>
      <c r="N86" s="67" t="e">
        <f t="shared" si="87"/>
        <v>#REF!</v>
      </c>
      <c r="O86" s="71" t="e">
        <f t="shared" si="88"/>
        <v>#REF!</v>
      </c>
      <c r="P86" s="95" t="e">
        <f t="shared" si="89"/>
        <v>#REF!</v>
      </c>
      <c r="Q86" s="70" t="e">
        <f t="shared" si="90"/>
        <v>#REF!</v>
      </c>
      <c r="R86" s="100" t="e">
        <f t="shared" si="91"/>
        <v>#REF!</v>
      </c>
      <c r="S86" s="101" t="e">
        <f t="shared" si="92"/>
        <v>#REF!</v>
      </c>
      <c r="U86" s="64" t="e">
        <f t="shared" si="93"/>
        <v>#REF!</v>
      </c>
      <c r="V86" s="98" t="e">
        <f t="shared" si="94"/>
        <v>#REF!</v>
      </c>
      <c r="W86" s="99" t="e">
        <f t="shared" si="95"/>
        <v>#REF!</v>
      </c>
      <c r="X86" s="67" t="e">
        <f t="shared" si="96"/>
        <v>#REF!</v>
      </c>
      <c r="Y86" s="71" t="e">
        <f t="shared" si="97"/>
        <v>#REF!</v>
      </c>
      <c r="Z86" s="95" t="e">
        <f t="shared" si="98"/>
        <v>#REF!</v>
      </c>
      <c r="AA86" s="70" t="e">
        <f t="shared" si="99"/>
        <v>#REF!</v>
      </c>
      <c r="AB86" s="100" t="e">
        <f t="shared" si="100"/>
        <v>#REF!</v>
      </c>
      <c r="AC86" s="101" t="e">
        <f t="shared" si="101"/>
        <v>#REF!</v>
      </c>
      <c r="AD86" s="71" t="e">
        <f t="shared" si="102"/>
        <v>#REF!</v>
      </c>
      <c r="AE86" s="70" t="e">
        <f t="shared" si="103"/>
        <v>#REF!</v>
      </c>
      <c r="AG86" s="17"/>
      <c r="AH86" s="17"/>
    </row>
    <row r="87" spans="2:34" x14ac:dyDescent="0.2">
      <c r="B87" s="95">
        <v>2137</v>
      </c>
      <c r="C87" s="71" t="s">
        <v>300</v>
      </c>
      <c r="D87" s="95" t="s">
        <v>61</v>
      </c>
      <c r="E87" s="96" t="e">
        <f t="shared" si="78"/>
        <v>#REF!</v>
      </c>
      <c r="F87" s="96" t="e">
        <f t="shared" si="79"/>
        <v>#REF!</v>
      </c>
      <c r="G87" s="64" t="e">
        <f t="shared" si="80"/>
        <v>#REF!</v>
      </c>
      <c r="H87" s="97">
        <f t="shared" si="81"/>
        <v>-301.952054794422</v>
      </c>
      <c r="I87" s="97">
        <f t="shared" si="82"/>
        <v>0</v>
      </c>
      <c r="J87" s="97">
        <f t="shared" si="83"/>
        <v>0</v>
      </c>
      <c r="K87" s="64" t="e">
        <f t="shared" si="84"/>
        <v>#REF!</v>
      </c>
      <c r="L87" s="98" t="e">
        <f t="shared" si="85"/>
        <v>#REF!</v>
      </c>
      <c r="M87" s="99" t="e">
        <f t="shared" si="86"/>
        <v>#REF!</v>
      </c>
      <c r="N87" s="67" t="e">
        <f t="shared" si="87"/>
        <v>#REF!</v>
      </c>
      <c r="O87" s="71" t="e">
        <f t="shared" si="88"/>
        <v>#REF!</v>
      </c>
      <c r="P87" s="95" t="e">
        <f t="shared" si="89"/>
        <v>#REF!</v>
      </c>
      <c r="Q87" s="70" t="e">
        <f t="shared" si="90"/>
        <v>#REF!</v>
      </c>
      <c r="R87" s="100" t="e">
        <f t="shared" si="91"/>
        <v>#REF!</v>
      </c>
      <c r="S87" s="101" t="e">
        <f t="shared" si="92"/>
        <v>#REF!</v>
      </c>
      <c r="U87" s="64" t="e">
        <f t="shared" si="93"/>
        <v>#REF!</v>
      </c>
      <c r="V87" s="98" t="e">
        <f t="shared" si="94"/>
        <v>#REF!</v>
      </c>
      <c r="W87" s="99" t="e">
        <f t="shared" si="95"/>
        <v>#REF!</v>
      </c>
      <c r="X87" s="67" t="e">
        <f t="shared" si="96"/>
        <v>#REF!</v>
      </c>
      <c r="Y87" s="71" t="e">
        <f t="shared" si="97"/>
        <v>#REF!</v>
      </c>
      <c r="Z87" s="95" t="e">
        <f t="shared" si="98"/>
        <v>#REF!</v>
      </c>
      <c r="AA87" s="70" t="e">
        <f t="shared" si="99"/>
        <v>#REF!</v>
      </c>
      <c r="AB87" s="100" t="e">
        <f t="shared" si="100"/>
        <v>#REF!</v>
      </c>
      <c r="AC87" s="101" t="e">
        <f t="shared" si="101"/>
        <v>#REF!</v>
      </c>
      <c r="AD87" s="71" t="e">
        <f t="shared" si="102"/>
        <v>#REF!</v>
      </c>
      <c r="AE87" s="70" t="e">
        <f t="shared" si="103"/>
        <v>#REF!</v>
      </c>
      <c r="AG87" s="17"/>
      <c r="AH87" s="17"/>
    </row>
    <row r="88" spans="2:34" x14ac:dyDescent="0.2">
      <c r="B88" s="95">
        <v>1931</v>
      </c>
      <c r="C88" s="71" t="s">
        <v>278</v>
      </c>
      <c r="D88" s="95" t="s">
        <v>95</v>
      </c>
      <c r="E88" s="96" t="e">
        <f t="shared" si="78"/>
        <v>#REF!</v>
      </c>
      <c r="F88" s="96" t="e">
        <f t="shared" si="79"/>
        <v>#REF!</v>
      </c>
      <c r="G88" s="64" t="e">
        <f t="shared" si="80"/>
        <v>#REF!</v>
      </c>
      <c r="H88" s="97">
        <f t="shared" si="81"/>
        <v>0</v>
      </c>
      <c r="I88" s="97">
        <f t="shared" si="82"/>
        <v>0</v>
      </c>
      <c r="J88" s="97">
        <f t="shared" si="83"/>
        <v>0</v>
      </c>
      <c r="K88" s="64" t="e">
        <f t="shared" si="84"/>
        <v>#REF!</v>
      </c>
      <c r="L88" s="98" t="e">
        <f t="shared" si="85"/>
        <v>#REF!</v>
      </c>
      <c r="M88" s="99" t="e">
        <f t="shared" si="86"/>
        <v>#REF!</v>
      </c>
      <c r="N88" s="67" t="e">
        <f t="shared" si="87"/>
        <v>#REF!</v>
      </c>
      <c r="O88" s="71" t="e">
        <f t="shared" si="88"/>
        <v>#REF!</v>
      </c>
      <c r="P88" s="95" t="e">
        <f t="shared" si="89"/>
        <v>#REF!</v>
      </c>
      <c r="Q88" s="70" t="e">
        <f t="shared" si="90"/>
        <v>#REF!</v>
      </c>
      <c r="R88" s="100" t="e">
        <f t="shared" si="91"/>
        <v>#REF!</v>
      </c>
      <c r="S88" s="101" t="e">
        <f t="shared" si="92"/>
        <v>#REF!</v>
      </c>
      <c r="U88" s="64" t="e">
        <f t="shared" si="93"/>
        <v>#REF!</v>
      </c>
      <c r="V88" s="98" t="e">
        <f t="shared" si="94"/>
        <v>#REF!</v>
      </c>
      <c r="W88" s="99" t="e">
        <f t="shared" si="95"/>
        <v>#REF!</v>
      </c>
      <c r="X88" s="67" t="e">
        <f t="shared" si="96"/>
        <v>#REF!</v>
      </c>
      <c r="Y88" s="71" t="e">
        <f t="shared" si="97"/>
        <v>#REF!</v>
      </c>
      <c r="Z88" s="95" t="e">
        <f t="shared" si="98"/>
        <v>#REF!</v>
      </c>
      <c r="AA88" s="70" t="e">
        <f t="shared" si="99"/>
        <v>#REF!</v>
      </c>
      <c r="AB88" s="100" t="e">
        <f t="shared" si="100"/>
        <v>#REF!</v>
      </c>
      <c r="AC88" s="101" t="e">
        <f t="shared" si="101"/>
        <v>#REF!</v>
      </c>
      <c r="AD88" s="71" t="e">
        <f t="shared" si="102"/>
        <v>#REF!</v>
      </c>
      <c r="AE88" s="70" t="e">
        <f t="shared" si="103"/>
        <v>#REF!</v>
      </c>
      <c r="AG88" s="17"/>
      <c r="AH88" s="17"/>
    </row>
    <row r="89" spans="2:34" x14ac:dyDescent="0.2">
      <c r="B89" s="95">
        <v>2000</v>
      </c>
      <c r="C89" s="71" t="s">
        <v>285</v>
      </c>
      <c r="D89" s="95" t="s">
        <v>73</v>
      </c>
      <c r="E89" s="96" t="e">
        <f t="shared" si="78"/>
        <v>#REF!</v>
      </c>
      <c r="F89" s="96" t="e">
        <f t="shared" si="79"/>
        <v>#REF!</v>
      </c>
      <c r="G89" s="64" t="e">
        <f t="shared" si="80"/>
        <v>#REF!</v>
      </c>
      <c r="H89" s="97">
        <f t="shared" si="81"/>
        <v>0</v>
      </c>
      <c r="I89" s="97">
        <f t="shared" si="82"/>
        <v>0</v>
      </c>
      <c r="J89" s="97">
        <f t="shared" si="83"/>
        <v>0</v>
      </c>
      <c r="K89" s="64" t="e">
        <f t="shared" si="84"/>
        <v>#REF!</v>
      </c>
      <c r="L89" s="98" t="e">
        <f t="shared" si="85"/>
        <v>#REF!</v>
      </c>
      <c r="M89" s="99" t="e">
        <f t="shared" si="86"/>
        <v>#REF!</v>
      </c>
      <c r="N89" s="67" t="e">
        <f t="shared" si="87"/>
        <v>#REF!</v>
      </c>
      <c r="O89" s="71" t="e">
        <f t="shared" si="88"/>
        <v>#REF!</v>
      </c>
      <c r="P89" s="95" t="e">
        <f t="shared" si="89"/>
        <v>#REF!</v>
      </c>
      <c r="Q89" s="70" t="e">
        <f t="shared" si="90"/>
        <v>#REF!</v>
      </c>
      <c r="R89" s="100" t="e">
        <f t="shared" si="91"/>
        <v>#REF!</v>
      </c>
      <c r="S89" s="101" t="e">
        <f t="shared" si="92"/>
        <v>#REF!</v>
      </c>
      <c r="U89" s="64" t="e">
        <f t="shared" si="93"/>
        <v>#REF!</v>
      </c>
      <c r="V89" s="98" t="e">
        <f t="shared" si="94"/>
        <v>#REF!</v>
      </c>
      <c r="W89" s="99" t="e">
        <f t="shared" si="95"/>
        <v>#REF!</v>
      </c>
      <c r="X89" s="67" t="e">
        <f t="shared" si="96"/>
        <v>#REF!</v>
      </c>
      <c r="Y89" s="71" t="e">
        <f t="shared" si="97"/>
        <v>#REF!</v>
      </c>
      <c r="Z89" s="95" t="e">
        <f t="shared" si="98"/>
        <v>#REF!</v>
      </c>
      <c r="AA89" s="70" t="e">
        <f t="shared" si="99"/>
        <v>#REF!</v>
      </c>
      <c r="AB89" s="100" t="e">
        <f t="shared" si="100"/>
        <v>#REF!</v>
      </c>
      <c r="AC89" s="101" t="e">
        <f t="shared" si="101"/>
        <v>#REF!</v>
      </c>
      <c r="AD89" s="71" t="e">
        <f t="shared" si="102"/>
        <v>#REF!</v>
      </c>
      <c r="AE89" s="70" t="e">
        <f t="shared" si="103"/>
        <v>#REF!</v>
      </c>
      <c r="AG89" s="17"/>
      <c r="AH89" s="17"/>
    </row>
    <row r="90" spans="2:34" x14ac:dyDescent="0.2">
      <c r="B90" s="95">
        <v>1992</v>
      </c>
      <c r="C90" s="71" t="s">
        <v>285</v>
      </c>
      <c r="D90" s="95" t="s">
        <v>141</v>
      </c>
      <c r="E90" s="96" t="e">
        <f t="shared" si="78"/>
        <v>#REF!</v>
      </c>
      <c r="F90" s="96" t="e">
        <f t="shared" si="79"/>
        <v>#REF!</v>
      </c>
      <c r="G90" s="64" t="e">
        <f t="shared" si="80"/>
        <v>#REF!</v>
      </c>
      <c r="H90" s="97">
        <f t="shared" si="81"/>
        <v>0</v>
      </c>
      <c r="I90" s="97">
        <f t="shared" si="82"/>
        <v>0</v>
      </c>
      <c r="J90" s="97">
        <f t="shared" si="83"/>
        <v>0</v>
      </c>
      <c r="K90" s="64" t="e">
        <f t="shared" si="84"/>
        <v>#REF!</v>
      </c>
      <c r="L90" s="98" t="e">
        <f t="shared" si="85"/>
        <v>#REF!</v>
      </c>
      <c r="M90" s="99" t="e">
        <f t="shared" si="86"/>
        <v>#REF!</v>
      </c>
      <c r="N90" s="67" t="e">
        <f t="shared" si="87"/>
        <v>#REF!</v>
      </c>
      <c r="O90" s="71" t="e">
        <f t="shared" si="88"/>
        <v>#REF!</v>
      </c>
      <c r="P90" s="95" t="e">
        <f t="shared" si="89"/>
        <v>#REF!</v>
      </c>
      <c r="Q90" s="70" t="e">
        <f t="shared" si="90"/>
        <v>#REF!</v>
      </c>
      <c r="R90" s="100" t="e">
        <f t="shared" si="91"/>
        <v>#REF!</v>
      </c>
      <c r="S90" s="101" t="e">
        <f t="shared" si="92"/>
        <v>#REF!</v>
      </c>
      <c r="U90" s="64" t="e">
        <f t="shared" si="93"/>
        <v>#REF!</v>
      </c>
      <c r="V90" s="98" t="e">
        <f t="shared" si="94"/>
        <v>#REF!</v>
      </c>
      <c r="W90" s="99" t="e">
        <f t="shared" si="95"/>
        <v>#REF!</v>
      </c>
      <c r="X90" s="67" t="e">
        <f t="shared" si="96"/>
        <v>#REF!</v>
      </c>
      <c r="Y90" s="71" t="e">
        <f t="shared" si="97"/>
        <v>#REF!</v>
      </c>
      <c r="Z90" s="95" t="e">
        <f t="shared" si="98"/>
        <v>#REF!</v>
      </c>
      <c r="AA90" s="70" t="e">
        <f t="shared" si="99"/>
        <v>#REF!</v>
      </c>
      <c r="AB90" s="100" t="e">
        <f t="shared" si="100"/>
        <v>#REF!</v>
      </c>
      <c r="AC90" s="101" t="e">
        <f t="shared" si="101"/>
        <v>#REF!</v>
      </c>
      <c r="AD90" s="71" t="e">
        <f t="shared" si="102"/>
        <v>#REF!</v>
      </c>
      <c r="AE90" s="70" t="e">
        <f t="shared" si="103"/>
        <v>#REF!</v>
      </c>
      <c r="AG90" s="17"/>
      <c r="AH90" s="17"/>
    </row>
    <row r="91" spans="2:34" x14ac:dyDescent="0.2">
      <c r="B91" s="95">
        <v>2054</v>
      </c>
      <c r="C91" s="71" t="s">
        <v>292</v>
      </c>
      <c r="D91" s="95" t="s">
        <v>186</v>
      </c>
      <c r="E91" s="96" t="e">
        <f t="shared" si="78"/>
        <v>#REF!</v>
      </c>
      <c r="F91" s="96" t="e">
        <f t="shared" si="79"/>
        <v>#REF!</v>
      </c>
      <c r="G91" s="64" t="e">
        <f t="shared" si="80"/>
        <v>#REF!</v>
      </c>
      <c r="H91" s="97">
        <f t="shared" si="81"/>
        <v>0</v>
      </c>
      <c r="I91" s="97">
        <f t="shared" si="82"/>
        <v>0</v>
      </c>
      <c r="J91" s="97">
        <f t="shared" si="83"/>
        <v>0</v>
      </c>
      <c r="K91" s="64" t="e">
        <f t="shared" si="84"/>
        <v>#REF!</v>
      </c>
      <c r="L91" s="98" t="e">
        <f t="shared" si="85"/>
        <v>#REF!</v>
      </c>
      <c r="M91" s="99" t="e">
        <f t="shared" si="86"/>
        <v>#REF!</v>
      </c>
      <c r="N91" s="67" t="e">
        <f t="shared" si="87"/>
        <v>#REF!</v>
      </c>
      <c r="O91" s="71" t="e">
        <f t="shared" si="88"/>
        <v>#REF!</v>
      </c>
      <c r="P91" s="95" t="e">
        <f t="shared" si="89"/>
        <v>#REF!</v>
      </c>
      <c r="Q91" s="70" t="e">
        <f t="shared" si="90"/>
        <v>#REF!</v>
      </c>
      <c r="R91" s="100" t="e">
        <f t="shared" si="91"/>
        <v>#REF!</v>
      </c>
      <c r="S91" s="101" t="e">
        <f t="shared" si="92"/>
        <v>#REF!</v>
      </c>
      <c r="U91" s="64" t="e">
        <f t="shared" si="93"/>
        <v>#REF!</v>
      </c>
      <c r="V91" s="98" t="e">
        <f t="shared" si="94"/>
        <v>#REF!</v>
      </c>
      <c r="W91" s="99" t="e">
        <f t="shared" si="95"/>
        <v>#REF!</v>
      </c>
      <c r="X91" s="67" t="e">
        <f t="shared" si="96"/>
        <v>#REF!</v>
      </c>
      <c r="Y91" s="71" t="e">
        <f t="shared" si="97"/>
        <v>#REF!</v>
      </c>
      <c r="Z91" s="95" t="e">
        <f t="shared" si="98"/>
        <v>#REF!</v>
      </c>
      <c r="AA91" s="70" t="e">
        <f t="shared" si="99"/>
        <v>#REF!</v>
      </c>
      <c r="AB91" s="100" t="e">
        <f t="shared" si="100"/>
        <v>#REF!</v>
      </c>
      <c r="AC91" s="101" t="e">
        <f t="shared" si="101"/>
        <v>#REF!</v>
      </c>
      <c r="AD91" s="71" t="e">
        <f t="shared" si="102"/>
        <v>#REF!</v>
      </c>
      <c r="AE91" s="70" t="e">
        <f t="shared" si="103"/>
        <v>#REF!</v>
      </c>
      <c r="AG91" s="17"/>
      <c r="AH91" s="17"/>
    </row>
    <row r="92" spans="2:34" x14ac:dyDescent="0.2">
      <c r="B92" s="95">
        <v>2100</v>
      </c>
      <c r="C92" s="71" t="s">
        <v>297</v>
      </c>
      <c r="D92" s="95" t="s">
        <v>51</v>
      </c>
      <c r="E92" s="96" t="e">
        <f t="shared" si="78"/>
        <v>#REF!</v>
      </c>
      <c r="F92" s="96" t="e">
        <f t="shared" si="79"/>
        <v>#REF!</v>
      </c>
      <c r="G92" s="64" t="e">
        <f t="shared" si="80"/>
        <v>#REF!</v>
      </c>
      <c r="H92" s="97">
        <f t="shared" si="81"/>
        <v>0</v>
      </c>
      <c r="I92" s="97">
        <f t="shared" si="82"/>
        <v>0</v>
      </c>
      <c r="J92" s="97">
        <f t="shared" si="83"/>
        <v>0</v>
      </c>
      <c r="K92" s="64" t="e">
        <f t="shared" si="84"/>
        <v>#REF!</v>
      </c>
      <c r="L92" s="98" t="e">
        <f t="shared" si="85"/>
        <v>#REF!</v>
      </c>
      <c r="M92" s="99" t="e">
        <f t="shared" si="86"/>
        <v>#REF!</v>
      </c>
      <c r="N92" s="67" t="e">
        <f t="shared" si="87"/>
        <v>#REF!</v>
      </c>
      <c r="O92" s="71" t="e">
        <f t="shared" si="88"/>
        <v>#REF!</v>
      </c>
      <c r="P92" s="95" t="e">
        <f t="shared" si="89"/>
        <v>#REF!</v>
      </c>
      <c r="Q92" s="70" t="e">
        <f t="shared" si="90"/>
        <v>#REF!</v>
      </c>
      <c r="R92" s="100" t="e">
        <f t="shared" si="91"/>
        <v>#REF!</v>
      </c>
      <c r="S92" s="101" t="e">
        <f t="shared" si="92"/>
        <v>#REF!</v>
      </c>
      <c r="U92" s="64" t="e">
        <f t="shared" si="93"/>
        <v>#REF!</v>
      </c>
      <c r="V92" s="98" t="e">
        <f t="shared" si="94"/>
        <v>#REF!</v>
      </c>
      <c r="W92" s="99" t="e">
        <f t="shared" si="95"/>
        <v>#REF!</v>
      </c>
      <c r="X92" s="67" t="e">
        <f t="shared" si="96"/>
        <v>#REF!</v>
      </c>
      <c r="Y92" s="71" t="e">
        <f t="shared" si="97"/>
        <v>#REF!</v>
      </c>
      <c r="Z92" s="95" t="e">
        <f t="shared" si="98"/>
        <v>#REF!</v>
      </c>
      <c r="AA92" s="70" t="e">
        <f t="shared" si="99"/>
        <v>#REF!</v>
      </c>
      <c r="AB92" s="100" t="e">
        <f t="shared" si="100"/>
        <v>#REF!</v>
      </c>
      <c r="AC92" s="101" t="e">
        <f t="shared" si="101"/>
        <v>#REF!</v>
      </c>
      <c r="AD92" s="71" t="e">
        <f t="shared" si="102"/>
        <v>#REF!</v>
      </c>
      <c r="AE92" s="70" t="e">
        <f t="shared" si="103"/>
        <v>#REF!</v>
      </c>
      <c r="AG92" s="17"/>
      <c r="AH92" s="17"/>
    </row>
    <row r="93" spans="2:34" x14ac:dyDescent="0.2">
      <c r="B93" s="95">
        <v>2183</v>
      </c>
      <c r="C93" s="71" t="s">
        <v>302</v>
      </c>
      <c r="D93" s="95" t="s">
        <v>49</v>
      </c>
      <c r="E93" s="96" t="e">
        <f t="shared" si="78"/>
        <v>#REF!</v>
      </c>
      <c r="F93" s="96" t="e">
        <f t="shared" si="79"/>
        <v>#REF!</v>
      </c>
      <c r="G93" s="64" t="e">
        <f t="shared" si="80"/>
        <v>#REF!</v>
      </c>
      <c r="H93" s="97">
        <f t="shared" si="81"/>
        <v>-519.93028809588975</v>
      </c>
      <c r="I93" s="97">
        <f t="shared" si="82"/>
        <v>0</v>
      </c>
      <c r="J93" s="97">
        <f t="shared" si="83"/>
        <v>0</v>
      </c>
      <c r="K93" s="64" t="e">
        <f t="shared" si="84"/>
        <v>#REF!</v>
      </c>
      <c r="L93" s="98" t="e">
        <f t="shared" si="85"/>
        <v>#REF!</v>
      </c>
      <c r="M93" s="99" t="e">
        <f t="shared" si="86"/>
        <v>#REF!</v>
      </c>
      <c r="N93" s="67" t="e">
        <f t="shared" si="87"/>
        <v>#REF!</v>
      </c>
      <c r="O93" s="71" t="e">
        <f t="shared" si="88"/>
        <v>#REF!</v>
      </c>
      <c r="P93" s="95" t="e">
        <f t="shared" si="89"/>
        <v>#REF!</v>
      </c>
      <c r="Q93" s="70" t="e">
        <f t="shared" si="90"/>
        <v>#REF!</v>
      </c>
      <c r="R93" s="100" t="e">
        <f t="shared" si="91"/>
        <v>#REF!</v>
      </c>
      <c r="S93" s="101" t="e">
        <f t="shared" si="92"/>
        <v>#REF!</v>
      </c>
      <c r="U93" s="64" t="e">
        <f t="shared" si="93"/>
        <v>#REF!</v>
      </c>
      <c r="V93" s="98" t="e">
        <f t="shared" si="94"/>
        <v>#REF!</v>
      </c>
      <c r="W93" s="99" t="e">
        <f t="shared" si="95"/>
        <v>#REF!</v>
      </c>
      <c r="X93" s="67" t="e">
        <f t="shared" si="96"/>
        <v>#REF!</v>
      </c>
      <c r="Y93" s="71" t="e">
        <f t="shared" si="97"/>
        <v>#REF!</v>
      </c>
      <c r="Z93" s="95" t="e">
        <f t="shared" si="98"/>
        <v>#REF!</v>
      </c>
      <c r="AA93" s="70" t="e">
        <f t="shared" si="99"/>
        <v>#REF!</v>
      </c>
      <c r="AB93" s="100" t="e">
        <f t="shared" si="100"/>
        <v>#REF!</v>
      </c>
      <c r="AC93" s="101" t="e">
        <f t="shared" si="101"/>
        <v>#REF!</v>
      </c>
      <c r="AD93" s="71" t="e">
        <f t="shared" si="102"/>
        <v>#REF!</v>
      </c>
      <c r="AE93" s="70" t="e">
        <f t="shared" si="103"/>
        <v>#REF!</v>
      </c>
      <c r="AG93" s="17"/>
      <c r="AH93" s="17"/>
    </row>
    <row r="94" spans="2:34" x14ac:dyDescent="0.2">
      <c r="B94" s="95">
        <v>2014</v>
      </c>
      <c r="C94" s="71" t="s">
        <v>288</v>
      </c>
      <c r="D94" s="95" t="s">
        <v>188</v>
      </c>
      <c r="E94" s="96" t="e">
        <f t="shared" si="78"/>
        <v>#REF!</v>
      </c>
      <c r="F94" s="96" t="e">
        <f t="shared" si="79"/>
        <v>#REF!</v>
      </c>
      <c r="G94" s="64" t="e">
        <f t="shared" si="80"/>
        <v>#REF!</v>
      </c>
      <c r="H94" s="97">
        <f t="shared" si="81"/>
        <v>0</v>
      </c>
      <c r="I94" s="97">
        <f t="shared" si="82"/>
        <v>0</v>
      </c>
      <c r="J94" s="97">
        <f t="shared" si="83"/>
        <v>0</v>
      </c>
      <c r="K94" s="64" t="e">
        <f t="shared" si="84"/>
        <v>#REF!</v>
      </c>
      <c r="L94" s="98" t="e">
        <f t="shared" si="85"/>
        <v>#REF!</v>
      </c>
      <c r="M94" s="99" t="e">
        <f t="shared" si="86"/>
        <v>#REF!</v>
      </c>
      <c r="N94" s="67" t="e">
        <f t="shared" si="87"/>
        <v>#REF!</v>
      </c>
      <c r="O94" s="71" t="e">
        <f t="shared" si="88"/>
        <v>#REF!</v>
      </c>
      <c r="P94" s="95" t="e">
        <f t="shared" si="89"/>
        <v>#REF!</v>
      </c>
      <c r="Q94" s="70" t="e">
        <f t="shared" si="90"/>
        <v>#REF!</v>
      </c>
      <c r="R94" s="100" t="e">
        <f t="shared" si="91"/>
        <v>#REF!</v>
      </c>
      <c r="S94" s="101" t="e">
        <f t="shared" si="92"/>
        <v>#REF!</v>
      </c>
      <c r="U94" s="64" t="e">
        <f t="shared" si="93"/>
        <v>#REF!</v>
      </c>
      <c r="V94" s="98" t="e">
        <f t="shared" si="94"/>
        <v>#REF!</v>
      </c>
      <c r="W94" s="99" t="e">
        <f t="shared" si="95"/>
        <v>#REF!</v>
      </c>
      <c r="X94" s="67" t="e">
        <f t="shared" si="96"/>
        <v>#REF!</v>
      </c>
      <c r="Y94" s="71" t="e">
        <f t="shared" si="97"/>
        <v>#REF!</v>
      </c>
      <c r="Z94" s="95" t="e">
        <f t="shared" si="98"/>
        <v>#REF!</v>
      </c>
      <c r="AA94" s="70" t="e">
        <f t="shared" si="99"/>
        <v>#REF!</v>
      </c>
      <c r="AB94" s="100" t="e">
        <f t="shared" si="100"/>
        <v>#REF!</v>
      </c>
      <c r="AC94" s="101" t="e">
        <f t="shared" si="101"/>
        <v>#REF!</v>
      </c>
      <c r="AD94" s="71" t="e">
        <f t="shared" si="102"/>
        <v>#REF!</v>
      </c>
      <c r="AE94" s="70" t="e">
        <f t="shared" si="103"/>
        <v>#REF!</v>
      </c>
      <c r="AG94" s="17"/>
      <c r="AH94" s="17"/>
    </row>
    <row r="95" spans="2:34" x14ac:dyDescent="0.2">
      <c r="B95" s="95">
        <v>2015</v>
      </c>
      <c r="C95" s="71" t="s">
        <v>288</v>
      </c>
      <c r="D95" s="95" t="s">
        <v>144</v>
      </c>
      <c r="E95" s="96" t="e">
        <f t="shared" si="78"/>
        <v>#REF!</v>
      </c>
      <c r="F95" s="96" t="e">
        <f t="shared" si="79"/>
        <v>#REF!</v>
      </c>
      <c r="G95" s="64" t="e">
        <f t="shared" si="80"/>
        <v>#REF!</v>
      </c>
      <c r="H95" s="97">
        <f t="shared" si="81"/>
        <v>-261.106129563259</v>
      </c>
      <c r="I95" s="97">
        <f t="shared" si="82"/>
        <v>0</v>
      </c>
      <c r="J95" s="97">
        <f t="shared" si="83"/>
        <v>0</v>
      </c>
      <c r="K95" s="64" t="e">
        <f t="shared" si="84"/>
        <v>#REF!</v>
      </c>
      <c r="L95" s="98" t="e">
        <f t="shared" si="85"/>
        <v>#REF!</v>
      </c>
      <c r="M95" s="99" t="e">
        <f t="shared" si="86"/>
        <v>#REF!</v>
      </c>
      <c r="N95" s="67" t="e">
        <f t="shared" si="87"/>
        <v>#REF!</v>
      </c>
      <c r="O95" s="71" t="e">
        <f t="shared" si="88"/>
        <v>#REF!</v>
      </c>
      <c r="P95" s="95" t="e">
        <f t="shared" si="89"/>
        <v>#REF!</v>
      </c>
      <c r="Q95" s="70" t="e">
        <f t="shared" si="90"/>
        <v>#REF!</v>
      </c>
      <c r="R95" s="100" t="e">
        <f t="shared" si="91"/>
        <v>#REF!</v>
      </c>
      <c r="S95" s="101" t="e">
        <f t="shared" si="92"/>
        <v>#REF!</v>
      </c>
      <c r="U95" s="64" t="e">
        <f t="shared" si="93"/>
        <v>#REF!</v>
      </c>
      <c r="V95" s="98" t="e">
        <f t="shared" si="94"/>
        <v>#REF!</v>
      </c>
      <c r="W95" s="99" t="e">
        <f t="shared" si="95"/>
        <v>#REF!</v>
      </c>
      <c r="X95" s="67" t="e">
        <f t="shared" si="96"/>
        <v>#REF!</v>
      </c>
      <c r="Y95" s="71" t="e">
        <f t="shared" si="97"/>
        <v>#REF!</v>
      </c>
      <c r="Z95" s="95" t="e">
        <f t="shared" si="98"/>
        <v>#REF!</v>
      </c>
      <c r="AA95" s="70" t="e">
        <f t="shared" si="99"/>
        <v>#REF!</v>
      </c>
      <c r="AB95" s="100" t="e">
        <f t="shared" si="100"/>
        <v>#REF!</v>
      </c>
      <c r="AC95" s="101" t="e">
        <f t="shared" si="101"/>
        <v>#REF!</v>
      </c>
      <c r="AD95" s="71" t="e">
        <f t="shared" si="102"/>
        <v>#REF!</v>
      </c>
      <c r="AE95" s="70" t="e">
        <f t="shared" si="103"/>
        <v>#REF!</v>
      </c>
      <c r="AG95" s="17"/>
      <c r="AH95" s="17"/>
    </row>
    <row r="96" spans="2:34" x14ac:dyDescent="0.2">
      <c r="B96" s="95">
        <v>2023</v>
      </c>
      <c r="C96" s="71" t="s">
        <v>288</v>
      </c>
      <c r="D96" s="95" t="s">
        <v>145</v>
      </c>
      <c r="E96" s="96" t="e">
        <f t="shared" si="78"/>
        <v>#REF!</v>
      </c>
      <c r="F96" s="96" t="e">
        <f t="shared" si="79"/>
        <v>#REF!</v>
      </c>
      <c r="G96" s="64" t="e">
        <f t="shared" si="80"/>
        <v>#REF!</v>
      </c>
      <c r="H96" s="97">
        <f t="shared" si="81"/>
        <v>0</v>
      </c>
      <c r="I96" s="97">
        <f t="shared" si="82"/>
        <v>0</v>
      </c>
      <c r="J96" s="97">
        <f t="shared" si="83"/>
        <v>0</v>
      </c>
      <c r="K96" s="64" t="e">
        <f t="shared" si="84"/>
        <v>#REF!</v>
      </c>
      <c r="L96" s="98" t="e">
        <f t="shared" si="85"/>
        <v>#REF!</v>
      </c>
      <c r="M96" s="99" t="e">
        <f t="shared" si="86"/>
        <v>#REF!</v>
      </c>
      <c r="N96" s="67" t="e">
        <f t="shared" si="87"/>
        <v>#REF!</v>
      </c>
      <c r="O96" s="71" t="e">
        <f t="shared" si="88"/>
        <v>#REF!</v>
      </c>
      <c r="P96" s="95" t="e">
        <f t="shared" si="89"/>
        <v>#REF!</v>
      </c>
      <c r="Q96" s="70" t="e">
        <f t="shared" si="90"/>
        <v>#REF!</v>
      </c>
      <c r="R96" s="100" t="e">
        <f t="shared" si="91"/>
        <v>#REF!</v>
      </c>
      <c r="S96" s="101" t="e">
        <f t="shared" si="92"/>
        <v>#REF!</v>
      </c>
      <c r="U96" s="64" t="e">
        <f t="shared" si="93"/>
        <v>#REF!</v>
      </c>
      <c r="V96" s="98" t="e">
        <f t="shared" si="94"/>
        <v>#REF!</v>
      </c>
      <c r="W96" s="99" t="e">
        <f t="shared" si="95"/>
        <v>#REF!</v>
      </c>
      <c r="X96" s="67" t="e">
        <f t="shared" si="96"/>
        <v>#REF!</v>
      </c>
      <c r="Y96" s="71" t="e">
        <f t="shared" si="97"/>
        <v>#REF!</v>
      </c>
      <c r="Z96" s="95" t="e">
        <f t="shared" si="98"/>
        <v>#REF!</v>
      </c>
      <c r="AA96" s="70" t="e">
        <f t="shared" si="99"/>
        <v>#REF!</v>
      </c>
      <c r="AB96" s="100" t="e">
        <f t="shared" si="100"/>
        <v>#REF!</v>
      </c>
      <c r="AC96" s="101" t="e">
        <f t="shared" si="101"/>
        <v>#REF!</v>
      </c>
      <c r="AD96" s="71" t="e">
        <f t="shared" si="102"/>
        <v>#REF!</v>
      </c>
      <c r="AE96" s="70" t="e">
        <f t="shared" si="103"/>
        <v>#REF!</v>
      </c>
      <c r="AG96" s="17"/>
      <c r="AH96" s="17"/>
    </row>
    <row r="97" spans="2:34" x14ac:dyDescent="0.2">
      <c r="B97" s="95">
        <v>2114</v>
      </c>
      <c r="C97" s="71" t="s">
        <v>298</v>
      </c>
      <c r="D97" s="95" t="s">
        <v>146</v>
      </c>
      <c r="E97" s="96" t="e">
        <f t="shared" si="78"/>
        <v>#REF!</v>
      </c>
      <c r="F97" s="96" t="e">
        <f t="shared" si="79"/>
        <v>#REF!</v>
      </c>
      <c r="G97" s="64" t="e">
        <f t="shared" si="80"/>
        <v>#REF!</v>
      </c>
      <c r="H97" s="97">
        <f t="shared" si="81"/>
        <v>0</v>
      </c>
      <c r="I97" s="97">
        <f t="shared" si="82"/>
        <v>0</v>
      </c>
      <c r="J97" s="97">
        <f t="shared" si="83"/>
        <v>0</v>
      </c>
      <c r="K97" s="64" t="e">
        <f t="shared" si="84"/>
        <v>#REF!</v>
      </c>
      <c r="L97" s="98" t="e">
        <f t="shared" si="85"/>
        <v>#REF!</v>
      </c>
      <c r="M97" s="99" t="e">
        <f t="shared" si="86"/>
        <v>#REF!</v>
      </c>
      <c r="N97" s="67" t="e">
        <f t="shared" si="87"/>
        <v>#REF!</v>
      </c>
      <c r="O97" s="71" t="e">
        <f t="shared" si="88"/>
        <v>#REF!</v>
      </c>
      <c r="P97" s="95" t="e">
        <f t="shared" si="89"/>
        <v>#REF!</v>
      </c>
      <c r="Q97" s="70" t="e">
        <f t="shared" si="90"/>
        <v>#REF!</v>
      </c>
      <c r="R97" s="100" t="e">
        <f t="shared" si="91"/>
        <v>#REF!</v>
      </c>
      <c r="S97" s="101" t="e">
        <f t="shared" si="92"/>
        <v>#REF!</v>
      </c>
      <c r="U97" s="64" t="e">
        <f t="shared" si="93"/>
        <v>#REF!</v>
      </c>
      <c r="V97" s="98" t="e">
        <f t="shared" si="94"/>
        <v>#REF!</v>
      </c>
      <c r="W97" s="99" t="e">
        <f t="shared" si="95"/>
        <v>#REF!</v>
      </c>
      <c r="X97" s="67" t="e">
        <f t="shared" si="96"/>
        <v>#REF!</v>
      </c>
      <c r="Y97" s="71" t="e">
        <f t="shared" si="97"/>
        <v>#REF!</v>
      </c>
      <c r="Z97" s="95" t="e">
        <f t="shared" si="98"/>
        <v>#REF!</v>
      </c>
      <c r="AA97" s="70" t="e">
        <f t="shared" si="99"/>
        <v>#REF!</v>
      </c>
      <c r="AB97" s="100" t="e">
        <f t="shared" si="100"/>
        <v>#REF!</v>
      </c>
      <c r="AC97" s="101" t="e">
        <f t="shared" si="101"/>
        <v>#REF!</v>
      </c>
      <c r="AD97" s="71" t="e">
        <f t="shared" si="102"/>
        <v>#REF!</v>
      </c>
      <c r="AE97" s="70" t="e">
        <f t="shared" si="103"/>
        <v>#REF!</v>
      </c>
      <c r="AG97" s="17"/>
      <c r="AH97" s="17"/>
    </row>
    <row r="98" spans="2:34" x14ac:dyDescent="0.2">
      <c r="B98" s="95">
        <v>2099</v>
      </c>
      <c r="C98" s="71" t="s">
        <v>297</v>
      </c>
      <c r="D98" s="95" t="s">
        <v>147</v>
      </c>
      <c r="E98" s="96" t="e">
        <f t="shared" si="78"/>
        <v>#REF!</v>
      </c>
      <c r="F98" s="96" t="e">
        <f t="shared" si="79"/>
        <v>#REF!</v>
      </c>
      <c r="G98" s="64" t="e">
        <f t="shared" si="80"/>
        <v>#REF!</v>
      </c>
      <c r="H98" s="97">
        <f t="shared" si="81"/>
        <v>0</v>
      </c>
      <c r="I98" s="97">
        <f t="shared" si="82"/>
        <v>0</v>
      </c>
      <c r="J98" s="97">
        <f t="shared" si="83"/>
        <v>0</v>
      </c>
      <c r="K98" s="64" t="e">
        <f t="shared" si="84"/>
        <v>#REF!</v>
      </c>
      <c r="L98" s="98" t="e">
        <f t="shared" si="85"/>
        <v>#REF!</v>
      </c>
      <c r="M98" s="99" t="e">
        <f t="shared" si="86"/>
        <v>#REF!</v>
      </c>
      <c r="N98" s="67" t="e">
        <f t="shared" si="87"/>
        <v>#REF!</v>
      </c>
      <c r="O98" s="71" t="e">
        <f t="shared" si="88"/>
        <v>#REF!</v>
      </c>
      <c r="P98" s="95" t="e">
        <f t="shared" si="89"/>
        <v>#REF!</v>
      </c>
      <c r="Q98" s="70" t="e">
        <f t="shared" si="90"/>
        <v>#REF!</v>
      </c>
      <c r="R98" s="100" t="e">
        <f t="shared" si="91"/>
        <v>#REF!</v>
      </c>
      <c r="S98" s="101" t="e">
        <f t="shared" si="92"/>
        <v>#REF!</v>
      </c>
      <c r="U98" s="64" t="e">
        <f t="shared" si="93"/>
        <v>#REF!</v>
      </c>
      <c r="V98" s="98" t="e">
        <f t="shared" si="94"/>
        <v>#REF!</v>
      </c>
      <c r="W98" s="99" t="e">
        <f t="shared" si="95"/>
        <v>#REF!</v>
      </c>
      <c r="X98" s="67" t="e">
        <f t="shared" si="96"/>
        <v>#REF!</v>
      </c>
      <c r="Y98" s="71" t="e">
        <f t="shared" si="97"/>
        <v>#REF!</v>
      </c>
      <c r="Z98" s="95" t="e">
        <f t="shared" si="98"/>
        <v>#REF!</v>
      </c>
      <c r="AA98" s="70" t="e">
        <f t="shared" si="99"/>
        <v>#REF!</v>
      </c>
      <c r="AB98" s="100" t="e">
        <f t="shared" si="100"/>
        <v>#REF!</v>
      </c>
      <c r="AC98" s="101" t="e">
        <f t="shared" si="101"/>
        <v>#REF!</v>
      </c>
      <c r="AD98" s="71" t="e">
        <f t="shared" si="102"/>
        <v>#REF!</v>
      </c>
      <c r="AE98" s="70" t="e">
        <f t="shared" si="103"/>
        <v>#REF!</v>
      </c>
      <c r="AG98" s="17"/>
      <c r="AH98" s="17"/>
    </row>
    <row r="99" spans="2:34" x14ac:dyDescent="0.2">
      <c r="B99" s="95">
        <v>2201</v>
      </c>
      <c r="C99" s="71" t="s">
        <v>306</v>
      </c>
      <c r="D99" s="95" t="s">
        <v>191</v>
      </c>
      <c r="E99" s="96" t="e">
        <f t="shared" si="78"/>
        <v>#REF!</v>
      </c>
      <c r="F99" s="96" t="e">
        <f t="shared" si="79"/>
        <v>#REF!</v>
      </c>
      <c r="G99" s="64" t="e">
        <f t="shared" si="80"/>
        <v>#REF!</v>
      </c>
      <c r="H99" s="97">
        <f t="shared" si="81"/>
        <v>0</v>
      </c>
      <c r="I99" s="97">
        <f t="shared" si="82"/>
        <v>0</v>
      </c>
      <c r="J99" s="97">
        <f t="shared" si="83"/>
        <v>0</v>
      </c>
      <c r="K99" s="64" t="e">
        <f t="shared" si="84"/>
        <v>#REF!</v>
      </c>
      <c r="L99" s="98" t="e">
        <f t="shared" si="85"/>
        <v>#REF!</v>
      </c>
      <c r="M99" s="99" t="e">
        <f t="shared" si="86"/>
        <v>#REF!</v>
      </c>
      <c r="N99" s="67" t="e">
        <f t="shared" si="87"/>
        <v>#REF!</v>
      </c>
      <c r="O99" s="71" t="e">
        <f t="shared" si="88"/>
        <v>#REF!</v>
      </c>
      <c r="P99" s="95" t="e">
        <f t="shared" si="89"/>
        <v>#REF!</v>
      </c>
      <c r="Q99" s="70" t="e">
        <f t="shared" si="90"/>
        <v>#REF!</v>
      </c>
      <c r="R99" s="100" t="e">
        <f t="shared" si="91"/>
        <v>#REF!</v>
      </c>
      <c r="S99" s="101" t="e">
        <f t="shared" si="92"/>
        <v>#REF!</v>
      </c>
      <c r="U99" s="64" t="e">
        <f t="shared" si="93"/>
        <v>#REF!</v>
      </c>
      <c r="V99" s="98" t="e">
        <f t="shared" si="94"/>
        <v>#REF!</v>
      </c>
      <c r="W99" s="99" t="e">
        <f t="shared" si="95"/>
        <v>#REF!</v>
      </c>
      <c r="X99" s="67" t="e">
        <f t="shared" si="96"/>
        <v>#REF!</v>
      </c>
      <c r="Y99" s="71" t="e">
        <f t="shared" si="97"/>
        <v>#REF!</v>
      </c>
      <c r="Z99" s="95" t="e">
        <f t="shared" si="98"/>
        <v>#REF!</v>
      </c>
      <c r="AA99" s="70" t="e">
        <f t="shared" si="99"/>
        <v>#REF!</v>
      </c>
      <c r="AB99" s="100" t="e">
        <f t="shared" si="100"/>
        <v>#REF!</v>
      </c>
      <c r="AC99" s="101" t="e">
        <f t="shared" si="101"/>
        <v>#REF!</v>
      </c>
      <c r="AD99" s="71" t="e">
        <f t="shared" si="102"/>
        <v>#REF!</v>
      </c>
      <c r="AE99" s="70" t="e">
        <f t="shared" si="103"/>
        <v>#REF!</v>
      </c>
      <c r="AG99" s="17"/>
      <c r="AH99" s="17"/>
    </row>
    <row r="100" spans="2:34" x14ac:dyDescent="0.2">
      <c r="B100" s="95">
        <v>2206</v>
      </c>
      <c r="C100" s="71" t="s">
        <v>306</v>
      </c>
      <c r="D100" s="95" t="s">
        <v>149</v>
      </c>
      <c r="E100" s="96" t="e">
        <f t="shared" si="78"/>
        <v>#REF!</v>
      </c>
      <c r="F100" s="96" t="e">
        <f t="shared" si="79"/>
        <v>#REF!</v>
      </c>
      <c r="G100" s="64" t="e">
        <f t="shared" si="80"/>
        <v>#REF!</v>
      </c>
      <c r="H100" s="97">
        <f t="shared" si="81"/>
        <v>0</v>
      </c>
      <c r="I100" s="97">
        <f t="shared" si="82"/>
        <v>0</v>
      </c>
      <c r="J100" s="97">
        <f t="shared" si="83"/>
        <v>0</v>
      </c>
      <c r="K100" s="64" t="e">
        <f t="shared" si="84"/>
        <v>#REF!</v>
      </c>
      <c r="L100" s="98" t="e">
        <f t="shared" si="85"/>
        <v>#REF!</v>
      </c>
      <c r="M100" s="99" t="e">
        <f t="shared" si="86"/>
        <v>#REF!</v>
      </c>
      <c r="N100" s="67" t="e">
        <f t="shared" si="87"/>
        <v>#REF!</v>
      </c>
      <c r="O100" s="71" t="e">
        <f t="shared" si="88"/>
        <v>#REF!</v>
      </c>
      <c r="P100" s="95" t="e">
        <f t="shared" si="89"/>
        <v>#REF!</v>
      </c>
      <c r="Q100" s="70" t="e">
        <f t="shared" si="90"/>
        <v>#REF!</v>
      </c>
      <c r="R100" s="100" t="e">
        <f t="shared" si="91"/>
        <v>#REF!</v>
      </c>
      <c r="S100" s="101" t="e">
        <f t="shared" si="92"/>
        <v>#REF!</v>
      </c>
      <c r="U100" s="64" t="e">
        <f t="shared" si="93"/>
        <v>#REF!</v>
      </c>
      <c r="V100" s="98" t="e">
        <f t="shared" si="94"/>
        <v>#REF!</v>
      </c>
      <c r="W100" s="99" t="e">
        <f t="shared" si="95"/>
        <v>#REF!</v>
      </c>
      <c r="X100" s="67" t="e">
        <f t="shared" si="96"/>
        <v>#REF!</v>
      </c>
      <c r="Y100" s="71" t="e">
        <f t="shared" si="97"/>
        <v>#REF!</v>
      </c>
      <c r="Z100" s="95" t="e">
        <f t="shared" si="98"/>
        <v>#REF!</v>
      </c>
      <c r="AA100" s="70" t="e">
        <f t="shared" si="99"/>
        <v>#REF!</v>
      </c>
      <c r="AB100" s="100" t="e">
        <f t="shared" si="100"/>
        <v>#REF!</v>
      </c>
      <c r="AC100" s="101" t="e">
        <f t="shared" si="101"/>
        <v>#REF!</v>
      </c>
      <c r="AD100" s="71" t="e">
        <f t="shared" si="102"/>
        <v>#REF!</v>
      </c>
      <c r="AE100" s="70" t="e">
        <f t="shared" si="103"/>
        <v>#REF!</v>
      </c>
      <c r="AG100" s="17"/>
      <c r="AH100" s="17"/>
    </row>
    <row r="101" spans="2:34" x14ac:dyDescent="0.2">
      <c r="B101" s="95">
        <v>2239</v>
      </c>
      <c r="C101" s="71" t="s">
        <v>310</v>
      </c>
      <c r="D101" s="95" t="s">
        <v>46</v>
      </c>
      <c r="E101" s="96" t="e">
        <f t="shared" si="78"/>
        <v>#REF!</v>
      </c>
      <c r="F101" s="96" t="e">
        <f t="shared" si="79"/>
        <v>#REF!</v>
      </c>
      <c r="G101" s="64" t="e">
        <f t="shared" si="80"/>
        <v>#REF!</v>
      </c>
      <c r="H101" s="97">
        <f t="shared" si="81"/>
        <v>0</v>
      </c>
      <c r="I101" s="97">
        <f t="shared" si="82"/>
        <v>0</v>
      </c>
      <c r="J101" s="97">
        <f t="shared" si="83"/>
        <v>0</v>
      </c>
      <c r="K101" s="64" t="e">
        <f t="shared" si="84"/>
        <v>#REF!</v>
      </c>
      <c r="L101" s="98" t="e">
        <f t="shared" si="85"/>
        <v>#REF!</v>
      </c>
      <c r="M101" s="99" t="e">
        <f t="shared" si="86"/>
        <v>#REF!</v>
      </c>
      <c r="N101" s="67" t="e">
        <f t="shared" si="87"/>
        <v>#REF!</v>
      </c>
      <c r="O101" s="71" t="e">
        <f t="shared" si="88"/>
        <v>#REF!</v>
      </c>
      <c r="P101" s="95" t="e">
        <f t="shared" si="89"/>
        <v>#REF!</v>
      </c>
      <c r="Q101" s="70" t="e">
        <f t="shared" si="90"/>
        <v>#REF!</v>
      </c>
      <c r="R101" s="100" t="e">
        <f t="shared" si="91"/>
        <v>#REF!</v>
      </c>
      <c r="S101" s="101" t="e">
        <f t="shared" si="92"/>
        <v>#REF!</v>
      </c>
      <c r="U101" s="64" t="e">
        <f t="shared" si="93"/>
        <v>#REF!</v>
      </c>
      <c r="V101" s="98" t="e">
        <f t="shared" si="94"/>
        <v>#REF!</v>
      </c>
      <c r="W101" s="99" t="e">
        <f t="shared" si="95"/>
        <v>#REF!</v>
      </c>
      <c r="X101" s="67" t="e">
        <f t="shared" si="96"/>
        <v>#REF!</v>
      </c>
      <c r="Y101" s="71" t="e">
        <f t="shared" si="97"/>
        <v>#REF!</v>
      </c>
      <c r="Z101" s="95" t="e">
        <f t="shared" si="98"/>
        <v>#REF!</v>
      </c>
      <c r="AA101" s="70" t="e">
        <f t="shared" si="99"/>
        <v>#REF!</v>
      </c>
      <c r="AB101" s="100" t="e">
        <f t="shared" si="100"/>
        <v>#REF!</v>
      </c>
      <c r="AC101" s="101" t="e">
        <f t="shared" si="101"/>
        <v>#REF!</v>
      </c>
      <c r="AD101" s="71" t="e">
        <f t="shared" si="102"/>
        <v>#REF!</v>
      </c>
      <c r="AE101" s="70" t="e">
        <f t="shared" si="103"/>
        <v>#REF!</v>
      </c>
      <c r="AG101" s="17"/>
      <c r="AH101" s="17"/>
    </row>
    <row r="102" spans="2:34" x14ac:dyDescent="0.2">
      <c r="B102" s="95">
        <v>2024</v>
      </c>
      <c r="C102" s="71" t="s">
        <v>289</v>
      </c>
      <c r="D102" s="95" t="s">
        <v>150</v>
      </c>
      <c r="E102" s="96" t="e">
        <f t="shared" si="78"/>
        <v>#REF!</v>
      </c>
      <c r="F102" s="96" t="e">
        <f t="shared" si="79"/>
        <v>#REF!</v>
      </c>
      <c r="G102" s="64" t="e">
        <f t="shared" si="80"/>
        <v>#REF!</v>
      </c>
      <c r="H102" s="97">
        <f t="shared" si="81"/>
        <v>0</v>
      </c>
      <c r="I102" s="97">
        <f t="shared" si="82"/>
        <v>0</v>
      </c>
      <c r="J102" s="97">
        <f t="shared" si="83"/>
        <v>0</v>
      </c>
      <c r="K102" s="64" t="e">
        <f t="shared" si="84"/>
        <v>#REF!</v>
      </c>
      <c r="L102" s="98" t="e">
        <f t="shared" si="85"/>
        <v>#REF!</v>
      </c>
      <c r="M102" s="99" t="e">
        <f t="shared" si="86"/>
        <v>#REF!</v>
      </c>
      <c r="N102" s="67" t="e">
        <f t="shared" si="87"/>
        <v>#REF!</v>
      </c>
      <c r="O102" s="71" t="e">
        <f t="shared" si="88"/>
        <v>#REF!</v>
      </c>
      <c r="P102" s="95" t="e">
        <f t="shared" si="89"/>
        <v>#REF!</v>
      </c>
      <c r="Q102" s="70" t="e">
        <f t="shared" si="90"/>
        <v>#REF!</v>
      </c>
      <c r="R102" s="100" t="e">
        <f t="shared" si="91"/>
        <v>#REF!</v>
      </c>
      <c r="S102" s="101" t="e">
        <f t="shared" si="92"/>
        <v>#REF!</v>
      </c>
      <c r="U102" s="64" t="e">
        <f t="shared" si="93"/>
        <v>#REF!</v>
      </c>
      <c r="V102" s="98" t="e">
        <f t="shared" si="94"/>
        <v>#REF!</v>
      </c>
      <c r="W102" s="99" t="e">
        <f t="shared" si="95"/>
        <v>#REF!</v>
      </c>
      <c r="X102" s="67" t="e">
        <f t="shared" si="96"/>
        <v>#REF!</v>
      </c>
      <c r="Y102" s="71" t="e">
        <f t="shared" si="97"/>
        <v>#REF!</v>
      </c>
      <c r="Z102" s="95" t="e">
        <f t="shared" si="98"/>
        <v>#REF!</v>
      </c>
      <c r="AA102" s="70" t="e">
        <f t="shared" si="99"/>
        <v>#REF!</v>
      </c>
      <c r="AB102" s="100" t="e">
        <f t="shared" si="100"/>
        <v>#REF!</v>
      </c>
      <c r="AC102" s="101" t="e">
        <f t="shared" si="101"/>
        <v>#REF!</v>
      </c>
      <c r="AD102" s="71" t="e">
        <f t="shared" si="102"/>
        <v>#REF!</v>
      </c>
      <c r="AE102" s="70" t="e">
        <f t="shared" si="103"/>
        <v>#REF!</v>
      </c>
      <c r="AG102" s="17"/>
      <c r="AH102" s="17"/>
    </row>
    <row r="103" spans="2:34" x14ac:dyDescent="0.2">
      <c r="B103" s="95">
        <v>1895</v>
      </c>
      <c r="C103" s="71" t="s">
        <v>276</v>
      </c>
      <c r="D103" s="95" t="s">
        <v>151</v>
      </c>
      <c r="E103" s="96" t="e">
        <f t="shared" si="78"/>
        <v>#REF!</v>
      </c>
      <c r="F103" s="96" t="e">
        <f t="shared" si="79"/>
        <v>#REF!</v>
      </c>
      <c r="G103" s="64" t="e">
        <f t="shared" si="80"/>
        <v>#REF!</v>
      </c>
      <c r="H103" s="97">
        <f t="shared" si="81"/>
        <v>0</v>
      </c>
      <c r="I103" s="97">
        <f t="shared" si="82"/>
        <v>0</v>
      </c>
      <c r="J103" s="97">
        <f t="shared" si="83"/>
        <v>0</v>
      </c>
      <c r="K103" s="64" t="e">
        <f t="shared" si="84"/>
        <v>#REF!</v>
      </c>
      <c r="L103" s="98" t="e">
        <f t="shared" si="85"/>
        <v>#REF!</v>
      </c>
      <c r="M103" s="99" t="e">
        <f t="shared" si="86"/>
        <v>#REF!</v>
      </c>
      <c r="N103" s="67" t="e">
        <f t="shared" si="87"/>
        <v>#REF!</v>
      </c>
      <c r="O103" s="71" t="e">
        <f t="shared" si="88"/>
        <v>#REF!</v>
      </c>
      <c r="P103" s="95" t="e">
        <f t="shared" si="89"/>
        <v>#REF!</v>
      </c>
      <c r="Q103" s="70" t="e">
        <f t="shared" si="90"/>
        <v>#REF!</v>
      </c>
      <c r="R103" s="100" t="e">
        <f t="shared" si="91"/>
        <v>#REF!</v>
      </c>
      <c r="S103" s="101" t="e">
        <f t="shared" si="92"/>
        <v>#REF!</v>
      </c>
      <c r="U103" s="64" t="e">
        <f t="shared" si="93"/>
        <v>#REF!</v>
      </c>
      <c r="V103" s="98" t="e">
        <f t="shared" si="94"/>
        <v>#REF!</v>
      </c>
      <c r="W103" s="99" t="e">
        <f t="shared" si="95"/>
        <v>#REF!</v>
      </c>
      <c r="X103" s="67" t="e">
        <f t="shared" si="96"/>
        <v>#REF!</v>
      </c>
      <c r="Y103" s="71" t="e">
        <f t="shared" si="97"/>
        <v>#REF!</v>
      </c>
      <c r="Z103" s="95" t="e">
        <f t="shared" si="98"/>
        <v>#REF!</v>
      </c>
      <c r="AA103" s="70" t="e">
        <f t="shared" si="99"/>
        <v>#REF!</v>
      </c>
      <c r="AB103" s="100" t="e">
        <f t="shared" si="100"/>
        <v>#REF!</v>
      </c>
      <c r="AC103" s="101" t="e">
        <f t="shared" si="101"/>
        <v>#REF!</v>
      </c>
      <c r="AD103" s="71" t="e">
        <f t="shared" si="102"/>
        <v>#REF!</v>
      </c>
      <c r="AE103" s="70" t="e">
        <f t="shared" si="103"/>
        <v>#REF!</v>
      </c>
      <c r="AG103" s="17"/>
      <c r="AH103" s="17"/>
    </row>
    <row r="104" spans="2:34" x14ac:dyDescent="0.2">
      <c r="B104" s="95">
        <v>2215</v>
      </c>
      <c r="C104" s="71" t="s">
        <v>307</v>
      </c>
      <c r="D104" s="95" t="s">
        <v>152</v>
      </c>
      <c r="E104" s="96" t="e">
        <f t="shared" si="78"/>
        <v>#REF!</v>
      </c>
      <c r="F104" s="96" t="e">
        <f t="shared" si="79"/>
        <v>#REF!</v>
      </c>
      <c r="G104" s="64" t="e">
        <f t="shared" si="80"/>
        <v>#REF!</v>
      </c>
      <c r="H104" s="97">
        <f t="shared" si="81"/>
        <v>0</v>
      </c>
      <c r="I104" s="97">
        <f t="shared" si="82"/>
        <v>0</v>
      </c>
      <c r="J104" s="97">
        <f t="shared" si="83"/>
        <v>0</v>
      </c>
      <c r="K104" s="64" t="e">
        <f t="shared" si="84"/>
        <v>#REF!</v>
      </c>
      <c r="L104" s="98" t="e">
        <f t="shared" si="85"/>
        <v>#REF!</v>
      </c>
      <c r="M104" s="99" t="e">
        <f t="shared" si="86"/>
        <v>#REF!</v>
      </c>
      <c r="N104" s="67" t="e">
        <f t="shared" si="87"/>
        <v>#REF!</v>
      </c>
      <c r="O104" s="71" t="e">
        <f t="shared" si="88"/>
        <v>#REF!</v>
      </c>
      <c r="P104" s="95" t="e">
        <f t="shared" si="89"/>
        <v>#REF!</v>
      </c>
      <c r="Q104" s="70" t="e">
        <f t="shared" si="90"/>
        <v>#REF!</v>
      </c>
      <c r="R104" s="100" t="e">
        <f t="shared" si="91"/>
        <v>#REF!</v>
      </c>
      <c r="S104" s="101" t="e">
        <f t="shared" si="92"/>
        <v>#REF!</v>
      </c>
      <c r="U104" s="64" t="e">
        <f t="shared" si="93"/>
        <v>#REF!</v>
      </c>
      <c r="V104" s="98" t="e">
        <f t="shared" si="94"/>
        <v>#REF!</v>
      </c>
      <c r="W104" s="99" t="e">
        <f t="shared" si="95"/>
        <v>#REF!</v>
      </c>
      <c r="X104" s="67" t="e">
        <f t="shared" si="96"/>
        <v>#REF!</v>
      </c>
      <c r="Y104" s="71" t="e">
        <f t="shared" si="97"/>
        <v>#REF!</v>
      </c>
      <c r="Z104" s="95" t="e">
        <f t="shared" si="98"/>
        <v>#REF!</v>
      </c>
      <c r="AA104" s="70" t="e">
        <f t="shared" si="99"/>
        <v>#REF!</v>
      </c>
      <c r="AB104" s="100" t="e">
        <f t="shared" si="100"/>
        <v>#REF!</v>
      </c>
      <c r="AC104" s="101" t="e">
        <f t="shared" si="101"/>
        <v>#REF!</v>
      </c>
      <c r="AD104" s="71" t="e">
        <f t="shared" si="102"/>
        <v>#REF!</v>
      </c>
      <c r="AE104" s="70" t="e">
        <f t="shared" si="103"/>
        <v>#REF!</v>
      </c>
      <c r="AG104" s="17"/>
      <c r="AH104" s="17"/>
    </row>
    <row r="105" spans="2:34" x14ac:dyDescent="0.2">
      <c r="B105" s="95">
        <v>3997</v>
      </c>
      <c r="C105" s="71" t="s">
        <v>301</v>
      </c>
      <c r="D105" s="95" t="s">
        <v>153</v>
      </c>
      <c r="E105" s="96" t="e">
        <f t="shared" si="78"/>
        <v>#REF!</v>
      </c>
      <c r="F105" s="96" t="e">
        <f t="shared" si="79"/>
        <v>#REF!</v>
      </c>
      <c r="G105" s="64" t="e">
        <f t="shared" si="80"/>
        <v>#REF!</v>
      </c>
      <c r="H105" s="97">
        <f t="shared" si="81"/>
        <v>0</v>
      </c>
      <c r="I105" s="97">
        <f t="shared" si="82"/>
        <v>0</v>
      </c>
      <c r="J105" s="97">
        <f t="shared" si="83"/>
        <v>0</v>
      </c>
      <c r="K105" s="64" t="e">
        <f t="shared" si="84"/>
        <v>#REF!</v>
      </c>
      <c r="L105" s="98" t="e">
        <f t="shared" si="85"/>
        <v>#REF!</v>
      </c>
      <c r="M105" s="99" t="e">
        <f t="shared" si="86"/>
        <v>#REF!</v>
      </c>
      <c r="N105" s="67" t="e">
        <f t="shared" si="87"/>
        <v>#REF!</v>
      </c>
      <c r="O105" s="71" t="e">
        <f t="shared" si="88"/>
        <v>#REF!</v>
      </c>
      <c r="P105" s="95" t="e">
        <f t="shared" si="89"/>
        <v>#REF!</v>
      </c>
      <c r="Q105" s="70" t="e">
        <f t="shared" si="90"/>
        <v>#REF!</v>
      </c>
      <c r="R105" s="100" t="e">
        <f t="shared" si="91"/>
        <v>#REF!</v>
      </c>
      <c r="S105" s="101" t="e">
        <f t="shared" si="92"/>
        <v>#REF!</v>
      </c>
      <c r="U105" s="64" t="e">
        <f t="shared" si="93"/>
        <v>#REF!</v>
      </c>
      <c r="V105" s="98" t="e">
        <f t="shared" si="94"/>
        <v>#REF!</v>
      </c>
      <c r="W105" s="99" t="e">
        <f t="shared" si="95"/>
        <v>#REF!</v>
      </c>
      <c r="X105" s="67" t="e">
        <f t="shared" si="96"/>
        <v>#REF!</v>
      </c>
      <c r="Y105" s="71" t="e">
        <f t="shared" si="97"/>
        <v>#REF!</v>
      </c>
      <c r="Z105" s="95" t="e">
        <f t="shared" si="98"/>
        <v>#REF!</v>
      </c>
      <c r="AA105" s="70" t="e">
        <f t="shared" si="99"/>
        <v>#REF!</v>
      </c>
      <c r="AB105" s="100" t="e">
        <f t="shared" si="100"/>
        <v>#REF!</v>
      </c>
      <c r="AC105" s="101" t="e">
        <f t="shared" si="101"/>
        <v>#REF!</v>
      </c>
      <c r="AD105" s="71" t="e">
        <f t="shared" si="102"/>
        <v>#REF!</v>
      </c>
      <c r="AE105" s="70" t="e">
        <f t="shared" si="103"/>
        <v>#REF!</v>
      </c>
      <c r="AG105" s="17"/>
      <c r="AH105" s="17"/>
    </row>
    <row r="106" spans="2:34" x14ac:dyDescent="0.2">
      <c r="B106" s="95">
        <v>2053</v>
      </c>
      <c r="C106" s="71" t="s">
        <v>291</v>
      </c>
      <c r="D106" s="95" t="s">
        <v>53</v>
      </c>
      <c r="E106" s="96" t="e">
        <f t="shared" si="78"/>
        <v>#REF!</v>
      </c>
      <c r="F106" s="96" t="e">
        <f t="shared" si="79"/>
        <v>#REF!</v>
      </c>
      <c r="G106" s="64" t="e">
        <f t="shared" si="80"/>
        <v>#REF!</v>
      </c>
      <c r="H106" s="97">
        <f t="shared" si="81"/>
        <v>0</v>
      </c>
      <c r="I106" s="97">
        <f t="shared" si="82"/>
        <v>0</v>
      </c>
      <c r="J106" s="97">
        <f t="shared" si="83"/>
        <v>0</v>
      </c>
      <c r="K106" s="64" t="e">
        <f t="shared" si="84"/>
        <v>#REF!</v>
      </c>
      <c r="L106" s="98" t="e">
        <f t="shared" si="85"/>
        <v>#REF!</v>
      </c>
      <c r="M106" s="99" t="e">
        <f t="shared" si="86"/>
        <v>#REF!</v>
      </c>
      <c r="N106" s="67" t="e">
        <f t="shared" si="87"/>
        <v>#REF!</v>
      </c>
      <c r="O106" s="71" t="e">
        <f t="shared" si="88"/>
        <v>#REF!</v>
      </c>
      <c r="P106" s="95" t="e">
        <f t="shared" si="89"/>
        <v>#REF!</v>
      </c>
      <c r="Q106" s="70" t="e">
        <f t="shared" si="90"/>
        <v>#REF!</v>
      </c>
      <c r="R106" s="100" t="e">
        <f t="shared" si="91"/>
        <v>#REF!</v>
      </c>
      <c r="S106" s="101" t="e">
        <f t="shared" si="92"/>
        <v>#REF!</v>
      </c>
      <c r="U106" s="64" t="e">
        <f t="shared" si="93"/>
        <v>#REF!</v>
      </c>
      <c r="V106" s="98" t="e">
        <f t="shared" si="94"/>
        <v>#REF!</v>
      </c>
      <c r="W106" s="99" t="e">
        <f t="shared" si="95"/>
        <v>#REF!</v>
      </c>
      <c r="X106" s="67" t="e">
        <f t="shared" si="96"/>
        <v>#REF!</v>
      </c>
      <c r="Y106" s="71" t="e">
        <f t="shared" si="97"/>
        <v>#REF!</v>
      </c>
      <c r="Z106" s="95" t="e">
        <f t="shared" si="98"/>
        <v>#REF!</v>
      </c>
      <c r="AA106" s="70" t="e">
        <f t="shared" si="99"/>
        <v>#REF!</v>
      </c>
      <c r="AB106" s="100" t="e">
        <f t="shared" si="100"/>
        <v>#REF!</v>
      </c>
      <c r="AC106" s="101" t="e">
        <f t="shared" si="101"/>
        <v>#REF!</v>
      </c>
      <c r="AD106" s="71" t="e">
        <f t="shared" si="102"/>
        <v>#REF!</v>
      </c>
      <c r="AE106" s="70" t="e">
        <f t="shared" si="103"/>
        <v>#REF!</v>
      </c>
      <c r="AG106" s="17"/>
      <c r="AH106" s="17"/>
    </row>
    <row r="107" spans="2:34" x14ac:dyDescent="0.2">
      <c r="B107" s="95">
        <v>2140</v>
      </c>
      <c r="C107" s="71" t="s">
        <v>300</v>
      </c>
      <c r="D107" s="95" t="s">
        <v>109</v>
      </c>
      <c r="E107" s="96" t="e">
        <f t="shared" si="78"/>
        <v>#REF!</v>
      </c>
      <c r="F107" s="96" t="e">
        <f t="shared" si="79"/>
        <v>#REF!</v>
      </c>
      <c r="G107" s="64" t="e">
        <f t="shared" si="80"/>
        <v>#REF!</v>
      </c>
      <c r="H107" s="97">
        <f t="shared" si="81"/>
        <v>0</v>
      </c>
      <c r="I107" s="97">
        <f t="shared" si="82"/>
        <v>0</v>
      </c>
      <c r="J107" s="97">
        <f t="shared" si="83"/>
        <v>0</v>
      </c>
      <c r="K107" s="64" t="e">
        <f t="shared" si="84"/>
        <v>#REF!</v>
      </c>
      <c r="L107" s="98" t="e">
        <f t="shared" si="85"/>
        <v>#REF!</v>
      </c>
      <c r="M107" s="99" t="e">
        <f t="shared" si="86"/>
        <v>#REF!</v>
      </c>
      <c r="N107" s="67" t="e">
        <f t="shared" si="87"/>
        <v>#REF!</v>
      </c>
      <c r="O107" s="71" t="e">
        <f t="shared" si="88"/>
        <v>#REF!</v>
      </c>
      <c r="P107" s="95" t="e">
        <f t="shared" si="89"/>
        <v>#REF!</v>
      </c>
      <c r="Q107" s="70" t="e">
        <f t="shared" si="90"/>
        <v>#REF!</v>
      </c>
      <c r="R107" s="100" t="e">
        <f t="shared" si="91"/>
        <v>#REF!</v>
      </c>
      <c r="S107" s="101" t="e">
        <f t="shared" si="92"/>
        <v>#REF!</v>
      </c>
      <c r="U107" s="64" t="e">
        <f t="shared" si="93"/>
        <v>#REF!</v>
      </c>
      <c r="V107" s="98" t="e">
        <f t="shared" si="94"/>
        <v>#REF!</v>
      </c>
      <c r="W107" s="99" t="e">
        <f t="shared" si="95"/>
        <v>#REF!</v>
      </c>
      <c r="X107" s="67" t="e">
        <f t="shared" si="96"/>
        <v>#REF!</v>
      </c>
      <c r="Y107" s="71" t="e">
        <f t="shared" si="97"/>
        <v>#REF!</v>
      </c>
      <c r="Z107" s="95" t="e">
        <f t="shared" si="98"/>
        <v>#REF!</v>
      </c>
      <c r="AA107" s="70" t="e">
        <f t="shared" si="99"/>
        <v>#REF!</v>
      </c>
      <c r="AB107" s="100" t="e">
        <f t="shared" si="100"/>
        <v>#REF!</v>
      </c>
      <c r="AC107" s="101" t="e">
        <f t="shared" si="101"/>
        <v>#REF!</v>
      </c>
      <c r="AD107" s="71" t="e">
        <f t="shared" si="102"/>
        <v>#REF!</v>
      </c>
      <c r="AE107" s="70" t="e">
        <f t="shared" si="103"/>
        <v>#REF!</v>
      </c>
      <c r="AG107" s="17"/>
      <c r="AH107" s="17"/>
    </row>
    <row r="108" spans="2:34" x14ac:dyDescent="0.2">
      <c r="B108" s="95">
        <v>1934</v>
      </c>
      <c r="C108" s="71" t="s">
        <v>279</v>
      </c>
      <c r="D108" s="95" t="s">
        <v>155</v>
      </c>
      <c r="E108" s="96" t="e">
        <f t="shared" si="78"/>
        <v>#REF!</v>
      </c>
      <c r="F108" s="96" t="e">
        <f t="shared" si="79"/>
        <v>#REF!</v>
      </c>
      <c r="G108" s="64" t="e">
        <f t="shared" si="80"/>
        <v>#REF!</v>
      </c>
      <c r="H108" s="97">
        <f t="shared" si="81"/>
        <v>0</v>
      </c>
      <c r="I108" s="97">
        <f t="shared" si="82"/>
        <v>0</v>
      </c>
      <c r="J108" s="97">
        <f t="shared" si="83"/>
        <v>0</v>
      </c>
      <c r="K108" s="64" t="e">
        <f t="shared" si="84"/>
        <v>#REF!</v>
      </c>
      <c r="L108" s="98" t="e">
        <f t="shared" si="85"/>
        <v>#REF!</v>
      </c>
      <c r="M108" s="99" t="e">
        <f t="shared" si="86"/>
        <v>#REF!</v>
      </c>
      <c r="N108" s="67" t="e">
        <f t="shared" si="87"/>
        <v>#REF!</v>
      </c>
      <c r="O108" s="71" t="e">
        <f t="shared" si="88"/>
        <v>#REF!</v>
      </c>
      <c r="P108" s="95" t="e">
        <f t="shared" si="89"/>
        <v>#REF!</v>
      </c>
      <c r="Q108" s="70" t="e">
        <f t="shared" si="90"/>
        <v>#REF!</v>
      </c>
      <c r="R108" s="100" t="e">
        <f t="shared" si="91"/>
        <v>#REF!</v>
      </c>
      <c r="S108" s="101" t="e">
        <f t="shared" si="92"/>
        <v>#REF!</v>
      </c>
      <c r="U108" s="64" t="e">
        <f t="shared" si="93"/>
        <v>#REF!</v>
      </c>
      <c r="V108" s="98" t="e">
        <f t="shared" si="94"/>
        <v>#REF!</v>
      </c>
      <c r="W108" s="99" t="e">
        <f t="shared" si="95"/>
        <v>#REF!</v>
      </c>
      <c r="X108" s="67" t="e">
        <f t="shared" si="96"/>
        <v>#REF!</v>
      </c>
      <c r="Y108" s="71" t="e">
        <f t="shared" si="97"/>
        <v>#REF!</v>
      </c>
      <c r="Z108" s="95" t="e">
        <f t="shared" si="98"/>
        <v>#REF!</v>
      </c>
      <c r="AA108" s="70" t="e">
        <f t="shared" si="99"/>
        <v>#REF!</v>
      </c>
      <c r="AB108" s="100" t="e">
        <f t="shared" si="100"/>
        <v>#REF!</v>
      </c>
      <c r="AC108" s="101" t="e">
        <f t="shared" si="101"/>
        <v>#REF!</v>
      </c>
      <c r="AD108" s="71" t="e">
        <f t="shared" si="102"/>
        <v>#REF!</v>
      </c>
      <c r="AE108" s="70" t="e">
        <f t="shared" si="103"/>
        <v>#REF!</v>
      </c>
      <c r="AG108" s="17"/>
      <c r="AH108" s="17"/>
    </row>
    <row r="109" spans="2:34" x14ac:dyDescent="0.2">
      <c r="B109" s="95">
        <v>2008</v>
      </c>
      <c r="C109" s="71" t="s">
        <v>287</v>
      </c>
      <c r="D109" s="95" t="s">
        <v>156</v>
      </c>
      <c r="E109" s="96" t="e">
        <f t="shared" si="78"/>
        <v>#REF!</v>
      </c>
      <c r="F109" s="96" t="e">
        <f t="shared" si="79"/>
        <v>#REF!</v>
      </c>
      <c r="G109" s="64" t="e">
        <f t="shared" si="80"/>
        <v>#REF!</v>
      </c>
      <c r="H109" s="97">
        <f t="shared" si="81"/>
        <v>0</v>
      </c>
      <c r="I109" s="97">
        <f t="shared" si="82"/>
        <v>0</v>
      </c>
      <c r="J109" s="97">
        <f t="shared" si="83"/>
        <v>0</v>
      </c>
      <c r="K109" s="64" t="e">
        <f t="shared" si="84"/>
        <v>#REF!</v>
      </c>
      <c r="L109" s="98" t="e">
        <f t="shared" si="85"/>
        <v>#REF!</v>
      </c>
      <c r="M109" s="99" t="e">
        <f t="shared" si="86"/>
        <v>#REF!</v>
      </c>
      <c r="N109" s="67" t="e">
        <f t="shared" si="87"/>
        <v>#REF!</v>
      </c>
      <c r="O109" s="71" t="e">
        <f t="shared" si="88"/>
        <v>#REF!</v>
      </c>
      <c r="P109" s="95" t="e">
        <f t="shared" si="89"/>
        <v>#REF!</v>
      </c>
      <c r="Q109" s="70" t="e">
        <f t="shared" si="90"/>
        <v>#REF!</v>
      </c>
      <c r="R109" s="100" t="e">
        <f t="shared" si="91"/>
        <v>#REF!</v>
      </c>
      <c r="S109" s="101" t="e">
        <f t="shared" si="92"/>
        <v>#REF!</v>
      </c>
      <c r="U109" s="64" t="e">
        <f t="shared" si="93"/>
        <v>#REF!</v>
      </c>
      <c r="V109" s="98" t="e">
        <f t="shared" si="94"/>
        <v>#REF!</v>
      </c>
      <c r="W109" s="99" t="e">
        <f t="shared" si="95"/>
        <v>#REF!</v>
      </c>
      <c r="X109" s="67" t="e">
        <f t="shared" si="96"/>
        <v>#REF!</v>
      </c>
      <c r="Y109" s="71" t="e">
        <f t="shared" si="97"/>
        <v>#REF!</v>
      </c>
      <c r="Z109" s="95" t="e">
        <f t="shared" si="98"/>
        <v>#REF!</v>
      </c>
      <c r="AA109" s="70" t="e">
        <f t="shared" si="99"/>
        <v>#REF!</v>
      </c>
      <c r="AB109" s="100" t="e">
        <f t="shared" si="100"/>
        <v>#REF!</v>
      </c>
      <c r="AC109" s="101" t="e">
        <f t="shared" si="101"/>
        <v>#REF!</v>
      </c>
      <c r="AD109" s="71" t="e">
        <f t="shared" si="102"/>
        <v>#REF!</v>
      </c>
      <c r="AE109" s="70" t="e">
        <f t="shared" si="103"/>
        <v>#REF!</v>
      </c>
      <c r="AG109" s="17"/>
      <c r="AH109" s="17"/>
    </row>
    <row r="110" spans="2:34" x14ac:dyDescent="0.2">
      <c r="B110" s="95">
        <v>2107</v>
      </c>
      <c r="C110" s="71" t="s">
        <v>298</v>
      </c>
      <c r="D110" s="95" t="s">
        <v>157</v>
      </c>
      <c r="E110" s="96" t="e">
        <f t="shared" si="78"/>
        <v>#REF!</v>
      </c>
      <c r="F110" s="96" t="e">
        <f t="shared" si="79"/>
        <v>#REF!</v>
      </c>
      <c r="G110" s="64" t="e">
        <f t="shared" si="80"/>
        <v>#REF!</v>
      </c>
      <c r="H110" s="97">
        <f t="shared" si="81"/>
        <v>0</v>
      </c>
      <c r="I110" s="97">
        <f t="shared" si="82"/>
        <v>0</v>
      </c>
      <c r="J110" s="97">
        <f t="shared" si="83"/>
        <v>0</v>
      </c>
      <c r="K110" s="64" t="e">
        <f t="shared" si="84"/>
        <v>#REF!</v>
      </c>
      <c r="L110" s="98" t="e">
        <f t="shared" si="85"/>
        <v>#REF!</v>
      </c>
      <c r="M110" s="99" t="e">
        <f t="shared" si="86"/>
        <v>#REF!</v>
      </c>
      <c r="N110" s="67" t="e">
        <f t="shared" si="87"/>
        <v>#REF!</v>
      </c>
      <c r="O110" s="71" t="e">
        <f t="shared" si="88"/>
        <v>#REF!</v>
      </c>
      <c r="P110" s="95" t="e">
        <f t="shared" si="89"/>
        <v>#REF!</v>
      </c>
      <c r="Q110" s="70" t="e">
        <f t="shared" si="90"/>
        <v>#REF!</v>
      </c>
      <c r="R110" s="100" t="e">
        <f t="shared" si="91"/>
        <v>#REF!</v>
      </c>
      <c r="S110" s="101" t="e">
        <f t="shared" si="92"/>
        <v>#REF!</v>
      </c>
      <c r="U110" s="64" t="e">
        <f t="shared" si="93"/>
        <v>#REF!</v>
      </c>
      <c r="V110" s="98" t="e">
        <f t="shared" si="94"/>
        <v>#REF!</v>
      </c>
      <c r="W110" s="99" t="e">
        <f t="shared" si="95"/>
        <v>#REF!</v>
      </c>
      <c r="X110" s="67" t="e">
        <f t="shared" si="96"/>
        <v>#REF!</v>
      </c>
      <c r="Y110" s="71" t="e">
        <f t="shared" si="97"/>
        <v>#REF!</v>
      </c>
      <c r="Z110" s="95" t="e">
        <f t="shared" si="98"/>
        <v>#REF!</v>
      </c>
      <c r="AA110" s="70" t="e">
        <f t="shared" si="99"/>
        <v>#REF!</v>
      </c>
      <c r="AB110" s="100" t="e">
        <f t="shared" si="100"/>
        <v>#REF!</v>
      </c>
      <c r="AC110" s="101" t="e">
        <f t="shared" si="101"/>
        <v>#REF!</v>
      </c>
      <c r="AD110" s="71" t="e">
        <f t="shared" si="102"/>
        <v>#REF!</v>
      </c>
      <c r="AE110" s="70" t="e">
        <f t="shared" si="103"/>
        <v>#REF!</v>
      </c>
      <c r="AG110" s="17"/>
      <c r="AH110" s="17"/>
    </row>
    <row r="111" spans="2:34" x14ac:dyDescent="0.2">
      <c r="B111" s="95">
        <v>2219</v>
      </c>
      <c r="C111" s="71" t="s">
        <v>308</v>
      </c>
      <c r="D111" s="95" t="s">
        <v>158</v>
      </c>
      <c r="E111" s="96" t="e">
        <f t="shared" si="78"/>
        <v>#REF!</v>
      </c>
      <c r="F111" s="96" t="e">
        <f t="shared" si="79"/>
        <v>#REF!</v>
      </c>
      <c r="G111" s="64" t="e">
        <f t="shared" si="80"/>
        <v>#REF!</v>
      </c>
      <c r="H111" s="97">
        <f t="shared" si="81"/>
        <v>0</v>
      </c>
      <c r="I111" s="97">
        <f t="shared" si="82"/>
        <v>0</v>
      </c>
      <c r="J111" s="97">
        <f t="shared" si="83"/>
        <v>0</v>
      </c>
      <c r="K111" s="64" t="e">
        <f t="shared" si="84"/>
        <v>#REF!</v>
      </c>
      <c r="L111" s="98" t="e">
        <f t="shared" si="85"/>
        <v>#REF!</v>
      </c>
      <c r="M111" s="99" t="e">
        <f t="shared" si="86"/>
        <v>#REF!</v>
      </c>
      <c r="N111" s="67" t="e">
        <f t="shared" si="87"/>
        <v>#REF!</v>
      </c>
      <c r="O111" s="71" t="e">
        <f t="shared" si="88"/>
        <v>#REF!</v>
      </c>
      <c r="P111" s="95" t="e">
        <f t="shared" si="89"/>
        <v>#REF!</v>
      </c>
      <c r="Q111" s="70" t="e">
        <f t="shared" si="90"/>
        <v>#REF!</v>
      </c>
      <c r="R111" s="100" t="e">
        <f t="shared" si="91"/>
        <v>#REF!</v>
      </c>
      <c r="S111" s="101" t="e">
        <f t="shared" si="92"/>
        <v>#REF!</v>
      </c>
      <c r="U111" s="64" t="e">
        <f t="shared" si="93"/>
        <v>#REF!</v>
      </c>
      <c r="V111" s="98" t="e">
        <f t="shared" si="94"/>
        <v>#REF!</v>
      </c>
      <c r="W111" s="99" t="e">
        <f t="shared" si="95"/>
        <v>#REF!</v>
      </c>
      <c r="X111" s="67" t="e">
        <f t="shared" si="96"/>
        <v>#REF!</v>
      </c>
      <c r="Y111" s="71" t="e">
        <f t="shared" si="97"/>
        <v>#REF!</v>
      </c>
      <c r="Z111" s="95" t="e">
        <f t="shared" si="98"/>
        <v>#REF!</v>
      </c>
      <c r="AA111" s="70" t="e">
        <f t="shared" si="99"/>
        <v>#REF!</v>
      </c>
      <c r="AB111" s="100" t="e">
        <f t="shared" si="100"/>
        <v>#REF!</v>
      </c>
      <c r="AC111" s="101" t="e">
        <f t="shared" si="101"/>
        <v>#REF!</v>
      </c>
      <c r="AD111" s="71" t="e">
        <f t="shared" si="102"/>
        <v>#REF!</v>
      </c>
      <c r="AE111" s="70" t="e">
        <f t="shared" si="103"/>
        <v>#REF!</v>
      </c>
      <c r="AG111" s="17"/>
      <c r="AH111" s="17"/>
    </row>
    <row r="112" spans="2:34" x14ac:dyDescent="0.2">
      <c r="B112" s="95">
        <v>2091</v>
      </c>
      <c r="C112" s="71" t="s">
        <v>295</v>
      </c>
      <c r="D112" s="95" t="s">
        <v>159</v>
      </c>
      <c r="E112" s="96" t="e">
        <f t="shared" si="78"/>
        <v>#REF!</v>
      </c>
      <c r="F112" s="96" t="e">
        <f t="shared" si="79"/>
        <v>#REF!</v>
      </c>
      <c r="G112" s="64" t="e">
        <f t="shared" si="80"/>
        <v>#REF!</v>
      </c>
      <c r="H112" s="97">
        <f t="shared" si="81"/>
        <v>0</v>
      </c>
      <c r="I112" s="97">
        <f t="shared" si="82"/>
        <v>0</v>
      </c>
      <c r="J112" s="97">
        <f t="shared" si="83"/>
        <v>0</v>
      </c>
      <c r="K112" s="64" t="e">
        <f t="shared" si="84"/>
        <v>#REF!</v>
      </c>
      <c r="L112" s="98" t="e">
        <f t="shared" si="85"/>
        <v>#REF!</v>
      </c>
      <c r="M112" s="99" t="e">
        <f t="shared" si="86"/>
        <v>#REF!</v>
      </c>
      <c r="N112" s="67" t="e">
        <f t="shared" si="87"/>
        <v>#REF!</v>
      </c>
      <c r="O112" s="71" t="e">
        <f t="shared" si="88"/>
        <v>#REF!</v>
      </c>
      <c r="P112" s="95" t="e">
        <f t="shared" si="89"/>
        <v>#REF!</v>
      </c>
      <c r="Q112" s="70" t="e">
        <f t="shared" si="90"/>
        <v>#REF!</v>
      </c>
      <c r="R112" s="100" t="e">
        <f t="shared" si="91"/>
        <v>#REF!</v>
      </c>
      <c r="S112" s="101" t="e">
        <f t="shared" si="92"/>
        <v>#REF!</v>
      </c>
      <c r="U112" s="64" t="e">
        <f t="shared" si="93"/>
        <v>#REF!</v>
      </c>
      <c r="V112" s="98" t="e">
        <f t="shared" si="94"/>
        <v>#REF!</v>
      </c>
      <c r="W112" s="99" t="e">
        <f t="shared" si="95"/>
        <v>#REF!</v>
      </c>
      <c r="X112" s="67" t="e">
        <f t="shared" si="96"/>
        <v>#REF!</v>
      </c>
      <c r="Y112" s="71" t="e">
        <f t="shared" si="97"/>
        <v>#REF!</v>
      </c>
      <c r="Z112" s="95" t="e">
        <f t="shared" si="98"/>
        <v>#REF!</v>
      </c>
      <c r="AA112" s="70" t="e">
        <f t="shared" si="99"/>
        <v>#REF!</v>
      </c>
      <c r="AB112" s="100" t="e">
        <f t="shared" si="100"/>
        <v>#REF!</v>
      </c>
      <c r="AC112" s="101" t="e">
        <f t="shared" si="101"/>
        <v>#REF!</v>
      </c>
      <c r="AD112" s="71" t="e">
        <f t="shared" si="102"/>
        <v>#REF!</v>
      </c>
      <c r="AE112" s="70" t="e">
        <f t="shared" si="103"/>
        <v>#REF!</v>
      </c>
      <c r="AG112" s="17"/>
      <c r="AH112" s="17"/>
    </row>
    <row r="113" spans="2:34" x14ac:dyDescent="0.2">
      <c r="B113" s="95">
        <v>2109</v>
      </c>
      <c r="C113" s="71" t="s">
        <v>298</v>
      </c>
      <c r="D113" s="95" t="s">
        <v>160</v>
      </c>
      <c r="E113" s="96" t="e">
        <f t="shared" si="78"/>
        <v>#REF!</v>
      </c>
      <c r="F113" s="96" t="e">
        <f t="shared" si="79"/>
        <v>#REF!</v>
      </c>
      <c r="G113" s="64" t="e">
        <f t="shared" si="80"/>
        <v>#REF!</v>
      </c>
      <c r="H113" s="97">
        <f t="shared" si="81"/>
        <v>0</v>
      </c>
      <c r="I113" s="97">
        <f t="shared" si="82"/>
        <v>0</v>
      </c>
      <c r="J113" s="97">
        <f t="shared" si="83"/>
        <v>0</v>
      </c>
      <c r="K113" s="64" t="e">
        <f t="shared" si="84"/>
        <v>#REF!</v>
      </c>
      <c r="L113" s="98" t="e">
        <f t="shared" si="85"/>
        <v>#REF!</v>
      </c>
      <c r="M113" s="99" t="e">
        <f t="shared" si="86"/>
        <v>#REF!</v>
      </c>
      <c r="N113" s="67" t="e">
        <f t="shared" si="87"/>
        <v>#REF!</v>
      </c>
      <c r="O113" s="71" t="e">
        <f t="shared" si="88"/>
        <v>#REF!</v>
      </c>
      <c r="P113" s="95" t="e">
        <f t="shared" si="89"/>
        <v>#REF!</v>
      </c>
      <c r="Q113" s="70" t="e">
        <f t="shared" si="90"/>
        <v>#REF!</v>
      </c>
      <c r="R113" s="100" t="e">
        <f t="shared" si="91"/>
        <v>#REF!</v>
      </c>
      <c r="S113" s="101" t="e">
        <f t="shared" si="92"/>
        <v>#REF!</v>
      </c>
      <c r="U113" s="64" t="e">
        <f t="shared" si="93"/>
        <v>#REF!</v>
      </c>
      <c r="V113" s="98" t="e">
        <f t="shared" si="94"/>
        <v>#REF!</v>
      </c>
      <c r="W113" s="99" t="e">
        <f t="shared" si="95"/>
        <v>#REF!</v>
      </c>
      <c r="X113" s="67" t="e">
        <f t="shared" si="96"/>
        <v>#REF!</v>
      </c>
      <c r="Y113" s="71" t="e">
        <f t="shared" si="97"/>
        <v>#REF!</v>
      </c>
      <c r="Z113" s="95" t="e">
        <f t="shared" si="98"/>
        <v>#REF!</v>
      </c>
      <c r="AA113" s="70" t="e">
        <f t="shared" si="99"/>
        <v>#REF!</v>
      </c>
      <c r="AB113" s="100" t="e">
        <f t="shared" si="100"/>
        <v>#REF!</v>
      </c>
      <c r="AC113" s="101" t="e">
        <f t="shared" si="101"/>
        <v>#REF!</v>
      </c>
      <c r="AD113" s="71" t="e">
        <f t="shared" si="102"/>
        <v>#REF!</v>
      </c>
      <c r="AE113" s="70" t="e">
        <f t="shared" si="103"/>
        <v>#REF!</v>
      </c>
      <c r="AG113" s="17"/>
      <c r="AH113" s="17"/>
    </row>
    <row r="114" spans="2:34" x14ac:dyDescent="0.2">
      <c r="B114" s="7">
        <v>5218</v>
      </c>
      <c r="C114" s="7" t="s">
        <v>302</v>
      </c>
      <c r="D114" s="7" t="s">
        <v>326</v>
      </c>
      <c r="E114" s="96"/>
      <c r="F114" s="96"/>
      <c r="G114" s="64"/>
      <c r="H114" s="97"/>
      <c r="I114" s="97"/>
      <c r="J114" s="97"/>
      <c r="K114" s="64"/>
      <c r="L114" s="98"/>
      <c r="M114" s="99"/>
      <c r="N114" s="67"/>
      <c r="O114" s="71"/>
      <c r="P114" s="95"/>
      <c r="Q114" s="70"/>
      <c r="R114" s="100"/>
      <c r="S114" s="101"/>
      <c r="U114" s="64"/>
      <c r="V114" s="98"/>
      <c r="W114" s="99"/>
      <c r="X114" s="67"/>
      <c r="Y114" s="71"/>
      <c r="Z114" s="95"/>
      <c r="AA114" s="70"/>
      <c r="AB114" s="100"/>
      <c r="AC114" s="101"/>
      <c r="AD114" s="71"/>
      <c r="AE114" s="70">
        <v>117610.0591435574</v>
      </c>
      <c r="AG114" s="17"/>
      <c r="AH114" s="17"/>
    </row>
    <row r="115" spans="2:34" x14ac:dyDescent="0.2">
      <c r="B115" s="7">
        <v>5205</v>
      </c>
      <c r="C115" s="7" t="s">
        <v>290</v>
      </c>
      <c r="D115" s="7" t="s">
        <v>318</v>
      </c>
      <c r="E115" s="96"/>
      <c r="F115" s="96"/>
      <c r="G115" s="64"/>
      <c r="H115" s="97"/>
      <c r="I115" s="97"/>
      <c r="J115" s="97"/>
      <c r="K115" s="64"/>
      <c r="L115" s="98"/>
      <c r="M115" s="99"/>
      <c r="N115" s="67"/>
      <c r="O115" s="71"/>
      <c r="P115" s="95"/>
      <c r="Q115" s="70"/>
      <c r="R115" s="100"/>
      <c r="S115" s="101"/>
      <c r="U115" s="64"/>
      <c r="V115" s="98"/>
      <c r="W115" s="99"/>
      <c r="X115" s="67"/>
      <c r="Y115" s="71"/>
      <c r="Z115" s="95"/>
      <c r="AA115" s="70"/>
      <c r="AB115" s="100"/>
      <c r="AC115" s="101"/>
      <c r="AD115" s="71"/>
      <c r="AE115" s="70">
        <v>342608.55976078386</v>
      </c>
      <c r="AG115" s="17"/>
      <c r="AH115" s="17"/>
    </row>
    <row r="116" spans="2:34" x14ac:dyDescent="0.2">
      <c r="B116" s="95">
        <v>2057</v>
      </c>
      <c r="C116" s="71" t="s">
        <v>293</v>
      </c>
      <c r="D116" s="95" t="s">
        <v>44</v>
      </c>
      <c r="E116" s="96" t="e">
        <f t="shared" ref="E116:E122" si="104">IF(ISNA(VLOOKUP($B116,SSFQ,134,FALSE)),0,VLOOKUP($B116,SSFQ,134,FALSE))</f>
        <v>#REF!</v>
      </c>
      <c r="F116" s="96" t="e">
        <f t="shared" ref="F116:F122" si="105">IF(ISNA(VLOOKUP($B116,SSFQ,118,FALSE)),0,VLOOKUP($B116,SSFQ,118,FALSE))*0.25</f>
        <v>#REF!</v>
      </c>
      <c r="G116" s="64" t="e">
        <f t="shared" ref="G116:G122" si="106">E116+F116</f>
        <v>#REF!</v>
      </c>
      <c r="H116" s="97">
        <f t="shared" ref="H116:H122" si="107">-IF(ISNA(VLOOKUP($B116,Virt,5,FALSE)),0,VLOOKUP($B116,Virt,5,FALSE))</f>
        <v>0</v>
      </c>
      <c r="I116" s="97">
        <f t="shared" ref="I116:I122" si="108">-IF(ISNA(VLOOKUP($B116,Indy_pivot,2,FALSE)),0,VLOOKUP($B116,Indy_pivot,2,FALSE))</f>
        <v>0</v>
      </c>
      <c r="J116" s="97">
        <f t="shared" ref="J116:J122" si="109">-IF(ISNA(VLOOKUP($B116,NonPar,5,FALSE)),0,VLOOKUP($B116,NonPar,5,FALSE))</f>
        <v>0</v>
      </c>
      <c r="K116" s="64" t="e">
        <f t="shared" ref="K116:K122" si="110">$G116+$H116+$I116+$J116</f>
        <v>#REF!</v>
      </c>
      <c r="L116" s="98" t="e">
        <f t="shared" ref="L116:L122" si="111">K116*$D$16</f>
        <v>#REF!</v>
      </c>
      <c r="M116" s="99" t="e">
        <f t="shared" ref="M116:M122" si="112">IF(K116=0,"",IF(K116&lt;$W$16,"Yes",""))</f>
        <v>#REF!</v>
      </c>
      <c r="N116" s="67" t="e">
        <f t="shared" ref="N116:N122" si="113">IF(K116=0,"",IF(K116&lt;$W$16,$W$16-K116,""))</f>
        <v>#REF!</v>
      </c>
      <c r="O116" s="71" t="e">
        <f t="shared" ref="O116:O122" si="114">IF(K116=0,"",IF(K116&lt;$M$16,(K116+N116)*$Q$16,""))</f>
        <v>#REF!</v>
      </c>
      <c r="P116" s="95" t="e">
        <f t="shared" ref="P116:P122" si="115">IF(K116=0,"",IF(K116&lt;$W$16,(K116+N116),""))</f>
        <v>#REF!</v>
      </c>
      <c r="Q116" s="70" t="e">
        <f t="shared" ref="Q116:Q122" si="116">MAX(O116,(K116*$Q$16))</f>
        <v>#REF!</v>
      </c>
      <c r="R116" s="100" t="e">
        <f t="shared" ref="R116:R122" si="117">IF(Q116=0,0,(Q116-L116))</f>
        <v>#REF!</v>
      </c>
      <c r="S116" s="101" t="e">
        <f t="shared" ref="S116:S122" si="118">IF(R116=0,"",(R116/L116))</f>
        <v>#REF!</v>
      </c>
      <c r="U116" s="64" t="e">
        <f t="shared" ref="U116:U122" si="119">$G116+$H116+$I116+$J116</f>
        <v>#REF!</v>
      </c>
      <c r="V116" s="98" t="e">
        <f t="shared" ref="V116:V122" si="120">U116*$E$16</f>
        <v>#REF!</v>
      </c>
      <c r="W116" s="99" t="e">
        <f t="shared" ref="W116:W122" si="121">IF(U116=0,"",IF(U116&lt;$W$16,"Yes",""))</f>
        <v>#REF!</v>
      </c>
      <c r="X116" s="67" t="e">
        <f t="shared" ref="X116:X122" si="122">IF(U116=0,0,IF(U116&lt;$W$16,$W$16-U116,0))</f>
        <v>#REF!</v>
      </c>
      <c r="Y116" s="71" t="e">
        <f t="shared" ref="Y116:Y122" si="123">IF(U116=0,"",IF(U116&lt;$W$16,(U116+X116)*$AA$16,""))</f>
        <v>#REF!</v>
      </c>
      <c r="Z116" s="95" t="e">
        <f t="shared" ref="Z116:Z122" si="124">IF(U116=0,"",IF(U116&lt;$W$16,(U116+X116),""))</f>
        <v>#REF!</v>
      </c>
      <c r="AA116" s="70" t="e">
        <f t="shared" ref="AA116:AA122" si="125">MAX(Y116,(U116*$AA$16))</f>
        <v>#REF!</v>
      </c>
      <c r="AB116" s="100" t="e">
        <f t="shared" ref="AB116:AB122" si="126">IF(AA116=0,"",(AA116-V116))</f>
        <v>#REF!</v>
      </c>
      <c r="AC116" s="101" t="e">
        <f t="shared" ref="AC116:AC122" si="127">IF(AB116="","",(AB116/V116))</f>
        <v>#REF!</v>
      </c>
      <c r="AD116" s="71" t="e">
        <f t="shared" ref="AD116:AD122" si="128">IF(AA116=0,0,(U116+X116)/$AA$14)*$E$13</f>
        <v>#REF!</v>
      </c>
      <c r="AE116" s="70" t="e">
        <f t="shared" ref="AE116:AE122" si="129">AA116+AD116</f>
        <v>#REF!</v>
      </c>
      <c r="AG116" s="17"/>
      <c r="AH116" s="17"/>
    </row>
    <row r="117" spans="2:34" x14ac:dyDescent="0.2">
      <c r="B117" s="95">
        <v>2056</v>
      </c>
      <c r="C117" s="71" t="s">
        <v>293</v>
      </c>
      <c r="D117" s="95" t="s">
        <v>65</v>
      </c>
      <c r="E117" s="96" t="e">
        <f t="shared" si="104"/>
        <v>#REF!</v>
      </c>
      <c r="F117" s="96" t="e">
        <f t="shared" si="105"/>
        <v>#REF!</v>
      </c>
      <c r="G117" s="64" t="e">
        <f t="shared" si="106"/>
        <v>#REF!</v>
      </c>
      <c r="H117" s="97">
        <f t="shared" si="107"/>
        <v>0</v>
      </c>
      <c r="I117" s="97">
        <f t="shared" si="108"/>
        <v>0</v>
      </c>
      <c r="J117" s="97">
        <f t="shared" si="109"/>
        <v>0</v>
      </c>
      <c r="K117" s="64" t="e">
        <f t="shared" si="110"/>
        <v>#REF!</v>
      </c>
      <c r="L117" s="98" t="e">
        <f t="shared" si="111"/>
        <v>#REF!</v>
      </c>
      <c r="M117" s="99" t="e">
        <f t="shared" si="112"/>
        <v>#REF!</v>
      </c>
      <c r="N117" s="67" t="e">
        <f t="shared" si="113"/>
        <v>#REF!</v>
      </c>
      <c r="O117" s="71" t="e">
        <f t="shared" si="114"/>
        <v>#REF!</v>
      </c>
      <c r="P117" s="95" t="e">
        <f t="shared" si="115"/>
        <v>#REF!</v>
      </c>
      <c r="Q117" s="70" t="e">
        <f t="shared" si="116"/>
        <v>#REF!</v>
      </c>
      <c r="R117" s="100" t="e">
        <f t="shared" si="117"/>
        <v>#REF!</v>
      </c>
      <c r="S117" s="101" t="e">
        <f t="shared" si="118"/>
        <v>#REF!</v>
      </c>
      <c r="U117" s="64" t="e">
        <f t="shared" si="119"/>
        <v>#REF!</v>
      </c>
      <c r="V117" s="98" t="e">
        <f t="shared" si="120"/>
        <v>#REF!</v>
      </c>
      <c r="W117" s="99" t="e">
        <f t="shared" si="121"/>
        <v>#REF!</v>
      </c>
      <c r="X117" s="67" t="e">
        <f t="shared" si="122"/>
        <v>#REF!</v>
      </c>
      <c r="Y117" s="71" t="e">
        <f t="shared" si="123"/>
        <v>#REF!</v>
      </c>
      <c r="Z117" s="95" t="e">
        <f t="shared" si="124"/>
        <v>#REF!</v>
      </c>
      <c r="AA117" s="70" t="e">
        <f t="shared" si="125"/>
        <v>#REF!</v>
      </c>
      <c r="AB117" s="100" t="e">
        <f t="shared" si="126"/>
        <v>#REF!</v>
      </c>
      <c r="AC117" s="101" t="e">
        <f t="shared" si="127"/>
        <v>#REF!</v>
      </c>
      <c r="AD117" s="71" t="e">
        <f t="shared" si="128"/>
        <v>#REF!</v>
      </c>
      <c r="AE117" s="70" t="e">
        <f t="shared" si="129"/>
        <v>#REF!</v>
      </c>
      <c r="AG117" s="17"/>
      <c r="AH117" s="17"/>
    </row>
    <row r="118" spans="2:34" x14ac:dyDescent="0.2">
      <c r="B118" s="95">
        <v>2262</v>
      </c>
      <c r="C118" s="71" t="s">
        <v>279</v>
      </c>
      <c r="D118" s="95" t="s">
        <v>84</v>
      </c>
      <c r="E118" s="96" t="e">
        <f t="shared" si="104"/>
        <v>#REF!</v>
      </c>
      <c r="F118" s="96" t="e">
        <f t="shared" si="105"/>
        <v>#REF!</v>
      </c>
      <c r="G118" s="64" t="e">
        <f t="shared" si="106"/>
        <v>#REF!</v>
      </c>
      <c r="H118" s="97">
        <f t="shared" si="107"/>
        <v>0</v>
      </c>
      <c r="I118" s="97">
        <f t="shared" si="108"/>
        <v>0</v>
      </c>
      <c r="J118" s="97">
        <f t="shared" si="109"/>
        <v>0</v>
      </c>
      <c r="K118" s="64" t="e">
        <f t="shared" si="110"/>
        <v>#REF!</v>
      </c>
      <c r="L118" s="98" t="e">
        <f t="shared" si="111"/>
        <v>#REF!</v>
      </c>
      <c r="M118" s="99" t="e">
        <f t="shared" si="112"/>
        <v>#REF!</v>
      </c>
      <c r="N118" s="67" t="e">
        <f t="shared" si="113"/>
        <v>#REF!</v>
      </c>
      <c r="O118" s="71" t="e">
        <f t="shared" si="114"/>
        <v>#REF!</v>
      </c>
      <c r="P118" s="95" t="e">
        <f t="shared" si="115"/>
        <v>#REF!</v>
      </c>
      <c r="Q118" s="70" t="e">
        <f t="shared" si="116"/>
        <v>#REF!</v>
      </c>
      <c r="R118" s="100" t="e">
        <f t="shared" si="117"/>
        <v>#REF!</v>
      </c>
      <c r="S118" s="101" t="e">
        <f t="shared" si="118"/>
        <v>#REF!</v>
      </c>
      <c r="U118" s="64" t="e">
        <f t="shared" si="119"/>
        <v>#REF!</v>
      </c>
      <c r="V118" s="98" t="e">
        <f t="shared" si="120"/>
        <v>#REF!</v>
      </c>
      <c r="W118" s="99" t="e">
        <f t="shared" si="121"/>
        <v>#REF!</v>
      </c>
      <c r="X118" s="67" t="e">
        <f t="shared" si="122"/>
        <v>#REF!</v>
      </c>
      <c r="Y118" s="71" t="e">
        <f t="shared" si="123"/>
        <v>#REF!</v>
      </c>
      <c r="Z118" s="95" t="e">
        <f t="shared" si="124"/>
        <v>#REF!</v>
      </c>
      <c r="AA118" s="70" t="e">
        <f t="shared" si="125"/>
        <v>#REF!</v>
      </c>
      <c r="AB118" s="100" t="e">
        <f t="shared" si="126"/>
        <v>#REF!</v>
      </c>
      <c r="AC118" s="101" t="e">
        <f t="shared" si="127"/>
        <v>#REF!</v>
      </c>
      <c r="AD118" s="71" t="e">
        <f t="shared" si="128"/>
        <v>#REF!</v>
      </c>
      <c r="AE118" s="70" t="e">
        <f t="shared" si="129"/>
        <v>#REF!</v>
      </c>
      <c r="AG118" s="17"/>
      <c r="AH118" s="17"/>
    </row>
    <row r="119" spans="2:34" x14ac:dyDescent="0.2">
      <c r="B119" s="95">
        <v>2212</v>
      </c>
      <c r="C119" s="71" t="s">
        <v>307</v>
      </c>
      <c r="D119" s="95" t="s">
        <v>66</v>
      </c>
      <c r="E119" s="96" t="e">
        <f t="shared" si="104"/>
        <v>#REF!</v>
      </c>
      <c r="F119" s="96" t="e">
        <f t="shared" si="105"/>
        <v>#REF!</v>
      </c>
      <c r="G119" s="64" t="e">
        <f t="shared" si="106"/>
        <v>#REF!</v>
      </c>
      <c r="H119" s="97">
        <f t="shared" si="107"/>
        <v>0</v>
      </c>
      <c r="I119" s="97">
        <f t="shared" si="108"/>
        <v>0</v>
      </c>
      <c r="J119" s="97">
        <f t="shared" si="109"/>
        <v>0</v>
      </c>
      <c r="K119" s="64" t="e">
        <f t="shared" si="110"/>
        <v>#REF!</v>
      </c>
      <c r="L119" s="98" t="e">
        <f t="shared" si="111"/>
        <v>#REF!</v>
      </c>
      <c r="M119" s="99" t="e">
        <f t="shared" si="112"/>
        <v>#REF!</v>
      </c>
      <c r="N119" s="67" t="e">
        <f t="shared" si="113"/>
        <v>#REF!</v>
      </c>
      <c r="O119" s="71" t="e">
        <f t="shared" si="114"/>
        <v>#REF!</v>
      </c>
      <c r="P119" s="95" t="e">
        <f t="shared" si="115"/>
        <v>#REF!</v>
      </c>
      <c r="Q119" s="70" t="e">
        <f t="shared" si="116"/>
        <v>#REF!</v>
      </c>
      <c r="R119" s="100" t="e">
        <f t="shared" si="117"/>
        <v>#REF!</v>
      </c>
      <c r="S119" s="101" t="e">
        <f t="shared" si="118"/>
        <v>#REF!</v>
      </c>
      <c r="U119" s="64" t="e">
        <f t="shared" si="119"/>
        <v>#REF!</v>
      </c>
      <c r="V119" s="98" t="e">
        <f t="shared" si="120"/>
        <v>#REF!</v>
      </c>
      <c r="W119" s="99" t="e">
        <f t="shared" si="121"/>
        <v>#REF!</v>
      </c>
      <c r="X119" s="67" t="e">
        <f t="shared" si="122"/>
        <v>#REF!</v>
      </c>
      <c r="Y119" s="71" t="e">
        <f t="shared" si="123"/>
        <v>#REF!</v>
      </c>
      <c r="Z119" s="95" t="e">
        <f t="shared" si="124"/>
        <v>#REF!</v>
      </c>
      <c r="AA119" s="70" t="e">
        <f t="shared" si="125"/>
        <v>#REF!</v>
      </c>
      <c r="AB119" s="100" t="e">
        <f t="shared" si="126"/>
        <v>#REF!</v>
      </c>
      <c r="AC119" s="101" t="e">
        <f t="shared" si="127"/>
        <v>#REF!</v>
      </c>
      <c r="AD119" s="71" t="e">
        <f t="shared" si="128"/>
        <v>#REF!</v>
      </c>
      <c r="AE119" s="70" t="e">
        <f t="shared" si="129"/>
        <v>#REF!</v>
      </c>
      <c r="AG119" s="17"/>
      <c r="AH119" s="17"/>
    </row>
    <row r="120" spans="2:34" x14ac:dyDescent="0.2">
      <c r="B120" s="95">
        <v>2059</v>
      </c>
      <c r="C120" s="71" t="s">
        <v>294</v>
      </c>
      <c r="D120" s="95" t="s">
        <v>162</v>
      </c>
      <c r="E120" s="96" t="e">
        <f t="shared" si="104"/>
        <v>#REF!</v>
      </c>
      <c r="F120" s="96" t="e">
        <f t="shared" si="105"/>
        <v>#REF!</v>
      </c>
      <c r="G120" s="64" t="e">
        <f t="shared" si="106"/>
        <v>#REF!</v>
      </c>
      <c r="H120" s="97">
        <f t="shared" si="107"/>
        <v>0</v>
      </c>
      <c r="I120" s="97">
        <f t="shared" si="108"/>
        <v>0</v>
      </c>
      <c r="J120" s="97">
        <f t="shared" si="109"/>
        <v>0</v>
      </c>
      <c r="K120" s="64" t="e">
        <f t="shared" si="110"/>
        <v>#REF!</v>
      </c>
      <c r="L120" s="98" t="e">
        <f t="shared" si="111"/>
        <v>#REF!</v>
      </c>
      <c r="M120" s="99" t="e">
        <f t="shared" si="112"/>
        <v>#REF!</v>
      </c>
      <c r="N120" s="67" t="e">
        <f t="shared" si="113"/>
        <v>#REF!</v>
      </c>
      <c r="O120" s="71" t="e">
        <f t="shared" si="114"/>
        <v>#REF!</v>
      </c>
      <c r="P120" s="95" t="e">
        <f t="shared" si="115"/>
        <v>#REF!</v>
      </c>
      <c r="Q120" s="70" t="e">
        <f t="shared" si="116"/>
        <v>#REF!</v>
      </c>
      <c r="R120" s="100" t="e">
        <f t="shared" si="117"/>
        <v>#REF!</v>
      </c>
      <c r="S120" s="101" t="e">
        <f t="shared" si="118"/>
        <v>#REF!</v>
      </c>
      <c r="U120" s="64" t="e">
        <f t="shared" si="119"/>
        <v>#REF!</v>
      </c>
      <c r="V120" s="98" t="e">
        <f t="shared" si="120"/>
        <v>#REF!</v>
      </c>
      <c r="W120" s="99" t="e">
        <f t="shared" si="121"/>
        <v>#REF!</v>
      </c>
      <c r="X120" s="67" t="e">
        <f t="shared" si="122"/>
        <v>#REF!</v>
      </c>
      <c r="Y120" s="71" t="e">
        <f t="shared" si="123"/>
        <v>#REF!</v>
      </c>
      <c r="Z120" s="95" t="e">
        <f t="shared" si="124"/>
        <v>#REF!</v>
      </c>
      <c r="AA120" s="70" t="e">
        <f t="shared" si="125"/>
        <v>#REF!</v>
      </c>
      <c r="AB120" s="100" t="e">
        <f t="shared" si="126"/>
        <v>#REF!</v>
      </c>
      <c r="AC120" s="101" t="e">
        <f t="shared" si="127"/>
        <v>#REF!</v>
      </c>
      <c r="AD120" s="71" t="e">
        <f t="shared" si="128"/>
        <v>#REF!</v>
      </c>
      <c r="AE120" s="70" t="e">
        <f t="shared" si="129"/>
        <v>#REF!</v>
      </c>
      <c r="AG120" s="17"/>
      <c r="AH120" s="17"/>
    </row>
    <row r="121" spans="2:34" x14ac:dyDescent="0.2">
      <c r="B121" s="95">
        <v>1923</v>
      </c>
      <c r="C121" s="71" t="s">
        <v>278</v>
      </c>
      <c r="D121" s="95" t="s">
        <v>163</v>
      </c>
      <c r="E121" s="96" t="e">
        <f t="shared" si="104"/>
        <v>#REF!</v>
      </c>
      <c r="F121" s="96" t="e">
        <f t="shared" si="105"/>
        <v>#REF!</v>
      </c>
      <c r="G121" s="64" t="e">
        <f t="shared" si="106"/>
        <v>#REF!</v>
      </c>
      <c r="H121" s="97">
        <f t="shared" si="107"/>
        <v>0</v>
      </c>
      <c r="I121" s="97">
        <f t="shared" si="108"/>
        <v>0</v>
      </c>
      <c r="J121" s="97">
        <f t="shared" si="109"/>
        <v>0</v>
      </c>
      <c r="K121" s="64" t="e">
        <f t="shared" si="110"/>
        <v>#REF!</v>
      </c>
      <c r="L121" s="98" t="e">
        <f t="shared" si="111"/>
        <v>#REF!</v>
      </c>
      <c r="M121" s="99" t="e">
        <f t="shared" si="112"/>
        <v>#REF!</v>
      </c>
      <c r="N121" s="67" t="e">
        <f t="shared" si="113"/>
        <v>#REF!</v>
      </c>
      <c r="O121" s="71" t="e">
        <f t="shared" si="114"/>
        <v>#REF!</v>
      </c>
      <c r="P121" s="95" t="e">
        <f t="shared" si="115"/>
        <v>#REF!</v>
      </c>
      <c r="Q121" s="70" t="e">
        <f t="shared" si="116"/>
        <v>#REF!</v>
      </c>
      <c r="R121" s="100" t="e">
        <f t="shared" si="117"/>
        <v>#REF!</v>
      </c>
      <c r="S121" s="101" t="e">
        <f t="shared" si="118"/>
        <v>#REF!</v>
      </c>
      <c r="U121" s="64" t="e">
        <f t="shared" si="119"/>
        <v>#REF!</v>
      </c>
      <c r="V121" s="98" t="e">
        <f t="shared" si="120"/>
        <v>#REF!</v>
      </c>
      <c r="W121" s="99" t="e">
        <f t="shared" si="121"/>
        <v>#REF!</v>
      </c>
      <c r="X121" s="67" t="e">
        <f t="shared" si="122"/>
        <v>#REF!</v>
      </c>
      <c r="Y121" s="71" t="e">
        <f t="shared" si="123"/>
        <v>#REF!</v>
      </c>
      <c r="Z121" s="95" t="e">
        <f t="shared" si="124"/>
        <v>#REF!</v>
      </c>
      <c r="AA121" s="70" t="e">
        <f t="shared" si="125"/>
        <v>#REF!</v>
      </c>
      <c r="AB121" s="100" t="e">
        <f t="shared" si="126"/>
        <v>#REF!</v>
      </c>
      <c r="AC121" s="101" t="e">
        <f t="shared" si="127"/>
        <v>#REF!</v>
      </c>
      <c r="AD121" s="71" t="e">
        <f t="shared" si="128"/>
        <v>#REF!</v>
      </c>
      <c r="AE121" s="70" t="e">
        <f t="shared" si="129"/>
        <v>#REF!</v>
      </c>
      <c r="AG121" s="17"/>
      <c r="AH121" s="17"/>
    </row>
    <row r="122" spans="2:34" x14ac:dyDescent="0.2">
      <c r="B122" s="95">
        <v>2101</v>
      </c>
      <c r="C122" s="71" t="s">
        <v>297</v>
      </c>
      <c r="D122" s="95" t="s">
        <v>164</v>
      </c>
      <c r="E122" s="96" t="e">
        <f t="shared" si="104"/>
        <v>#REF!</v>
      </c>
      <c r="F122" s="96" t="e">
        <f t="shared" si="105"/>
        <v>#REF!</v>
      </c>
      <c r="G122" s="64" t="e">
        <f t="shared" si="106"/>
        <v>#REF!</v>
      </c>
      <c r="H122" s="97">
        <f t="shared" si="107"/>
        <v>0</v>
      </c>
      <c r="I122" s="97">
        <f t="shared" si="108"/>
        <v>0</v>
      </c>
      <c r="J122" s="97">
        <f t="shared" si="109"/>
        <v>0</v>
      </c>
      <c r="K122" s="64" t="e">
        <f t="shared" si="110"/>
        <v>#REF!</v>
      </c>
      <c r="L122" s="98" t="e">
        <f t="shared" si="111"/>
        <v>#REF!</v>
      </c>
      <c r="M122" s="99" t="e">
        <f t="shared" si="112"/>
        <v>#REF!</v>
      </c>
      <c r="N122" s="67" t="e">
        <f t="shared" si="113"/>
        <v>#REF!</v>
      </c>
      <c r="O122" s="71" t="e">
        <f t="shared" si="114"/>
        <v>#REF!</v>
      </c>
      <c r="P122" s="95" t="e">
        <f t="shared" si="115"/>
        <v>#REF!</v>
      </c>
      <c r="Q122" s="70" t="e">
        <f t="shared" si="116"/>
        <v>#REF!</v>
      </c>
      <c r="R122" s="100" t="e">
        <f t="shared" si="117"/>
        <v>#REF!</v>
      </c>
      <c r="S122" s="101" t="e">
        <f t="shared" si="118"/>
        <v>#REF!</v>
      </c>
      <c r="U122" s="64" t="e">
        <f t="shared" si="119"/>
        <v>#REF!</v>
      </c>
      <c r="V122" s="98" t="e">
        <f t="shared" si="120"/>
        <v>#REF!</v>
      </c>
      <c r="W122" s="99" t="e">
        <f t="shared" si="121"/>
        <v>#REF!</v>
      </c>
      <c r="X122" s="67" t="e">
        <f t="shared" si="122"/>
        <v>#REF!</v>
      </c>
      <c r="Y122" s="71" t="e">
        <f t="shared" si="123"/>
        <v>#REF!</v>
      </c>
      <c r="Z122" s="95" t="e">
        <f t="shared" si="124"/>
        <v>#REF!</v>
      </c>
      <c r="AA122" s="70" t="e">
        <f t="shared" si="125"/>
        <v>#REF!</v>
      </c>
      <c r="AB122" s="100" t="e">
        <f t="shared" si="126"/>
        <v>#REF!</v>
      </c>
      <c r="AC122" s="101" t="e">
        <f t="shared" si="127"/>
        <v>#REF!</v>
      </c>
      <c r="AD122" s="71" t="e">
        <f t="shared" si="128"/>
        <v>#REF!</v>
      </c>
      <c r="AE122" s="70" t="e">
        <f t="shared" si="129"/>
        <v>#REF!</v>
      </c>
      <c r="AG122" s="17"/>
      <c r="AH122" s="17"/>
    </row>
    <row r="123" spans="2:34" x14ac:dyDescent="0.2">
      <c r="B123" s="7">
        <v>3240</v>
      </c>
      <c r="C123" s="7" t="s">
        <v>296</v>
      </c>
      <c r="D123" s="7" t="s">
        <v>322</v>
      </c>
      <c r="E123" s="96"/>
      <c r="F123" s="96"/>
      <c r="G123" s="64"/>
      <c r="H123" s="97"/>
      <c r="I123" s="97"/>
      <c r="J123" s="97"/>
      <c r="K123" s="64"/>
      <c r="L123" s="98"/>
      <c r="M123" s="99"/>
      <c r="N123" s="67"/>
      <c r="O123" s="71"/>
      <c r="P123" s="95"/>
      <c r="Q123" s="70"/>
      <c r="R123" s="100"/>
      <c r="S123" s="101"/>
      <c r="U123" s="64"/>
      <c r="V123" s="98"/>
      <c r="W123" s="99"/>
      <c r="X123" s="67"/>
      <c r="Y123" s="71"/>
      <c r="Z123" s="95"/>
      <c r="AA123" s="70"/>
      <c r="AB123" s="100"/>
      <c r="AC123" s="101"/>
      <c r="AD123" s="71"/>
      <c r="AE123" s="70">
        <v>37232.333715992296</v>
      </c>
      <c r="AG123" s="17"/>
      <c r="AH123" s="17"/>
    </row>
    <row r="124" spans="2:34" x14ac:dyDescent="0.2">
      <c r="B124" s="95">
        <v>2097</v>
      </c>
      <c r="C124" s="71" t="s">
        <v>296</v>
      </c>
      <c r="D124" s="95" t="s">
        <v>37</v>
      </c>
      <c r="E124" s="96" t="e">
        <f t="shared" ref="E124:E143" si="130">IF(ISNA(VLOOKUP($B124,SSFQ,134,FALSE)),0,VLOOKUP($B124,SSFQ,134,FALSE))</f>
        <v>#REF!</v>
      </c>
      <c r="F124" s="96" t="e">
        <f t="shared" ref="F124:F143" si="131">IF(ISNA(VLOOKUP($B124,SSFQ,118,FALSE)),0,VLOOKUP($B124,SSFQ,118,FALSE))*0.25</f>
        <v>#REF!</v>
      </c>
      <c r="G124" s="64" t="e">
        <f t="shared" ref="G124:G143" si="132">E124+F124</f>
        <v>#REF!</v>
      </c>
      <c r="H124" s="97">
        <f t="shared" ref="H124:H143" si="133">-IF(ISNA(VLOOKUP($B124,Virt,5,FALSE)),0,VLOOKUP($B124,Virt,5,FALSE))</f>
        <v>0</v>
      </c>
      <c r="I124" s="97">
        <f t="shared" ref="I124:I143" si="134">-IF(ISNA(VLOOKUP($B124,Indy_pivot,2,FALSE)),0,VLOOKUP($B124,Indy_pivot,2,FALSE))</f>
        <v>-249.51499999999999</v>
      </c>
      <c r="J124" s="97">
        <f t="shared" ref="J124:J143" si="135">-IF(ISNA(VLOOKUP($B124,NonPar,5,FALSE)),0,VLOOKUP($B124,NonPar,5,FALSE))</f>
        <v>0</v>
      </c>
      <c r="K124" s="64" t="e">
        <f t="shared" ref="K124:K143" si="136">$G124+$H124+$I124+$J124</f>
        <v>#REF!</v>
      </c>
      <c r="L124" s="98" t="e">
        <f t="shared" ref="L124:L143" si="137">K124*$D$16</f>
        <v>#REF!</v>
      </c>
      <c r="M124" s="99" t="e">
        <f t="shared" ref="M124:M143" si="138">IF(K124=0,"",IF(K124&lt;$W$16,"Yes",""))</f>
        <v>#REF!</v>
      </c>
      <c r="N124" s="67" t="e">
        <f t="shared" ref="N124:N143" si="139">IF(K124=0,"",IF(K124&lt;$W$16,$W$16-K124,""))</f>
        <v>#REF!</v>
      </c>
      <c r="O124" s="71" t="e">
        <f t="shared" ref="O124:O143" si="140">IF(K124=0,"",IF(K124&lt;$M$16,(K124+N124)*$Q$16,""))</f>
        <v>#REF!</v>
      </c>
      <c r="P124" s="95" t="e">
        <f t="shared" ref="P124:P143" si="141">IF(K124=0,"",IF(K124&lt;$W$16,(K124+N124),""))</f>
        <v>#REF!</v>
      </c>
      <c r="Q124" s="70" t="e">
        <f t="shared" ref="Q124:Q143" si="142">MAX(O124,(K124*$Q$16))</f>
        <v>#REF!</v>
      </c>
      <c r="R124" s="100" t="e">
        <f t="shared" ref="R124:R143" si="143">IF(Q124=0,0,(Q124-L124))</f>
        <v>#REF!</v>
      </c>
      <c r="S124" s="101" t="e">
        <f t="shared" ref="S124:S143" si="144">IF(R124=0,"",(R124/L124))</f>
        <v>#REF!</v>
      </c>
      <c r="U124" s="64" t="e">
        <f t="shared" ref="U124:U143" si="145">$G124+$H124+$I124+$J124</f>
        <v>#REF!</v>
      </c>
      <c r="V124" s="98" t="e">
        <f t="shared" ref="V124:V143" si="146">U124*$E$16</f>
        <v>#REF!</v>
      </c>
      <c r="W124" s="99" t="e">
        <f t="shared" ref="W124:W143" si="147">IF(U124=0,"",IF(U124&lt;$W$16,"Yes",""))</f>
        <v>#REF!</v>
      </c>
      <c r="X124" s="67" t="e">
        <f t="shared" ref="X124:X143" si="148">IF(U124=0,0,IF(U124&lt;$W$16,$W$16-U124,0))</f>
        <v>#REF!</v>
      </c>
      <c r="Y124" s="71" t="e">
        <f t="shared" ref="Y124:Y143" si="149">IF(U124=0,"",IF(U124&lt;$W$16,(U124+X124)*$AA$16,""))</f>
        <v>#REF!</v>
      </c>
      <c r="Z124" s="95" t="e">
        <f t="shared" ref="Z124:Z143" si="150">IF(U124=0,"",IF(U124&lt;$W$16,(U124+X124),""))</f>
        <v>#REF!</v>
      </c>
      <c r="AA124" s="70" t="e">
        <f t="shared" ref="AA124:AA143" si="151">MAX(Y124,(U124*$AA$16))</f>
        <v>#REF!</v>
      </c>
      <c r="AB124" s="100" t="e">
        <f t="shared" ref="AB124:AB143" si="152">IF(AA124=0,"",(AA124-V124))</f>
        <v>#REF!</v>
      </c>
      <c r="AC124" s="101" t="e">
        <f t="shared" ref="AC124:AC143" si="153">IF(AB124="","",(AB124/V124))</f>
        <v>#REF!</v>
      </c>
      <c r="AD124" s="71" t="e">
        <f t="shared" ref="AD124:AD143" si="154">IF(AA124=0,0,(U124+X124)/$AA$14)*$E$13</f>
        <v>#REF!</v>
      </c>
      <c r="AE124" s="70" t="e">
        <f t="shared" ref="AE124:AE143" si="155">AA124+AD124</f>
        <v>#REF!</v>
      </c>
      <c r="AG124" s="17"/>
      <c r="AH124" s="17"/>
    </row>
    <row r="125" spans="2:34" x14ac:dyDescent="0.2">
      <c r="B125" s="95">
        <v>2012</v>
      </c>
      <c r="C125" s="71" t="s">
        <v>287</v>
      </c>
      <c r="D125" s="95" t="s">
        <v>165</v>
      </c>
      <c r="E125" s="96" t="e">
        <f t="shared" si="130"/>
        <v>#REF!</v>
      </c>
      <c r="F125" s="96" t="e">
        <f t="shared" si="131"/>
        <v>#REF!</v>
      </c>
      <c r="G125" s="64" t="e">
        <f t="shared" si="132"/>
        <v>#REF!</v>
      </c>
      <c r="H125" s="97">
        <f t="shared" si="133"/>
        <v>0</v>
      </c>
      <c r="I125" s="97">
        <f t="shared" si="134"/>
        <v>0</v>
      </c>
      <c r="J125" s="97">
        <f t="shared" si="135"/>
        <v>0</v>
      </c>
      <c r="K125" s="64" t="e">
        <f t="shared" si="136"/>
        <v>#REF!</v>
      </c>
      <c r="L125" s="98" t="e">
        <f t="shared" si="137"/>
        <v>#REF!</v>
      </c>
      <c r="M125" s="99" t="e">
        <f t="shared" si="138"/>
        <v>#REF!</v>
      </c>
      <c r="N125" s="67" t="e">
        <f t="shared" si="139"/>
        <v>#REF!</v>
      </c>
      <c r="O125" s="71" t="e">
        <f t="shared" si="140"/>
        <v>#REF!</v>
      </c>
      <c r="P125" s="95" t="e">
        <f t="shared" si="141"/>
        <v>#REF!</v>
      </c>
      <c r="Q125" s="70" t="e">
        <f t="shared" si="142"/>
        <v>#REF!</v>
      </c>
      <c r="R125" s="100" t="e">
        <f t="shared" si="143"/>
        <v>#REF!</v>
      </c>
      <c r="S125" s="101" t="e">
        <f t="shared" si="144"/>
        <v>#REF!</v>
      </c>
      <c r="U125" s="64" t="e">
        <f t="shared" si="145"/>
        <v>#REF!</v>
      </c>
      <c r="V125" s="98" t="e">
        <f t="shared" si="146"/>
        <v>#REF!</v>
      </c>
      <c r="W125" s="99" t="e">
        <f t="shared" si="147"/>
        <v>#REF!</v>
      </c>
      <c r="X125" s="67" t="e">
        <f t="shared" si="148"/>
        <v>#REF!</v>
      </c>
      <c r="Y125" s="71" t="e">
        <f t="shared" si="149"/>
        <v>#REF!</v>
      </c>
      <c r="Z125" s="95" t="e">
        <f t="shared" si="150"/>
        <v>#REF!</v>
      </c>
      <c r="AA125" s="70" t="e">
        <f t="shared" si="151"/>
        <v>#REF!</v>
      </c>
      <c r="AB125" s="100" t="e">
        <f t="shared" si="152"/>
        <v>#REF!</v>
      </c>
      <c r="AC125" s="101" t="e">
        <f t="shared" si="153"/>
        <v>#REF!</v>
      </c>
      <c r="AD125" s="71" t="e">
        <f t="shared" si="154"/>
        <v>#REF!</v>
      </c>
      <c r="AE125" s="70" t="e">
        <f t="shared" si="155"/>
        <v>#REF!</v>
      </c>
      <c r="AG125" s="17"/>
      <c r="AH125" s="17"/>
    </row>
    <row r="126" spans="2:34" x14ac:dyDescent="0.2">
      <c r="B126" s="95">
        <v>2092</v>
      </c>
      <c r="C126" s="71" t="s">
        <v>295</v>
      </c>
      <c r="D126" s="95" t="s">
        <v>166</v>
      </c>
      <c r="E126" s="96" t="e">
        <f t="shared" si="130"/>
        <v>#REF!</v>
      </c>
      <c r="F126" s="96" t="e">
        <f t="shared" si="131"/>
        <v>#REF!</v>
      </c>
      <c r="G126" s="64" t="e">
        <f t="shared" si="132"/>
        <v>#REF!</v>
      </c>
      <c r="H126" s="97">
        <f t="shared" si="133"/>
        <v>0</v>
      </c>
      <c r="I126" s="97">
        <f t="shared" si="134"/>
        <v>0</v>
      </c>
      <c r="J126" s="97">
        <f t="shared" si="135"/>
        <v>0</v>
      </c>
      <c r="K126" s="64" t="e">
        <f t="shared" si="136"/>
        <v>#REF!</v>
      </c>
      <c r="L126" s="98" t="e">
        <f t="shared" si="137"/>
        <v>#REF!</v>
      </c>
      <c r="M126" s="99" t="e">
        <f t="shared" si="138"/>
        <v>#REF!</v>
      </c>
      <c r="N126" s="67" t="e">
        <f t="shared" si="139"/>
        <v>#REF!</v>
      </c>
      <c r="O126" s="71" t="e">
        <f t="shared" si="140"/>
        <v>#REF!</v>
      </c>
      <c r="P126" s="95" t="e">
        <f t="shared" si="141"/>
        <v>#REF!</v>
      </c>
      <c r="Q126" s="70" t="e">
        <f t="shared" si="142"/>
        <v>#REF!</v>
      </c>
      <c r="R126" s="100" t="e">
        <f t="shared" si="143"/>
        <v>#REF!</v>
      </c>
      <c r="S126" s="101" t="e">
        <f t="shared" si="144"/>
        <v>#REF!</v>
      </c>
      <c r="U126" s="64" t="e">
        <f t="shared" si="145"/>
        <v>#REF!</v>
      </c>
      <c r="V126" s="98" t="e">
        <f t="shared" si="146"/>
        <v>#REF!</v>
      </c>
      <c r="W126" s="99" t="e">
        <f t="shared" si="147"/>
        <v>#REF!</v>
      </c>
      <c r="X126" s="67" t="e">
        <f t="shared" si="148"/>
        <v>#REF!</v>
      </c>
      <c r="Y126" s="71" t="e">
        <f t="shared" si="149"/>
        <v>#REF!</v>
      </c>
      <c r="Z126" s="95" t="e">
        <f t="shared" si="150"/>
        <v>#REF!</v>
      </c>
      <c r="AA126" s="70" t="e">
        <f t="shared" si="151"/>
        <v>#REF!</v>
      </c>
      <c r="AB126" s="100" t="e">
        <f t="shared" si="152"/>
        <v>#REF!</v>
      </c>
      <c r="AC126" s="101" t="e">
        <f t="shared" si="153"/>
        <v>#REF!</v>
      </c>
      <c r="AD126" s="71" t="e">
        <f t="shared" si="154"/>
        <v>#REF!</v>
      </c>
      <c r="AE126" s="70" t="e">
        <f t="shared" si="155"/>
        <v>#REF!</v>
      </c>
      <c r="AG126" s="17"/>
      <c r="AH126" s="17"/>
    </row>
    <row r="127" spans="2:34" x14ac:dyDescent="0.2">
      <c r="B127" s="95">
        <v>2112</v>
      </c>
      <c r="C127" s="71" t="s">
        <v>298</v>
      </c>
      <c r="D127" s="95" t="s">
        <v>299</v>
      </c>
      <c r="E127" s="96" t="e">
        <f t="shared" si="130"/>
        <v>#REF!</v>
      </c>
      <c r="F127" s="96" t="e">
        <f t="shared" si="131"/>
        <v>#REF!</v>
      </c>
      <c r="G127" s="64" t="e">
        <f t="shared" si="132"/>
        <v>#REF!</v>
      </c>
      <c r="H127" s="97">
        <f t="shared" si="133"/>
        <v>0</v>
      </c>
      <c r="I127" s="97">
        <f t="shared" si="134"/>
        <v>0</v>
      </c>
      <c r="J127" s="97">
        <f t="shared" si="135"/>
        <v>0</v>
      </c>
      <c r="K127" s="64" t="e">
        <f t="shared" si="136"/>
        <v>#REF!</v>
      </c>
      <c r="L127" s="98" t="e">
        <f t="shared" si="137"/>
        <v>#REF!</v>
      </c>
      <c r="M127" s="99" t="e">
        <f t="shared" si="138"/>
        <v>#REF!</v>
      </c>
      <c r="N127" s="67" t="e">
        <f t="shared" si="139"/>
        <v>#REF!</v>
      </c>
      <c r="O127" s="71" t="e">
        <f t="shared" si="140"/>
        <v>#REF!</v>
      </c>
      <c r="P127" s="95" t="e">
        <f t="shared" si="141"/>
        <v>#REF!</v>
      </c>
      <c r="Q127" s="70" t="e">
        <f t="shared" si="142"/>
        <v>#REF!</v>
      </c>
      <c r="R127" s="100" t="e">
        <f t="shared" si="143"/>
        <v>#REF!</v>
      </c>
      <c r="S127" s="101" t="e">
        <f t="shared" si="144"/>
        <v>#REF!</v>
      </c>
      <c r="U127" s="64" t="e">
        <f t="shared" si="145"/>
        <v>#REF!</v>
      </c>
      <c r="V127" s="98" t="e">
        <f t="shared" si="146"/>
        <v>#REF!</v>
      </c>
      <c r="W127" s="99" t="e">
        <f t="shared" si="147"/>
        <v>#REF!</v>
      </c>
      <c r="X127" s="67" t="e">
        <f t="shared" si="148"/>
        <v>#REF!</v>
      </c>
      <c r="Y127" s="71" t="e">
        <f t="shared" si="149"/>
        <v>#REF!</v>
      </c>
      <c r="Z127" s="95" t="e">
        <f t="shared" si="150"/>
        <v>#REF!</v>
      </c>
      <c r="AA127" s="70" t="e">
        <f t="shared" si="151"/>
        <v>#REF!</v>
      </c>
      <c r="AB127" s="100" t="e">
        <f t="shared" si="152"/>
        <v>#REF!</v>
      </c>
      <c r="AC127" s="101" t="e">
        <f t="shared" si="153"/>
        <v>#REF!</v>
      </c>
      <c r="AD127" s="71" t="e">
        <f t="shared" si="154"/>
        <v>#REF!</v>
      </c>
      <c r="AE127" s="70" t="e">
        <f t="shared" si="155"/>
        <v>#REF!</v>
      </c>
      <c r="AG127" s="17"/>
      <c r="AH127" s="17"/>
    </row>
    <row r="128" spans="2:34" x14ac:dyDescent="0.2">
      <c r="B128" s="95">
        <v>2085</v>
      </c>
      <c r="C128" s="71" t="s">
        <v>295</v>
      </c>
      <c r="D128" s="95" t="s">
        <v>167</v>
      </c>
      <c r="E128" s="96" t="e">
        <f t="shared" si="130"/>
        <v>#REF!</v>
      </c>
      <c r="F128" s="96" t="e">
        <f t="shared" si="131"/>
        <v>#REF!</v>
      </c>
      <c r="G128" s="64" t="e">
        <f t="shared" si="132"/>
        <v>#REF!</v>
      </c>
      <c r="H128" s="97">
        <f t="shared" si="133"/>
        <v>0</v>
      </c>
      <c r="I128" s="97">
        <f t="shared" si="134"/>
        <v>0</v>
      </c>
      <c r="J128" s="97">
        <f t="shared" si="135"/>
        <v>0</v>
      </c>
      <c r="K128" s="64" t="e">
        <f t="shared" si="136"/>
        <v>#REF!</v>
      </c>
      <c r="L128" s="98" t="e">
        <f t="shared" si="137"/>
        <v>#REF!</v>
      </c>
      <c r="M128" s="99" t="e">
        <f t="shared" si="138"/>
        <v>#REF!</v>
      </c>
      <c r="N128" s="67" t="e">
        <f t="shared" si="139"/>
        <v>#REF!</v>
      </c>
      <c r="O128" s="71" t="e">
        <f t="shared" si="140"/>
        <v>#REF!</v>
      </c>
      <c r="P128" s="95" t="e">
        <f t="shared" si="141"/>
        <v>#REF!</v>
      </c>
      <c r="Q128" s="70" t="e">
        <f t="shared" si="142"/>
        <v>#REF!</v>
      </c>
      <c r="R128" s="100" t="e">
        <f t="shared" si="143"/>
        <v>#REF!</v>
      </c>
      <c r="S128" s="101" t="e">
        <f t="shared" si="144"/>
        <v>#REF!</v>
      </c>
      <c r="U128" s="64" t="e">
        <f t="shared" si="145"/>
        <v>#REF!</v>
      </c>
      <c r="V128" s="98" t="e">
        <f t="shared" si="146"/>
        <v>#REF!</v>
      </c>
      <c r="W128" s="99" t="e">
        <f t="shared" si="147"/>
        <v>#REF!</v>
      </c>
      <c r="X128" s="67" t="e">
        <f t="shared" si="148"/>
        <v>#REF!</v>
      </c>
      <c r="Y128" s="71" t="e">
        <f t="shared" si="149"/>
        <v>#REF!</v>
      </c>
      <c r="Z128" s="95" t="e">
        <f t="shared" si="150"/>
        <v>#REF!</v>
      </c>
      <c r="AA128" s="70" t="e">
        <f t="shared" si="151"/>
        <v>#REF!</v>
      </c>
      <c r="AB128" s="100" t="e">
        <f t="shared" si="152"/>
        <v>#REF!</v>
      </c>
      <c r="AC128" s="101" t="e">
        <f t="shared" si="153"/>
        <v>#REF!</v>
      </c>
      <c r="AD128" s="71" t="e">
        <f t="shared" si="154"/>
        <v>#REF!</v>
      </c>
      <c r="AE128" s="70" t="e">
        <f t="shared" si="155"/>
        <v>#REF!</v>
      </c>
      <c r="AG128" s="17"/>
      <c r="AH128" s="17"/>
    </row>
    <row r="129" spans="2:34" x14ac:dyDescent="0.2">
      <c r="B129" s="95">
        <v>2094</v>
      </c>
      <c r="C129" s="71" t="s">
        <v>295</v>
      </c>
      <c r="D129" s="95" t="s">
        <v>168</v>
      </c>
      <c r="E129" s="96" t="e">
        <f t="shared" si="130"/>
        <v>#REF!</v>
      </c>
      <c r="F129" s="96" t="e">
        <f t="shared" si="131"/>
        <v>#REF!</v>
      </c>
      <c r="G129" s="64" t="e">
        <f t="shared" si="132"/>
        <v>#REF!</v>
      </c>
      <c r="H129" s="97">
        <f t="shared" si="133"/>
        <v>-301.69354838708199</v>
      </c>
      <c r="I129" s="97">
        <f t="shared" si="134"/>
        <v>0</v>
      </c>
      <c r="J129" s="97">
        <f t="shared" si="135"/>
        <v>0</v>
      </c>
      <c r="K129" s="64" t="e">
        <f t="shared" si="136"/>
        <v>#REF!</v>
      </c>
      <c r="L129" s="98" t="e">
        <f t="shared" si="137"/>
        <v>#REF!</v>
      </c>
      <c r="M129" s="99" t="e">
        <f t="shared" si="138"/>
        <v>#REF!</v>
      </c>
      <c r="N129" s="67" t="e">
        <f t="shared" si="139"/>
        <v>#REF!</v>
      </c>
      <c r="O129" s="71" t="e">
        <f t="shared" si="140"/>
        <v>#REF!</v>
      </c>
      <c r="P129" s="95" t="e">
        <f t="shared" si="141"/>
        <v>#REF!</v>
      </c>
      <c r="Q129" s="70" t="e">
        <f t="shared" si="142"/>
        <v>#REF!</v>
      </c>
      <c r="R129" s="100" t="e">
        <f t="shared" si="143"/>
        <v>#REF!</v>
      </c>
      <c r="S129" s="101" t="e">
        <f t="shared" si="144"/>
        <v>#REF!</v>
      </c>
      <c r="U129" s="64" t="e">
        <f t="shared" si="145"/>
        <v>#REF!</v>
      </c>
      <c r="V129" s="98" t="e">
        <f t="shared" si="146"/>
        <v>#REF!</v>
      </c>
      <c r="W129" s="99" t="e">
        <f t="shared" si="147"/>
        <v>#REF!</v>
      </c>
      <c r="X129" s="67" t="e">
        <f t="shared" si="148"/>
        <v>#REF!</v>
      </c>
      <c r="Y129" s="71" t="e">
        <f t="shared" si="149"/>
        <v>#REF!</v>
      </c>
      <c r="Z129" s="95" t="e">
        <f t="shared" si="150"/>
        <v>#REF!</v>
      </c>
      <c r="AA129" s="70" t="e">
        <f t="shared" si="151"/>
        <v>#REF!</v>
      </c>
      <c r="AB129" s="100" t="e">
        <f t="shared" si="152"/>
        <v>#REF!</v>
      </c>
      <c r="AC129" s="101" t="e">
        <f t="shared" si="153"/>
        <v>#REF!</v>
      </c>
      <c r="AD129" s="71" t="e">
        <f t="shared" si="154"/>
        <v>#REF!</v>
      </c>
      <c r="AE129" s="70" t="e">
        <f t="shared" si="155"/>
        <v>#REF!</v>
      </c>
      <c r="AG129" s="17"/>
      <c r="AH129" s="17"/>
    </row>
    <row r="130" spans="2:34" x14ac:dyDescent="0.2">
      <c r="B130" s="95">
        <v>2090</v>
      </c>
      <c r="C130" s="71" t="s">
        <v>295</v>
      </c>
      <c r="D130" s="95" t="s">
        <v>122</v>
      </c>
      <c r="E130" s="96" t="e">
        <f t="shared" si="130"/>
        <v>#REF!</v>
      </c>
      <c r="F130" s="96" t="e">
        <f t="shared" si="131"/>
        <v>#REF!</v>
      </c>
      <c r="G130" s="64" t="e">
        <f t="shared" si="132"/>
        <v>#REF!</v>
      </c>
      <c r="H130" s="97">
        <f t="shared" si="133"/>
        <v>0</v>
      </c>
      <c r="I130" s="97">
        <f t="shared" si="134"/>
        <v>0</v>
      </c>
      <c r="J130" s="97">
        <f t="shared" si="135"/>
        <v>0</v>
      </c>
      <c r="K130" s="64" t="e">
        <f t="shared" si="136"/>
        <v>#REF!</v>
      </c>
      <c r="L130" s="98" t="e">
        <f t="shared" si="137"/>
        <v>#REF!</v>
      </c>
      <c r="M130" s="99" t="e">
        <f t="shared" si="138"/>
        <v>#REF!</v>
      </c>
      <c r="N130" s="67" t="e">
        <f t="shared" si="139"/>
        <v>#REF!</v>
      </c>
      <c r="O130" s="71" t="e">
        <f t="shared" si="140"/>
        <v>#REF!</v>
      </c>
      <c r="P130" s="95" t="e">
        <f t="shared" si="141"/>
        <v>#REF!</v>
      </c>
      <c r="Q130" s="70" t="e">
        <f t="shared" si="142"/>
        <v>#REF!</v>
      </c>
      <c r="R130" s="100" t="e">
        <f t="shared" si="143"/>
        <v>#REF!</v>
      </c>
      <c r="S130" s="101" t="e">
        <f t="shared" si="144"/>
        <v>#REF!</v>
      </c>
      <c r="U130" s="64" t="e">
        <f t="shared" si="145"/>
        <v>#REF!</v>
      </c>
      <c r="V130" s="98" t="e">
        <f t="shared" si="146"/>
        <v>#REF!</v>
      </c>
      <c r="W130" s="99" t="e">
        <f t="shared" si="147"/>
        <v>#REF!</v>
      </c>
      <c r="X130" s="67" t="e">
        <f t="shared" si="148"/>
        <v>#REF!</v>
      </c>
      <c r="Y130" s="71" t="e">
        <f t="shared" si="149"/>
        <v>#REF!</v>
      </c>
      <c r="Z130" s="95" t="e">
        <f t="shared" si="150"/>
        <v>#REF!</v>
      </c>
      <c r="AA130" s="70" t="e">
        <f t="shared" si="151"/>
        <v>#REF!</v>
      </c>
      <c r="AB130" s="100" t="e">
        <f t="shared" si="152"/>
        <v>#REF!</v>
      </c>
      <c r="AC130" s="101" t="e">
        <f t="shared" si="153"/>
        <v>#REF!</v>
      </c>
      <c r="AD130" s="71" t="e">
        <f t="shared" si="154"/>
        <v>#REF!</v>
      </c>
      <c r="AE130" s="70" t="e">
        <f t="shared" si="155"/>
        <v>#REF!</v>
      </c>
      <c r="AG130" s="17"/>
      <c r="AH130" s="17"/>
    </row>
    <row r="131" spans="2:34" x14ac:dyDescent="0.2">
      <c r="B131" s="95">
        <v>2256</v>
      </c>
      <c r="C131" s="71" t="s">
        <v>312</v>
      </c>
      <c r="D131" s="95" t="s">
        <v>170</v>
      </c>
      <c r="E131" s="96" t="e">
        <f t="shared" si="130"/>
        <v>#REF!</v>
      </c>
      <c r="F131" s="96" t="e">
        <f t="shared" si="131"/>
        <v>#REF!</v>
      </c>
      <c r="G131" s="64" t="e">
        <f t="shared" si="132"/>
        <v>#REF!</v>
      </c>
      <c r="H131" s="97">
        <f t="shared" si="133"/>
        <v>0</v>
      </c>
      <c r="I131" s="97">
        <f t="shared" si="134"/>
        <v>0</v>
      </c>
      <c r="J131" s="97">
        <f t="shared" si="135"/>
        <v>0</v>
      </c>
      <c r="K131" s="64" t="e">
        <f t="shared" si="136"/>
        <v>#REF!</v>
      </c>
      <c r="L131" s="98" t="e">
        <f t="shared" si="137"/>
        <v>#REF!</v>
      </c>
      <c r="M131" s="99" t="e">
        <f t="shared" si="138"/>
        <v>#REF!</v>
      </c>
      <c r="N131" s="67" t="e">
        <f t="shared" si="139"/>
        <v>#REF!</v>
      </c>
      <c r="O131" s="71" t="e">
        <f t="shared" si="140"/>
        <v>#REF!</v>
      </c>
      <c r="P131" s="95" t="e">
        <f t="shared" si="141"/>
        <v>#REF!</v>
      </c>
      <c r="Q131" s="70" t="e">
        <f t="shared" si="142"/>
        <v>#REF!</v>
      </c>
      <c r="R131" s="100" t="e">
        <f t="shared" si="143"/>
        <v>#REF!</v>
      </c>
      <c r="S131" s="101" t="e">
        <f t="shared" si="144"/>
        <v>#REF!</v>
      </c>
      <c r="U131" s="64" t="e">
        <f t="shared" si="145"/>
        <v>#REF!</v>
      </c>
      <c r="V131" s="98" t="e">
        <f t="shared" si="146"/>
        <v>#REF!</v>
      </c>
      <c r="W131" s="99" t="e">
        <f t="shared" si="147"/>
        <v>#REF!</v>
      </c>
      <c r="X131" s="67" t="e">
        <f t="shared" si="148"/>
        <v>#REF!</v>
      </c>
      <c r="Y131" s="71" t="e">
        <f t="shared" si="149"/>
        <v>#REF!</v>
      </c>
      <c r="Z131" s="95" t="e">
        <f t="shared" si="150"/>
        <v>#REF!</v>
      </c>
      <c r="AA131" s="70" t="e">
        <f t="shared" si="151"/>
        <v>#REF!</v>
      </c>
      <c r="AB131" s="100" t="e">
        <f t="shared" si="152"/>
        <v>#REF!</v>
      </c>
      <c r="AC131" s="101" t="e">
        <f t="shared" si="153"/>
        <v>#REF!</v>
      </c>
      <c r="AD131" s="71" t="e">
        <f t="shared" si="154"/>
        <v>#REF!</v>
      </c>
      <c r="AE131" s="70" t="e">
        <f t="shared" si="155"/>
        <v>#REF!</v>
      </c>
      <c r="AG131" s="17"/>
      <c r="AH131" s="17"/>
    </row>
    <row r="132" spans="2:34" x14ac:dyDescent="0.2">
      <c r="B132" s="95">
        <v>2048</v>
      </c>
      <c r="C132" s="71" t="s">
        <v>290</v>
      </c>
      <c r="D132" s="95" t="s">
        <v>79</v>
      </c>
      <c r="E132" s="96" t="e">
        <f t="shared" si="130"/>
        <v>#REF!</v>
      </c>
      <c r="F132" s="96" t="e">
        <f t="shared" si="131"/>
        <v>#REF!</v>
      </c>
      <c r="G132" s="64" t="e">
        <f t="shared" si="132"/>
        <v>#REF!</v>
      </c>
      <c r="H132" s="97">
        <f t="shared" si="133"/>
        <v>0</v>
      </c>
      <c r="I132" s="97">
        <f t="shared" si="134"/>
        <v>-515.67499999999995</v>
      </c>
      <c r="J132" s="97">
        <f t="shared" si="135"/>
        <v>0</v>
      </c>
      <c r="K132" s="64" t="e">
        <f t="shared" si="136"/>
        <v>#REF!</v>
      </c>
      <c r="L132" s="98" t="e">
        <f t="shared" si="137"/>
        <v>#REF!</v>
      </c>
      <c r="M132" s="99" t="e">
        <f t="shared" si="138"/>
        <v>#REF!</v>
      </c>
      <c r="N132" s="67" t="e">
        <f t="shared" si="139"/>
        <v>#REF!</v>
      </c>
      <c r="O132" s="71" t="e">
        <f t="shared" si="140"/>
        <v>#REF!</v>
      </c>
      <c r="P132" s="95" t="e">
        <f t="shared" si="141"/>
        <v>#REF!</v>
      </c>
      <c r="Q132" s="70" t="e">
        <f t="shared" si="142"/>
        <v>#REF!</v>
      </c>
      <c r="R132" s="100" t="e">
        <f t="shared" si="143"/>
        <v>#REF!</v>
      </c>
      <c r="S132" s="101" t="e">
        <f t="shared" si="144"/>
        <v>#REF!</v>
      </c>
      <c r="U132" s="64" t="e">
        <f t="shared" si="145"/>
        <v>#REF!</v>
      </c>
      <c r="V132" s="98" t="e">
        <f t="shared" si="146"/>
        <v>#REF!</v>
      </c>
      <c r="W132" s="99" t="e">
        <f t="shared" si="147"/>
        <v>#REF!</v>
      </c>
      <c r="X132" s="67" t="e">
        <f t="shared" si="148"/>
        <v>#REF!</v>
      </c>
      <c r="Y132" s="71" t="e">
        <f t="shared" si="149"/>
        <v>#REF!</v>
      </c>
      <c r="Z132" s="95" t="e">
        <f t="shared" si="150"/>
        <v>#REF!</v>
      </c>
      <c r="AA132" s="70" t="e">
        <f t="shared" si="151"/>
        <v>#REF!</v>
      </c>
      <c r="AB132" s="100" t="e">
        <f t="shared" si="152"/>
        <v>#REF!</v>
      </c>
      <c r="AC132" s="101" t="e">
        <f t="shared" si="153"/>
        <v>#REF!</v>
      </c>
      <c r="AD132" s="71" t="e">
        <f t="shared" si="154"/>
        <v>#REF!</v>
      </c>
      <c r="AE132" s="70" t="e">
        <f t="shared" si="155"/>
        <v>#REF!</v>
      </c>
      <c r="AG132" s="17"/>
      <c r="AH132" s="17"/>
    </row>
    <row r="133" spans="2:34" x14ac:dyDescent="0.2">
      <c r="B133" s="95">
        <v>2205</v>
      </c>
      <c r="C133" s="71" t="s">
        <v>306</v>
      </c>
      <c r="D133" s="95" t="s">
        <v>94</v>
      </c>
      <c r="E133" s="96" t="e">
        <f t="shared" si="130"/>
        <v>#REF!</v>
      </c>
      <c r="F133" s="96" t="e">
        <f t="shared" si="131"/>
        <v>#REF!</v>
      </c>
      <c r="G133" s="64" t="e">
        <f t="shared" si="132"/>
        <v>#REF!</v>
      </c>
      <c r="H133" s="97">
        <f t="shared" si="133"/>
        <v>0</v>
      </c>
      <c r="I133" s="97">
        <f t="shared" si="134"/>
        <v>0</v>
      </c>
      <c r="J133" s="97">
        <f t="shared" si="135"/>
        <v>0</v>
      </c>
      <c r="K133" s="64" t="e">
        <f t="shared" si="136"/>
        <v>#REF!</v>
      </c>
      <c r="L133" s="98" t="e">
        <f t="shared" si="137"/>
        <v>#REF!</v>
      </c>
      <c r="M133" s="99" t="e">
        <f t="shared" si="138"/>
        <v>#REF!</v>
      </c>
      <c r="N133" s="67" t="e">
        <f t="shared" si="139"/>
        <v>#REF!</v>
      </c>
      <c r="O133" s="71" t="e">
        <f t="shared" si="140"/>
        <v>#REF!</v>
      </c>
      <c r="P133" s="95" t="e">
        <f t="shared" si="141"/>
        <v>#REF!</v>
      </c>
      <c r="Q133" s="70" t="e">
        <f t="shared" si="142"/>
        <v>#REF!</v>
      </c>
      <c r="R133" s="100" t="e">
        <f t="shared" si="143"/>
        <v>#REF!</v>
      </c>
      <c r="S133" s="101" t="e">
        <f t="shared" si="144"/>
        <v>#REF!</v>
      </c>
      <c r="U133" s="64" t="e">
        <f t="shared" si="145"/>
        <v>#REF!</v>
      </c>
      <c r="V133" s="98" t="e">
        <f t="shared" si="146"/>
        <v>#REF!</v>
      </c>
      <c r="W133" s="99" t="e">
        <f t="shared" si="147"/>
        <v>#REF!</v>
      </c>
      <c r="X133" s="67" t="e">
        <f t="shared" si="148"/>
        <v>#REF!</v>
      </c>
      <c r="Y133" s="71" t="e">
        <f t="shared" si="149"/>
        <v>#REF!</v>
      </c>
      <c r="Z133" s="95" t="e">
        <f t="shared" si="150"/>
        <v>#REF!</v>
      </c>
      <c r="AA133" s="70" t="e">
        <f t="shared" si="151"/>
        <v>#REF!</v>
      </c>
      <c r="AB133" s="100" t="e">
        <f t="shared" si="152"/>
        <v>#REF!</v>
      </c>
      <c r="AC133" s="101" t="e">
        <f t="shared" si="153"/>
        <v>#REF!</v>
      </c>
      <c r="AD133" s="71" t="e">
        <f t="shared" si="154"/>
        <v>#REF!</v>
      </c>
      <c r="AE133" s="70" t="e">
        <f t="shared" si="155"/>
        <v>#REF!</v>
      </c>
      <c r="AG133" s="17"/>
      <c r="AH133" s="17"/>
    </row>
    <row r="134" spans="2:34" x14ac:dyDescent="0.2">
      <c r="B134" s="95">
        <v>2249</v>
      </c>
      <c r="C134" s="71" t="s">
        <v>311</v>
      </c>
      <c r="D134" s="95" t="s">
        <v>97</v>
      </c>
      <c r="E134" s="96" t="e">
        <f t="shared" si="130"/>
        <v>#REF!</v>
      </c>
      <c r="F134" s="96" t="e">
        <f t="shared" si="131"/>
        <v>#REF!</v>
      </c>
      <c r="G134" s="64" t="e">
        <f t="shared" si="132"/>
        <v>#REF!</v>
      </c>
      <c r="H134" s="97">
        <f t="shared" si="133"/>
        <v>-438.01084709362101</v>
      </c>
      <c r="I134" s="97">
        <f t="shared" si="134"/>
        <v>0</v>
      </c>
      <c r="J134" s="97">
        <f t="shared" si="135"/>
        <v>0</v>
      </c>
      <c r="K134" s="64" t="e">
        <f t="shared" si="136"/>
        <v>#REF!</v>
      </c>
      <c r="L134" s="98" t="e">
        <f t="shared" si="137"/>
        <v>#REF!</v>
      </c>
      <c r="M134" s="99" t="e">
        <f t="shared" si="138"/>
        <v>#REF!</v>
      </c>
      <c r="N134" s="67" t="e">
        <f t="shared" si="139"/>
        <v>#REF!</v>
      </c>
      <c r="O134" s="71" t="e">
        <f t="shared" si="140"/>
        <v>#REF!</v>
      </c>
      <c r="P134" s="95" t="e">
        <f t="shared" si="141"/>
        <v>#REF!</v>
      </c>
      <c r="Q134" s="70" t="e">
        <f t="shared" si="142"/>
        <v>#REF!</v>
      </c>
      <c r="R134" s="100" t="e">
        <f t="shared" si="143"/>
        <v>#REF!</v>
      </c>
      <c r="S134" s="101" t="e">
        <f t="shared" si="144"/>
        <v>#REF!</v>
      </c>
      <c r="U134" s="64" t="e">
        <f t="shared" si="145"/>
        <v>#REF!</v>
      </c>
      <c r="V134" s="98" t="e">
        <f t="shared" si="146"/>
        <v>#REF!</v>
      </c>
      <c r="W134" s="99" t="e">
        <f t="shared" si="147"/>
        <v>#REF!</v>
      </c>
      <c r="X134" s="67" t="e">
        <f t="shared" si="148"/>
        <v>#REF!</v>
      </c>
      <c r="Y134" s="71" t="e">
        <f t="shared" si="149"/>
        <v>#REF!</v>
      </c>
      <c r="Z134" s="95" t="e">
        <f t="shared" si="150"/>
        <v>#REF!</v>
      </c>
      <c r="AA134" s="70" t="e">
        <f t="shared" si="151"/>
        <v>#REF!</v>
      </c>
      <c r="AB134" s="100" t="e">
        <f t="shared" si="152"/>
        <v>#REF!</v>
      </c>
      <c r="AC134" s="101" t="e">
        <f t="shared" si="153"/>
        <v>#REF!</v>
      </c>
      <c r="AD134" s="71" t="e">
        <f t="shared" si="154"/>
        <v>#REF!</v>
      </c>
      <c r="AE134" s="70" t="e">
        <f t="shared" si="155"/>
        <v>#REF!</v>
      </c>
      <c r="AG134" s="17"/>
      <c r="AH134" s="17"/>
    </row>
    <row r="135" spans="2:34" x14ac:dyDescent="0.2">
      <c r="B135" s="95">
        <v>1925</v>
      </c>
      <c r="C135" s="71" t="s">
        <v>278</v>
      </c>
      <c r="D135" s="95" t="s">
        <v>194</v>
      </c>
      <c r="E135" s="96" t="e">
        <f t="shared" si="130"/>
        <v>#REF!</v>
      </c>
      <c r="F135" s="96" t="e">
        <f t="shared" si="131"/>
        <v>#REF!</v>
      </c>
      <c r="G135" s="64" t="e">
        <f t="shared" si="132"/>
        <v>#REF!</v>
      </c>
      <c r="H135" s="97">
        <f t="shared" si="133"/>
        <v>0</v>
      </c>
      <c r="I135" s="97">
        <f t="shared" si="134"/>
        <v>0</v>
      </c>
      <c r="J135" s="97">
        <f t="shared" si="135"/>
        <v>0</v>
      </c>
      <c r="K135" s="64" t="e">
        <f t="shared" si="136"/>
        <v>#REF!</v>
      </c>
      <c r="L135" s="98" t="e">
        <f t="shared" si="137"/>
        <v>#REF!</v>
      </c>
      <c r="M135" s="99" t="e">
        <f t="shared" si="138"/>
        <v>#REF!</v>
      </c>
      <c r="N135" s="67" t="e">
        <f t="shared" si="139"/>
        <v>#REF!</v>
      </c>
      <c r="O135" s="71" t="e">
        <f t="shared" si="140"/>
        <v>#REF!</v>
      </c>
      <c r="P135" s="95" t="e">
        <f t="shared" si="141"/>
        <v>#REF!</v>
      </c>
      <c r="Q135" s="70" t="e">
        <f t="shared" si="142"/>
        <v>#REF!</v>
      </c>
      <c r="R135" s="100" t="e">
        <f t="shared" si="143"/>
        <v>#REF!</v>
      </c>
      <c r="S135" s="101" t="e">
        <f t="shared" si="144"/>
        <v>#REF!</v>
      </c>
      <c r="U135" s="64" t="e">
        <f t="shared" si="145"/>
        <v>#REF!</v>
      </c>
      <c r="V135" s="98" t="e">
        <f t="shared" si="146"/>
        <v>#REF!</v>
      </c>
      <c r="W135" s="99" t="e">
        <f t="shared" si="147"/>
        <v>#REF!</v>
      </c>
      <c r="X135" s="67" t="e">
        <f t="shared" si="148"/>
        <v>#REF!</v>
      </c>
      <c r="Y135" s="71" t="e">
        <f t="shared" si="149"/>
        <v>#REF!</v>
      </c>
      <c r="Z135" s="95" t="e">
        <f t="shared" si="150"/>
        <v>#REF!</v>
      </c>
      <c r="AA135" s="70" t="e">
        <f t="shared" si="151"/>
        <v>#REF!</v>
      </c>
      <c r="AB135" s="100" t="e">
        <f t="shared" si="152"/>
        <v>#REF!</v>
      </c>
      <c r="AC135" s="101" t="e">
        <f t="shared" si="153"/>
        <v>#REF!</v>
      </c>
      <c r="AD135" s="71" t="e">
        <f t="shared" si="154"/>
        <v>#REF!</v>
      </c>
      <c r="AE135" s="70" t="e">
        <f t="shared" si="155"/>
        <v>#REF!</v>
      </c>
      <c r="AG135" s="17"/>
      <c r="AH135" s="17"/>
    </row>
    <row r="136" spans="2:34" x14ac:dyDescent="0.2">
      <c r="B136" s="95">
        <v>1898</v>
      </c>
      <c r="C136" s="71" t="s">
        <v>277</v>
      </c>
      <c r="D136" s="95" t="s">
        <v>173</v>
      </c>
      <c r="E136" s="96" t="e">
        <f t="shared" si="130"/>
        <v>#REF!</v>
      </c>
      <c r="F136" s="96" t="e">
        <f t="shared" si="131"/>
        <v>#REF!</v>
      </c>
      <c r="G136" s="64" t="e">
        <f t="shared" si="132"/>
        <v>#REF!</v>
      </c>
      <c r="H136" s="97">
        <f t="shared" si="133"/>
        <v>0</v>
      </c>
      <c r="I136" s="97">
        <f t="shared" si="134"/>
        <v>0</v>
      </c>
      <c r="J136" s="97">
        <f t="shared" si="135"/>
        <v>0</v>
      </c>
      <c r="K136" s="64" t="e">
        <f t="shared" si="136"/>
        <v>#REF!</v>
      </c>
      <c r="L136" s="98" t="e">
        <f t="shared" si="137"/>
        <v>#REF!</v>
      </c>
      <c r="M136" s="99" t="e">
        <f t="shared" si="138"/>
        <v>#REF!</v>
      </c>
      <c r="N136" s="67" t="e">
        <f t="shared" si="139"/>
        <v>#REF!</v>
      </c>
      <c r="O136" s="71" t="e">
        <f t="shared" si="140"/>
        <v>#REF!</v>
      </c>
      <c r="P136" s="95" t="e">
        <f t="shared" si="141"/>
        <v>#REF!</v>
      </c>
      <c r="Q136" s="70" t="e">
        <f t="shared" si="142"/>
        <v>#REF!</v>
      </c>
      <c r="R136" s="100" t="e">
        <f t="shared" si="143"/>
        <v>#REF!</v>
      </c>
      <c r="S136" s="101" t="e">
        <f t="shared" si="144"/>
        <v>#REF!</v>
      </c>
      <c r="U136" s="64" t="e">
        <f t="shared" si="145"/>
        <v>#REF!</v>
      </c>
      <c r="V136" s="98" t="e">
        <f t="shared" si="146"/>
        <v>#REF!</v>
      </c>
      <c r="W136" s="99" t="e">
        <f t="shared" si="147"/>
        <v>#REF!</v>
      </c>
      <c r="X136" s="67" t="e">
        <f t="shared" si="148"/>
        <v>#REF!</v>
      </c>
      <c r="Y136" s="71" t="e">
        <f t="shared" si="149"/>
        <v>#REF!</v>
      </c>
      <c r="Z136" s="95" t="e">
        <f t="shared" si="150"/>
        <v>#REF!</v>
      </c>
      <c r="AA136" s="70" t="e">
        <f t="shared" si="151"/>
        <v>#REF!</v>
      </c>
      <c r="AB136" s="100" t="e">
        <f t="shared" si="152"/>
        <v>#REF!</v>
      </c>
      <c r="AC136" s="101" t="e">
        <f t="shared" si="153"/>
        <v>#REF!</v>
      </c>
      <c r="AD136" s="71" t="e">
        <f t="shared" si="154"/>
        <v>#REF!</v>
      </c>
      <c r="AE136" s="70" t="e">
        <f t="shared" si="155"/>
        <v>#REF!</v>
      </c>
      <c r="AG136" s="17"/>
      <c r="AH136" s="17"/>
    </row>
    <row r="137" spans="2:34" x14ac:dyDescent="0.2">
      <c r="B137" s="95">
        <v>2010</v>
      </c>
      <c r="C137" s="71" t="s">
        <v>287</v>
      </c>
      <c r="D137" s="95" t="s">
        <v>174</v>
      </c>
      <c r="E137" s="96" t="e">
        <f t="shared" si="130"/>
        <v>#REF!</v>
      </c>
      <c r="F137" s="96" t="e">
        <f t="shared" si="131"/>
        <v>#REF!</v>
      </c>
      <c r="G137" s="64" t="e">
        <f t="shared" si="132"/>
        <v>#REF!</v>
      </c>
      <c r="H137" s="97">
        <f t="shared" si="133"/>
        <v>0</v>
      </c>
      <c r="I137" s="97">
        <f t="shared" si="134"/>
        <v>0</v>
      </c>
      <c r="J137" s="97">
        <f t="shared" si="135"/>
        <v>0</v>
      </c>
      <c r="K137" s="64" t="e">
        <f t="shared" si="136"/>
        <v>#REF!</v>
      </c>
      <c r="L137" s="98" t="e">
        <f t="shared" si="137"/>
        <v>#REF!</v>
      </c>
      <c r="M137" s="99" t="e">
        <f t="shared" si="138"/>
        <v>#REF!</v>
      </c>
      <c r="N137" s="67" t="e">
        <f t="shared" si="139"/>
        <v>#REF!</v>
      </c>
      <c r="O137" s="71" t="e">
        <f t="shared" si="140"/>
        <v>#REF!</v>
      </c>
      <c r="P137" s="95" t="e">
        <f t="shared" si="141"/>
        <v>#REF!</v>
      </c>
      <c r="Q137" s="70" t="e">
        <f t="shared" si="142"/>
        <v>#REF!</v>
      </c>
      <c r="R137" s="100" t="e">
        <f t="shared" si="143"/>
        <v>#REF!</v>
      </c>
      <c r="S137" s="101" t="e">
        <f t="shared" si="144"/>
        <v>#REF!</v>
      </c>
      <c r="U137" s="64" t="e">
        <f t="shared" si="145"/>
        <v>#REF!</v>
      </c>
      <c r="V137" s="98" t="e">
        <f t="shared" si="146"/>
        <v>#REF!</v>
      </c>
      <c r="W137" s="99" t="e">
        <f t="shared" si="147"/>
        <v>#REF!</v>
      </c>
      <c r="X137" s="67" t="e">
        <f t="shared" si="148"/>
        <v>#REF!</v>
      </c>
      <c r="Y137" s="71" t="e">
        <f t="shared" si="149"/>
        <v>#REF!</v>
      </c>
      <c r="Z137" s="95" t="e">
        <f t="shared" si="150"/>
        <v>#REF!</v>
      </c>
      <c r="AA137" s="70" t="e">
        <f t="shared" si="151"/>
        <v>#REF!</v>
      </c>
      <c r="AB137" s="100" t="e">
        <f t="shared" si="152"/>
        <v>#REF!</v>
      </c>
      <c r="AC137" s="101" t="e">
        <f t="shared" si="153"/>
        <v>#REF!</v>
      </c>
      <c r="AD137" s="71" t="e">
        <f t="shared" si="154"/>
        <v>#REF!</v>
      </c>
      <c r="AE137" s="70" t="e">
        <f t="shared" si="155"/>
        <v>#REF!</v>
      </c>
      <c r="AG137" s="17"/>
      <c r="AH137" s="17"/>
    </row>
    <row r="138" spans="2:34" x14ac:dyDescent="0.2">
      <c r="B138" s="95">
        <v>2147</v>
      </c>
      <c r="C138" s="71" t="s">
        <v>301</v>
      </c>
      <c r="D138" s="95" t="s">
        <v>56</v>
      </c>
      <c r="E138" s="96" t="e">
        <f t="shared" si="130"/>
        <v>#REF!</v>
      </c>
      <c r="F138" s="96" t="e">
        <f t="shared" si="131"/>
        <v>#REF!</v>
      </c>
      <c r="G138" s="64" t="e">
        <f t="shared" si="132"/>
        <v>#REF!</v>
      </c>
      <c r="H138" s="97">
        <f t="shared" si="133"/>
        <v>0</v>
      </c>
      <c r="I138" s="97">
        <f t="shared" si="134"/>
        <v>0</v>
      </c>
      <c r="J138" s="97">
        <f t="shared" si="135"/>
        <v>0</v>
      </c>
      <c r="K138" s="64" t="e">
        <f t="shared" si="136"/>
        <v>#REF!</v>
      </c>
      <c r="L138" s="98" t="e">
        <f t="shared" si="137"/>
        <v>#REF!</v>
      </c>
      <c r="M138" s="99" t="e">
        <f t="shared" si="138"/>
        <v>#REF!</v>
      </c>
      <c r="N138" s="67" t="e">
        <f t="shared" si="139"/>
        <v>#REF!</v>
      </c>
      <c r="O138" s="71" t="e">
        <f t="shared" si="140"/>
        <v>#REF!</v>
      </c>
      <c r="P138" s="95" t="e">
        <f t="shared" si="141"/>
        <v>#REF!</v>
      </c>
      <c r="Q138" s="70" t="e">
        <f t="shared" si="142"/>
        <v>#REF!</v>
      </c>
      <c r="R138" s="100" t="e">
        <f t="shared" si="143"/>
        <v>#REF!</v>
      </c>
      <c r="S138" s="101" t="e">
        <f t="shared" si="144"/>
        <v>#REF!</v>
      </c>
      <c r="U138" s="64" t="e">
        <f t="shared" si="145"/>
        <v>#REF!</v>
      </c>
      <c r="V138" s="98" t="e">
        <f t="shared" si="146"/>
        <v>#REF!</v>
      </c>
      <c r="W138" s="99" t="e">
        <f t="shared" si="147"/>
        <v>#REF!</v>
      </c>
      <c r="X138" s="67" t="e">
        <f t="shared" si="148"/>
        <v>#REF!</v>
      </c>
      <c r="Y138" s="71" t="e">
        <f t="shared" si="149"/>
        <v>#REF!</v>
      </c>
      <c r="Z138" s="95" t="e">
        <f t="shared" si="150"/>
        <v>#REF!</v>
      </c>
      <c r="AA138" s="70" t="e">
        <f t="shared" si="151"/>
        <v>#REF!</v>
      </c>
      <c r="AB138" s="100" t="e">
        <f t="shared" si="152"/>
        <v>#REF!</v>
      </c>
      <c r="AC138" s="101" t="e">
        <f t="shared" si="153"/>
        <v>#REF!</v>
      </c>
      <c r="AD138" s="71" t="e">
        <f t="shared" si="154"/>
        <v>#REF!</v>
      </c>
      <c r="AE138" s="70" t="e">
        <f t="shared" si="155"/>
        <v>#REF!</v>
      </c>
      <c r="AG138" s="17"/>
      <c r="AH138" s="17"/>
    </row>
    <row r="139" spans="2:34" x14ac:dyDescent="0.2">
      <c r="B139" s="95">
        <v>2145</v>
      </c>
      <c r="C139" s="71" t="s">
        <v>300</v>
      </c>
      <c r="D139" s="95" t="s">
        <v>175</v>
      </c>
      <c r="E139" s="96" t="e">
        <f t="shared" si="130"/>
        <v>#REF!</v>
      </c>
      <c r="F139" s="96" t="e">
        <f t="shared" si="131"/>
        <v>#REF!</v>
      </c>
      <c r="G139" s="64" t="e">
        <f t="shared" si="132"/>
        <v>#REF!</v>
      </c>
      <c r="H139" s="97">
        <f t="shared" si="133"/>
        <v>0</v>
      </c>
      <c r="I139" s="97">
        <f t="shared" si="134"/>
        <v>0</v>
      </c>
      <c r="J139" s="97">
        <f t="shared" si="135"/>
        <v>0</v>
      </c>
      <c r="K139" s="64" t="e">
        <f t="shared" si="136"/>
        <v>#REF!</v>
      </c>
      <c r="L139" s="98" t="e">
        <f t="shared" si="137"/>
        <v>#REF!</v>
      </c>
      <c r="M139" s="99" t="e">
        <f t="shared" si="138"/>
        <v>#REF!</v>
      </c>
      <c r="N139" s="67" t="e">
        <f t="shared" si="139"/>
        <v>#REF!</v>
      </c>
      <c r="O139" s="71" t="e">
        <f t="shared" si="140"/>
        <v>#REF!</v>
      </c>
      <c r="P139" s="95" t="e">
        <f t="shared" si="141"/>
        <v>#REF!</v>
      </c>
      <c r="Q139" s="70" t="e">
        <f t="shared" si="142"/>
        <v>#REF!</v>
      </c>
      <c r="R139" s="100" t="e">
        <f t="shared" si="143"/>
        <v>#REF!</v>
      </c>
      <c r="S139" s="101" t="e">
        <f t="shared" si="144"/>
        <v>#REF!</v>
      </c>
      <c r="U139" s="64" t="e">
        <f t="shared" si="145"/>
        <v>#REF!</v>
      </c>
      <c r="V139" s="98" t="e">
        <f t="shared" si="146"/>
        <v>#REF!</v>
      </c>
      <c r="W139" s="99" t="e">
        <f t="shared" si="147"/>
        <v>#REF!</v>
      </c>
      <c r="X139" s="67" t="e">
        <f t="shared" si="148"/>
        <v>#REF!</v>
      </c>
      <c r="Y139" s="71" t="e">
        <f t="shared" si="149"/>
        <v>#REF!</v>
      </c>
      <c r="Z139" s="95" t="e">
        <f t="shared" si="150"/>
        <v>#REF!</v>
      </c>
      <c r="AA139" s="70" t="e">
        <f t="shared" si="151"/>
        <v>#REF!</v>
      </c>
      <c r="AB139" s="100" t="e">
        <f t="shared" si="152"/>
        <v>#REF!</v>
      </c>
      <c r="AC139" s="101" t="e">
        <f t="shared" si="153"/>
        <v>#REF!</v>
      </c>
      <c r="AD139" s="71" t="e">
        <f t="shared" si="154"/>
        <v>#REF!</v>
      </c>
      <c r="AE139" s="70" t="e">
        <f t="shared" si="155"/>
        <v>#REF!</v>
      </c>
      <c r="AG139" s="17"/>
      <c r="AH139" s="17"/>
    </row>
    <row r="140" spans="2:34" x14ac:dyDescent="0.2">
      <c r="B140" s="95">
        <v>1968</v>
      </c>
      <c r="C140" s="71" t="s">
        <v>281</v>
      </c>
      <c r="D140" s="95" t="s">
        <v>72</v>
      </c>
      <c r="E140" s="96" t="e">
        <f t="shared" si="130"/>
        <v>#REF!</v>
      </c>
      <c r="F140" s="96" t="e">
        <f t="shared" si="131"/>
        <v>#REF!</v>
      </c>
      <c r="G140" s="64" t="e">
        <f t="shared" si="132"/>
        <v>#REF!</v>
      </c>
      <c r="H140" s="97">
        <f t="shared" si="133"/>
        <v>0</v>
      </c>
      <c r="I140" s="97">
        <f t="shared" si="134"/>
        <v>0</v>
      </c>
      <c r="J140" s="97">
        <f t="shared" si="135"/>
        <v>0</v>
      </c>
      <c r="K140" s="64" t="e">
        <f t="shared" si="136"/>
        <v>#REF!</v>
      </c>
      <c r="L140" s="98" t="e">
        <f t="shared" si="137"/>
        <v>#REF!</v>
      </c>
      <c r="M140" s="99" t="e">
        <f t="shared" si="138"/>
        <v>#REF!</v>
      </c>
      <c r="N140" s="67" t="e">
        <f t="shared" si="139"/>
        <v>#REF!</v>
      </c>
      <c r="O140" s="71" t="e">
        <f t="shared" si="140"/>
        <v>#REF!</v>
      </c>
      <c r="P140" s="95" t="e">
        <f t="shared" si="141"/>
        <v>#REF!</v>
      </c>
      <c r="Q140" s="70" t="e">
        <f t="shared" si="142"/>
        <v>#REF!</v>
      </c>
      <c r="R140" s="100" t="e">
        <f t="shared" si="143"/>
        <v>#REF!</v>
      </c>
      <c r="S140" s="101" t="e">
        <f t="shared" si="144"/>
        <v>#REF!</v>
      </c>
      <c r="U140" s="64" t="e">
        <f t="shared" si="145"/>
        <v>#REF!</v>
      </c>
      <c r="V140" s="98" t="e">
        <f t="shared" si="146"/>
        <v>#REF!</v>
      </c>
      <c r="W140" s="99" t="e">
        <f t="shared" si="147"/>
        <v>#REF!</v>
      </c>
      <c r="X140" s="67" t="e">
        <f t="shared" si="148"/>
        <v>#REF!</v>
      </c>
      <c r="Y140" s="71" t="e">
        <f t="shared" si="149"/>
        <v>#REF!</v>
      </c>
      <c r="Z140" s="95" t="e">
        <f t="shared" si="150"/>
        <v>#REF!</v>
      </c>
      <c r="AA140" s="70" t="e">
        <f t="shared" si="151"/>
        <v>#REF!</v>
      </c>
      <c r="AB140" s="100" t="e">
        <f t="shared" si="152"/>
        <v>#REF!</v>
      </c>
      <c r="AC140" s="101" t="e">
        <f t="shared" si="153"/>
        <v>#REF!</v>
      </c>
      <c r="AD140" s="71" t="e">
        <f t="shared" si="154"/>
        <v>#REF!</v>
      </c>
      <c r="AE140" s="70" t="e">
        <f t="shared" si="155"/>
        <v>#REF!</v>
      </c>
      <c r="AG140" s="17"/>
      <c r="AH140" s="17"/>
    </row>
    <row r="141" spans="2:34" x14ac:dyDescent="0.2">
      <c r="B141" s="95">
        <v>2198</v>
      </c>
      <c r="C141" s="71" t="s">
        <v>305</v>
      </c>
      <c r="D141" s="95" t="s">
        <v>176</v>
      </c>
      <c r="E141" s="96" t="e">
        <f t="shared" si="130"/>
        <v>#REF!</v>
      </c>
      <c r="F141" s="96" t="e">
        <f t="shared" si="131"/>
        <v>#REF!</v>
      </c>
      <c r="G141" s="64" t="e">
        <f t="shared" si="132"/>
        <v>#REF!</v>
      </c>
      <c r="H141" s="97">
        <f t="shared" si="133"/>
        <v>0</v>
      </c>
      <c r="I141" s="97">
        <f t="shared" si="134"/>
        <v>0</v>
      </c>
      <c r="J141" s="97">
        <f t="shared" si="135"/>
        <v>0</v>
      </c>
      <c r="K141" s="64" t="e">
        <f t="shared" si="136"/>
        <v>#REF!</v>
      </c>
      <c r="L141" s="98" t="e">
        <f t="shared" si="137"/>
        <v>#REF!</v>
      </c>
      <c r="M141" s="99" t="e">
        <f t="shared" si="138"/>
        <v>#REF!</v>
      </c>
      <c r="N141" s="67" t="e">
        <f t="shared" si="139"/>
        <v>#REF!</v>
      </c>
      <c r="O141" s="71" t="e">
        <f t="shared" si="140"/>
        <v>#REF!</v>
      </c>
      <c r="P141" s="95" t="e">
        <f t="shared" si="141"/>
        <v>#REF!</v>
      </c>
      <c r="Q141" s="70" t="e">
        <f t="shared" si="142"/>
        <v>#REF!</v>
      </c>
      <c r="R141" s="100" t="e">
        <f t="shared" si="143"/>
        <v>#REF!</v>
      </c>
      <c r="S141" s="101" t="e">
        <f t="shared" si="144"/>
        <v>#REF!</v>
      </c>
      <c r="U141" s="64" t="e">
        <f t="shared" si="145"/>
        <v>#REF!</v>
      </c>
      <c r="V141" s="98" t="e">
        <f t="shared" si="146"/>
        <v>#REF!</v>
      </c>
      <c r="W141" s="99" t="e">
        <f t="shared" si="147"/>
        <v>#REF!</v>
      </c>
      <c r="X141" s="67" t="e">
        <f t="shared" si="148"/>
        <v>#REF!</v>
      </c>
      <c r="Y141" s="71" t="e">
        <f t="shared" si="149"/>
        <v>#REF!</v>
      </c>
      <c r="Z141" s="95" t="e">
        <f t="shared" si="150"/>
        <v>#REF!</v>
      </c>
      <c r="AA141" s="70" t="e">
        <f t="shared" si="151"/>
        <v>#REF!</v>
      </c>
      <c r="AB141" s="100" t="e">
        <f t="shared" si="152"/>
        <v>#REF!</v>
      </c>
      <c r="AC141" s="101" t="e">
        <f t="shared" si="153"/>
        <v>#REF!</v>
      </c>
      <c r="AD141" s="71" t="e">
        <f t="shared" si="154"/>
        <v>#REF!</v>
      </c>
      <c r="AE141" s="70" t="e">
        <f t="shared" si="155"/>
        <v>#REF!</v>
      </c>
      <c r="AG141" s="17"/>
      <c r="AH141" s="17"/>
    </row>
    <row r="142" spans="2:34" x14ac:dyDescent="0.2">
      <c r="B142" s="95">
        <v>2199</v>
      </c>
      <c r="C142" s="71" t="s">
        <v>305</v>
      </c>
      <c r="D142" s="95" t="s">
        <v>200</v>
      </c>
      <c r="E142" s="96" t="e">
        <f t="shared" si="130"/>
        <v>#REF!</v>
      </c>
      <c r="F142" s="96" t="e">
        <f t="shared" si="131"/>
        <v>#REF!</v>
      </c>
      <c r="G142" s="64" t="e">
        <f t="shared" si="132"/>
        <v>#REF!</v>
      </c>
      <c r="H142" s="97">
        <f t="shared" si="133"/>
        <v>0</v>
      </c>
      <c r="I142" s="97">
        <f t="shared" si="134"/>
        <v>0</v>
      </c>
      <c r="J142" s="97">
        <f t="shared" si="135"/>
        <v>0</v>
      </c>
      <c r="K142" s="64" t="e">
        <f t="shared" si="136"/>
        <v>#REF!</v>
      </c>
      <c r="L142" s="98" t="e">
        <f t="shared" si="137"/>
        <v>#REF!</v>
      </c>
      <c r="M142" s="99" t="e">
        <f t="shared" si="138"/>
        <v>#REF!</v>
      </c>
      <c r="N142" s="67" t="e">
        <f t="shared" si="139"/>
        <v>#REF!</v>
      </c>
      <c r="O142" s="71" t="e">
        <f t="shared" si="140"/>
        <v>#REF!</v>
      </c>
      <c r="P142" s="95" t="e">
        <f t="shared" si="141"/>
        <v>#REF!</v>
      </c>
      <c r="Q142" s="70" t="e">
        <f t="shared" si="142"/>
        <v>#REF!</v>
      </c>
      <c r="R142" s="100" t="e">
        <f t="shared" si="143"/>
        <v>#REF!</v>
      </c>
      <c r="S142" s="101" t="e">
        <f t="shared" si="144"/>
        <v>#REF!</v>
      </c>
      <c r="U142" s="64" t="e">
        <f t="shared" si="145"/>
        <v>#REF!</v>
      </c>
      <c r="V142" s="98" t="e">
        <f t="shared" si="146"/>
        <v>#REF!</v>
      </c>
      <c r="W142" s="99" t="e">
        <f t="shared" si="147"/>
        <v>#REF!</v>
      </c>
      <c r="X142" s="67" t="e">
        <f t="shared" si="148"/>
        <v>#REF!</v>
      </c>
      <c r="Y142" s="71" t="e">
        <f t="shared" si="149"/>
        <v>#REF!</v>
      </c>
      <c r="Z142" s="95" t="e">
        <f t="shared" si="150"/>
        <v>#REF!</v>
      </c>
      <c r="AA142" s="70" t="e">
        <f t="shared" si="151"/>
        <v>#REF!</v>
      </c>
      <c r="AB142" s="100" t="e">
        <f t="shared" si="152"/>
        <v>#REF!</v>
      </c>
      <c r="AC142" s="101" t="e">
        <f t="shared" si="153"/>
        <v>#REF!</v>
      </c>
      <c r="AD142" s="71" t="e">
        <f t="shared" si="154"/>
        <v>#REF!</v>
      </c>
      <c r="AE142" s="70" t="e">
        <f t="shared" si="155"/>
        <v>#REF!</v>
      </c>
      <c r="AG142" s="17"/>
      <c r="AH142" s="17"/>
    </row>
    <row r="143" spans="2:34" x14ac:dyDescent="0.2">
      <c r="B143" s="95">
        <v>2254</v>
      </c>
      <c r="C143" s="71" t="s">
        <v>312</v>
      </c>
      <c r="D143" s="95" t="s">
        <v>178</v>
      </c>
      <c r="E143" s="96" t="e">
        <f t="shared" si="130"/>
        <v>#REF!</v>
      </c>
      <c r="F143" s="96" t="e">
        <f t="shared" si="131"/>
        <v>#REF!</v>
      </c>
      <c r="G143" s="64" t="e">
        <f t="shared" si="132"/>
        <v>#REF!</v>
      </c>
      <c r="H143" s="97">
        <f t="shared" si="133"/>
        <v>0</v>
      </c>
      <c r="I143" s="97">
        <f t="shared" si="134"/>
        <v>0</v>
      </c>
      <c r="J143" s="97">
        <f t="shared" si="135"/>
        <v>0</v>
      </c>
      <c r="K143" s="64" t="e">
        <f t="shared" si="136"/>
        <v>#REF!</v>
      </c>
      <c r="L143" s="98" t="e">
        <f t="shared" si="137"/>
        <v>#REF!</v>
      </c>
      <c r="M143" s="99" t="e">
        <f t="shared" si="138"/>
        <v>#REF!</v>
      </c>
      <c r="N143" s="67" t="e">
        <f t="shared" si="139"/>
        <v>#REF!</v>
      </c>
      <c r="O143" s="71" t="e">
        <f t="shared" si="140"/>
        <v>#REF!</v>
      </c>
      <c r="P143" s="95" t="e">
        <f t="shared" si="141"/>
        <v>#REF!</v>
      </c>
      <c r="Q143" s="70" t="e">
        <f t="shared" si="142"/>
        <v>#REF!</v>
      </c>
      <c r="R143" s="100" t="e">
        <f t="shared" si="143"/>
        <v>#REF!</v>
      </c>
      <c r="S143" s="101" t="e">
        <f t="shared" si="144"/>
        <v>#REF!</v>
      </c>
      <c r="U143" s="64" t="e">
        <f t="shared" si="145"/>
        <v>#REF!</v>
      </c>
      <c r="V143" s="98" t="e">
        <f t="shared" si="146"/>
        <v>#REF!</v>
      </c>
      <c r="W143" s="99" t="e">
        <f t="shared" si="147"/>
        <v>#REF!</v>
      </c>
      <c r="X143" s="67" t="e">
        <f t="shared" si="148"/>
        <v>#REF!</v>
      </c>
      <c r="Y143" s="71" t="e">
        <f t="shared" si="149"/>
        <v>#REF!</v>
      </c>
      <c r="Z143" s="95" t="e">
        <f t="shared" si="150"/>
        <v>#REF!</v>
      </c>
      <c r="AA143" s="70" t="e">
        <f t="shared" si="151"/>
        <v>#REF!</v>
      </c>
      <c r="AB143" s="100" t="e">
        <f t="shared" si="152"/>
        <v>#REF!</v>
      </c>
      <c r="AC143" s="101" t="e">
        <f t="shared" si="153"/>
        <v>#REF!</v>
      </c>
      <c r="AD143" s="71" t="e">
        <f t="shared" si="154"/>
        <v>#REF!</v>
      </c>
      <c r="AE143" s="70" t="e">
        <f t="shared" si="155"/>
        <v>#REF!</v>
      </c>
      <c r="AG143" s="17"/>
      <c r="AH143" s="17"/>
    </row>
    <row r="144" spans="2:34" x14ac:dyDescent="0.2">
      <c r="B144" s="7">
        <v>4202</v>
      </c>
      <c r="C144" s="7" t="s">
        <v>306</v>
      </c>
      <c r="D144" s="7" t="s">
        <v>327</v>
      </c>
      <c r="E144" s="96"/>
      <c r="F144" s="96"/>
      <c r="G144" s="64"/>
      <c r="H144" s="97"/>
      <c r="I144" s="97"/>
      <c r="J144" s="97"/>
      <c r="K144" s="64"/>
      <c r="L144" s="98"/>
      <c r="M144" s="99"/>
      <c r="N144" s="67"/>
      <c r="O144" s="71"/>
      <c r="P144" s="95"/>
      <c r="Q144" s="70"/>
      <c r="R144" s="100"/>
      <c r="S144" s="101"/>
      <c r="U144" s="64"/>
      <c r="V144" s="98"/>
      <c r="W144" s="99"/>
      <c r="X144" s="67"/>
      <c r="Y144" s="71"/>
      <c r="Z144" s="95"/>
      <c r="AA144" s="70"/>
      <c r="AB144" s="100"/>
      <c r="AC144" s="101"/>
      <c r="AD144" s="71"/>
      <c r="AE144" s="70">
        <v>52426.899599017706</v>
      </c>
      <c r="AG144" s="17"/>
      <c r="AH144" s="17"/>
    </row>
    <row r="145" spans="2:34" x14ac:dyDescent="0.2">
      <c r="B145" s="95">
        <v>1966</v>
      </c>
      <c r="C145" s="71" t="s">
        <v>281</v>
      </c>
      <c r="D145" s="95" t="s">
        <v>87</v>
      </c>
      <c r="E145" s="96" t="e">
        <f t="shared" ref="E145:E163" si="156">IF(ISNA(VLOOKUP($B145,SSFQ,134,FALSE)),0,VLOOKUP($B145,SSFQ,134,FALSE))</f>
        <v>#REF!</v>
      </c>
      <c r="F145" s="96" t="e">
        <f t="shared" ref="F145:F163" si="157">IF(ISNA(VLOOKUP($B145,SSFQ,118,FALSE)),0,VLOOKUP($B145,SSFQ,118,FALSE))*0.25</f>
        <v>#REF!</v>
      </c>
      <c r="G145" s="64" t="e">
        <f t="shared" ref="G145:G163" si="158">E145+F145</f>
        <v>#REF!</v>
      </c>
      <c r="H145" s="97">
        <f t="shared" ref="H145:H163" si="159">-IF(ISNA(VLOOKUP($B145,Virt,5,FALSE)),0,VLOOKUP($B145,Virt,5,FALSE))</f>
        <v>-1863.88028168965</v>
      </c>
      <c r="I145" s="97">
        <f t="shared" ref="I145:I163" si="160">-IF(ISNA(VLOOKUP($B145,Indy_pivot,2,FALSE)),0,VLOOKUP($B145,Indy_pivot,2,FALSE))</f>
        <v>0</v>
      </c>
      <c r="J145" s="97">
        <f t="shared" ref="J145:J163" si="161">-IF(ISNA(VLOOKUP($B145,NonPar,5,FALSE)),0,VLOOKUP($B145,NonPar,5,FALSE))</f>
        <v>0</v>
      </c>
      <c r="K145" s="64" t="e">
        <f t="shared" ref="K145:K163" si="162">$G145+$H145+$I145+$J145</f>
        <v>#REF!</v>
      </c>
      <c r="L145" s="98" t="e">
        <f t="shared" ref="L145:L163" si="163">K145*$D$16</f>
        <v>#REF!</v>
      </c>
      <c r="M145" s="99" t="e">
        <f t="shared" ref="M145:M163" si="164">IF(K145=0,"",IF(K145&lt;$W$16,"Yes",""))</f>
        <v>#REF!</v>
      </c>
      <c r="N145" s="67" t="e">
        <f t="shared" ref="N145:N163" si="165">IF(K145=0,"",IF(K145&lt;$W$16,$W$16-K145,""))</f>
        <v>#REF!</v>
      </c>
      <c r="O145" s="71" t="e">
        <f t="shared" ref="O145:O163" si="166">IF(K145=0,"",IF(K145&lt;$M$16,(K145+N145)*$Q$16,""))</f>
        <v>#REF!</v>
      </c>
      <c r="P145" s="95" t="e">
        <f t="shared" ref="P145:P163" si="167">IF(K145=0,"",IF(K145&lt;$W$16,(K145+N145),""))</f>
        <v>#REF!</v>
      </c>
      <c r="Q145" s="70" t="e">
        <f t="shared" ref="Q145:Q163" si="168">MAX(O145,(K145*$Q$16))</f>
        <v>#REF!</v>
      </c>
      <c r="R145" s="100" t="e">
        <f t="shared" ref="R145:R163" si="169">IF(Q145=0,0,(Q145-L145))</f>
        <v>#REF!</v>
      </c>
      <c r="S145" s="101" t="e">
        <f t="shared" ref="S145:S163" si="170">IF(R145=0,"",(R145/L145))</f>
        <v>#REF!</v>
      </c>
      <c r="U145" s="64" t="e">
        <f t="shared" ref="U145:U163" si="171">$G145+$H145+$I145+$J145</f>
        <v>#REF!</v>
      </c>
      <c r="V145" s="98" t="e">
        <f t="shared" ref="V145:V163" si="172">U145*$E$16</f>
        <v>#REF!</v>
      </c>
      <c r="W145" s="99" t="e">
        <f t="shared" ref="W145:W163" si="173">IF(U145=0,"",IF(U145&lt;$W$16,"Yes",""))</f>
        <v>#REF!</v>
      </c>
      <c r="X145" s="67" t="e">
        <f t="shared" ref="X145:X163" si="174">IF(U145=0,0,IF(U145&lt;$W$16,$W$16-U145,0))</f>
        <v>#REF!</v>
      </c>
      <c r="Y145" s="71" t="e">
        <f t="shared" ref="Y145:Y163" si="175">IF(U145=0,"",IF(U145&lt;$W$16,(U145+X145)*$AA$16,""))</f>
        <v>#REF!</v>
      </c>
      <c r="Z145" s="95" t="e">
        <f t="shared" ref="Z145:Z163" si="176">IF(U145=0,"",IF(U145&lt;$W$16,(U145+X145),""))</f>
        <v>#REF!</v>
      </c>
      <c r="AA145" s="70" t="e">
        <f t="shared" ref="AA145:AA163" si="177">MAX(Y145,(U145*$AA$16))</f>
        <v>#REF!</v>
      </c>
      <c r="AB145" s="100" t="e">
        <f t="shared" ref="AB145:AB163" si="178">IF(AA145=0,"",(AA145-V145))</f>
        <v>#REF!</v>
      </c>
      <c r="AC145" s="101" t="e">
        <f t="shared" ref="AC145:AC163" si="179">IF(AB145="","",(AB145/V145))</f>
        <v>#REF!</v>
      </c>
      <c r="AD145" s="71" t="e">
        <f t="shared" ref="AD145:AD163" si="180">IF(AA145=0,0,(U145+X145)/$AA$14)*$E$13</f>
        <v>#REF!</v>
      </c>
      <c r="AE145" s="70" t="e">
        <f t="shared" ref="AE145:AE163" si="181">AA145+AD145</f>
        <v>#REF!</v>
      </c>
      <c r="AG145" s="17"/>
      <c r="AH145" s="17"/>
    </row>
    <row r="146" spans="2:34" x14ac:dyDescent="0.2">
      <c r="B146" s="95">
        <v>1924</v>
      </c>
      <c r="C146" s="71" t="s">
        <v>278</v>
      </c>
      <c r="D146" s="95" t="s">
        <v>47</v>
      </c>
      <c r="E146" s="96" t="e">
        <f t="shared" si="156"/>
        <v>#REF!</v>
      </c>
      <c r="F146" s="96" t="e">
        <f t="shared" si="157"/>
        <v>#REF!</v>
      </c>
      <c r="G146" s="64" t="e">
        <f t="shared" si="158"/>
        <v>#REF!</v>
      </c>
      <c r="H146" s="97">
        <f t="shared" si="159"/>
        <v>-451.00539137179385</v>
      </c>
      <c r="I146" s="97">
        <f t="shared" si="160"/>
        <v>0</v>
      </c>
      <c r="J146" s="97">
        <f t="shared" si="161"/>
        <v>0</v>
      </c>
      <c r="K146" s="64" t="e">
        <f t="shared" si="162"/>
        <v>#REF!</v>
      </c>
      <c r="L146" s="98" t="e">
        <f t="shared" si="163"/>
        <v>#REF!</v>
      </c>
      <c r="M146" s="99" t="e">
        <f t="shared" si="164"/>
        <v>#REF!</v>
      </c>
      <c r="N146" s="67" t="e">
        <f t="shared" si="165"/>
        <v>#REF!</v>
      </c>
      <c r="O146" s="71" t="e">
        <f t="shared" si="166"/>
        <v>#REF!</v>
      </c>
      <c r="P146" s="95" t="e">
        <f t="shared" si="167"/>
        <v>#REF!</v>
      </c>
      <c r="Q146" s="70" t="e">
        <f t="shared" si="168"/>
        <v>#REF!</v>
      </c>
      <c r="R146" s="100" t="e">
        <f t="shared" si="169"/>
        <v>#REF!</v>
      </c>
      <c r="S146" s="101" t="e">
        <f t="shared" si="170"/>
        <v>#REF!</v>
      </c>
      <c r="U146" s="64" t="e">
        <f t="shared" si="171"/>
        <v>#REF!</v>
      </c>
      <c r="V146" s="98" t="e">
        <f t="shared" si="172"/>
        <v>#REF!</v>
      </c>
      <c r="W146" s="99" t="e">
        <f t="shared" si="173"/>
        <v>#REF!</v>
      </c>
      <c r="X146" s="67" t="e">
        <f t="shared" si="174"/>
        <v>#REF!</v>
      </c>
      <c r="Y146" s="71" t="e">
        <f t="shared" si="175"/>
        <v>#REF!</v>
      </c>
      <c r="Z146" s="95" t="e">
        <f t="shared" si="176"/>
        <v>#REF!</v>
      </c>
      <c r="AA146" s="70" t="e">
        <f t="shared" si="177"/>
        <v>#REF!</v>
      </c>
      <c r="AB146" s="100" t="e">
        <f t="shared" si="178"/>
        <v>#REF!</v>
      </c>
      <c r="AC146" s="101" t="e">
        <f t="shared" si="179"/>
        <v>#REF!</v>
      </c>
      <c r="AD146" s="71" t="e">
        <f t="shared" si="180"/>
        <v>#REF!</v>
      </c>
      <c r="AE146" s="70" t="e">
        <f t="shared" si="181"/>
        <v>#REF!</v>
      </c>
      <c r="AG146" s="17"/>
      <c r="AH146" s="17"/>
    </row>
    <row r="147" spans="2:34" x14ac:dyDescent="0.2">
      <c r="B147" s="95">
        <v>1996</v>
      </c>
      <c r="C147" s="71" t="s">
        <v>285</v>
      </c>
      <c r="D147" s="95" t="s">
        <v>179</v>
      </c>
      <c r="E147" s="96" t="e">
        <f t="shared" si="156"/>
        <v>#REF!</v>
      </c>
      <c r="F147" s="96" t="e">
        <f t="shared" si="157"/>
        <v>#REF!</v>
      </c>
      <c r="G147" s="64" t="e">
        <f t="shared" si="158"/>
        <v>#REF!</v>
      </c>
      <c r="H147" s="97">
        <f t="shared" si="159"/>
        <v>0</v>
      </c>
      <c r="I147" s="97">
        <f t="shared" si="160"/>
        <v>0</v>
      </c>
      <c r="J147" s="97">
        <f t="shared" si="161"/>
        <v>0</v>
      </c>
      <c r="K147" s="64" t="e">
        <f t="shared" si="162"/>
        <v>#REF!</v>
      </c>
      <c r="L147" s="98" t="e">
        <f t="shared" si="163"/>
        <v>#REF!</v>
      </c>
      <c r="M147" s="99" t="e">
        <f t="shared" si="164"/>
        <v>#REF!</v>
      </c>
      <c r="N147" s="67" t="e">
        <f t="shared" si="165"/>
        <v>#REF!</v>
      </c>
      <c r="O147" s="71" t="e">
        <f t="shared" si="166"/>
        <v>#REF!</v>
      </c>
      <c r="P147" s="95" t="e">
        <f t="shared" si="167"/>
        <v>#REF!</v>
      </c>
      <c r="Q147" s="70" t="e">
        <f t="shared" si="168"/>
        <v>#REF!</v>
      </c>
      <c r="R147" s="100" t="e">
        <f t="shared" si="169"/>
        <v>#REF!</v>
      </c>
      <c r="S147" s="101" t="e">
        <f t="shared" si="170"/>
        <v>#REF!</v>
      </c>
      <c r="U147" s="64" t="e">
        <f t="shared" si="171"/>
        <v>#REF!</v>
      </c>
      <c r="V147" s="98" t="e">
        <f t="shared" si="172"/>
        <v>#REF!</v>
      </c>
      <c r="W147" s="99" t="e">
        <f t="shared" si="173"/>
        <v>#REF!</v>
      </c>
      <c r="X147" s="67" t="e">
        <f t="shared" si="174"/>
        <v>#REF!</v>
      </c>
      <c r="Y147" s="71" t="e">
        <f t="shared" si="175"/>
        <v>#REF!</v>
      </c>
      <c r="Z147" s="95" t="e">
        <f t="shared" si="176"/>
        <v>#REF!</v>
      </c>
      <c r="AA147" s="70" t="e">
        <f t="shared" si="177"/>
        <v>#REF!</v>
      </c>
      <c r="AB147" s="100" t="e">
        <f t="shared" si="178"/>
        <v>#REF!</v>
      </c>
      <c r="AC147" s="101" t="e">
        <f t="shared" si="179"/>
        <v>#REF!</v>
      </c>
      <c r="AD147" s="71" t="e">
        <f t="shared" si="180"/>
        <v>#REF!</v>
      </c>
      <c r="AE147" s="70" t="e">
        <f t="shared" si="181"/>
        <v>#REF!</v>
      </c>
      <c r="AG147" s="17"/>
      <c r="AH147" s="17"/>
    </row>
    <row r="148" spans="2:34" x14ac:dyDescent="0.2">
      <c r="B148" s="95">
        <v>2061</v>
      </c>
      <c r="C148" s="71" t="s">
        <v>294</v>
      </c>
      <c r="D148" s="95" t="s">
        <v>201</v>
      </c>
      <c r="E148" s="96" t="e">
        <f t="shared" si="156"/>
        <v>#REF!</v>
      </c>
      <c r="F148" s="96" t="e">
        <f t="shared" si="157"/>
        <v>#REF!</v>
      </c>
      <c r="G148" s="64" t="e">
        <f t="shared" si="158"/>
        <v>#REF!</v>
      </c>
      <c r="H148" s="97">
        <f t="shared" si="159"/>
        <v>0</v>
      </c>
      <c r="I148" s="97">
        <f t="shared" si="160"/>
        <v>0</v>
      </c>
      <c r="J148" s="97">
        <f t="shared" si="161"/>
        <v>0</v>
      </c>
      <c r="K148" s="64" t="e">
        <f t="shared" si="162"/>
        <v>#REF!</v>
      </c>
      <c r="L148" s="98" t="e">
        <f t="shared" si="163"/>
        <v>#REF!</v>
      </c>
      <c r="M148" s="99" t="e">
        <f t="shared" si="164"/>
        <v>#REF!</v>
      </c>
      <c r="N148" s="67" t="e">
        <f t="shared" si="165"/>
        <v>#REF!</v>
      </c>
      <c r="O148" s="71" t="e">
        <f t="shared" si="166"/>
        <v>#REF!</v>
      </c>
      <c r="P148" s="95" t="e">
        <f t="shared" si="167"/>
        <v>#REF!</v>
      </c>
      <c r="Q148" s="70" t="e">
        <f t="shared" si="168"/>
        <v>#REF!</v>
      </c>
      <c r="R148" s="100" t="e">
        <f t="shared" si="169"/>
        <v>#REF!</v>
      </c>
      <c r="S148" s="101" t="e">
        <f t="shared" si="170"/>
        <v>#REF!</v>
      </c>
      <c r="U148" s="64" t="e">
        <f t="shared" si="171"/>
        <v>#REF!</v>
      </c>
      <c r="V148" s="98" t="e">
        <f t="shared" si="172"/>
        <v>#REF!</v>
      </c>
      <c r="W148" s="99" t="e">
        <f t="shared" si="173"/>
        <v>#REF!</v>
      </c>
      <c r="X148" s="67" t="e">
        <f t="shared" si="174"/>
        <v>#REF!</v>
      </c>
      <c r="Y148" s="71" t="e">
        <f t="shared" si="175"/>
        <v>#REF!</v>
      </c>
      <c r="Z148" s="95" t="e">
        <f t="shared" si="176"/>
        <v>#REF!</v>
      </c>
      <c r="AA148" s="70" t="e">
        <f t="shared" si="177"/>
        <v>#REF!</v>
      </c>
      <c r="AB148" s="100" t="e">
        <f t="shared" si="178"/>
        <v>#REF!</v>
      </c>
      <c r="AC148" s="101" t="e">
        <f t="shared" si="179"/>
        <v>#REF!</v>
      </c>
      <c r="AD148" s="71" t="e">
        <f t="shared" si="180"/>
        <v>#REF!</v>
      </c>
      <c r="AE148" s="70" t="e">
        <f t="shared" si="181"/>
        <v>#REF!</v>
      </c>
      <c r="AG148" s="17"/>
      <c r="AH148" s="17"/>
    </row>
    <row r="149" spans="2:34" x14ac:dyDescent="0.2">
      <c r="B149" s="95">
        <v>2141</v>
      </c>
      <c r="C149" s="71" t="s">
        <v>300</v>
      </c>
      <c r="D149" s="95" t="s">
        <v>181</v>
      </c>
      <c r="E149" s="96" t="e">
        <f t="shared" si="156"/>
        <v>#REF!</v>
      </c>
      <c r="F149" s="96" t="e">
        <f t="shared" si="157"/>
        <v>#REF!</v>
      </c>
      <c r="G149" s="64" t="e">
        <f t="shared" si="158"/>
        <v>#REF!</v>
      </c>
      <c r="H149" s="97">
        <f t="shared" si="159"/>
        <v>0</v>
      </c>
      <c r="I149" s="97">
        <f t="shared" si="160"/>
        <v>0</v>
      </c>
      <c r="J149" s="97">
        <f t="shared" si="161"/>
        <v>0</v>
      </c>
      <c r="K149" s="64" t="e">
        <f t="shared" si="162"/>
        <v>#REF!</v>
      </c>
      <c r="L149" s="98" t="e">
        <f t="shared" si="163"/>
        <v>#REF!</v>
      </c>
      <c r="M149" s="99" t="e">
        <f t="shared" si="164"/>
        <v>#REF!</v>
      </c>
      <c r="N149" s="67" t="e">
        <f t="shared" si="165"/>
        <v>#REF!</v>
      </c>
      <c r="O149" s="71" t="e">
        <f t="shared" si="166"/>
        <v>#REF!</v>
      </c>
      <c r="P149" s="95" t="e">
        <f t="shared" si="167"/>
        <v>#REF!</v>
      </c>
      <c r="Q149" s="70" t="e">
        <f t="shared" si="168"/>
        <v>#REF!</v>
      </c>
      <c r="R149" s="100" t="e">
        <f t="shared" si="169"/>
        <v>#REF!</v>
      </c>
      <c r="S149" s="101" t="e">
        <f t="shared" si="170"/>
        <v>#REF!</v>
      </c>
      <c r="U149" s="64" t="e">
        <f t="shared" si="171"/>
        <v>#REF!</v>
      </c>
      <c r="V149" s="98" t="e">
        <f t="shared" si="172"/>
        <v>#REF!</v>
      </c>
      <c r="W149" s="99" t="e">
        <f t="shared" si="173"/>
        <v>#REF!</v>
      </c>
      <c r="X149" s="67" t="e">
        <f t="shared" si="174"/>
        <v>#REF!</v>
      </c>
      <c r="Y149" s="71" t="e">
        <f t="shared" si="175"/>
        <v>#REF!</v>
      </c>
      <c r="Z149" s="95" t="e">
        <f t="shared" si="176"/>
        <v>#REF!</v>
      </c>
      <c r="AA149" s="70" t="e">
        <f t="shared" si="177"/>
        <v>#REF!</v>
      </c>
      <c r="AB149" s="100" t="e">
        <f t="shared" si="178"/>
        <v>#REF!</v>
      </c>
      <c r="AC149" s="101" t="e">
        <f t="shared" si="179"/>
        <v>#REF!</v>
      </c>
      <c r="AD149" s="71" t="e">
        <f t="shared" si="180"/>
        <v>#REF!</v>
      </c>
      <c r="AE149" s="70" t="e">
        <f t="shared" si="181"/>
        <v>#REF!</v>
      </c>
      <c r="AG149" s="17"/>
      <c r="AH149" s="17"/>
    </row>
    <row r="150" spans="2:34" x14ac:dyDescent="0.2">
      <c r="B150" s="95">
        <v>2214</v>
      </c>
      <c r="C150" s="71" t="s">
        <v>307</v>
      </c>
      <c r="D150" s="95" t="s">
        <v>182</v>
      </c>
      <c r="E150" s="96" t="e">
        <f t="shared" si="156"/>
        <v>#REF!</v>
      </c>
      <c r="F150" s="96" t="e">
        <f t="shared" si="157"/>
        <v>#REF!</v>
      </c>
      <c r="G150" s="64" t="e">
        <f t="shared" si="158"/>
        <v>#REF!</v>
      </c>
      <c r="H150" s="97">
        <f t="shared" si="159"/>
        <v>0</v>
      </c>
      <c r="I150" s="97">
        <f t="shared" si="160"/>
        <v>0</v>
      </c>
      <c r="J150" s="97">
        <f t="shared" si="161"/>
        <v>0</v>
      </c>
      <c r="K150" s="64" t="e">
        <f t="shared" si="162"/>
        <v>#REF!</v>
      </c>
      <c r="L150" s="98" t="e">
        <f t="shared" si="163"/>
        <v>#REF!</v>
      </c>
      <c r="M150" s="99" t="e">
        <f t="shared" si="164"/>
        <v>#REF!</v>
      </c>
      <c r="N150" s="67" t="e">
        <f t="shared" si="165"/>
        <v>#REF!</v>
      </c>
      <c r="O150" s="71" t="e">
        <f t="shared" si="166"/>
        <v>#REF!</v>
      </c>
      <c r="P150" s="95" t="e">
        <f t="shared" si="167"/>
        <v>#REF!</v>
      </c>
      <c r="Q150" s="70" t="e">
        <f t="shared" si="168"/>
        <v>#REF!</v>
      </c>
      <c r="R150" s="100" t="e">
        <f t="shared" si="169"/>
        <v>#REF!</v>
      </c>
      <c r="S150" s="101" t="e">
        <f t="shared" si="170"/>
        <v>#REF!</v>
      </c>
      <c r="U150" s="64" t="e">
        <f t="shared" si="171"/>
        <v>#REF!</v>
      </c>
      <c r="V150" s="98" t="e">
        <f t="shared" si="172"/>
        <v>#REF!</v>
      </c>
      <c r="W150" s="99" t="e">
        <f t="shared" si="173"/>
        <v>#REF!</v>
      </c>
      <c r="X150" s="67" t="e">
        <f t="shared" si="174"/>
        <v>#REF!</v>
      </c>
      <c r="Y150" s="71" t="e">
        <f t="shared" si="175"/>
        <v>#REF!</v>
      </c>
      <c r="Z150" s="95" t="e">
        <f t="shared" si="176"/>
        <v>#REF!</v>
      </c>
      <c r="AA150" s="70" t="e">
        <f t="shared" si="177"/>
        <v>#REF!</v>
      </c>
      <c r="AB150" s="100" t="e">
        <f t="shared" si="178"/>
        <v>#REF!</v>
      </c>
      <c r="AC150" s="101" t="e">
        <f t="shared" si="179"/>
        <v>#REF!</v>
      </c>
      <c r="AD150" s="71" t="e">
        <f t="shared" si="180"/>
        <v>#REF!</v>
      </c>
      <c r="AE150" s="70" t="e">
        <f t="shared" si="181"/>
        <v>#REF!</v>
      </c>
      <c r="AG150" s="17"/>
      <c r="AH150" s="17"/>
    </row>
    <row r="151" spans="2:34" x14ac:dyDescent="0.2">
      <c r="B151" s="95">
        <v>2143</v>
      </c>
      <c r="C151" s="71" t="s">
        <v>300</v>
      </c>
      <c r="D151" s="95" t="s">
        <v>183</v>
      </c>
      <c r="E151" s="96" t="e">
        <f t="shared" si="156"/>
        <v>#REF!</v>
      </c>
      <c r="F151" s="96" t="e">
        <f t="shared" si="157"/>
        <v>#REF!</v>
      </c>
      <c r="G151" s="64" t="e">
        <f t="shared" si="158"/>
        <v>#REF!</v>
      </c>
      <c r="H151" s="97">
        <f t="shared" si="159"/>
        <v>0</v>
      </c>
      <c r="I151" s="97">
        <f t="shared" si="160"/>
        <v>0</v>
      </c>
      <c r="J151" s="97">
        <f t="shared" si="161"/>
        <v>0</v>
      </c>
      <c r="K151" s="64" t="e">
        <f t="shared" si="162"/>
        <v>#REF!</v>
      </c>
      <c r="L151" s="98" t="e">
        <f t="shared" si="163"/>
        <v>#REF!</v>
      </c>
      <c r="M151" s="99" t="e">
        <f t="shared" si="164"/>
        <v>#REF!</v>
      </c>
      <c r="N151" s="67" t="e">
        <f t="shared" si="165"/>
        <v>#REF!</v>
      </c>
      <c r="O151" s="71" t="e">
        <f t="shared" si="166"/>
        <v>#REF!</v>
      </c>
      <c r="P151" s="95" t="e">
        <f t="shared" si="167"/>
        <v>#REF!</v>
      </c>
      <c r="Q151" s="70" t="e">
        <f t="shared" si="168"/>
        <v>#REF!</v>
      </c>
      <c r="R151" s="100" t="e">
        <f t="shared" si="169"/>
        <v>#REF!</v>
      </c>
      <c r="S151" s="101" t="e">
        <f t="shared" si="170"/>
        <v>#REF!</v>
      </c>
      <c r="U151" s="64" t="e">
        <f t="shared" si="171"/>
        <v>#REF!</v>
      </c>
      <c r="V151" s="98" t="e">
        <f t="shared" si="172"/>
        <v>#REF!</v>
      </c>
      <c r="W151" s="99" t="e">
        <f t="shared" si="173"/>
        <v>#REF!</v>
      </c>
      <c r="X151" s="67" t="e">
        <f t="shared" si="174"/>
        <v>#REF!</v>
      </c>
      <c r="Y151" s="71" t="e">
        <f t="shared" si="175"/>
        <v>#REF!</v>
      </c>
      <c r="Z151" s="95" t="e">
        <f t="shared" si="176"/>
        <v>#REF!</v>
      </c>
      <c r="AA151" s="70" t="e">
        <f t="shared" si="177"/>
        <v>#REF!</v>
      </c>
      <c r="AB151" s="100" t="e">
        <f t="shared" si="178"/>
        <v>#REF!</v>
      </c>
      <c r="AC151" s="101" t="e">
        <f t="shared" si="179"/>
        <v>#REF!</v>
      </c>
      <c r="AD151" s="71" t="e">
        <f t="shared" si="180"/>
        <v>#REF!</v>
      </c>
      <c r="AE151" s="70" t="e">
        <f t="shared" si="181"/>
        <v>#REF!</v>
      </c>
      <c r="AG151" s="17"/>
      <c r="AH151" s="17"/>
    </row>
    <row r="152" spans="2:34" x14ac:dyDescent="0.2">
      <c r="B152" s="95">
        <v>4131</v>
      </c>
      <c r="C152" s="71" t="s">
        <v>309</v>
      </c>
      <c r="D152" s="95" t="s">
        <v>67</v>
      </c>
      <c r="E152" s="96" t="e">
        <f t="shared" si="156"/>
        <v>#REF!</v>
      </c>
      <c r="F152" s="96" t="e">
        <f t="shared" si="157"/>
        <v>#REF!</v>
      </c>
      <c r="G152" s="64" t="e">
        <f t="shared" si="158"/>
        <v>#REF!</v>
      </c>
      <c r="H152" s="97">
        <f t="shared" si="159"/>
        <v>0</v>
      </c>
      <c r="I152" s="97">
        <f t="shared" si="160"/>
        <v>-63.297499999999999</v>
      </c>
      <c r="J152" s="97">
        <f t="shared" si="161"/>
        <v>0</v>
      </c>
      <c r="K152" s="64" t="e">
        <f t="shared" si="162"/>
        <v>#REF!</v>
      </c>
      <c r="L152" s="98" t="e">
        <f t="shared" si="163"/>
        <v>#REF!</v>
      </c>
      <c r="M152" s="99" t="e">
        <f t="shared" si="164"/>
        <v>#REF!</v>
      </c>
      <c r="N152" s="67" t="e">
        <f t="shared" si="165"/>
        <v>#REF!</v>
      </c>
      <c r="O152" s="71" t="e">
        <f t="shared" si="166"/>
        <v>#REF!</v>
      </c>
      <c r="P152" s="95" t="e">
        <f t="shared" si="167"/>
        <v>#REF!</v>
      </c>
      <c r="Q152" s="70" t="e">
        <f t="shared" si="168"/>
        <v>#REF!</v>
      </c>
      <c r="R152" s="100" t="e">
        <f t="shared" si="169"/>
        <v>#REF!</v>
      </c>
      <c r="S152" s="101" t="e">
        <f t="shared" si="170"/>
        <v>#REF!</v>
      </c>
      <c r="U152" s="64" t="e">
        <f t="shared" si="171"/>
        <v>#REF!</v>
      </c>
      <c r="V152" s="98" t="e">
        <f t="shared" si="172"/>
        <v>#REF!</v>
      </c>
      <c r="W152" s="99" t="e">
        <f t="shared" si="173"/>
        <v>#REF!</v>
      </c>
      <c r="X152" s="67" t="e">
        <f t="shared" si="174"/>
        <v>#REF!</v>
      </c>
      <c r="Y152" s="71" t="e">
        <f t="shared" si="175"/>
        <v>#REF!</v>
      </c>
      <c r="Z152" s="95" t="e">
        <f t="shared" si="176"/>
        <v>#REF!</v>
      </c>
      <c r="AA152" s="70" t="e">
        <f t="shared" si="177"/>
        <v>#REF!</v>
      </c>
      <c r="AB152" s="100" t="e">
        <f t="shared" si="178"/>
        <v>#REF!</v>
      </c>
      <c r="AC152" s="101" t="e">
        <f t="shared" si="179"/>
        <v>#REF!</v>
      </c>
      <c r="AD152" s="71" t="e">
        <f t="shared" si="180"/>
        <v>#REF!</v>
      </c>
      <c r="AE152" s="70" t="e">
        <f t="shared" si="181"/>
        <v>#REF!</v>
      </c>
      <c r="AG152" s="17"/>
      <c r="AH152" s="17"/>
    </row>
    <row r="153" spans="2:34" x14ac:dyDescent="0.2">
      <c r="B153" s="95">
        <v>2110</v>
      </c>
      <c r="C153" s="71" t="s">
        <v>298</v>
      </c>
      <c r="D153" s="95" t="s">
        <v>184</v>
      </c>
      <c r="E153" s="96" t="e">
        <f t="shared" si="156"/>
        <v>#REF!</v>
      </c>
      <c r="F153" s="96" t="e">
        <f t="shared" si="157"/>
        <v>#REF!</v>
      </c>
      <c r="G153" s="64" t="e">
        <f t="shared" si="158"/>
        <v>#REF!</v>
      </c>
      <c r="H153" s="97">
        <f t="shared" si="159"/>
        <v>0</v>
      </c>
      <c r="I153" s="97">
        <f t="shared" si="160"/>
        <v>0</v>
      </c>
      <c r="J153" s="97">
        <f t="shared" si="161"/>
        <v>0</v>
      </c>
      <c r="K153" s="64" t="e">
        <f t="shared" si="162"/>
        <v>#REF!</v>
      </c>
      <c r="L153" s="98" t="e">
        <f t="shared" si="163"/>
        <v>#REF!</v>
      </c>
      <c r="M153" s="99" t="e">
        <f t="shared" si="164"/>
        <v>#REF!</v>
      </c>
      <c r="N153" s="67" t="e">
        <f t="shared" si="165"/>
        <v>#REF!</v>
      </c>
      <c r="O153" s="71" t="e">
        <f t="shared" si="166"/>
        <v>#REF!</v>
      </c>
      <c r="P153" s="95" t="e">
        <f t="shared" si="167"/>
        <v>#REF!</v>
      </c>
      <c r="Q153" s="70" t="e">
        <f t="shared" si="168"/>
        <v>#REF!</v>
      </c>
      <c r="R153" s="100" t="e">
        <f t="shared" si="169"/>
        <v>#REF!</v>
      </c>
      <c r="S153" s="101" t="e">
        <f t="shared" si="170"/>
        <v>#REF!</v>
      </c>
      <c r="U153" s="64" t="e">
        <f t="shared" si="171"/>
        <v>#REF!</v>
      </c>
      <c r="V153" s="98" t="e">
        <f t="shared" si="172"/>
        <v>#REF!</v>
      </c>
      <c r="W153" s="99" t="e">
        <f t="shared" si="173"/>
        <v>#REF!</v>
      </c>
      <c r="X153" s="67" t="e">
        <f t="shared" si="174"/>
        <v>#REF!</v>
      </c>
      <c r="Y153" s="71" t="e">
        <f t="shared" si="175"/>
        <v>#REF!</v>
      </c>
      <c r="Z153" s="95" t="e">
        <f t="shared" si="176"/>
        <v>#REF!</v>
      </c>
      <c r="AA153" s="70" t="e">
        <f t="shared" si="177"/>
        <v>#REF!</v>
      </c>
      <c r="AB153" s="100" t="e">
        <f t="shared" si="178"/>
        <v>#REF!</v>
      </c>
      <c r="AC153" s="101" t="e">
        <f t="shared" si="179"/>
        <v>#REF!</v>
      </c>
      <c r="AD153" s="71" t="e">
        <f t="shared" si="180"/>
        <v>#REF!</v>
      </c>
      <c r="AE153" s="70" t="e">
        <f t="shared" si="181"/>
        <v>#REF!</v>
      </c>
      <c r="AG153" s="17"/>
      <c r="AH153" s="17"/>
    </row>
    <row r="154" spans="2:34" x14ac:dyDescent="0.2">
      <c r="B154" s="95">
        <v>1990</v>
      </c>
      <c r="C154" s="71" t="s">
        <v>285</v>
      </c>
      <c r="D154" s="95" t="s">
        <v>185</v>
      </c>
      <c r="E154" s="96" t="e">
        <f t="shared" si="156"/>
        <v>#REF!</v>
      </c>
      <c r="F154" s="96" t="e">
        <f t="shared" si="157"/>
        <v>#REF!</v>
      </c>
      <c r="G154" s="64" t="e">
        <f t="shared" si="158"/>
        <v>#REF!</v>
      </c>
      <c r="H154" s="97">
        <f t="shared" si="159"/>
        <v>0</v>
      </c>
      <c r="I154" s="97">
        <f t="shared" si="160"/>
        <v>0</v>
      </c>
      <c r="J154" s="97">
        <f t="shared" si="161"/>
        <v>0</v>
      </c>
      <c r="K154" s="64" t="e">
        <f t="shared" si="162"/>
        <v>#REF!</v>
      </c>
      <c r="L154" s="98" t="e">
        <f t="shared" si="163"/>
        <v>#REF!</v>
      </c>
      <c r="M154" s="99" t="e">
        <f t="shared" si="164"/>
        <v>#REF!</v>
      </c>
      <c r="N154" s="67" t="e">
        <f t="shared" si="165"/>
        <v>#REF!</v>
      </c>
      <c r="O154" s="71" t="e">
        <f t="shared" si="166"/>
        <v>#REF!</v>
      </c>
      <c r="P154" s="95" t="e">
        <f t="shared" si="167"/>
        <v>#REF!</v>
      </c>
      <c r="Q154" s="70" t="e">
        <f t="shared" si="168"/>
        <v>#REF!</v>
      </c>
      <c r="R154" s="100" t="e">
        <f t="shared" si="169"/>
        <v>#REF!</v>
      </c>
      <c r="S154" s="101" t="e">
        <f t="shared" si="170"/>
        <v>#REF!</v>
      </c>
      <c r="U154" s="64" t="e">
        <f t="shared" si="171"/>
        <v>#REF!</v>
      </c>
      <c r="V154" s="98" t="e">
        <f t="shared" si="172"/>
        <v>#REF!</v>
      </c>
      <c r="W154" s="99" t="e">
        <f t="shared" si="173"/>
        <v>#REF!</v>
      </c>
      <c r="X154" s="67" t="e">
        <f t="shared" si="174"/>
        <v>#REF!</v>
      </c>
      <c r="Y154" s="71" t="e">
        <f t="shared" si="175"/>
        <v>#REF!</v>
      </c>
      <c r="Z154" s="95" t="e">
        <f t="shared" si="176"/>
        <v>#REF!</v>
      </c>
      <c r="AA154" s="70" t="e">
        <f t="shared" si="177"/>
        <v>#REF!</v>
      </c>
      <c r="AB154" s="100" t="e">
        <f t="shared" si="178"/>
        <v>#REF!</v>
      </c>
      <c r="AC154" s="101" t="e">
        <f t="shared" si="179"/>
        <v>#REF!</v>
      </c>
      <c r="AD154" s="71" t="e">
        <f t="shared" si="180"/>
        <v>#REF!</v>
      </c>
      <c r="AE154" s="70" t="e">
        <f t="shared" si="181"/>
        <v>#REF!</v>
      </c>
      <c r="AG154" s="17"/>
      <c r="AH154" s="17"/>
    </row>
    <row r="155" spans="2:34" x14ac:dyDescent="0.2">
      <c r="B155" s="95">
        <v>2093</v>
      </c>
      <c r="C155" s="71" t="s">
        <v>295</v>
      </c>
      <c r="D155" s="95" t="s">
        <v>81</v>
      </c>
      <c r="E155" s="96" t="e">
        <f t="shared" si="156"/>
        <v>#REF!</v>
      </c>
      <c r="F155" s="96" t="e">
        <f t="shared" si="157"/>
        <v>#REF!</v>
      </c>
      <c r="G155" s="64" t="e">
        <f t="shared" si="158"/>
        <v>#REF!</v>
      </c>
      <c r="H155" s="97">
        <f t="shared" si="159"/>
        <v>0</v>
      </c>
      <c r="I155" s="97">
        <f t="shared" si="160"/>
        <v>0</v>
      </c>
      <c r="J155" s="97">
        <f t="shared" si="161"/>
        <v>0</v>
      </c>
      <c r="K155" s="64" t="e">
        <f t="shared" si="162"/>
        <v>#REF!</v>
      </c>
      <c r="L155" s="98" t="e">
        <f t="shared" si="163"/>
        <v>#REF!</v>
      </c>
      <c r="M155" s="99" t="e">
        <f t="shared" si="164"/>
        <v>#REF!</v>
      </c>
      <c r="N155" s="67" t="e">
        <f t="shared" si="165"/>
        <v>#REF!</v>
      </c>
      <c r="O155" s="71" t="e">
        <f t="shared" si="166"/>
        <v>#REF!</v>
      </c>
      <c r="P155" s="95" t="e">
        <f t="shared" si="167"/>
        <v>#REF!</v>
      </c>
      <c r="Q155" s="70" t="e">
        <f t="shared" si="168"/>
        <v>#REF!</v>
      </c>
      <c r="R155" s="100" t="e">
        <f t="shared" si="169"/>
        <v>#REF!</v>
      </c>
      <c r="S155" s="101" t="e">
        <f t="shared" si="170"/>
        <v>#REF!</v>
      </c>
      <c r="U155" s="64" t="e">
        <f t="shared" si="171"/>
        <v>#REF!</v>
      </c>
      <c r="V155" s="98" t="e">
        <f t="shared" si="172"/>
        <v>#REF!</v>
      </c>
      <c r="W155" s="99" t="e">
        <f t="shared" si="173"/>
        <v>#REF!</v>
      </c>
      <c r="X155" s="67" t="e">
        <f t="shared" si="174"/>
        <v>#REF!</v>
      </c>
      <c r="Y155" s="71" t="e">
        <f t="shared" si="175"/>
        <v>#REF!</v>
      </c>
      <c r="Z155" s="95" t="e">
        <f t="shared" si="176"/>
        <v>#REF!</v>
      </c>
      <c r="AA155" s="70" t="e">
        <f t="shared" si="177"/>
        <v>#REF!</v>
      </c>
      <c r="AB155" s="100" t="e">
        <f t="shared" si="178"/>
        <v>#REF!</v>
      </c>
      <c r="AC155" s="101" t="e">
        <f t="shared" si="179"/>
        <v>#REF!</v>
      </c>
      <c r="AD155" s="71" t="e">
        <f t="shared" si="180"/>
        <v>#REF!</v>
      </c>
      <c r="AE155" s="70" t="e">
        <f t="shared" si="181"/>
        <v>#REF!</v>
      </c>
      <c r="AG155" s="17"/>
      <c r="AH155" s="17"/>
    </row>
    <row r="156" spans="2:34" x14ac:dyDescent="0.2">
      <c r="B156" s="95">
        <v>2108</v>
      </c>
      <c r="C156" s="71" t="s">
        <v>298</v>
      </c>
      <c r="D156" s="95" t="s">
        <v>187</v>
      </c>
      <c r="E156" s="96" t="e">
        <f t="shared" si="156"/>
        <v>#REF!</v>
      </c>
      <c r="F156" s="96" t="e">
        <f t="shared" si="157"/>
        <v>#REF!</v>
      </c>
      <c r="G156" s="64" t="e">
        <f t="shared" si="158"/>
        <v>#REF!</v>
      </c>
      <c r="H156" s="97">
        <f t="shared" si="159"/>
        <v>0</v>
      </c>
      <c r="I156" s="97">
        <f t="shared" si="160"/>
        <v>-377.13749999999999</v>
      </c>
      <c r="J156" s="97">
        <f t="shared" si="161"/>
        <v>0</v>
      </c>
      <c r="K156" s="64" t="e">
        <f t="shared" si="162"/>
        <v>#REF!</v>
      </c>
      <c r="L156" s="98" t="e">
        <f t="shared" si="163"/>
        <v>#REF!</v>
      </c>
      <c r="M156" s="99" t="e">
        <f t="shared" si="164"/>
        <v>#REF!</v>
      </c>
      <c r="N156" s="67" t="e">
        <f t="shared" si="165"/>
        <v>#REF!</v>
      </c>
      <c r="O156" s="71" t="e">
        <f t="shared" si="166"/>
        <v>#REF!</v>
      </c>
      <c r="P156" s="95" t="e">
        <f t="shared" si="167"/>
        <v>#REF!</v>
      </c>
      <c r="Q156" s="70" t="e">
        <f t="shared" si="168"/>
        <v>#REF!</v>
      </c>
      <c r="R156" s="100" t="e">
        <f t="shared" si="169"/>
        <v>#REF!</v>
      </c>
      <c r="S156" s="101" t="e">
        <f t="shared" si="170"/>
        <v>#REF!</v>
      </c>
      <c r="U156" s="64" t="e">
        <f t="shared" si="171"/>
        <v>#REF!</v>
      </c>
      <c r="V156" s="98" t="e">
        <f t="shared" si="172"/>
        <v>#REF!</v>
      </c>
      <c r="W156" s="99" t="e">
        <f t="shared" si="173"/>
        <v>#REF!</v>
      </c>
      <c r="X156" s="67" t="e">
        <f t="shared" si="174"/>
        <v>#REF!</v>
      </c>
      <c r="Y156" s="71" t="e">
        <f t="shared" si="175"/>
        <v>#REF!</v>
      </c>
      <c r="Z156" s="95" t="e">
        <f t="shared" si="176"/>
        <v>#REF!</v>
      </c>
      <c r="AA156" s="70" t="e">
        <f t="shared" si="177"/>
        <v>#REF!</v>
      </c>
      <c r="AB156" s="100" t="e">
        <f t="shared" si="178"/>
        <v>#REF!</v>
      </c>
      <c r="AC156" s="101" t="e">
        <f t="shared" si="179"/>
        <v>#REF!</v>
      </c>
      <c r="AD156" s="71" t="e">
        <f t="shared" si="180"/>
        <v>#REF!</v>
      </c>
      <c r="AE156" s="70" t="e">
        <f t="shared" si="181"/>
        <v>#REF!</v>
      </c>
      <c r="AG156" s="17"/>
      <c r="AH156" s="17"/>
    </row>
    <row r="157" spans="2:34" x14ac:dyDescent="0.2">
      <c r="B157" s="95">
        <v>1928</v>
      </c>
      <c r="C157" s="71" t="s">
        <v>278</v>
      </c>
      <c r="D157" s="95" t="s">
        <v>54</v>
      </c>
      <c r="E157" s="96" t="e">
        <f t="shared" si="156"/>
        <v>#REF!</v>
      </c>
      <c r="F157" s="96" t="e">
        <f t="shared" si="157"/>
        <v>#REF!</v>
      </c>
      <c r="G157" s="64" t="e">
        <f t="shared" si="158"/>
        <v>#REF!</v>
      </c>
      <c r="H157" s="97">
        <f t="shared" si="159"/>
        <v>0</v>
      </c>
      <c r="I157" s="97">
        <f t="shared" si="160"/>
        <v>0</v>
      </c>
      <c r="J157" s="97">
        <f t="shared" si="161"/>
        <v>0</v>
      </c>
      <c r="K157" s="64" t="e">
        <f t="shared" si="162"/>
        <v>#REF!</v>
      </c>
      <c r="L157" s="98" t="e">
        <f t="shared" si="163"/>
        <v>#REF!</v>
      </c>
      <c r="M157" s="99" t="e">
        <f t="shared" si="164"/>
        <v>#REF!</v>
      </c>
      <c r="N157" s="67" t="e">
        <f t="shared" si="165"/>
        <v>#REF!</v>
      </c>
      <c r="O157" s="71" t="e">
        <f t="shared" si="166"/>
        <v>#REF!</v>
      </c>
      <c r="P157" s="95" t="e">
        <f t="shared" si="167"/>
        <v>#REF!</v>
      </c>
      <c r="Q157" s="70" t="e">
        <f t="shared" si="168"/>
        <v>#REF!</v>
      </c>
      <c r="R157" s="100" t="e">
        <f t="shared" si="169"/>
        <v>#REF!</v>
      </c>
      <c r="S157" s="101" t="e">
        <f t="shared" si="170"/>
        <v>#REF!</v>
      </c>
      <c r="U157" s="64" t="e">
        <f t="shared" si="171"/>
        <v>#REF!</v>
      </c>
      <c r="V157" s="98" t="e">
        <f t="shared" si="172"/>
        <v>#REF!</v>
      </c>
      <c r="W157" s="99" t="e">
        <f t="shared" si="173"/>
        <v>#REF!</v>
      </c>
      <c r="X157" s="67" t="e">
        <f t="shared" si="174"/>
        <v>#REF!</v>
      </c>
      <c r="Y157" s="71" t="e">
        <f t="shared" si="175"/>
        <v>#REF!</v>
      </c>
      <c r="Z157" s="95" t="e">
        <f t="shared" si="176"/>
        <v>#REF!</v>
      </c>
      <c r="AA157" s="70" t="e">
        <f t="shared" si="177"/>
        <v>#REF!</v>
      </c>
      <c r="AB157" s="100" t="e">
        <f t="shared" si="178"/>
        <v>#REF!</v>
      </c>
      <c r="AC157" s="101" t="e">
        <f t="shared" si="179"/>
        <v>#REF!</v>
      </c>
      <c r="AD157" s="71" t="e">
        <f t="shared" si="180"/>
        <v>#REF!</v>
      </c>
      <c r="AE157" s="70" t="e">
        <f t="shared" si="181"/>
        <v>#REF!</v>
      </c>
      <c r="AG157" s="17"/>
      <c r="AH157" s="17"/>
    </row>
    <row r="158" spans="2:34" x14ac:dyDescent="0.2">
      <c r="B158" s="95">
        <v>1926</v>
      </c>
      <c r="C158" s="71" t="s">
        <v>278</v>
      </c>
      <c r="D158" s="95" t="s">
        <v>189</v>
      </c>
      <c r="E158" s="96" t="e">
        <f t="shared" si="156"/>
        <v>#REF!</v>
      </c>
      <c r="F158" s="96" t="e">
        <f t="shared" si="157"/>
        <v>#REF!</v>
      </c>
      <c r="G158" s="64" t="e">
        <f t="shared" si="158"/>
        <v>#REF!</v>
      </c>
      <c r="H158" s="97">
        <f t="shared" si="159"/>
        <v>0</v>
      </c>
      <c r="I158" s="97">
        <f t="shared" si="160"/>
        <v>0</v>
      </c>
      <c r="J158" s="97">
        <f t="shared" si="161"/>
        <v>0</v>
      </c>
      <c r="K158" s="64" t="e">
        <f t="shared" si="162"/>
        <v>#REF!</v>
      </c>
      <c r="L158" s="98" t="e">
        <f t="shared" si="163"/>
        <v>#REF!</v>
      </c>
      <c r="M158" s="99" t="e">
        <f t="shared" si="164"/>
        <v>#REF!</v>
      </c>
      <c r="N158" s="67" t="e">
        <f t="shared" si="165"/>
        <v>#REF!</v>
      </c>
      <c r="O158" s="71" t="e">
        <f t="shared" si="166"/>
        <v>#REF!</v>
      </c>
      <c r="P158" s="95" t="e">
        <f t="shared" si="167"/>
        <v>#REF!</v>
      </c>
      <c r="Q158" s="70" t="e">
        <f t="shared" si="168"/>
        <v>#REF!</v>
      </c>
      <c r="R158" s="100" t="e">
        <f t="shared" si="169"/>
        <v>#REF!</v>
      </c>
      <c r="S158" s="101" t="e">
        <f t="shared" si="170"/>
        <v>#REF!</v>
      </c>
      <c r="U158" s="64" t="e">
        <f t="shared" si="171"/>
        <v>#REF!</v>
      </c>
      <c r="V158" s="98" t="e">
        <f t="shared" si="172"/>
        <v>#REF!</v>
      </c>
      <c r="W158" s="99" t="e">
        <f t="shared" si="173"/>
        <v>#REF!</v>
      </c>
      <c r="X158" s="67" t="e">
        <f t="shared" si="174"/>
        <v>#REF!</v>
      </c>
      <c r="Y158" s="71" t="e">
        <f t="shared" si="175"/>
        <v>#REF!</v>
      </c>
      <c r="Z158" s="95" t="e">
        <f t="shared" si="176"/>
        <v>#REF!</v>
      </c>
      <c r="AA158" s="70" t="e">
        <f t="shared" si="177"/>
        <v>#REF!</v>
      </c>
      <c r="AB158" s="100" t="e">
        <f t="shared" si="178"/>
        <v>#REF!</v>
      </c>
      <c r="AC158" s="101" t="e">
        <f t="shared" si="179"/>
        <v>#REF!</v>
      </c>
      <c r="AD158" s="71" t="e">
        <f t="shared" si="180"/>
        <v>#REF!</v>
      </c>
      <c r="AE158" s="70" t="e">
        <f t="shared" si="181"/>
        <v>#REF!</v>
      </c>
      <c r="AG158" s="17"/>
      <c r="AH158" s="17"/>
    </row>
    <row r="159" spans="2:34" x14ac:dyDescent="0.2">
      <c r="B159" s="95">
        <v>2060</v>
      </c>
      <c r="C159" s="71" t="s">
        <v>294</v>
      </c>
      <c r="D159" s="95" t="s">
        <v>190</v>
      </c>
      <c r="E159" s="96" t="e">
        <f t="shared" si="156"/>
        <v>#REF!</v>
      </c>
      <c r="F159" s="96" t="e">
        <f t="shared" si="157"/>
        <v>#REF!</v>
      </c>
      <c r="G159" s="64" t="e">
        <f t="shared" si="158"/>
        <v>#REF!</v>
      </c>
      <c r="H159" s="97">
        <f t="shared" si="159"/>
        <v>-207.83828621965401</v>
      </c>
      <c r="I159" s="97">
        <f t="shared" si="160"/>
        <v>0</v>
      </c>
      <c r="J159" s="97">
        <f t="shared" si="161"/>
        <v>0</v>
      </c>
      <c r="K159" s="64" t="e">
        <f t="shared" si="162"/>
        <v>#REF!</v>
      </c>
      <c r="L159" s="98" t="e">
        <f t="shared" si="163"/>
        <v>#REF!</v>
      </c>
      <c r="M159" s="99" t="e">
        <f t="shared" si="164"/>
        <v>#REF!</v>
      </c>
      <c r="N159" s="67" t="e">
        <f t="shared" si="165"/>
        <v>#REF!</v>
      </c>
      <c r="O159" s="71" t="e">
        <f t="shared" si="166"/>
        <v>#REF!</v>
      </c>
      <c r="P159" s="95" t="e">
        <f t="shared" si="167"/>
        <v>#REF!</v>
      </c>
      <c r="Q159" s="70" t="e">
        <f t="shared" si="168"/>
        <v>#REF!</v>
      </c>
      <c r="R159" s="100" t="e">
        <f t="shared" si="169"/>
        <v>#REF!</v>
      </c>
      <c r="S159" s="101" t="e">
        <f t="shared" si="170"/>
        <v>#REF!</v>
      </c>
      <c r="U159" s="64" t="e">
        <f t="shared" si="171"/>
        <v>#REF!</v>
      </c>
      <c r="V159" s="98" t="e">
        <f t="shared" si="172"/>
        <v>#REF!</v>
      </c>
      <c r="W159" s="99" t="e">
        <f t="shared" si="173"/>
        <v>#REF!</v>
      </c>
      <c r="X159" s="67" t="e">
        <f t="shared" si="174"/>
        <v>#REF!</v>
      </c>
      <c r="Y159" s="71" t="e">
        <f t="shared" si="175"/>
        <v>#REF!</v>
      </c>
      <c r="Z159" s="95" t="e">
        <f t="shared" si="176"/>
        <v>#REF!</v>
      </c>
      <c r="AA159" s="70" t="e">
        <f t="shared" si="177"/>
        <v>#REF!</v>
      </c>
      <c r="AB159" s="100" t="e">
        <f t="shared" si="178"/>
        <v>#REF!</v>
      </c>
      <c r="AC159" s="101" t="e">
        <f t="shared" si="179"/>
        <v>#REF!</v>
      </c>
      <c r="AD159" s="71" t="e">
        <f t="shared" si="180"/>
        <v>#REF!</v>
      </c>
      <c r="AE159" s="70" t="e">
        <f t="shared" si="181"/>
        <v>#REF!</v>
      </c>
      <c r="AG159" s="17"/>
      <c r="AH159" s="17"/>
    </row>
    <row r="160" spans="2:34" x14ac:dyDescent="0.2">
      <c r="B160" s="95">
        <v>2181</v>
      </c>
      <c r="C160" s="71" t="s">
        <v>302</v>
      </c>
      <c r="D160" s="95" t="s">
        <v>204</v>
      </c>
      <c r="E160" s="96" t="e">
        <f t="shared" si="156"/>
        <v>#REF!</v>
      </c>
      <c r="F160" s="96" t="e">
        <f t="shared" si="157"/>
        <v>#REF!</v>
      </c>
      <c r="G160" s="64" t="e">
        <f t="shared" si="158"/>
        <v>#REF!</v>
      </c>
      <c r="H160" s="97">
        <f t="shared" si="159"/>
        <v>0</v>
      </c>
      <c r="I160" s="97">
        <f t="shared" si="160"/>
        <v>0</v>
      </c>
      <c r="J160" s="97">
        <f t="shared" si="161"/>
        <v>0</v>
      </c>
      <c r="K160" s="64" t="e">
        <f t="shared" si="162"/>
        <v>#REF!</v>
      </c>
      <c r="L160" s="98" t="e">
        <f t="shared" si="163"/>
        <v>#REF!</v>
      </c>
      <c r="M160" s="99" t="e">
        <f t="shared" si="164"/>
        <v>#REF!</v>
      </c>
      <c r="N160" s="67" t="e">
        <f t="shared" si="165"/>
        <v>#REF!</v>
      </c>
      <c r="O160" s="71" t="e">
        <f t="shared" si="166"/>
        <v>#REF!</v>
      </c>
      <c r="P160" s="95" t="e">
        <f t="shared" si="167"/>
        <v>#REF!</v>
      </c>
      <c r="Q160" s="70" t="e">
        <f t="shared" si="168"/>
        <v>#REF!</v>
      </c>
      <c r="R160" s="100" t="e">
        <f t="shared" si="169"/>
        <v>#REF!</v>
      </c>
      <c r="S160" s="101" t="e">
        <f t="shared" si="170"/>
        <v>#REF!</v>
      </c>
      <c r="U160" s="64" t="e">
        <f t="shared" si="171"/>
        <v>#REF!</v>
      </c>
      <c r="V160" s="98" t="e">
        <f t="shared" si="172"/>
        <v>#REF!</v>
      </c>
      <c r="W160" s="99" t="e">
        <f t="shared" si="173"/>
        <v>#REF!</v>
      </c>
      <c r="X160" s="67" t="e">
        <f t="shared" si="174"/>
        <v>#REF!</v>
      </c>
      <c r="Y160" s="71" t="e">
        <f t="shared" si="175"/>
        <v>#REF!</v>
      </c>
      <c r="Z160" s="95" t="e">
        <f t="shared" si="176"/>
        <v>#REF!</v>
      </c>
      <c r="AA160" s="70" t="e">
        <f t="shared" si="177"/>
        <v>#REF!</v>
      </c>
      <c r="AB160" s="100" t="e">
        <f t="shared" si="178"/>
        <v>#REF!</v>
      </c>
      <c r="AC160" s="101" t="e">
        <f t="shared" si="179"/>
        <v>#REF!</v>
      </c>
      <c r="AD160" s="71" t="e">
        <f t="shared" si="180"/>
        <v>#REF!</v>
      </c>
      <c r="AE160" s="70" t="e">
        <f t="shared" si="181"/>
        <v>#REF!</v>
      </c>
      <c r="AG160" s="17"/>
      <c r="AH160" s="17"/>
    </row>
    <row r="161" spans="2:34" x14ac:dyDescent="0.2">
      <c r="B161" s="95">
        <v>2207</v>
      </c>
      <c r="C161" s="71" t="s">
        <v>306</v>
      </c>
      <c r="D161" s="95" t="s">
        <v>77</v>
      </c>
      <c r="E161" s="96" t="e">
        <f t="shared" si="156"/>
        <v>#REF!</v>
      </c>
      <c r="F161" s="96" t="e">
        <f t="shared" si="157"/>
        <v>#REF!</v>
      </c>
      <c r="G161" s="64" t="e">
        <f t="shared" si="158"/>
        <v>#REF!</v>
      </c>
      <c r="H161" s="97">
        <f t="shared" si="159"/>
        <v>0</v>
      </c>
      <c r="I161" s="97">
        <f t="shared" si="160"/>
        <v>-78.91</v>
      </c>
      <c r="J161" s="97">
        <f t="shared" si="161"/>
        <v>0</v>
      </c>
      <c r="K161" s="64" t="e">
        <f t="shared" si="162"/>
        <v>#REF!</v>
      </c>
      <c r="L161" s="98" t="e">
        <f t="shared" si="163"/>
        <v>#REF!</v>
      </c>
      <c r="M161" s="99" t="e">
        <f t="shared" si="164"/>
        <v>#REF!</v>
      </c>
      <c r="N161" s="67" t="e">
        <f t="shared" si="165"/>
        <v>#REF!</v>
      </c>
      <c r="O161" s="71" t="e">
        <f t="shared" si="166"/>
        <v>#REF!</v>
      </c>
      <c r="P161" s="95" t="e">
        <f t="shared" si="167"/>
        <v>#REF!</v>
      </c>
      <c r="Q161" s="70" t="e">
        <f t="shared" si="168"/>
        <v>#REF!</v>
      </c>
      <c r="R161" s="100" t="e">
        <f t="shared" si="169"/>
        <v>#REF!</v>
      </c>
      <c r="S161" s="101" t="e">
        <f t="shared" si="170"/>
        <v>#REF!</v>
      </c>
      <c r="U161" s="64" t="e">
        <f t="shared" si="171"/>
        <v>#REF!</v>
      </c>
      <c r="V161" s="98" t="e">
        <f t="shared" si="172"/>
        <v>#REF!</v>
      </c>
      <c r="W161" s="99" t="e">
        <f t="shared" si="173"/>
        <v>#REF!</v>
      </c>
      <c r="X161" s="67" t="e">
        <f t="shared" si="174"/>
        <v>#REF!</v>
      </c>
      <c r="Y161" s="71" t="e">
        <f t="shared" si="175"/>
        <v>#REF!</v>
      </c>
      <c r="Z161" s="95" t="e">
        <f t="shared" si="176"/>
        <v>#REF!</v>
      </c>
      <c r="AA161" s="70" t="e">
        <f t="shared" si="177"/>
        <v>#REF!</v>
      </c>
      <c r="AB161" s="100" t="e">
        <f t="shared" si="178"/>
        <v>#REF!</v>
      </c>
      <c r="AC161" s="101" t="e">
        <f t="shared" si="179"/>
        <v>#REF!</v>
      </c>
      <c r="AD161" s="71" t="e">
        <f t="shared" si="180"/>
        <v>#REF!</v>
      </c>
      <c r="AE161" s="70" t="e">
        <f t="shared" si="181"/>
        <v>#REF!</v>
      </c>
      <c r="AG161" s="17"/>
      <c r="AH161" s="17"/>
    </row>
    <row r="162" spans="2:34" x14ac:dyDescent="0.2">
      <c r="B162" s="95">
        <v>2192</v>
      </c>
      <c r="C162" s="71" t="s">
        <v>303</v>
      </c>
      <c r="D162" s="95" t="s">
        <v>192</v>
      </c>
      <c r="E162" s="96" t="e">
        <f t="shared" si="156"/>
        <v>#REF!</v>
      </c>
      <c r="F162" s="96" t="e">
        <f t="shared" si="157"/>
        <v>#REF!</v>
      </c>
      <c r="G162" s="64" t="e">
        <f t="shared" si="158"/>
        <v>#REF!</v>
      </c>
      <c r="H162" s="97">
        <f t="shared" si="159"/>
        <v>0</v>
      </c>
      <c r="I162" s="97">
        <f t="shared" si="160"/>
        <v>0</v>
      </c>
      <c r="J162" s="97">
        <f t="shared" si="161"/>
        <v>0</v>
      </c>
      <c r="K162" s="64" t="e">
        <f t="shared" si="162"/>
        <v>#REF!</v>
      </c>
      <c r="L162" s="98" t="e">
        <f t="shared" si="163"/>
        <v>#REF!</v>
      </c>
      <c r="M162" s="99" t="e">
        <f t="shared" si="164"/>
        <v>#REF!</v>
      </c>
      <c r="N162" s="67" t="e">
        <f t="shared" si="165"/>
        <v>#REF!</v>
      </c>
      <c r="O162" s="71" t="e">
        <f t="shared" si="166"/>
        <v>#REF!</v>
      </c>
      <c r="P162" s="95" t="e">
        <f t="shared" si="167"/>
        <v>#REF!</v>
      </c>
      <c r="Q162" s="70" t="e">
        <f t="shared" si="168"/>
        <v>#REF!</v>
      </c>
      <c r="R162" s="100" t="e">
        <f t="shared" si="169"/>
        <v>#REF!</v>
      </c>
      <c r="S162" s="101" t="e">
        <f t="shared" si="170"/>
        <v>#REF!</v>
      </c>
      <c r="U162" s="64" t="e">
        <f t="shared" si="171"/>
        <v>#REF!</v>
      </c>
      <c r="V162" s="98" t="e">
        <f t="shared" si="172"/>
        <v>#REF!</v>
      </c>
      <c r="W162" s="99" t="e">
        <f t="shared" si="173"/>
        <v>#REF!</v>
      </c>
      <c r="X162" s="67" t="e">
        <f t="shared" si="174"/>
        <v>#REF!</v>
      </c>
      <c r="Y162" s="71" t="e">
        <f t="shared" si="175"/>
        <v>#REF!</v>
      </c>
      <c r="Z162" s="95" t="e">
        <f t="shared" si="176"/>
        <v>#REF!</v>
      </c>
      <c r="AA162" s="70" t="e">
        <f t="shared" si="177"/>
        <v>#REF!</v>
      </c>
      <c r="AB162" s="100" t="e">
        <f t="shared" si="178"/>
        <v>#REF!</v>
      </c>
      <c r="AC162" s="101" t="e">
        <f t="shared" si="179"/>
        <v>#REF!</v>
      </c>
      <c r="AD162" s="71" t="e">
        <f t="shared" si="180"/>
        <v>#REF!</v>
      </c>
      <c r="AE162" s="70" t="e">
        <f t="shared" si="181"/>
        <v>#REF!</v>
      </c>
      <c r="AG162" s="17"/>
      <c r="AH162" s="17"/>
    </row>
    <row r="163" spans="2:34" x14ac:dyDescent="0.2">
      <c r="B163" s="95">
        <v>1900</v>
      </c>
      <c r="C163" s="71" t="s">
        <v>277</v>
      </c>
      <c r="D163" s="95" t="s">
        <v>193</v>
      </c>
      <c r="E163" s="96" t="e">
        <f t="shared" si="156"/>
        <v>#REF!</v>
      </c>
      <c r="F163" s="96" t="e">
        <f t="shared" si="157"/>
        <v>#REF!</v>
      </c>
      <c r="G163" s="64" t="e">
        <f t="shared" si="158"/>
        <v>#REF!</v>
      </c>
      <c r="H163" s="97">
        <f t="shared" si="159"/>
        <v>0</v>
      </c>
      <c r="I163" s="97">
        <f t="shared" si="160"/>
        <v>0</v>
      </c>
      <c r="J163" s="97">
        <f t="shared" si="161"/>
        <v>0</v>
      </c>
      <c r="K163" s="64" t="e">
        <f t="shared" si="162"/>
        <v>#REF!</v>
      </c>
      <c r="L163" s="98" t="e">
        <f t="shared" si="163"/>
        <v>#REF!</v>
      </c>
      <c r="M163" s="99" t="e">
        <f t="shared" si="164"/>
        <v>#REF!</v>
      </c>
      <c r="N163" s="67" t="e">
        <f t="shared" si="165"/>
        <v>#REF!</v>
      </c>
      <c r="O163" s="71" t="e">
        <f t="shared" si="166"/>
        <v>#REF!</v>
      </c>
      <c r="P163" s="95" t="e">
        <f t="shared" si="167"/>
        <v>#REF!</v>
      </c>
      <c r="Q163" s="70" t="e">
        <f t="shared" si="168"/>
        <v>#REF!</v>
      </c>
      <c r="R163" s="100" t="e">
        <f t="shared" si="169"/>
        <v>#REF!</v>
      </c>
      <c r="S163" s="101" t="e">
        <f t="shared" si="170"/>
        <v>#REF!</v>
      </c>
      <c r="U163" s="64" t="e">
        <f t="shared" si="171"/>
        <v>#REF!</v>
      </c>
      <c r="V163" s="98" t="e">
        <f t="shared" si="172"/>
        <v>#REF!</v>
      </c>
      <c r="W163" s="99" t="e">
        <f t="shared" si="173"/>
        <v>#REF!</v>
      </c>
      <c r="X163" s="67" t="e">
        <f t="shared" si="174"/>
        <v>#REF!</v>
      </c>
      <c r="Y163" s="71" t="e">
        <f t="shared" si="175"/>
        <v>#REF!</v>
      </c>
      <c r="Z163" s="95" t="e">
        <f t="shared" si="176"/>
        <v>#REF!</v>
      </c>
      <c r="AA163" s="70" t="e">
        <f t="shared" si="177"/>
        <v>#REF!</v>
      </c>
      <c r="AB163" s="100" t="e">
        <f t="shared" si="178"/>
        <v>#REF!</v>
      </c>
      <c r="AC163" s="101" t="e">
        <f t="shared" si="179"/>
        <v>#REF!</v>
      </c>
      <c r="AD163" s="71" t="e">
        <f t="shared" si="180"/>
        <v>#REF!</v>
      </c>
      <c r="AE163" s="70" t="e">
        <f t="shared" si="181"/>
        <v>#REF!</v>
      </c>
      <c r="AG163" s="17"/>
      <c r="AH163" s="17"/>
    </row>
    <row r="164" spans="2:34" x14ac:dyDescent="0.2">
      <c r="B164" s="7">
        <v>4391</v>
      </c>
      <c r="C164" s="7" t="s">
        <v>285</v>
      </c>
      <c r="D164" s="7" t="s">
        <v>317</v>
      </c>
      <c r="E164" s="96"/>
      <c r="F164" s="96"/>
      <c r="G164" s="64"/>
      <c r="H164" s="97"/>
      <c r="I164" s="97"/>
      <c r="J164" s="97"/>
      <c r="K164" s="64"/>
      <c r="L164" s="98"/>
      <c r="M164" s="99"/>
      <c r="N164" s="67"/>
      <c r="O164" s="71"/>
      <c r="P164" s="95"/>
      <c r="Q164" s="70"/>
      <c r="R164" s="100"/>
      <c r="S164" s="101"/>
      <c r="U164" s="64"/>
      <c r="V164" s="98"/>
      <c r="W164" s="99"/>
      <c r="X164" s="67"/>
      <c r="Y164" s="71"/>
      <c r="Z164" s="95"/>
      <c r="AA164" s="70"/>
      <c r="AB164" s="100"/>
      <c r="AC164" s="101"/>
      <c r="AD164" s="71"/>
      <c r="AE164" s="70">
        <v>132216.6411697189</v>
      </c>
      <c r="AG164" s="17"/>
      <c r="AH164" s="17"/>
    </row>
    <row r="165" spans="2:34" x14ac:dyDescent="0.2">
      <c r="B165" s="95">
        <v>2039</v>
      </c>
      <c r="C165" s="71" t="s">
        <v>290</v>
      </c>
      <c r="D165" s="95" t="s">
        <v>50</v>
      </c>
      <c r="E165" s="96" t="e">
        <f t="shared" ref="E165:E191" si="182">IF(ISNA(VLOOKUP($B165,SSFQ,134,FALSE)),0,VLOOKUP($B165,SSFQ,134,FALSE))</f>
        <v>#REF!</v>
      </c>
      <c r="F165" s="96" t="e">
        <f t="shared" ref="F165:F191" si="183">IF(ISNA(VLOOKUP($B165,SSFQ,118,FALSE)),0,VLOOKUP($B165,SSFQ,118,FALSE))*0.25</f>
        <v>#REF!</v>
      </c>
      <c r="G165" s="64" t="e">
        <f t="shared" ref="G165:G191" si="184">E165+F165</f>
        <v>#REF!</v>
      </c>
      <c r="H165" s="97">
        <f t="shared" ref="H165:H191" si="185">-IF(ISNA(VLOOKUP($B165,Virt,5,FALSE)),0,VLOOKUP($B165,Virt,5,FALSE))</f>
        <v>0</v>
      </c>
      <c r="I165" s="97">
        <f t="shared" ref="I165:I191" si="186">-IF(ISNA(VLOOKUP($B165,Indy_pivot,2,FALSE)),0,VLOOKUP($B165,Indy_pivot,2,FALSE))</f>
        <v>0</v>
      </c>
      <c r="J165" s="97">
        <f t="shared" ref="J165:J191" si="187">-IF(ISNA(VLOOKUP($B165,NonPar,5,FALSE)),0,VLOOKUP($B165,NonPar,5,FALSE))</f>
        <v>0</v>
      </c>
      <c r="K165" s="64" t="e">
        <f t="shared" ref="K165:K191" si="188">$G165+$H165+$I165+$J165</f>
        <v>#REF!</v>
      </c>
      <c r="L165" s="98" t="e">
        <f t="shared" ref="L165:L191" si="189">K165*$D$16</f>
        <v>#REF!</v>
      </c>
      <c r="M165" s="99" t="e">
        <f t="shared" ref="M165:M191" si="190">IF(K165=0,"",IF(K165&lt;$W$16,"Yes",""))</f>
        <v>#REF!</v>
      </c>
      <c r="N165" s="67" t="e">
        <f t="shared" ref="N165:N191" si="191">IF(K165=0,"",IF(K165&lt;$W$16,$W$16-K165,""))</f>
        <v>#REF!</v>
      </c>
      <c r="O165" s="71" t="e">
        <f t="shared" ref="O165:O191" si="192">IF(K165=0,"",IF(K165&lt;$M$16,(K165+N165)*$Q$16,""))</f>
        <v>#REF!</v>
      </c>
      <c r="P165" s="95" t="e">
        <f t="shared" ref="P165:P191" si="193">IF(K165=0,"",IF(K165&lt;$W$16,(K165+N165),""))</f>
        <v>#REF!</v>
      </c>
      <c r="Q165" s="70" t="e">
        <f t="shared" ref="Q165:Q191" si="194">MAX(O165,(K165*$Q$16))</f>
        <v>#REF!</v>
      </c>
      <c r="R165" s="100" t="e">
        <f t="shared" ref="R165:R191" si="195">IF(Q165=0,0,(Q165-L165))</f>
        <v>#REF!</v>
      </c>
      <c r="S165" s="101" t="e">
        <f t="shared" ref="S165:S191" si="196">IF(R165=0,"",(R165/L165))</f>
        <v>#REF!</v>
      </c>
      <c r="U165" s="64" t="e">
        <f t="shared" ref="U165:U191" si="197">$G165+$H165+$I165+$J165</f>
        <v>#REF!</v>
      </c>
      <c r="V165" s="98" t="e">
        <f t="shared" ref="V165:V191" si="198">U165*$E$16</f>
        <v>#REF!</v>
      </c>
      <c r="W165" s="99" t="e">
        <f t="shared" ref="W165:W191" si="199">IF(U165=0,"",IF(U165&lt;$W$16,"Yes",""))</f>
        <v>#REF!</v>
      </c>
      <c r="X165" s="67" t="e">
        <f t="shared" ref="X165:X191" si="200">IF(U165=0,0,IF(U165&lt;$W$16,$W$16-U165,0))</f>
        <v>#REF!</v>
      </c>
      <c r="Y165" s="71" t="e">
        <f t="shared" ref="Y165:Y191" si="201">IF(U165=0,"",IF(U165&lt;$W$16,(U165+X165)*$AA$16,""))</f>
        <v>#REF!</v>
      </c>
      <c r="Z165" s="95" t="e">
        <f t="shared" ref="Z165:Z191" si="202">IF(U165=0,"",IF(U165&lt;$W$16,(U165+X165),""))</f>
        <v>#REF!</v>
      </c>
      <c r="AA165" s="70" t="e">
        <f t="shared" ref="AA165:AA191" si="203">MAX(Y165,(U165*$AA$16))</f>
        <v>#REF!</v>
      </c>
      <c r="AB165" s="100" t="e">
        <f t="shared" ref="AB165:AB191" si="204">IF(AA165=0,"",(AA165-V165))</f>
        <v>#REF!</v>
      </c>
      <c r="AC165" s="101" t="e">
        <f t="shared" ref="AC165:AC191" si="205">IF(AB165="","",(AB165/V165))</f>
        <v>#REF!</v>
      </c>
      <c r="AD165" s="71" t="e">
        <f t="shared" ref="AD165:AD191" si="206">IF(AA165=0,0,(U165+X165)/$AA$14)*$E$13</f>
        <v>#REF!</v>
      </c>
      <c r="AE165" s="70" t="e">
        <f t="shared" ref="AE165:AE191" si="207">AA165+AD165</f>
        <v>#REF!</v>
      </c>
      <c r="AG165" s="17"/>
      <c r="AH165" s="17"/>
    </row>
    <row r="166" spans="2:34" x14ac:dyDescent="0.2">
      <c r="B166" s="95">
        <v>2202</v>
      </c>
      <c r="C166" s="71" t="s">
        <v>306</v>
      </c>
      <c r="D166" s="95" t="s">
        <v>215</v>
      </c>
      <c r="E166" s="96" t="e">
        <f t="shared" si="182"/>
        <v>#REF!</v>
      </c>
      <c r="F166" s="96" t="e">
        <f t="shared" si="183"/>
        <v>#REF!</v>
      </c>
      <c r="G166" s="64" t="e">
        <f t="shared" si="184"/>
        <v>#REF!</v>
      </c>
      <c r="H166" s="97">
        <f t="shared" si="185"/>
        <v>0</v>
      </c>
      <c r="I166" s="97">
        <f t="shared" si="186"/>
        <v>0</v>
      </c>
      <c r="J166" s="97">
        <f t="shared" si="187"/>
        <v>0</v>
      </c>
      <c r="K166" s="64" t="e">
        <f t="shared" si="188"/>
        <v>#REF!</v>
      </c>
      <c r="L166" s="98" t="e">
        <f t="shared" si="189"/>
        <v>#REF!</v>
      </c>
      <c r="M166" s="99" t="e">
        <f t="shared" si="190"/>
        <v>#REF!</v>
      </c>
      <c r="N166" s="67" t="e">
        <f t="shared" si="191"/>
        <v>#REF!</v>
      </c>
      <c r="O166" s="71" t="e">
        <f t="shared" si="192"/>
        <v>#REF!</v>
      </c>
      <c r="P166" s="95" t="e">
        <f t="shared" si="193"/>
        <v>#REF!</v>
      </c>
      <c r="Q166" s="70" t="e">
        <f t="shared" si="194"/>
        <v>#REF!</v>
      </c>
      <c r="R166" s="100" t="e">
        <f t="shared" si="195"/>
        <v>#REF!</v>
      </c>
      <c r="S166" s="101" t="e">
        <f t="shared" si="196"/>
        <v>#REF!</v>
      </c>
      <c r="U166" s="64" t="e">
        <f t="shared" si="197"/>
        <v>#REF!</v>
      </c>
      <c r="V166" s="98" t="e">
        <f t="shared" si="198"/>
        <v>#REF!</v>
      </c>
      <c r="W166" s="99" t="e">
        <f t="shared" si="199"/>
        <v>#REF!</v>
      </c>
      <c r="X166" s="67" t="e">
        <f t="shared" si="200"/>
        <v>#REF!</v>
      </c>
      <c r="Y166" s="71" t="e">
        <f t="shared" si="201"/>
        <v>#REF!</v>
      </c>
      <c r="Z166" s="95" t="e">
        <f t="shared" si="202"/>
        <v>#REF!</v>
      </c>
      <c r="AA166" s="70" t="e">
        <f t="shared" si="203"/>
        <v>#REF!</v>
      </c>
      <c r="AB166" s="100" t="e">
        <f t="shared" si="204"/>
        <v>#REF!</v>
      </c>
      <c r="AC166" s="101" t="e">
        <f t="shared" si="205"/>
        <v>#REF!</v>
      </c>
      <c r="AD166" s="71" t="e">
        <f t="shared" si="206"/>
        <v>#REF!</v>
      </c>
      <c r="AE166" s="70" t="e">
        <f t="shared" si="207"/>
        <v>#REF!</v>
      </c>
      <c r="AG166" s="17"/>
      <c r="AH166" s="17"/>
    </row>
    <row r="167" spans="2:34" x14ac:dyDescent="0.2">
      <c r="B167" s="95">
        <v>2016</v>
      </c>
      <c r="C167" s="71" t="s">
        <v>288</v>
      </c>
      <c r="D167" s="95" t="s">
        <v>195</v>
      </c>
      <c r="E167" s="96" t="e">
        <f t="shared" si="182"/>
        <v>#REF!</v>
      </c>
      <c r="F167" s="96" t="e">
        <f t="shared" si="183"/>
        <v>#REF!</v>
      </c>
      <c r="G167" s="64" t="e">
        <f t="shared" si="184"/>
        <v>#REF!</v>
      </c>
      <c r="H167" s="97">
        <f t="shared" si="185"/>
        <v>0</v>
      </c>
      <c r="I167" s="97">
        <f t="shared" si="186"/>
        <v>0</v>
      </c>
      <c r="J167" s="97">
        <f t="shared" si="187"/>
        <v>0</v>
      </c>
      <c r="K167" s="64" t="e">
        <f t="shared" si="188"/>
        <v>#REF!</v>
      </c>
      <c r="L167" s="98" t="e">
        <f t="shared" si="189"/>
        <v>#REF!</v>
      </c>
      <c r="M167" s="99" t="e">
        <f t="shared" si="190"/>
        <v>#REF!</v>
      </c>
      <c r="N167" s="67" t="e">
        <f t="shared" si="191"/>
        <v>#REF!</v>
      </c>
      <c r="O167" s="71" t="e">
        <f t="shared" si="192"/>
        <v>#REF!</v>
      </c>
      <c r="P167" s="95" t="e">
        <f t="shared" si="193"/>
        <v>#REF!</v>
      </c>
      <c r="Q167" s="70" t="e">
        <f t="shared" si="194"/>
        <v>#REF!</v>
      </c>
      <c r="R167" s="100" t="e">
        <f t="shared" si="195"/>
        <v>#REF!</v>
      </c>
      <c r="S167" s="101" t="e">
        <f t="shared" si="196"/>
        <v>#REF!</v>
      </c>
      <c r="U167" s="64" t="e">
        <f t="shared" si="197"/>
        <v>#REF!</v>
      </c>
      <c r="V167" s="98" t="e">
        <f t="shared" si="198"/>
        <v>#REF!</v>
      </c>
      <c r="W167" s="99" t="e">
        <f t="shared" si="199"/>
        <v>#REF!</v>
      </c>
      <c r="X167" s="67" t="e">
        <f t="shared" si="200"/>
        <v>#REF!</v>
      </c>
      <c r="Y167" s="71" t="e">
        <f t="shared" si="201"/>
        <v>#REF!</v>
      </c>
      <c r="Z167" s="95" t="e">
        <f t="shared" si="202"/>
        <v>#REF!</v>
      </c>
      <c r="AA167" s="70" t="e">
        <f t="shared" si="203"/>
        <v>#REF!</v>
      </c>
      <c r="AB167" s="100" t="e">
        <f t="shared" si="204"/>
        <v>#REF!</v>
      </c>
      <c r="AC167" s="101" t="e">
        <f t="shared" si="205"/>
        <v>#REF!</v>
      </c>
      <c r="AD167" s="71" t="e">
        <f t="shared" si="206"/>
        <v>#REF!</v>
      </c>
      <c r="AE167" s="70" t="e">
        <f t="shared" si="207"/>
        <v>#REF!</v>
      </c>
      <c r="AG167" s="17"/>
      <c r="AH167" s="17"/>
    </row>
    <row r="168" spans="2:34" x14ac:dyDescent="0.2">
      <c r="B168" s="95">
        <v>1897</v>
      </c>
      <c r="C168" s="71" t="s">
        <v>276</v>
      </c>
      <c r="D168" s="95" t="s">
        <v>196</v>
      </c>
      <c r="E168" s="96" t="e">
        <f t="shared" si="182"/>
        <v>#REF!</v>
      </c>
      <c r="F168" s="96" t="e">
        <f t="shared" si="183"/>
        <v>#REF!</v>
      </c>
      <c r="G168" s="64" t="e">
        <f t="shared" si="184"/>
        <v>#REF!</v>
      </c>
      <c r="H168" s="97">
        <f t="shared" si="185"/>
        <v>0</v>
      </c>
      <c r="I168" s="97">
        <f t="shared" si="186"/>
        <v>0</v>
      </c>
      <c r="J168" s="97">
        <f t="shared" si="187"/>
        <v>0</v>
      </c>
      <c r="K168" s="64" t="e">
        <f t="shared" si="188"/>
        <v>#REF!</v>
      </c>
      <c r="L168" s="98" t="e">
        <f t="shared" si="189"/>
        <v>#REF!</v>
      </c>
      <c r="M168" s="99" t="e">
        <f t="shared" si="190"/>
        <v>#REF!</v>
      </c>
      <c r="N168" s="67" t="e">
        <f t="shared" si="191"/>
        <v>#REF!</v>
      </c>
      <c r="O168" s="71" t="e">
        <f t="shared" si="192"/>
        <v>#REF!</v>
      </c>
      <c r="P168" s="95" t="e">
        <f t="shared" si="193"/>
        <v>#REF!</v>
      </c>
      <c r="Q168" s="70" t="e">
        <f t="shared" si="194"/>
        <v>#REF!</v>
      </c>
      <c r="R168" s="100" t="e">
        <f t="shared" si="195"/>
        <v>#REF!</v>
      </c>
      <c r="S168" s="101" t="e">
        <f t="shared" si="196"/>
        <v>#REF!</v>
      </c>
      <c r="U168" s="64" t="e">
        <f t="shared" si="197"/>
        <v>#REF!</v>
      </c>
      <c r="V168" s="98" t="e">
        <f t="shared" si="198"/>
        <v>#REF!</v>
      </c>
      <c r="W168" s="99" t="e">
        <f t="shared" si="199"/>
        <v>#REF!</v>
      </c>
      <c r="X168" s="67" t="e">
        <f t="shared" si="200"/>
        <v>#REF!</v>
      </c>
      <c r="Y168" s="71" t="e">
        <f t="shared" si="201"/>
        <v>#REF!</v>
      </c>
      <c r="Z168" s="95" t="e">
        <f t="shared" si="202"/>
        <v>#REF!</v>
      </c>
      <c r="AA168" s="70" t="e">
        <f t="shared" si="203"/>
        <v>#REF!</v>
      </c>
      <c r="AB168" s="100" t="e">
        <f t="shared" si="204"/>
        <v>#REF!</v>
      </c>
      <c r="AC168" s="101" t="e">
        <f t="shared" si="205"/>
        <v>#REF!</v>
      </c>
      <c r="AD168" s="71" t="e">
        <f t="shared" si="206"/>
        <v>#REF!</v>
      </c>
      <c r="AE168" s="70" t="e">
        <f t="shared" si="207"/>
        <v>#REF!</v>
      </c>
      <c r="AG168" s="17"/>
      <c r="AH168" s="17"/>
    </row>
    <row r="169" spans="2:34" x14ac:dyDescent="0.2">
      <c r="B169" s="95">
        <v>2047</v>
      </c>
      <c r="C169" s="71" t="s">
        <v>290</v>
      </c>
      <c r="D169" s="95" t="s">
        <v>197</v>
      </c>
      <c r="E169" s="96" t="e">
        <f t="shared" si="182"/>
        <v>#REF!</v>
      </c>
      <c r="F169" s="96" t="e">
        <f t="shared" si="183"/>
        <v>#REF!</v>
      </c>
      <c r="G169" s="64" t="e">
        <f t="shared" si="184"/>
        <v>#REF!</v>
      </c>
      <c r="H169" s="97">
        <f t="shared" si="185"/>
        <v>0</v>
      </c>
      <c r="I169" s="97">
        <f t="shared" si="186"/>
        <v>0</v>
      </c>
      <c r="J169" s="97">
        <f t="shared" si="187"/>
        <v>0</v>
      </c>
      <c r="K169" s="64" t="e">
        <f t="shared" si="188"/>
        <v>#REF!</v>
      </c>
      <c r="L169" s="98" t="e">
        <f t="shared" si="189"/>
        <v>#REF!</v>
      </c>
      <c r="M169" s="99" t="e">
        <f t="shared" si="190"/>
        <v>#REF!</v>
      </c>
      <c r="N169" s="67" t="e">
        <f t="shared" si="191"/>
        <v>#REF!</v>
      </c>
      <c r="O169" s="71" t="e">
        <f t="shared" si="192"/>
        <v>#REF!</v>
      </c>
      <c r="P169" s="95" t="e">
        <f t="shared" si="193"/>
        <v>#REF!</v>
      </c>
      <c r="Q169" s="70" t="e">
        <f t="shared" si="194"/>
        <v>#REF!</v>
      </c>
      <c r="R169" s="100" t="e">
        <f t="shared" si="195"/>
        <v>#REF!</v>
      </c>
      <c r="S169" s="101" t="e">
        <f t="shared" si="196"/>
        <v>#REF!</v>
      </c>
      <c r="U169" s="64" t="e">
        <f t="shared" si="197"/>
        <v>#REF!</v>
      </c>
      <c r="V169" s="98" t="e">
        <f t="shared" si="198"/>
        <v>#REF!</v>
      </c>
      <c r="W169" s="99" t="e">
        <f t="shared" si="199"/>
        <v>#REF!</v>
      </c>
      <c r="X169" s="67" t="e">
        <f t="shared" si="200"/>
        <v>#REF!</v>
      </c>
      <c r="Y169" s="71" t="e">
        <f t="shared" si="201"/>
        <v>#REF!</v>
      </c>
      <c r="Z169" s="95" t="e">
        <f t="shared" si="202"/>
        <v>#REF!</v>
      </c>
      <c r="AA169" s="70" t="e">
        <f t="shared" si="203"/>
        <v>#REF!</v>
      </c>
      <c r="AB169" s="100" t="e">
        <f t="shared" si="204"/>
        <v>#REF!</v>
      </c>
      <c r="AC169" s="101" t="e">
        <f t="shared" si="205"/>
        <v>#REF!</v>
      </c>
      <c r="AD169" s="71" t="e">
        <f t="shared" si="206"/>
        <v>#REF!</v>
      </c>
      <c r="AE169" s="70" t="e">
        <f t="shared" si="207"/>
        <v>#REF!</v>
      </c>
      <c r="AG169" s="17"/>
      <c r="AH169" s="17"/>
    </row>
    <row r="170" spans="2:34" x14ac:dyDescent="0.2">
      <c r="B170" s="95">
        <v>2081</v>
      </c>
      <c r="C170" s="71" t="s">
        <v>295</v>
      </c>
      <c r="D170" s="95" t="s">
        <v>198</v>
      </c>
      <c r="E170" s="96" t="e">
        <f t="shared" si="182"/>
        <v>#REF!</v>
      </c>
      <c r="F170" s="96" t="e">
        <f t="shared" si="183"/>
        <v>#REF!</v>
      </c>
      <c r="G170" s="64" t="e">
        <f t="shared" si="184"/>
        <v>#REF!</v>
      </c>
      <c r="H170" s="97">
        <f t="shared" si="185"/>
        <v>0</v>
      </c>
      <c r="I170" s="97">
        <f t="shared" si="186"/>
        <v>0</v>
      </c>
      <c r="J170" s="97">
        <f t="shared" si="187"/>
        <v>0</v>
      </c>
      <c r="K170" s="64" t="e">
        <f t="shared" si="188"/>
        <v>#REF!</v>
      </c>
      <c r="L170" s="98" t="e">
        <f t="shared" si="189"/>
        <v>#REF!</v>
      </c>
      <c r="M170" s="99" t="e">
        <f t="shared" si="190"/>
        <v>#REF!</v>
      </c>
      <c r="N170" s="67" t="e">
        <f t="shared" si="191"/>
        <v>#REF!</v>
      </c>
      <c r="O170" s="71" t="e">
        <f t="shared" si="192"/>
        <v>#REF!</v>
      </c>
      <c r="P170" s="95" t="e">
        <f t="shared" si="193"/>
        <v>#REF!</v>
      </c>
      <c r="Q170" s="70" t="e">
        <f t="shared" si="194"/>
        <v>#REF!</v>
      </c>
      <c r="R170" s="100" t="e">
        <f t="shared" si="195"/>
        <v>#REF!</v>
      </c>
      <c r="S170" s="101" t="e">
        <f t="shared" si="196"/>
        <v>#REF!</v>
      </c>
      <c r="U170" s="64" t="e">
        <f t="shared" si="197"/>
        <v>#REF!</v>
      </c>
      <c r="V170" s="98" t="e">
        <f t="shared" si="198"/>
        <v>#REF!</v>
      </c>
      <c r="W170" s="99" t="e">
        <f t="shared" si="199"/>
        <v>#REF!</v>
      </c>
      <c r="X170" s="67" t="e">
        <f t="shared" si="200"/>
        <v>#REF!</v>
      </c>
      <c r="Y170" s="71" t="e">
        <f t="shared" si="201"/>
        <v>#REF!</v>
      </c>
      <c r="Z170" s="95" t="e">
        <f t="shared" si="202"/>
        <v>#REF!</v>
      </c>
      <c r="AA170" s="70" t="e">
        <f t="shared" si="203"/>
        <v>#REF!</v>
      </c>
      <c r="AB170" s="100" t="e">
        <f t="shared" si="204"/>
        <v>#REF!</v>
      </c>
      <c r="AC170" s="101" t="e">
        <f t="shared" si="205"/>
        <v>#REF!</v>
      </c>
      <c r="AD170" s="71" t="e">
        <f t="shared" si="206"/>
        <v>#REF!</v>
      </c>
      <c r="AE170" s="70" t="e">
        <f t="shared" si="207"/>
        <v>#REF!</v>
      </c>
      <c r="AG170" s="17"/>
      <c r="AH170" s="17"/>
    </row>
    <row r="171" spans="2:34" x14ac:dyDescent="0.2">
      <c r="B171" s="95">
        <v>2062</v>
      </c>
      <c r="C171" s="71" t="s">
        <v>294</v>
      </c>
      <c r="D171" s="95" t="s">
        <v>199</v>
      </c>
      <c r="E171" s="96" t="e">
        <f t="shared" si="182"/>
        <v>#REF!</v>
      </c>
      <c r="F171" s="96" t="e">
        <f t="shared" si="183"/>
        <v>#REF!</v>
      </c>
      <c r="G171" s="64" t="e">
        <f t="shared" si="184"/>
        <v>#REF!</v>
      </c>
      <c r="H171" s="97">
        <f t="shared" si="185"/>
        <v>0</v>
      </c>
      <c r="I171" s="97">
        <f t="shared" si="186"/>
        <v>0</v>
      </c>
      <c r="J171" s="97">
        <f t="shared" si="187"/>
        <v>0</v>
      </c>
      <c r="K171" s="64" t="e">
        <f t="shared" si="188"/>
        <v>#REF!</v>
      </c>
      <c r="L171" s="98" t="e">
        <f t="shared" si="189"/>
        <v>#REF!</v>
      </c>
      <c r="M171" s="99" t="e">
        <f t="shared" si="190"/>
        <v>#REF!</v>
      </c>
      <c r="N171" s="67" t="e">
        <f t="shared" si="191"/>
        <v>#REF!</v>
      </c>
      <c r="O171" s="71" t="e">
        <f t="shared" si="192"/>
        <v>#REF!</v>
      </c>
      <c r="P171" s="95" t="e">
        <f t="shared" si="193"/>
        <v>#REF!</v>
      </c>
      <c r="Q171" s="70" t="e">
        <f t="shared" si="194"/>
        <v>#REF!</v>
      </c>
      <c r="R171" s="100" t="e">
        <f t="shared" si="195"/>
        <v>#REF!</v>
      </c>
      <c r="S171" s="101" t="e">
        <f t="shared" si="196"/>
        <v>#REF!</v>
      </c>
      <c r="U171" s="64" t="e">
        <f t="shared" si="197"/>
        <v>#REF!</v>
      </c>
      <c r="V171" s="98" t="e">
        <f t="shared" si="198"/>
        <v>#REF!</v>
      </c>
      <c r="W171" s="99" t="e">
        <f t="shared" si="199"/>
        <v>#REF!</v>
      </c>
      <c r="X171" s="67" t="e">
        <f t="shared" si="200"/>
        <v>#REF!</v>
      </c>
      <c r="Y171" s="71" t="e">
        <f t="shared" si="201"/>
        <v>#REF!</v>
      </c>
      <c r="Z171" s="95" t="e">
        <f t="shared" si="202"/>
        <v>#REF!</v>
      </c>
      <c r="AA171" s="70" t="e">
        <f t="shared" si="203"/>
        <v>#REF!</v>
      </c>
      <c r="AB171" s="100" t="e">
        <f t="shared" si="204"/>
        <v>#REF!</v>
      </c>
      <c r="AC171" s="101" t="e">
        <f t="shared" si="205"/>
        <v>#REF!</v>
      </c>
      <c r="AD171" s="71" t="e">
        <f t="shared" si="206"/>
        <v>#REF!</v>
      </c>
      <c r="AE171" s="70" t="e">
        <f t="shared" si="207"/>
        <v>#REF!</v>
      </c>
      <c r="AG171" s="17"/>
      <c r="AH171" s="17"/>
    </row>
    <row r="172" spans="2:34" x14ac:dyDescent="0.2">
      <c r="B172" s="95">
        <v>1973</v>
      </c>
      <c r="C172" s="71" t="s">
        <v>283</v>
      </c>
      <c r="D172" s="95" t="s">
        <v>221</v>
      </c>
      <c r="E172" s="96" t="e">
        <f t="shared" si="182"/>
        <v>#REF!</v>
      </c>
      <c r="F172" s="96" t="e">
        <f t="shared" si="183"/>
        <v>#REF!</v>
      </c>
      <c r="G172" s="64" t="e">
        <f t="shared" si="184"/>
        <v>#REF!</v>
      </c>
      <c r="H172" s="97">
        <f t="shared" si="185"/>
        <v>0</v>
      </c>
      <c r="I172" s="97">
        <f t="shared" si="186"/>
        <v>0</v>
      </c>
      <c r="J172" s="97">
        <f t="shared" si="187"/>
        <v>0</v>
      </c>
      <c r="K172" s="64" t="e">
        <f t="shared" si="188"/>
        <v>#REF!</v>
      </c>
      <c r="L172" s="98" t="e">
        <f t="shared" si="189"/>
        <v>#REF!</v>
      </c>
      <c r="M172" s="99" t="e">
        <f t="shared" si="190"/>
        <v>#REF!</v>
      </c>
      <c r="N172" s="67" t="e">
        <f t="shared" si="191"/>
        <v>#REF!</v>
      </c>
      <c r="O172" s="71" t="e">
        <f t="shared" si="192"/>
        <v>#REF!</v>
      </c>
      <c r="P172" s="95" t="e">
        <f t="shared" si="193"/>
        <v>#REF!</v>
      </c>
      <c r="Q172" s="70" t="e">
        <f t="shared" si="194"/>
        <v>#REF!</v>
      </c>
      <c r="R172" s="100" t="e">
        <f t="shared" si="195"/>
        <v>#REF!</v>
      </c>
      <c r="S172" s="101" t="e">
        <f t="shared" si="196"/>
        <v>#REF!</v>
      </c>
      <c r="U172" s="64" t="e">
        <f t="shared" si="197"/>
        <v>#REF!</v>
      </c>
      <c r="V172" s="98" t="e">
        <f t="shared" si="198"/>
        <v>#REF!</v>
      </c>
      <c r="W172" s="99" t="e">
        <f t="shared" si="199"/>
        <v>#REF!</v>
      </c>
      <c r="X172" s="67" t="e">
        <f t="shared" si="200"/>
        <v>#REF!</v>
      </c>
      <c r="Y172" s="71" t="e">
        <f t="shared" si="201"/>
        <v>#REF!</v>
      </c>
      <c r="Z172" s="95" t="e">
        <f t="shared" si="202"/>
        <v>#REF!</v>
      </c>
      <c r="AA172" s="70" t="e">
        <f t="shared" si="203"/>
        <v>#REF!</v>
      </c>
      <c r="AB172" s="100" t="e">
        <f t="shared" si="204"/>
        <v>#REF!</v>
      </c>
      <c r="AC172" s="101" t="e">
        <f t="shared" si="205"/>
        <v>#REF!</v>
      </c>
      <c r="AD172" s="71" t="e">
        <f t="shared" si="206"/>
        <v>#REF!</v>
      </c>
      <c r="AE172" s="70" t="e">
        <f t="shared" si="207"/>
        <v>#REF!</v>
      </c>
      <c r="AG172" s="17"/>
      <c r="AH172" s="17"/>
    </row>
    <row r="173" spans="2:34" x14ac:dyDescent="0.2">
      <c r="B173" s="95">
        <v>2180</v>
      </c>
      <c r="C173" s="71" t="s">
        <v>302</v>
      </c>
      <c r="D173" s="95" t="s">
        <v>34</v>
      </c>
      <c r="E173" s="96" t="e">
        <f t="shared" si="182"/>
        <v>#REF!</v>
      </c>
      <c r="F173" s="96" t="e">
        <f t="shared" si="183"/>
        <v>#REF!</v>
      </c>
      <c r="G173" s="64" t="e">
        <f t="shared" si="184"/>
        <v>#REF!</v>
      </c>
      <c r="H173" s="97">
        <f t="shared" si="185"/>
        <v>0</v>
      </c>
      <c r="I173" s="97">
        <f t="shared" si="186"/>
        <v>-177.02</v>
      </c>
      <c r="J173" s="97">
        <f t="shared" si="187"/>
        <v>0</v>
      </c>
      <c r="K173" s="64" t="e">
        <f t="shared" si="188"/>
        <v>#REF!</v>
      </c>
      <c r="L173" s="98" t="e">
        <f t="shared" si="189"/>
        <v>#REF!</v>
      </c>
      <c r="M173" s="99" t="e">
        <f t="shared" si="190"/>
        <v>#REF!</v>
      </c>
      <c r="N173" s="67" t="e">
        <f t="shared" si="191"/>
        <v>#REF!</v>
      </c>
      <c r="O173" s="71" t="e">
        <f t="shared" si="192"/>
        <v>#REF!</v>
      </c>
      <c r="P173" s="95" t="e">
        <f t="shared" si="193"/>
        <v>#REF!</v>
      </c>
      <c r="Q173" s="70" t="e">
        <f t="shared" si="194"/>
        <v>#REF!</v>
      </c>
      <c r="R173" s="100" t="e">
        <f t="shared" si="195"/>
        <v>#REF!</v>
      </c>
      <c r="S173" s="101" t="e">
        <f t="shared" si="196"/>
        <v>#REF!</v>
      </c>
      <c r="U173" s="64" t="e">
        <f t="shared" si="197"/>
        <v>#REF!</v>
      </c>
      <c r="V173" s="98" t="e">
        <f t="shared" si="198"/>
        <v>#REF!</v>
      </c>
      <c r="W173" s="99" t="e">
        <f t="shared" si="199"/>
        <v>#REF!</v>
      </c>
      <c r="X173" s="67" t="e">
        <f t="shared" si="200"/>
        <v>#REF!</v>
      </c>
      <c r="Y173" s="71" t="e">
        <f t="shared" si="201"/>
        <v>#REF!</v>
      </c>
      <c r="Z173" s="95" t="e">
        <f t="shared" si="202"/>
        <v>#REF!</v>
      </c>
      <c r="AA173" s="70" t="e">
        <f t="shared" si="203"/>
        <v>#REF!</v>
      </c>
      <c r="AB173" s="100" t="e">
        <f t="shared" si="204"/>
        <v>#REF!</v>
      </c>
      <c r="AC173" s="101" t="e">
        <f t="shared" si="205"/>
        <v>#REF!</v>
      </c>
      <c r="AD173" s="71" t="e">
        <f t="shared" si="206"/>
        <v>#REF!</v>
      </c>
      <c r="AE173" s="70" t="e">
        <f t="shared" si="207"/>
        <v>#REF!</v>
      </c>
      <c r="AG173" s="17"/>
      <c r="AH173" s="17"/>
    </row>
    <row r="174" spans="2:34" x14ac:dyDescent="0.2">
      <c r="B174" s="95">
        <v>1967</v>
      </c>
      <c r="C174" s="71" t="s">
        <v>281</v>
      </c>
      <c r="D174" s="95" t="s">
        <v>127</v>
      </c>
      <c r="E174" s="96" t="e">
        <f t="shared" si="182"/>
        <v>#REF!</v>
      </c>
      <c r="F174" s="96" t="e">
        <f t="shared" si="183"/>
        <v>#REF!</v>
      </c>
      <c r="G174" s="64" t="e">
        <f t="shared" si="184"/>
        <v>#REF!</v>
      </c>
      <c r="H174" s="97">
        <f t="shared" si="185"/>
        <v>0</v>
      </c>
      <c r="I174" s="97">
        <f t="shared" si="186"/>
        <v>0</v>
      </c>
      <c r="J174" s="97">
        <f t="shared" si="187"/>
        <v>0</v>
      </c>
      <c r="K174" s="64" t="e">
        <f t="shared" si="188"/>
        <v>#REF!</v>
      </c>
      <c r="L174" s="98" t="e">
        <f t="shared" si="189"/>
        <v>#REF!</v>
      </c>
      <c r="M174" s="99" t="e">
        <f t="shared" si="190"/>
        <v>#REF!</v>
      </c>
      <c r="N174" s="67" t="e">
        <f t="shared" si="191"/>
        <v>#REF!</v>
      </c>
      <c r="O174" s="71" t="e">
        <f t="shared" si="192"/>
        <v>#REF!</v>
      </c>
      <c r="P174" s="95" t="e">
        <f t="shared" si="193"/>
        <v>#REF!</v>
      </c>
      <c r="Q174" s="70" t="e">
        <f t="shared" si="194"/>
        <v>#REF!</v>
      </c>
      <c r="R174" s="100" t="e">
        <f t="shared" si="195"/>
        <v>#REF!</v>
      </c>
      <c r="S174" s="101" t="e">
        <f t="shared" si="196"/>
        <v>#REF!</v>
      </c>
      <c r="U174" s="64" t="e">
        <f t="shared" si="197"/>
        <v>#REF!</v>
      </c>
      <c r="V174" s="98" t="e">
        <f t="shared" si="198"/>
        <v>#REF!</v>
      </c>
      <c r="W174" s="99" t="e">
        <f t="shared" si="199"/>
        <v>#REF!</v>
      </c>
      <c r="X174" s="67" t="e">
        <f t="shared" si="200"/>
        <v>#REF!</v>
      </c>
      <c r="Y174" s="71" t="e">
        <f t="shared" si="201"/>
        <v>#REF!</v>
      </c>
      <c r="Z174" s="95" t="e">
        <f t="shared" si="202"/>
        <v>#REF!</v>
      </c>
      <c r="AA174" s="70" t="e">
        <f t="shared" si="203"/>
        <v>#REF!</v>
      </c>
      <c r="AB174" s="100" t="e">
        <f t="shared" si="204"/>
        <v>#REF!</v>
      </c>
      <c r="AC174" s="101" t="e">
        <f t="shared" si="205"/>
        <v>#REF!</v>
      </c>
      <c r="AD174" s="71" t="e">
        <f t="shared" si="206"/>
        <v>#REF!</v>
      </c>
      <c r="AE174" s="70" t="e">
        <f t="shared" si="207"/>
        <v>#REF!</v>
      </c>
      <c r="AG174" s="17"/>
      <c r="AH174" s="17"/>
    </row>
    <row r="175" spans="2:34" x14ac:dyDescent="0.2">
      <c r="B175" s="95">
        <v>2009</v>
      </c>
      <c r="C175" s="71" t="s">
        <v>287</v>
      </c>
      <c r="D175" s="95" t="s">
        <v>202</v>
      </c>
      <c r="E175" s="96" t="e">
        <f t="shared" si="182"/>
        <v>#REF!</v>
      </c>
      <c r="F175" s="96" t="e">
        <f t="shared" si="183"/>
        <v>#REF!</v>
      </c>
      <c r="G175" s="64" t="e">
        <f t="shared" si="184"/>
        <v>#REF!</v>
      </c>
      <c r="H175" s="97">
        <f t="shared" si="185"/>
        <v>0</v>
      </c>
      <c r="I175" s="97">
        <f t="shared" si="186"/>
        <v>0</v>
      </c>
      <c r="J175" s="97">
        <f t="shared" si="187"/>
        <v>0</v>
      </c>
      <c r="K175" s="64" t="e">
        <f t="shared" si="188"/>
        <v>#REF!</v>
      </c>
      <c r="L175" s="98" t="e">
        <f t="shared" si="189"/>
        <v>#REF!</v>
      </c>
      <c r="M175" s="99" t="e">
        <f t="shared" si="190"/>
        <v>#REF!</v>
      </c>
      <c r="N175" s="67" t="e">
        <f t="shared" si="191"/>
        <v>#REF!</v>
      </c>
      <c r="O175" s="71" t="e">
        <f t="shared" si="192"/>
        <v>#REF!</v>
      </c>
      <c r="P175" s="95" t="e">
        <f t="shared" si="193"/>
        <v>#REF!</v>
      </c>
      <c r="Q175" s="70" t="e">
        <f t="shared" si="194"/>
        <v>#REF!</v>
      </c>
      <c r="R175" s="100" t="e">
        <f t="shared" si="195"/>
        <v>#REF!</v>
      </c>
      <c r="S175" s="101" t="e">
        <f t="shared" si="196"/>
        <v>#REF!</v>
      </c>
      <c r="U175" s="64" t="e">
        <f t="shared" si="197"/>
        <v>#REF!</v>
      </c>
      <c r="V175" s="98" t="e">
        <f t="shared" si="198"/>
        <v>#REF!</v>
      </c>
      <c r="W175" s="99" t="e">
        <f t="shared" si="199"/>
        <v>#REF!</v>
      </c>
      <c r="X175" s="67" t="e">
        <f t="shared" si="200"/>
        <v>#REF!</v>
      </c>
      <c r="Y175" s="71" t="e">
        <f t="shared" si="201"/>
        <v>#REF!</v>
      </c>
      <c r="Z175" s="95" t="e">
        <f t="shared" si="202"/>
        <v>#REF!</v>
      </c>
      <c r="AA175" s="70" t="e">
        <f t="shared" si="203"/>
        <v>#REF!</v>
      </c>
      <c r="AB175" s="100" t="e">
        <f t="shared" si="204"/>
        <v>#REF!</v>
      </c>
      <c r="AC175" s="101" t="e">
        <f t="shared" si="205"/>
        <v>#REF!</v>
      </c>
      <c r="AD175" s="71" t="e">
        <f t="shared" si="206"/>
        <v>#REF!</v>
      </c>
      <c r="AE175" s="70" t="e">
        <f t="shared" si="207"/>
        <v>#REF!</v>
      </c>
      <c r="AG175" s="17"/>
      <c r="AH175" s="17"/>
    </row>
    <row r="176" spans="2:34" x14ac:dyDescent="0.2">
      <c r="B176" s="95">
        <v>2045</v>
      </c>
      <c r="C176" s="71" t="s">
        <v>290</v>
      </c>
      <c r="D176" s="95" t="s">
        <v>203</v>
      </c>
      <c r="E176" s="96" t="e">
        <f t="shared" si="182"/>
        <v>#REF!</v>
      </c>
      <c r="F176" s="96" t="e">
        <f t="shared" si="183"/>
        <v>#REF!</v>
      </c>
      <c r="G176" s="64" t="e">
        <f t="shared" si="184"/>
        <v>#REF!</v>
      </c>
      <c r="H176" s="97">
        <f t="shared" si="185"/>
        <v>0</v>
      </c>
      <c r="I176" s="97">
        <f t="shared" si="186"/>
        <v>0</v>
      </c>
      <c r="J176" s="97">
        <f t="shared" si="187"/>
        <v>0</v>
      </c>
      <c r="K176" s="64" t="e">
        <f t="shared" si="188"/>
        <v>#REF!</v>
      </c>
      <c r="L176" s="98" t="e">
        <f t="shared" si="189"/>
        <v>#REF!</v>
      </c>
      <c r="M176" s="99" t="e">
        <f t="shared" si="190"/>
        <v>#REF!</v>
      </c>
      <c r="N176" s="67" t="e">
        <f t="shared" si="191"/>
        <v>#REF!</v>
      </c>
      <c r="O176" s="71" t="e">
        <f t="shared" si="192"/>
        <v>#REF!</v>
      </c>
      <c r="P176" s="95" t="e">
        <f t="shared" si="193"/>
        <v>#REF!</v>
      </c>
      <c r="Q176" s="70" t="e">
        <f t="shared" si="194"/>
        <v>#REF!</v>
      </c>
      <c r="R176" s="100" t="e">
        <f t="shared" si="195"/>
        <v>#REF!</v>
      </c>
      <c r="S176" s="101" t="e">
        <f t="shared" si="196"/>
        <v>#REF!</v>
      </c>
      <c r="U176" s="64" t="e">
        <f t="shared" si="197"/>
        <v>#REF!</v>
      </c>
      <c r="V176" s="98" t="e">
        <f t="shared" si="198"/>
        <v>#REF!</v>
      </c>
      <c r="W176" s="99" t="e">
        <f t="shared" si="199"/>
        <v>#REF!</v>
      </c>
      <c r="X176" s="67" t="e">
        <f t="shared" si="200"/>
        <v>#REF!</v>
      </c>
      <c r="Y176" s="71" t="e">
        <f t="shared" si="201"/>
        <v>#REF!</v>
      </c>
      <c r="Z176" s="95" t="e">
        <f t="shared" si="202"/>
        <v>#REF!</v>
      </c>
      <c r="AA176" s="70" t="e">
        <f t="shared" si="203"/>
        <v>#REF!</v>
      </c>
      <c r="AB176" s="100" t="e">
        <f t="shared" si="204"/>
        <v>#REF!</v>
      </c>
      <c r="AC176" s="101" t="e">
        <f t="shared" si="205"/>
        <v>#REF!</v>
      </c>
      <c r="AD176" s="71" t="e">
        <f t="shared" si="206"/>
        <v>#REF!</v>
      </c>
      <c r="AE176" s="70" t="e">
        <f t="shared" si="207"/>
        <v>#REF!</v>
      </c>
      <c r="AG176" s="17"/>
      <c r="AH176" s="17"/>
    </row>
    <row r="177" spans="2:34" x14ac:dyDescent="0.2">
      <c r="B177" s="95">
        <v>1946</v>
      </c>
      <c r="C177" s="71" t="s">
        <v>280</v>
      </c>
      <c r="D177" s="95" t="s">
        <v>154</v>
      </c>
      <c r="E177" s="96" t="e">
        <f t="shared" si="182"/>
        <v>#REF!</v>
      </c>
      <c r="F177" s="96" t="e">
        <f t="shared" si="183"/>
        <v>#REF!</v>
      </c>
      <c r="G177" s="64" t="e">
        <f t="shared" si="184"/>
        <v>#REF!</v>
      </c>
      <c r="H177" s="97">
        <f t="shared" si="185"/>
        <v>0</v>
      </c>
      <c r="I177" s="97">
        <f t="shared" si="186"/>
        <v>0</v>
      </c>
      <c r="J177" s="97">
        <f t="shared" si="187"/>
        <v>0</v>
      </c>
      <c r="K177" s="64" t="e">
        <f t="shared" si="188"/>
        <v>#REF!</v>
      </c>
      <c r="L177" s="98" t="e">
        <f t="shared" si="189"/>
        <v>#REF!</v>
      </c>
      <c r="M177" s="99" t="e">
        <f t="shared" si="190"/>
        <v>#REF!</v>
      </c>
      <c r="N177" s="67" t="e">
        <f t="shared" si="191"/>
        <v>#REF!</v>
      </c>
      <c r="O177" s="71" t="e">
        <f t="shared" si="192"/>
        <v>#REF!</v>
      </c>
      <c r="P177" s="95" t="e">
        <f t="shared" si="193"/>
        <v>#REF!</v>
      </c>
      <c r="Q177" s="70" t="e">
        <f t="shared" si="194"/>
        <v>#REF!</v>
      </c>
      <c r="R177" s="100" t="e">
        <f t="shared" si="195"/>
        <v>#REF!</v>
      </c>
      <c r="S177" s="101" t="e">
        <f t="shared" si="196"/>
        <v>#REF!</v>
      </c>
      <c r="U177" s="64" t="e">
        <f t="shared" si="197"/>
        <v>#REF!</v>
      </c>
      <c r="V177" s="98" t="e">
        <f t="shared" si="198"/>
        <v>#REF!</v>
      </c>
      <c r="W177" s="99" t="e">
        <f t="shared" si="199"/>
        <v>#REF!</v>
      </c>
      <c r="X177" s="67" t="e">
        <f t="shared" si="200"/>
        <v>#REF!</v>
      </c>
      <c r="Y177" s="71" t="e">
        <f t="shared" si="201"/>
        <v>#REF!</v>
      </c>
      <c r="Z177" s="95" t="e">
        <f t="shared" si="202"/>
        <v>#REF!</v>
      </c>
      <c r="AA177" s="70" t="e">
        <f t="shared" si="203"/>
        <v>#REF!</v>
      </c>
      <c r="AB177" s="100" t="e">
        <f t="shared" si="204"/>
        <v>#REF!</v>
      </c>
      <c r="AC177" s="101" t="e">
        <f t="shared" si="205"/>
        <v>#REF!</v>
      </c>
      <c r="AD177" s="71" t="e">
        <f t="shared" si="206"/>
        <v>#REF!</v>
      </c>
      <c r="AE177" s="70" t="e">
        <f t="shared" si="207"/>
        <v>#REF!</v>
      </c>
      <c r="AG177" s="17"/>
      <c r="AH177" s="17"/>
    </row>
    <row r="178" spans="2:34" x14ac:dyDescent="0.2">
      <c r="B178" s="95">
        <v>1977</v>
      </c>
      <c r="C178" s="71" t="s">
        <v>284</v>
      </c>
      <c r="D178" s="95" t="s">
        <v>78</v>
      </c>
      <c r="E178" s="96" t="e">
        <f t="shared" si="182"/>
        <v>#REF!</v>
      </c>
      <c r="F178" s="96" t="e">
        <f t="shared" si="183"/>
        <v>#REF!</v>
      </c>
      <c r="G178" s="64" t="e">
        <f t="shared" si="184"/>
        <v>#REF!</v>
      </c>
      <c r="H178" s="97">
        <f t="shared" si="185"/>
        <v>0</v>
      </c>
      <c r="I178" s="97">
        <f t="shared" si="186"/>
        <v>0</v>
      </c>
      <c r="J178" s="97">
        <f t="shared" si="187"/>
        <v>0</v>
      </c>
      <c r="K178" s="64" t="e">
        <f t="shared" si="188"/>
        <v>#REF!</v>
      </c>
      <c r="L178" s="98" t="e">
        <f t="shared" si="189"/>
        <v>#REF!</v>
      </c>
      <c r="M178" s="99" t="e">
        <f t="shared" si="190"/>
        <v>#REF!</v>
      </c>
      <c r="N178" s="67" t="e">
        <f t="shared" si="191"/>
        <v>#REF!</v>
      </c>
      <c r="O178" s="71" t="e">
        <f t="shared" si="192"/>
        <v>#REF!</v>
      </c>
      <c r="P178" s="95" t="e">
        <f t="shared" si="193"/>
        <v>#REF!</v>
      </c>
      <c r="Q178" s="70" t="e">
        <f t="shared" si="194"/>
        <v>#REF!</v>
      </c>
      <c r="R178" s="100" t="e">
        <f t="shared" si="195"/>
        <v>#REF!</v>
      </c>
      <c r="S178" s="101" t="e">
        <f t="shared" si="196"/>
        <v>#REF!</v>
      </c>
      <c r="U178" s="64" t="e">
        <f t="shared" si="197"/>
        <v>#REF!</v>
      </c>
      <c r="V178" s="98" t="e">
        <f t="shared" si="198"/>
        <v>#REF!</v>
      </c>
      <c r="W178" s="99" t="e">
        <f t="shared" si="199"/>
        <v>#REF!</v>
      </c>
      <c r="X178" s="67" t="e">
        <f t="shared" si="200"/>
        <v>#REF!</v>
      </c>
      <c r="Y178" s="71" t="e">
        <f t="shared" si="201"/>
        <v>#REF!</v>
      </c>
      <c r="Z178" s="95" t="e">
        <f t="shared" si="202"/>
        <v>#REF!</v>
      </c>
      <c r="AA178" s="70" t="e">
        <f t="shared" si="203"/>
        <v>#REF!</v>
      </c>
      <c r="AB178" s="100" t="e">
        <f t="shared" si="204"/>
        <v>#REF!</v>
      </c>
      <c r="AC178" s="101" t="e">
        <f t="shared" si="205"/>
        <v>#REF!</v>
      </c>
      <c r="AD178" s="71" t="e">
        <f t="shared" si="206"/>
        <v>#REF!</v>
      </c>
      <c r="AE178" s="70" t="e">
        <f t="shared" si="207"/>
        <v>#REF!</v>
      </c>
      <c r="AG178" s="17"/>
      <c r="AH178" s="17"/>
    </row>
    <row r="179" spans="2:34" x14ac:dyDescent="0.2">
      <c r="B179" s="95">
        <v>2001</v>
      </c>
      <c r="C179" s="71" t="s">
        <v>285</v>
      </c>
      <c r="D179" s="95" t="s">
        <v>68</v>
      </c>
      <c r="E179" s="96" t="e">
        <f t="shared" si="182"/>
        <v>#REF!</v>
      </c>
      <c r="F179" s="96" t="e">
        <f t="shared" si="183"/>
        <v>#REF!</v>
      </c>
      <c r="G179" s="64" t="e">
        <f t="shared" si="184"/>
        <v>#REF!</v>
      </c>
      <c r="H179" s="97">
        <f t="shared" si="185"/>
        <v>0</v>
      </c>
      <c r="I179" s="97">
        <f t="shared" si="186"/>
        <v>0</v>
      </c>
      <c r="J179" s="97">
        <f t="shared" si="187"/>
        <v>0</v>
      </c>
      <c r="K179" s="64" t="e">
        <f t="shared" si="188"/>
        <v>#REF!</v>
      </c>
      <c r="L179" s="98" t="e">
        <f t="shared" si="189"/>
        <v>#REF!</v>
      </c>
      <c r="M179" s="99" t="e">
        <f t="shared" si="190"/>
        <v>#REF!</v>
      </c>
      <c r="N179" s="67" t="e">
        <f t="shared" si="191"/>
        <v>#REF!</v>
      </c>
      <c r="O179" s="71" t="e">
        <f t="shared" si="192"/>
        <v>#REF!</v>
      </c>
      <c r="P179" s="95" t="e">
        <f t="shared" si="193"/>
        <v>#REF!</v>
      </c>
      <c r="Q179" s="70" t="e">
        <f t="shared" si="194"/>
        <v>#REF!</v>
      </c>
      <c r="R179" s="100" t="e">
        <f t="shared" si="195"/>
        <v>#REF!</v>
      </c>
      <c r="S179" s="101" t="e">
        <f t="shared" si="196"/>
        <v>#REF!</v>
      </c>
      <c r="U179" s="64" t="e">
        <f t="shared" si="197"/>
        <v>#REF!</v>
      </c>
      <c r="V179" s="98" t="e">
        <f t="shared" si="198"/>
        <v>#REF!</v>
      </c>
      <c r="W179" s="99" t="e">
        <f t="shared" si="199"/>
        <v>#REF!</v>
      </c>
      <c r="X179" s="67" t="e">
        <f t="shared" si="200"/>
        <v>#REF!</v>
      </c>
      <c r="Y179" s="71" t="e">
        <f t="shared" si="201"/>
        <v>#REF!</v>
      </c>
      <c r="Z179" s="95" t="e">
        <f t="shared" si="202"/>
        <v>#REF!</v>
      </c>
      <c r="AA179" s="70" t="e">
        <f t="shared" si="203"/>
        <v>#REF!</v>
      </c>
      <c r="AB179" s="100" t="e">
        <f t="shared" si="204"/>
        <v>#REF!</v>
      </c>
      <c r="AC179" s="101" t="e">
        <f t="shared" si="205"/>
        <v>#REF!</v>
      </c>
      <c r="AD179" s="71" t="e">
        <f t="shared" si="206"/>
        <v>#REF!</v>
      </c>
      <c r="AE179" s="70" t="e">
        <f t="shared" si="207"/>
        <v>#REF!</v>
      </c>
      <c r="AG179" s="17"/>
      <c r="AH179" s="17"/>
    </row>
    <row r="180" spans="2:34" x14ac:dyDescent="0.2">
      <c r="B180" s="95">
        <v>2182</v>
      </c>
      <c r="C180" s="71" t="s">
        <v>302</v>
      </c>
      <c r="D180" s="95" t="s">
        <v>36</v>
      </c>
      <c r="E180" s="96" t="e">
        <f t="shared" si="182"/>
        <v>#REF!</v>
      </c>
      <c r="F180" s="96" t="e">
        <f t="shared" si="183"/>
        <v>#REF!</v>
      </c>
      <c r="G180" s="64" t="e">
        <f t="shared" si="184"/>
        <v>#REF!</v>
      </c>
      <c r="H180" s="97">
        <f t="shared" si="185"/>
        <v>0</v>
      </c>
      <c r="I180" s="97">
        <f t="shared" si="186"/>
        <v>0</v>
      </c>
      <c r="J180" s="97">
        <f t="shared" si="187"/>
        <v>0</v>
      </c>
      <c r="K180" s="64" t="e">
        <f t="shared" si="188"/>
        <v>#REF!</v>
      </c>
      <c r="L180" s="98" t="e">
        <f t="shared" si="189"/>
        <v>#REF!</v>
      </c>
      <c r="M180" s="99" t="e">
        <f t="shared" si="190"/>
        <v>#REF!</v>
      </c>
      <c r="N180" s="67" t="e">
        <f t="shared" si="191"/>
        <v>#REF!</v>
      </c>
      <c r="O180" s="71" t="e">
        <f t="shared" si="192"/>
        <v>#REF!</v>
      </c>
      <c r="P180" s="95" t="e">
        <f t="shared" si="193"/>
        <v>#REF!</v>
      </c>
      <c r="Q180" s="70" t="e">
        <f t="shared" si="194"/>
        <v>#REF!</v>
      </c>
      <c r="R180" s="100" t="e">
        <f t="shared" si="195"/>
        <v>#REF!</v>
      </c>
      <c r="S180" s="101" t="e">
        <f t="shared" si="196"/>
        <v>#REF!</v>
      </c>
      <c r="U180" s="64" t="e">
        <f t="shared" si="197"/>
        <v>#REF!</v>
      </c>
      <c r="V180" s="98" t="e">
        <f t="shared" si="198"/>
        <v>#REF!</v>
      </c>
      <c r="W180" s="99" t="e">
        <f t="shared" si="199"/>
        <v>#REF!</v>
      </c>
      <c r="X180" s="67" t="e">
        <f t="shared" si="200"/>
        <v>#REF!</v>
      </c>
      <c r="Y180" s="71" t="e">
        <f t="shared" si="201"/>
        <v>#REF!</v>
      </c>
      <c r="Z180" s="95" t="e">
        <f t="shared" si="202"/>
        <v>#REF!</v>
      </c>
      <c r="AA180" s="70" t="e">
        <f t="shared" si="203"/>
        <v>#REF!</v>
      </c>
      <c r="AB180" s="100" t="e">
        <f t="shared" si="204"/>
        <v>#REF!</v>
      </c>
      <c r="AC180" s="101" t="e">
        <f t="shared" si="205"/>
        <v>#REF!</v>
      </c>
      <c r="AD180" s="71" t="e">
        <f t="shared" si="206"/>
        <v>#REF!</v>
      </c>
      <c r="AE180" s="70" t="e">
        <f t="shared" si="207"/>
        <v>#REF!</v>
      </c>
      <c r="AG180" s="17"/>
      <c r="AH180" s="17"/>
    </row>
    <row r="181" spans="2:34" x14ac:dyDescent="0.2">
      <c r="B181" s="95">
        <v>1999</v>
      </c>
      <c r="C181" s="71" t="s">
        <v>285</v>
      </c>
      <c r="D181" s="95" t="s">
        <v>205</v>
      </c>
      <c r="E181" s="96" t="e">
        <f t="shared" si="182"/>
        <v>#REF!</v>
      </c>
      <c r="F181" s="96" t="e">
        <f t="shared" si="183"/>
        <v>#REF!</v>
      </c>
      <c r="G181" s="64" t="e">
        <f t="shared" si="184"/>
        <v>#REF!</v>
      </c>
      <c r="H181" s="97">
        <f t="shared" si="185"/>
        <v>0</v>
      </c>
      <c r="I181" s="97">
        <f t="shared" si="186"/>
        <v>0</v>
      </c>
      <c r="J181" s="97">
        <f t="shared" si="187"/>
        <v>0</v>
      </c>
      <c r="K181" s="64" t="e">
        <f t="shared" si="188"/>
        <v>#REF!</v>
      </c>
      <c r="L181" s="98" t="e">
        <f t="shared" si="189"/>
        <v>#REF!</v>
      </c>
      <c r="M181" s="99" t="e">
        <f t="shared" si="190"/>
        <v>#REF!</v>
      </c>
      <c r="N181" s="67" t="e">
        <f t="shared" si="191"/>
        <v>#REF!</v>
      </c>
      <c r="O181" s="71" t="e">
        <f t="shared" si="192"/>
        <v>#REF!</v>
      </c>
      <c r="P181" s="95" t="e">
        <f t="shared" si="193"/>
        <v>#REF!</v>
      </c>
      <c r="Q181" s="70" t="e">
        <f t="shared" si="194"/>
        <v>#REF!</v>
      </c>
      <c r="R181" s="100" t="e">
        <f t="shared" si="195"/>
        <v>#REF!</v>
      </c>
      <c r="S181" s="101" t="e">
        <f t="shared" si="196"/>
        <v>#REF!</v>
      </c>
      <c r="U181" s="64" t="e">
        <f t="shared" si="197"/>
        <v>#REF!</v>
      </c>
      <c r="V181" s="98" t="e">
        <f t="shared" si="198"/>
        <v>#REF!</v>
      </c>
      <c r="W181" s="99" t="e">
        <f t="shared" si="199"/>
        <v>#REF!</v>
      </c>
      <c r="X181" s="67" t="e">
        <f t="shared" si="200"/>
        <v>#REF!</v>
      </c>
      <c r="Y181" s="71" t="e">
        <f t="shared" si="201"/>
        <v>#REF!</v>
      </c>
      <c r="Z181" s="95" t="e">
        <f t="shared" si="202"/>
        <v>#REF!</v>
      </c>
      <c r="AA181" s="70" t="e">
        <f t="shared" si="203"/>
        <v>#REF!</v>
      </c>
      <c r="AB181" s="100" t="e">
        <f t="shared" si="204"/>
        <v>#REF!</v>
      </c>
      <c r="AC181" s="101" t="e">
        <f t="shared" si="205"/>
        <v>#REF!</v>
      </c>
      <c r="AD181" s="71" t="e">
        <f t="shared" si="206"/>
        <v>#REF!</v>
      </c>
      <c r="AE181" s="70" t="e">
        <f t="shared" si="207"/>
        <v>#REF!</v>
      </c>
      <c r="AG181" s="17"/>
      <c r="AH181" s="17"/>
    </row>
    <row r="182" spans="2:34" x14ac:dyDescent="0.2">
      <c r="B182" s="95">
        <v>2188</v>
      </c>
      <c r="C182" s="71" t="s">
        <v>302</v>
      </c>
      <c r="D182" s="95" t="s">
        <v>206</v>
      </c>
      <c r="E182" s="96" t="e">
        <f t="shared" si="182"/>
        <v>#REF!</v>
      </c>
      <c r="F182" s="96" t="e">
        <f t="shared" si="183"/>
        <v>#REF!</v>
      </c>
      <c r="G182" s="64" t="e">
        <f t="shared" si="184"/>
        <v>#REF!</v>
      </c>
      <c r="H182" s="97">
        <f t="shared" si="185"/>
        <v>0</v>
      </c>
      <c r="I182" s="97">
        <f t="shared" si="186"/>
        <v>0</v>
      </c>
      <c r="J182" s="97">
        <f t="shared" si="187"/>
        <v>0</v>
      </c>
      <c r="K182" s="64" t="e">
        <f t="shared" si="188"/>
        <v>#REF!</v>
      </c>
      <c r="L182" s="98" t="e">
        <f t="shared" si="189"/>
        <v>#REF!</v>
      </c>
      <c r="M182" s="99" t="e">
        <f t="shared" si="190"/>
        <v>#REF!</v>
      </c>
      <c r="N182" s="67" t="e">
        <f t="shared" si="191"/>
        <v>#REF!</v>
      </c>
      <c r="O182" s="71" t="e">
        <f t="shared" si="192"/>
        <v>#REF!</v>
      </c>
      <c r="P182" s="95" t="e">
        <f t="shared" si="193"/>
        <v>#REF!</v>
      </c>
      <c r="Q182" s="70" t="e">
        <f t="shared" si="194"/>
        <v>#REF!</v>
      </c>
      <c r="R182" s="100" t="e">
        <f t="shared" si="195"/>
        <v>#REF!</v>
      </c>
      <c r="S182" s="101" t="e">
        <f t="shared" si="196"/>
        <v>#REF!</v>
      </c>
      <c r="U182" s="64" t="e">
        <f t="shared" si="197"/>
        <v>#REF!</v>
      </c>
      <c r="V182" s="98" t="e">
        <f t="shared" si="198"/>
        <v>#REF!</v>
      </c>
      <c r="W182" s="99" t="e">
        <f t="shared" si="199"/>
        <v>#REF!</v>
      </c>
      <c r="X182" s="67" t="e">
        <f t="shared" si="200"/>
        <v>#REF!</v>
      </c>
      <c r="Y182" s="71" t="e">
        <f t="shared" si="201"/>
        <v>#REF!</v>
      </c>
      <c r="Z182" s="95" t="e">
        <f t="shared" si="202"/>
        <v>#REF!</v>
      </c>
      <c r="AA182" s="70" t="e">
        <f t="shared" si="203"/>
        <v>#REF!</v>
      </c>
      <c r="AB182" s="100" t="e">
        <f t="shared" si="204"/>
        <v>#REF!</v>
      </c>
      <c r="AC182" s="101" t="e">
        <f t="shared" si="205"/>
        <v>#REF!</v>
      </c>
      <c r="AD182" s="71" t="e">
        <f t="shared" si="206"/>
        <v>#REF!</v>
      </c>
      <c r="AE182" s="70" t="e">
        <f t="shared" si="207"/>
        <v>#REF!</v>
      </c>
      <c r="AG182" s="17"/>
      <c r="AH182" s="17"/>
    </row>
    <row r="183" spans="2:34" x14ac:dyDescent="0.2">
      <c r="B183" s="95">
        <v>2044</v>
      </c>
      <c r="C183" s="71" t="s">
        <v>290</v>
      </c>
      <c r="D183" s="95" t="s">
        <v>128</v>
      </c>
      <c r="E183" s="96" t="e">
        <f t="shared" si="182"/>
        <v>#REF!</v>
      </c>
      <c r="F183" s="96" t="e">
        <f t="shared" si="183"/>
        <v>#REF!</v>
      </c>
      <c r="G183" s="64" t="e">
        <f t="shared" si="184"/>
        <v>#REF!</v>
      </c>
      <c r="H183" s="97">
        <f t="shared" si="185"/>
        <v>0</v>
      </c>
      <c r="I183" s="97">
        <f t="shared" si="186"/>
        <v>0</v>
      </c>
      <c r="J183" s="97">
        <f t="shared" si="187"/>
        <v>0</v>
      </c>
      <c r="K183" s="64" t="e">
        <f t="shared" si="188"/>
        <v>#REF!</v>
      </c>
      <c r="L183" s="98" t="e">
        <f t="shared" si="189"/>
        <v>#REF!</v>
      </c>
      <c r="M183" s="99" t="e">
        <f t="shared" si="190"/>
        <v>#REF!</v>
      </c>
      <c r="N183" s="67" t="e">
        <f t="shared" si="191"/>
        <v>#REF!</v>
      </c>
      <c r="O183" s="71" t="e">
        <f t="shared" si="192"/>
        <v>#REF!</v>
      </c>
      <c r="P183" s="95" t="e">
        <f t="shared" si="193"/>
        <v>#REF!</v>
      </c>
      <c r="Q183" s="70" t="e">
        <f t="shared" si="194"/>
        <v>#REF!</v>
      </c>
      <c r="R183" s="100" t="e">
        <f t="shared" si="195"/>
        <v>#REF!</v>
      </c>
      <c r="S183" s="101" t="e">
        <f t="shared" si="196"/>
        <v>#REF!</v>
      </c>
      <c r="U183" s="64" t="e">
        <f t="shared" si="197"/>
        <v>#REF!</v>
      </c>
      <c r="V183" s="98" t="e">
        <f t="shared" si="198"/>
        <v>#REF!</v>
      </c>
      <c r="W183" s="99" t="e">
        <f t="shared" si="199"/>
        <v>#REF!</v>
      </c>
      <c r="X183" s="67" t="e">
        <f t="shared" si="200"/>
        <v>#REF!</v>
      </c>
      <c r="Y183" s="71" t="e">
        <f t="shared" si="201"/>
        <v>#REF!</v>
      </c>
      <c r="Z183" s="95" t="e">
        <f t="shared" si="202"/>
        <v>#REF!</v>
      </c>
      <c r="AA183" s="70" t="e">
        <f t="shared" si="203"/>
        <v>#REF!</v>
      </c>
      <c r="AB183" s="100" t="e">
        <f t="shared" si="204"/>
        <v>#REF!</v>
      </c>
      <c r="AC183" s="101" t="e">
        <f t="shared" si="205"/>
        <v>#REF!</v>
      </c>
      <c r="AD183" s="71" t="e">
        <f t="shared" si="206"/>
        <v>#REF!</v>
      </c>
      <c r="AE183" s="70" t="e">
        <f t="shared" si="207"/>
        <v>#REF!</v>
      </c>
      <c r="AG183" s="17"/>
      <c r="AH183" s="17"/>
    </row>
    <row r="184" spans="2:34" x14ac:dyDescent="0.2">
      <c r="B184" s="95">
        <v>2142</v>
      </c>
      <c r="C184" s="71" t="s">
        <v>300</v>
      </c>
      <c r="D184" s="95" t="s">
        <v>35</v>
      </c>
      <c r="E184" s="96" t="e">
        <f t="shared" si="182"/>
        <v>#REF!</v>
      </c>
      <c r="F184" s="96" t="e">
        <f t="shared" si="183"/>
        <v>#REF!</v>
      </c>
      <c r="G184" s="64" t="e">
        <f t="shared" si="184"/>
        <v>#REF!</v>
      </c>
      <c r="H184" s="97">
        <f t="shared" si="185"/>
        <v>0</v>
      </c>
      <c r="I184" s="97">
        <f t="shared" si="186"/>
        <v>0</v>
      </c>
      <c r="J184" s="97">
        <f t="shared" si="187"/>
        <v>0</v>
      </c>
      <c r="K184" s="64" t="e">
        <f t="shared" si="188"/>
        <v>#REF!</v>
      </c>
      <c r="L184" s="98" t="e">
        <f t="shared" si="189"/>
        <v>#REF!</v>
      </c>
      <c r="M184" s="99" t="e">
        <f t="shared" si="190"/>
        <v>#REF!</v>
      </c>
      <c r="N184" s="67" t="e">
        <f t="shared" si="191"/>
        <v>#REF!</v>
      </c>
      <c r="O184" s="71" t="e">
        <f t="shared" si="192"/>
        <v>#REF!</v>
      </c>
      <c r="P184" s="95" t="e">
        <f t="shared" si="193"/>
        <v>#REF!</v>
      </c>
      <c r="Q184" s="70" t="e">
        <f t="shared" si="194"/>
        <v>#REF!</v>
      </c>
      <c r="R184" s="100" t="e">
        <f t="shared" si="195"/>
        <v>#REF!</v>
      </c>
      <c r="S184" s="101" t="e">
        <f t="shared" si="196"/>
        <v>#REF!</v>
      </c>
      <c r="U184" s="64" t="e">
        <f t="shared" si="197"/>
        <v>#REF!</v>
      </c>
      <c r="V184" s="98" t="e">
        <f t="shared" si="198"/>
        <v>#REF!</v>
      </c>
      <c r="W184" s="99" t="e">
        <f t="shared" si="199"/>
        <v>#REF!</v>
      </c>
      <c r="X184" s="67" t="e">
        <f t="shared" si="200"/>
        <v>#REF!</v>
      </c>
      <c r="Y184" s="71" t="e">
        <f t="shared" si="201"/>
        <v>#REF!</v>
      </c>
      <c r="Z184" s="95" t="e">
        <f t="shared" si="202"/>
        <v>#REF!</v>
      </c>
      <c r="AA184" s="70" t="e">
        <f t="shared" si="203"/>
        <v>#REF!</v>
      </c>
      <c r="AB184" s="100" t="e">
        <f t="shared" si="204"/>
        <v>#REF!</v>
      </c>
      <c r="AC184" s="101" t="e">
        <f t="shared" si="205"/>
        <v>#REF!</v>
      </c>
      <c r="AD184" s="71" t="e">
        <f t="shared" si="206"/>
        <v>#REF!</v>
      </c>
      <c r="AE184" s="70" t="e">
        <f t="shared" si="207"/>
        <v>#REF!</v>
      </c>
      <c r="AG184" s="17"/>
      <c r="AH184" s="17"/>
    </row>
    <row r="185" spans="2:34" x14ac:dyDescent="0.2">
      <c r="B185" s="95">
        <v>2104</v>
      </c>
      <c r="C185" s="71" t="s">
        <v>297</v>
      </c>
      <c r="D185" s="95" t="s">
        <v>58</v>
      </c>
      <c r="E185" s="96" t="e">
        <f t="shared" si="182"/>
        <v>#REF!</v>
      </c>
      <c r="F185" s="96" t="e">
        <f t="shared" si="183"/>
        <v>#REF!</v>
      </c>
      <c r="G185" s="64" t="e">
        <f t="shared" si="184"/>
        <v>#REF!</v>
      </c>
      <c r="H185" s="97">
        <f t="shared" si="185"/>
        <v>-3907.4137904912</v>
      </c>
      <c r="I185" s="97">
        <f t="shared" si="186"/>
        <v>0</v>
      </c>
      <c r="J185" s="97">
        <f t="shared" si="187"/>
        <v>0</v>
      </c>
      <c r="K185" s="64" t="e">
        <f t="shared" si="188"/>
        <v>#REF!</v>
      </c>
      <c r="L185" s="98" t="e">
        <f t="shared" si="189"/>
        <v>#REF!</v>
      </c>
      <c r="M185" s="99" t="e">
        <f t="shared" si="190"/>
        <v>#REF!</v>
      </c>
      <c r="N185" s="67" t="e">
        <f t="shared" si="191"/>
        <v>#REF!</v>
      </c>
      <c r="O185" s="71" t="e">
        <f t="shared" si="192"/>
        <v>#REF!</v>
      </c>
      <c r="P185" s="95" t="e">
        <f t="shared" si="193"/>
        <v>#REF!</v>
      </c>
      <c r="Q185" s="70" t="e">
        <f t="shared" si="194"/>
        <v>#REF!</v>
      </c>
      <c r="R185" s="100" t="e">
        <f t="shared" si="195"/>
        <v>#REF!</v>
      </c>
      <c r="S185" s="101" t="e">
        <f t="shared" si="196"/>
        <v>#REF!</v>
      </c>
      <c r="U185" s="64" t="e">
        <f t="shared" si="197"/>
        <v>#REF!</v>
      </c>
      <c r="V185" s="98" t="e">
        <f t="shared" si="198"/>
        <v>#REF!</v>
      </c>
      <c r="W185" s="99" t="e">
        <f t="shared" si="199"/>
        <v>#REF!</v>
      </c>
      <c r="X185" s="67" t="e">
        <f t="shared" si="200"/>
        <v>#REF!</v>
      </c>
      <c r="Y185" s="71" t="e">
        <f t="shared" si="201"/>
        <v>#REF!</v>
      </c>
      <c r="Z185" s="95" t="e">
        <f t="shared" si="202"/>
        <v>#REF!</v>
      </c>
      <c r="AA185" s="70" t="e">
        <f t="shared" si="203"/>
        <v>#REF!</v>
      </c>
      <c r="AB185" s="100" t="e">
        <f t="shared" si="204"/>
        <v>#REF!</v>
      </c>
      <c r="AC185" s="101" t="e">
        <f t="shared" si="205"/>
        <v>#REF!</v>
      </c>
      <c r="AD185" s="71" t="e">
        <f t="shared" si="206"/>
        <v>#REF!</v>
      </c>
      <c r="AE185" s="70" t="e">
        <f t="shared" si="207"/>
        <v>#REF!</v>
      </c>
      <c r="AG185" s="17"/>
      <c r="AH185" s="17"/>
    </row>
    <row r="186" spans="2:34" x14ac:dyDescent="0.2">
      <c r="B186" s="95">
        <v>1944</v>
      </c>
      <c r="C186" s="71" t="s">
        <v>280</v>
      </c>
      <c r="D186" s="95" t="s">
        <v>207</v>
      </c>
      <c r="E186" s="96" t="e">
        <f t="shared" si="182"/>
        <v>#REF!</v>
      </c>
      <c r="F186" s="96" t="e">
        <f t="shared" si="183"/>
        <v>#REF!</v>
      </c>
      <c r="G186" s="64" t="e">
        <f t="shared" si="184"/>
        <v>#REF!</v>
      </c>
      <c r="H186" s="97">
        <f t="shared" si="185"/>
        <v>0</v>
      </c>
      <c r="I186" s="97">
        <f t="shared" si="186"/>
        <v>0</v>
      </c>
      <c r="J186" s="97">
        <f t="shared" si="187"/>
        <v>0</v>
      </c>
      <c r="K186" s="64" t="e">
        <f t="shared" si="188"/>
        <v>#REF!</v>
      </c>
      <c r="L186" s="98" t="e">
        <f t="shared" si="189"/>
        <v>#REF!</v>
      </c>
      <c r="M186" s="99" t="e">
        <f t="shared" si="190"/>
        <v>#REF!</v>
      </c>
      <c r="N186" s="67" t="e">
        <f t="shared" si="191"/>
        <v>#REF!</v>
      </c>
      <c r="O186" s="71" t="e">
        <f t="shared" si="192"/>
        <v>#REF!</v>
      </c>
      <c r="P186" s="95" t="e">
        <f t="shared" si="193"/>
        <v>#REF!</v>
      </c>
      <c r="Q186" s="70" t="e">
        <f t="shared" si="194"/>
        <v>#REF!</v>
      </c>
      <c r="R186" s="100" t="e">
        <f t="shared" si="195"/>
        <v>#REF!</v>
      </c>
      <c r="S186" s="101" t="e">
        <f t="shared" si="196"/>
        <v>#REF!</v>
      </c>
      <c r="U186" s="64" t="e">
        <f t="shared" si="197"/>
        <v>#REF!</v>
      </c>
      <c r="V186" s="98" t="e">
        <f t="shared" si="198"/>
        <v>#REF!</v>
      </c>
      <c r="W186" s="99" t="e">
        <f t="shared" si="199"/>
        <v>#REF!</v>
      </c>
      <c r="X186" s="67" t="e">
        <f t="shared" si="200"/>
        <v>#REF!</v>
      </c>
      <c r="Y186" s="71" t="e">
        <f t="shared" si="201"/>
        <v>#REF!</v>
      </c>
      <c r="Z186" s="95" t="e">
        <f t="shared" si="202"/>
        <v>#REF!</v>
      </c>
      <c r="AA186" s="70" t="e">
        <f t="shared" si="203"/>
        <v>#REF!</v>
      </c>
      <c r="AB186" s="100" t="e">
        <f t="shared" si="204"/>
        <v>#REF!</v>
      </c>
      <c r="AC186" s="101" t="e">
        <f t="shared" si="205"/>
        <v>#REF!</v>
      </c>
      <c r="AD186" s="71" t="e">
        <f t="shared" si="206"/>
        <v>#REF!</v>
      </c>
      <c r="AE186" s="70" t="e">
        <f t="shared" si="207"/>
        <v>#REF!</v>
      </c>
      <c r="AG186" s="17"/>
      <c r="AH186" s="17"/>
    </row>
    <row r="187" spans="2:34" x14ac:dyDescent="0.2">
      <c r="B187" s="95">
        <v>2103</v>
      </c>
      <c r="C187" s="71" t="s">
        <v>297</v>
      </c>
      <c r="D187" s="95" t="s">
        <v>161</v>
      </c>
      <c r="E187" s="96" t="e">
        <f t="shared" si="182"/>
        <v>#REF!</v>
      </c>
      <c r="F187" s="96" t="e">
        <f t="shared" si="183"/>
        <v>#REF!</v>
      </c>
      <c r="G187" s="64" t="e">
        <f t="shared" si="184"/>
        <v>#REF!</v>
      </c>
      <c r="H187" s="97">
        <f t="shared" si="185"/>
        <v>-29.826907865828701</v>
      </c>
      <c r="I187" s="97">
        <f t="shared" si="186"/>
        <v>0</v>
      </c>
      <c r="J187" s="97">
        <f t="shared" si="187"/>
        <v>0</v>
      </c>
      <c r="K187" s="64" t="e">
        <f t="shared" si="188"/>
        <v>#REF!</v>
      </c>
      <c r="L187" s="98" t="e">
        <f t="shared" si="189"/>
        <v>#REF!</v>
      </c>
      <c r="M187" s="99" t="e">
        <f t="shared" si="190"/>
        <v>#REF!</v>
      </c>
      <c r="N187" s="67" t="e">
        <f t="shared" si="191"/>
        <v>#REF!</v>
      </c>
      <c r="O187" s="71" t="e">
        <f t="shared" si="192"/>
        <v>#REF!</v>
      </c>
      <c r="P187" s="95" t="e">
        <f t="shared" si="193"/>
        <v>#REF!</v>
      </c>
      <c r="Q187" s="70" t="e">
        <f t="shared" si="194"/>
        <v>#REF!</v>
      </c>
      <c r="R187" s="100" t="e">
        <f t="shared" si="195"/>
        <v>#REF!</v>
      </c>
      <c r="S187" s="101" t="e">
        <f t="shared" si="196"/>
        <v>#REF!</v>
      </c>
      <c r="U187" s="64" t="e">
        <f t="shared" si="197"/>
        <v>#REF!</v>
      </c>
      <c r="V187" s="98" t="e">
        <f t="shared" si="198"/>
        <v>#REF!</v>
      </c>
      <c r="W187" s="99" t="e">
        <f t="shared" si="199"/>
        <v>#REF!</v>
      </c>
      <c r="X187" s="67" t="e">
        <f t="shared" si="200"/>
        <v>#REF!</v>
      </c>
      <c r="Y187" s="71" t="e">
        <f t="shared" si="201"/>
        <v>#REF!</v>
      </c>
      <c r="Z187" s="95" t="e">
        <f t="shared" si="202"/>
        <v>#REF!</v>
      </c>
      <c r="AA187" s="70" t="e">
        <f t="shared" si="203"/>
        <v>#REF!</v>
      </c>
      <c r="AB187" s="100" t="e">
        <f t="shared" si="204"/>
        <v>#REF!</v>
      </c>
      <c r="AC187" s="101" t="e">
        <f t="shared" si="205"/>
        <v>#REF!</v>
      </c>
      <c r="AD187" s="71" t="e">
        <f t="shared" si="206"/>
        <v>#REF!</v>
      </c>
      <c r="AE187" s="70" t="e">
        <f t="shared" si="207"/>
        <v>#REF!</v>
      </c>
      <c r="AG187" s="17"/>
      <c r="AH187" s="17"/>
    </row>
    <row r="188" spans="2:34" x14ac:dyDescent="0.2">
      <c r="B188" s="95">
        <v>1935</v>
      </c>
      <c r="C188" s="71" t="s">
        <v>279</v>
      </c>
      <c r="D188" s="95" t="s">
        <v>208</v>
      </c>
      <c r="E188" s="96" t="e">
        <f t="shared" si="182"/>
        <v>#REF!</v>
      </c>
      <c r="F188" s="96" t="e">
        <f t="shared" si="183"/>
        <v>#REF!</v>
      </c>
      <c r="G188" s="64" t="e">
        <f t="shared" si="184"/>
        <v>#REF!</v>
      </c>
      <c r="H188" s="97">
        <f t="shared" si="185"/>
        <v>0</v>
      </c>
      <c r="I188" s="97">
        <f t="shared" si="186"/>
        <v>0</v>
      </c>
      <c r="J188" s="97">
        <f t="shared" si="187"/>
        <v>0</v>
      </c>
      <c r="K188" s="64" t="e">
        <f t="shared" si="188"/>
        <v>#REF!</v>
      </c>
      <c r="L188" s="98" t="e">
        <f t="shared" si="189"/>
        <v>#REF!</v>
      </c>
      <c r="M188" s="99" t="e">
        <f t="shared" si="190"/>
        <v>#REF!</v>
      </c>
      <c r="N188" s="67" t="e">
        <f t="shared" si="191"/>
        <v>#REF!</v>
      </c>
      <c r="O188" s="71" t="e">
        <f t="shared" si="192"/>
        <v>#REF!</v>
      </c>
      <c r="P188" s="95" t="e">
        <f t="shared" si="193"/>
        <v>#REF!</v>
      </c>
      <c r="Q188" s="70" t="e">
        <f t="shared" si="194"/>
        <v>#REF!</v>
      </c>
      <c r="R188" s="100" t="e">
        <f t="shared" si="195"/>
        <v>#REF!</v>
      </c>
      <c r="S188" s="101" t="e">
        <f t="shared" si="196"/>
        <v>#REF!</v>
      </c>
      <c r="U188" s="64" t="e">
        <f t="shared" si="197"/>
        <v>#REF!</v>
      </c>
      <c r="V188" s="98" t="e">
        <f t="shared" si="198"/>
        <v>#REF!</v>
      </c>
      <c r="W188" s="99" t="e">
        <f t="shared" si="199"/>
        <v>#REF!</v>
      </c>
      <c r="X188" s="67" t="e">
        <f t="shared" si="200"/>
        <v>#REF!</v>
      </c>
      <c r="Y188" s="71" t="e">
        <f t="shared" si="201"/>
        <v>#REF!</v>
      </c>
      <c r="Z188" s="95" t="e">
        <f t="shared" si="202"/>
        <v>#REF!</v>
      </c>
      <c r="AA188" s="70" t="e">
        <f t="shared" si="203"/>
        <v>#REF!</v>
      </c>
      <c r="AB188" s="100" t="e">
        <f t="shared" si="204"/>
        <v>#REF!</v>
      </c>
      <c r="AC188" s="101" t="e">
        <f t="shared" si="205"/>
        <v>#REF!</v>
      </c>
      <c r="AD188" s="71" t="e">
        <f t="shared" si="206"/>
        <v>#REF!</v>
      </c>
      <c r="AE188" s="70" t="e">
        <f t="shared" si="207"/>
        <v>#REF!</v>
      </c>
      <c r="AG188" s="17"/>
      <c r="AH188" s="17"/>
    </row>
    <row r="189" spans="2:34" x14ac:dyDescent="0.2">
      <c r="B189" s="95">
        <v>2257</v>
      </c>
      <c r="C189" s="71" t="s">
        <v>312</v>
      </c>
      <c r="D189" s="95" t="s">
        <v>69</v>
      </c>
      <c r="E189" s="96" t="e">
        <f t="shared" si="182"/>
        <v>#REF!</v>
      </c>
      <c r="F189" s="96" t="e">
        <f t="shared" si="183"/>
        <v>#REF!</v>
      </c>
      <c r="G189" s="64" t="e">
        <f t="shared" si="184"/>
        <v>#REF!</v>
      </c>
      <c r="H189" s="97">
        <f t="shared" si="185"/>
        <v>-134.58000000000001</v>
      </c>
      <c r="I189" s="97">
        <f t="shared" si="186"/>
        <v>0</v>
      </c>
      <c r="J189" s="97">
        <f t="shared" si="187"/>
        <v>0</v>
      </c>
      <c r="K189" s="64" t="e">
        <f t="shared" si="188"/>
        <v>#REF!</v>
      </c>
      <c r="L189" s="98" t="e">
        <f t="shared" si="189"/>
        <v>#REF!</v>
      </c>
      <c r="M189" s="99" t="e">
        <f t="shared" si="190"/>
        <v>#REF!</v>
      </c>
      <c r="N189" s="67" t="e">
        <f t="shared" si="191"/>
        <v>#REF!</v>
      </c>
      <c r="O189" s="71" t="e">
        <f t="shared" si="192"/>
        <v>#REF!</v>
      </c>
      <c r="P189" s="95" t="e">
        <f t="shared" si="193"/>
        <v>#REF!</v>
      </c>
      <c r="Q189" s="70" t="e">
        <f t="shared" si="194"/>
        <v>#REF!</v>
      </c>
      <c r="R189" s="100" t="e">
        <f t="shared" si="195"/>
        <v>#REF!</v>
      </c>
      <c r="S189" s="101" t="e">
        <f t="shared" si="196"/>
        <v>#REF!</v>
      </c>
      <c r="U189" s="64" t="e">
        <f t="shared" si="197"/>
        <v>#REF!</v>
      </c>
      <c r="V189" s="98" t="e">
        <f t="shared" si="198"/>
        <v>#REF!</v>
      </c>
      <c r="W189" s="99" t="e">
        <f t="shared" si="199"/>
        <v>#REF!</v>
      </c>
      <c r="X189" s="67" t="e">
        <f t="shared" si="200"/>
        <v>#REF!</v>
      </c>
      <c r="Y189" s="71" t="e">
        <f t="shared" si="201"/>
        <v>#REF!</v>
      </c>
      <c r="Z189" s="95" t="e">
        <f t="shared" si="202"/>
        <v>#REF!</v>
      </c>
      <c r="AA189" s="70" t="e">
        <f t="shared" si="203"/>
        <v>#REF!</v>
      </c>
      <c r="AB189" s="100" t="e">
        <f t="shared" si="204"/>
        <v>#REF!</v>
      </c>
      <c r="AC189" s="101" t="e">
        <f t="shared" si="205"/>
        <v>#REF!</v>
      </c>
      <c r="AD189" s="71" t="e">
        <f t="shared" si="206"/>
        <v>#REF!</v>
      </c>
      <c r="AE189" s="70" t="e">
        <f t="shared" si="207"/>
        <v>#REF!</v>
      </c>
      <c r="AG189" s="17"/>
      <c r="AH189" s="17"/>
    </row>
    <row r="190" spans="2:34" x14ac:dyDescent="0.2">
      <c r="B190" s="95">
        <v>2195</v>
      </c>
      <c r="C190" s="71" t="s">
        <v>304</v>
      </c>
      <c r="D190" s="95" t="s">
        <v>209</v>
      </c>
      <c r="E190" s="96" t="e">
        <f t="shared" si="182"/>
        <v>#REF!</v>
      </c>
      <c r="F190" s="96" t="e">
        <f t="shared" si="183"/>
        <v>#REF!</v>
      </c>
      <c r="G190" s="64" t="e">
        <f t="shared" si="184"/>
        <v>#REF!</v>
      </c>
      <c r="H190" s="97">
        <f t="shared" si="185"/>
        <v>0</v>
      </c>
      <c r="I190" s="97">
        <f t="shared" si="186"/>
        <v>0</v>
      </c>
      <c r="J190" s="97">
        <f t="shared" si="187"/>
        <v>0</v>
      </c>
      <c r="K190" s="64" t="e">
        <f t="shared" si="188"/>
        <v>#REF!</v>
      </c>
      <c r="L190" s="98" t="e">
        <f t="shared" si="189"/>
        <v>#REF!</v>
      </c>
      <c r="M190" s="99" t="e">
        <f t="shared" si="190"/>
        <v>#REF!</v>
      </c>
      <c r="N190" s="67" t="e">
        <f t="shared" si="191"/>
        <v>#REF!</v>
      </c>
      <c r="O190" s="71" t="e">
        <f t="shared" si="192"/>
        <v>#REF!</v>
      </c>
      <c r="P190" s="95" t="e">
        <f t="shared" si="193"/>
        <v>#REF!</v>
      </c>
      <c r="Q190" s="70" t="e">
        <f t="shared" si="194"/>
        <v>#REF!</v>
      </c>
      <c r="R190" s="100" t="e">
        <f t="shared" si="195"/>
        <v>#REF!</v>
      </c>
      <c r="S190" s="101" t="e">
        <f t="shared" si="196"/>
        <v>#REF!</v>
      </c>
      <c r="U190" s="64" t="e">
        <f t="shared" si="197"/>
        <v>#REF!</v>
      </c>
      <c r="V190" s="98" t="e">
        <f t="shared" si="198"/>
        <v>#REF!</v>
      </c>
      <c r="W190" s="99" t="e">
        <f t="shared" si="199"/>
        <v>#REF!</v>
      </c>
      <c r="X190" s="67" t="e">
        <f t="shared" si="200"/>
        <v>#REF!</v>
      </c>
      <c r="Y190" s="71" t="e">
        <f t="shared" si="201"/>
        <v>#REF!</v>
      </c>
      <c r="Z190" s="95" t="e">
        <f t="shared" si="202"/>
        <v>#REF!</v>
      </c>
      <c r="AA190" s="70" t="e">
        <f t="shared" si="203"/>
        <v>#REF!</v>
      </c>
      <c r="AB190" s="100" t="e">
        <f t="shared" si="204"/>
        <v>#REF!</v>
      </c>
      <c r="AC190" s="101" t="e">
        <f t="shared" si="205"/>
        <v>#REF!</v>
      </c>
      <c r="AD190" s="71" t="e">
        <f t="shared" si="206"/>
        <v>#REF!</v>
      </c>
      <c r="AE190" s="70" t="e">
        <f t="shared" si="207"/>
        <v>#REF!</v>
      </c>
      <c r="AG190" s="17"/>
      <c r="AH190" s="17"/>
    </row>
    <row r="191" spans="2:34" x14ac:dyDescent="0.2">
      <c r="B191" s="95">
        <v>2244</v>
      </c>
      <c r="C191" s="71" t="s">
        <v>310</v>
      </c>
      <c r="D191" s="95" t="s">
        <v>210</v>
      </c>
      <c r="E191" s="96" t="e">
        <f t="shared" si="182"/>
        <v>#REF!</v>
      </c>
      <c r="F191" s="96" t="e">
        <f t="shared" si="183"/>
        <v>#REF!</v>
      </c>
      <c r="G191" s="64" t="e">
        <f t="shared" si="184"/>
        <v>#REF!</v>
      </c>
      <c r="H191" s="97">
        <f t="shared" si="185"/>
        <v>0</v>
      </c>
      <c r="I191" s="97">
        <f t="shared" si="186"/>
        <v>0</v>
      </c>
      <c r="J191" s="97">
        <f t="shared" si="187"/>
        <v>0</v>
      </c>
      <c r="K191" s="64" t="e">
        <f t="shared" si="188"/>
        <v>#REF!</v>
      </c>
      <c r="L191" s="98" t="e">
        <f t="shared" si="189"/>
        <v>#REF!</v>
      </c>
      <c r="M191" s="99" t="e">
        <f t="shared" si="190"/>
        <v>#REF!</v>
      </c>
      <c r="N191" s="67" t="e">
        <f t="shared" si="191"/>
        <v>#REF!</v>
      </c>
      <c r="O191" s="71" t="e">
        <f t="shared" si="192"/>
        <v>#REF!</v>
      </c>
      <c r="P191" s="95" t="e">
        <f t="shared" si="193"/>
        <v>#REF!</v>
      </c>
      <c r="Q191" s="70" t="e">
        <f t="shared" si="194"/>
        <v>#REF!</v>
      </c>
      <c r="R191" s="100" t="e">
        <f t="shared" si="195"/>
        <v>#REF!</v>
      </c>
      <c r="S191" s="101" t="e">
        <f t="shared" si="196"/>
        <v>#REF!</v>
      </c>
      <c r="U191" s="64" t="e">
        <f t="shared" si="197"/>
        <v>#REF!</v>
      </c>
      <c r="V191" s="98" t="e">
        <f t="shared" si="198"/>
        <v>#REF!</v>
      </c>
      <c r="W191" s="99" t="e">
        <f t="shared" si="199"/>
        <v>#REF!</v>
      </c>
      <c r="X191" s="67" t="e">
        <f t="shared" si="200"/>
        <v>#REF!</v>
      </c>
      <c r="Y191" s="71" t="e">
        <f t="shared" si="201"/>
        <v>#REF!</v>
      </c>
      <c r="Z191" s="95" t="e">
        <f t="shared" si="202"/>
        <v>#REF!</v>
      </c>
      <c r="AA191" s="70" t="e">
        <f t="shared" si="203"/>
        <v>#REF!</v>
      </c>
      <c r="AB191" s="100" t="e">
        <f t="shared" si="204"/>
        <v>#REF!</v>
      </c>
      <c r="AC191" s="101" t="e">
        <f t="shared" si="205"/>
        <v>#REF!</v>
      </c>
      <c r="AD191" s="71" t="e">
        <f t="shared" si="206"/>
        <v>#REF!</v>
      </c>
      <c r="AE191" s="70" t="e">
        <f t="shared" si="207"/>
        <v>#REF!</v>
      </c>
      <c r="AG191" s="17"/>
      <c r="AH191" s="17"/>
    </row>
    <row r="192" spans="2:34" x14ac:dyDescent="0.2">
      <c r="B192" s="7">
        <v>4038</v>
      </c>
      <c r="C192" s="7" t="s">
        <v>296</v>
      </c>
      <c r="D192" s="7" t="s">
        <v>323</v>
      </c>
      <c r="E192" s="96"/>
      <c r="F192" s="96"/>
      <c r="G192" s="64"/>
      <c r="H192" s="97"/>
      <c r="I192" s="97"/>
      <c r="J192" s="97"/>
      <c r="K192" s="64"/>
      <c r="L192" s="98"/>
      <c r="M192" s="99"/>
      <c r="N192" s="67"/>
      <c r="O192" s="71"/>
      <c r="P192" s="95"/>
      <c r="Q192" s="70"/>
      <c r="R192" s="100"/>
      <c r="S192" s="101"/>
      <c r="U192" s="64"/>
      <c r="V192" s="98"/>
      <c r="W192" s="99"/>
      <c r="X192" s="67"/>
      <c r="Y192" s="71"/>
      <c r="Z192" s="95"/>
      <c r="AA192" s="70"/>
      <c r="AB192" s="100"/>
      <c r="AC192" s="101"/>
      <c r="AD192" s="71"/>
      <c r="AE192" s="70">
        <v>128542.57254999304</v>
      </c>
      <c r="AG192" s="17"/>
      <c r="AH192" s="17"/>
    </row>
    <row r="193" spans="2:34" x14ac:dyDescent="0.2">
      <c r="B193" s="95">
        <v>2138</v>
      </c>
      <c r="C193" s="71" t="s">
        <v>300</v>
      </c>
      <c r="D193" s="95" t="s">
        <v>211</v>
      </c>
      <c r="E193" s="96" t="e">
        <f t="shared" ref="E193:E204" si="208">IF(ISNA(VLOOKUP($B193,SSFQ,134,FALSE)),0,VLOOKUP($B193,SSFQ,134,FALSE))</f>
        <v>#REF!</v>
      </c>
      <c r="F193" s="96" t="e">
        <f t="shared" ref="F193:F204" si="209">IF(ISNA(VLOOKUP($B193,SSFQ,118,FALSE)),0,VLOOKUP($B193,SSFQ,118,FALSE))*0.25</f>
        <v>#REF!</v>
      </c>
      <c r="G193" s="64" t="e">
        <f t="shared" ref="G193:G204" si="210">E193+F193</f>
        <v>#REF!</v>
      </c>
      <c r="H193" s="97">
        <f t="shared" ref="H193:H204" si="211">-IF(ISNA(VLOOKUP($B193,Virt,5,FALSE)),0,VLOOKUP($B193,Virt,5,FALSE))</f>
        <v>0</v>
      </c>
      <c r="I193" s="97">
        <f t="shared" ref="I193:I204" si="212">-IF(ISNA(VLOOKUP($B193,Indy_pivot,2,FALSE)),0,VLOOKUP($B193,Indy_pivot,2,FALSE))</f>
        <v>0</v>
      </c>
      <c r="J193" s="97">
        <f t="shared" ref="J193:J204" si="213">-IF(ISNA(VLOOKUP($B193,NonPar,5,FALSE)),0,VLOOKUP($B193,NonPar,5,FALSE))</f>
        <v>0</v>
      </c>
      <c r="K193" s="64" t="e">
        <f t="shared" ref="K193:K204" si="214">$G193+$H193+$I193+$J193</f>
        <v>#REF!</v>
      </c>
      <c r="L193" s="98" t="e">
        <f t="shared" ref="L193:L204" si="215">K193*$D$16</f>
        <v>#REF!</v>
      </c>
      <c r="M193" s="99" t="e">
        <f t="shared" ref="M193:M204" si="216">IF(K193=0,"",IF(K193&lt;$W$16,"Yes",""))</f>
        <v>#REF!</v>
      </c>
      <c r="N193" s="67" t="e">
        <f t="shared" ref="N193:N204" si="217">IF(K193=0,"",IF(K193&lt;$W$16,$W$16-K193,""))</f>
        <v>#REF!</v>
      </c>
      <c r="O193" s="71" t="e">
        <f t="shared" ref="O193:O204" si="218">IF(K193=0,"",IF(K193&lt;$M$16,(K193+N193)*$Q$16,""))</f>
        <v>#REF!</v>
      </c>
      <c r="P193" s="95" t="e">
        <f t="shared" ref="P193:P204" si="219">IF(K193=0,"",IF(K193&lt;$W$16,(K193+N193),""))</f>
        <v>#REF!</v>
      </c>
      <c r="Q193" s="70" t="e">
        <f t="shared" ref="Q193:Q204" si="220">MAX(O193,(K193*$Q$16))</f>
        <v>#REF!</v>
      </c>
      <c r="R193" s="100" t="e">
        <f t="shared" ref="R193:R204" si="221">IF(Q193=0,0,(Q193-L193))</f>
        <v>#REF!</v>
      </c>
      <c r="S193" s="101" t="e">
        <f t="shared" ref="S193:S204" si="222">IF(R193=0,"",(R193/L193))</f>
        <v>#REF!</v>
      </c>
      <c r="U193" s="64" t="e">
        <f t="shared" ref="U193:U204" si="223">$G193+$H193+$I193+$J193</f>
        <v>#REF!</v>
      </c>
      <c r="V193" s="98" t="e">
        <f t="shared" ref="V193:V204" si="224">U193*$E$16</f>
        <v>#REF!</v>
      </c>
      <c r="W193" s="99" t="e">
        <f t="shared" ref="W193:W204" si="225">IF(U193=0,"",IF(U193&lt;$W$16,"Yes",""))</f>
        <v>#REF!</v>
      </c>
      <c r="X193" s="67" t="e">
        <f t="shared" ref="X193:X204" si="226">IF(U193=0,0,IF(U193&lt;$W$16,$W$16-U193,0))</f>
        <v>#REF!</v>
      </c>
      <c r="Y193" s="71" t="e">
        <f t="shared" ref="Y193:Y204" si="227">IF(U193=0,"",IF(U193&lt;$W$16,(U193+X193)*$AA$16,""))</f>
        <v>#REF!</v>
      </c>
      <c r="Z193" s="95" t="e">
        <f t="shared" ref="Z193:Z204" si="228">IF(U193=0,"",IF(U193&lt;$W$16,(U193+X193),""))</f>
        <v>#REF!</v>
      </c>
      <c r="AA193" s="70" t="e">
        <f t="shared" ref="AA193:AA204" si="229">MAX(Y193,(U193*$AA$16))</f>
        <v>#REF!</v>
      </c>
      <c r="AB193" s="100" t="e">
        <f t="shared" ref="AB193:AB204" si="230">IF(AA193=0,"",(AA193-V193))</f>
        <v>#REF!</v>
      </c>
      <c r="AC193" s="101" t="e">
        <f t="shared" ref="AC193:AC204" si="231">IF(AB193="","",(AB193/V193))</f>
        <v>#REF!</v>
      </c>
      <c r="AD193" s="71" t="e">
        <f t="shared" ref="AD193:AD204" si="232">IF(AA193=0,0,(U193+X193)/$AA$14)*$E$13</f>
        <v>#REF!</v>
      </c>
      <c r="AE193" s="70" t="e">
        <f t="shared" ref="AE193:AE204" si="233">AA193+AD193</f>
        <v>#REF!</v>
      </c>
      <c r="AG193" s="17"/>
      <c r="AH193" s="17"/>
    </row>
    <row r="194" spans="2:34" x14ac:dyDescent="0.2">
      <c r="B194" s="95">
        <v>1978</v>
      </c>
      <c r="C194" s="71" t="s">
        <v>284</v>
      </c>
      <c r="D194" s="95" t="s">
        <v>212</v>
      </c>
      <c r="E194" s="96" t="e">
        <f t="shared" si="208"/>
        <v>#REF!</v>
      </c>
      <c r="F194" s="96" t="e">
        <f t="shared" si="209"/>
        <v>#REF!</v>
      </c>
      <c r="G194" s="64" t="e">
        <f t="shared" si="210"/>
        <v>#REF!</v>
      </c>
      <c r="H194" s="97">
        <f t="shared" si="211"/>
        <v>0</v>
      </c>
      <c r="I194" s="97">
        <f t="shared" si="212"/>
        <v>0</v>
      </c>
      <c r="J194" s="97">
        <f t="shared" si="213"/>
        <v>0</v>
      </c>
      <c r="K194" s="64" t="e">
        <f t="shared" si="214"/>
        <v>#REF!</v>
      </c>
      <c r="L194" s="98" t="e">
        <f t="shared" si="215"/>
        <v>#REF!</v>
      </c>
      <c r="M194" s="99" t="e">
        <f t="shared" si="216"/>
        <v>#REF!</v>
      </c>
      <c r="N194" s="67" t="e">
        <f t="shared" si="217"/>
        <v>#REF!</v>
      </c>
      <c r="O194" s="71" t="e">
        <f t="shared" si="218"/>
        <v>#REF!</v>
      </c>
      <c r="P194" s="95" t="e">
        <f t="shared" si="219"/>
        <v>#REF!</v>
      </c>
      <c r="Q194" s="70" t="e">
        <f t="shared" si="220"/>
        <v>#REF!</v>
      </c>
      <c r="R194" s="100" t="e">
        <f t="shared" si="221"/>
        <v>#REF!</v>
      </c>
      <c r="S194" s="101" t="e">
        <f t="shared" si="222"/>
        <v>#REF!</v>
      </c>
      <c r="U194" s="64" t="e">
        <f t="shared" si="223"/>
        <v>#REF!</v>
      </c>
      <c r="V194" s="98" t="e">
        <f t="shared" si="224"/>
        <v>#REF!</v>
      </c>
      <c r="W194" s="99" t="e">
        <f t="shared" si="225"/>
        <v>#REF!</v>
      </c>
      <c r="X194" s="67" t="e">
        <f t="shared" si="226"/>
        <v>#REF!</v>
      </c>
      <c r="Y194" s="71" t="e">
        <f t="shared" si="227"/>
        <v>#REF!</v>
      </c>
      <c r="Z194" s="95" t="e">
        <f t="shared" si="228"/>
        <v>#REF!</v>
      </c>
      <c r="AA194" s="70" t="e">
        <f t="shared" si="229"/>
        <v>#REF!</v>
      </c>
      <c r="AB194" s="100" t="e">
        <f t="shared" si="230"/>
        <v>#REF!</v>
      </c>
      <c r="AC194" s="101" t="e">
        <f t="shared" si="231"/>
        <v>#REF!</v>
      </c>
      <c r="AD194" s="71" t="e">
        <f t="shared" si="232"/>
        <v>#REF!</v>
      </c>
      <c r="AE194" s="70" t="e">
        <f t="shared" si="233"/>
        <v>#REF!</v>
      </c>
      <c r="AG194" s="17"/>
      <c r="AH194" s="17"/>
    </row>
    <row r="195" spans="2:34" x14ac:dyDescent="0.2">
      <c r="B195" s="95">
        <v>2096</v>
      </c>
      <c r="C195" s="71" t="s">
        <v>295</v>
      </c>
      <c r="D195" s="95" t="s">
        <v>213</v>
      </c>
      <c r="E195" s="96" t="e">
        <f t="shared" si="208"/>
        <v>#REF!</v>
      </c>
      <c r="F195" s="96" t="e">
        <f t="shared" si="209"/>
        <v>#REF!</v>
      </c>
      <c r="G195" s="64" t="e">
        <f t="shared" si="210"/>
        <v>#REF!</v>
      </c>
      <c r="H195" s="97">
        <f t="shared" si="211"/>
        <v>0</v>
      </c>
      <c r="I195" s="97">
        <f t="shared" si="212"/>
        <v>0</v>
      </c>
      <c r="J195" s="97">
        <f t="shared" si="213"/>
        <v>0</v>
      </c>
      <c r="K195" s="64" t="e">
        <f t="shared" si="214"/>
        <v>#REF!</v>
      </c>
      <c r="L195" s="98" t="e">
        <f t="shared" si="215"/>
        <v>#REF!</v>
      </c>
      <c r="M195" s="99" t="e">
        <f t="shared" si="216"/>
        <v>#REF!</v>
      </c>
      <c r="N195" s="67" t="e">
        <f t="shared" si="217"/>
        <v>#REF!</v>
      </c>
      <c r="O195" s="71" t="e">
        <f t="shared" si="218"/>
        <v>#REF!</v>
      </c>
      <c r="P195" s="95" t="e">
        <f t="shared" si="219"/>
        <v>#REF!</v>
      </c>
      <c r="Q195" s="70" t="e">
        <f t="shared" si="220"/>
        <v>#REF!</v>
      </c>
      <c r="R195" s="100" t="e">
        <f t="shared" si="221"/>
        <v>#REF!</v>
      </c>
      <c r="S195" s="101" t="e">
        <f t="shared" si="222"/>
        <v>#REF!</v>
      </c>
      <c r="U195" s="64" t="e">
        <f t="shared" si="223"/>
        <v>#REF!</v>
      </c>
      <c r="V195" s="98" t="e">
        <f t="shared" si="224"/>
        <v>#REF!</v>
      </c>
      <c r="W195" s="99" t="e">
        <f t="shared" si="225"/>
        <v>#REF!</v>
      </c>
      <c r="X195" s="67" t="e">
        <f t="shared" si="226"/>
        <v>#REF!</v>
      </c>
      <c r="Y195" s="71" t="e">
        <f t="shared" si="227"/>
        <v>#REF!</v>
      </c>
      <c r="Z195" s="95" t="e">
        <f t="shared" si="228"/>
        <v>#REF!</v>
      </c>
      <c r="AA195" s="70" t="e">
        <f t="shared" si="229"/>
        <v>#REF!</v>
      </c>
      <c r="AB195" s="100" t="e">
        <f t="shared" si="230"/>
        <v>#REF!</v>
      </c>
      <c r="AC195" s="101" t="e">
        <f t="shared" si="231"/>
        <v>#REF!</v>
      </c>
      <c r="AD195" s="71" t="e">
        <f t="shared" si="232"/>
        <v>#REF!</v>
      </c>
      <c r="AE195" s="70" t="e">
        <f t="shared" si="233"/>
        <v>#REF!</v>
      </c>
      <c r="AG195" s="17"/>
      <c r="AH195" s="17"/>
    </row>
    <row r="196" spans="2:34" x14ac:dyDescent="0.2">
      <c r="B196" s="95">
        <v>2022</v>
      </c>
      <c r="C196" s="71" t="s">
        <v>288</v>
      </c>
      <c r="D196" s="95" t="s">
        <v>214</v>
      </c>
      <c r="E196" s="96" t="e">
        <f t="shared" si="208"/>
        <v>#REF!</v>
      </c>
      <c r="F196" s="96" t="e">
        <f t="shared" si="209"/>
        <v>#REF!</v>
      </c>
      <c r="G196" s="64" t="e">
        <f t="shared" si="210"/>
        <v>#REF!</v>
      </c>
      <c r="H196" s="97">
        <f t="shared" si="211"/>
        <v>0</v>
      </c>
      <c r="I196" s="97">
        <f t="shared" si="212"/>
        <v>0</v>
      </c>
      <c r="J196" s="97">
        <f t="shared" si="213"/>
        <v>0</v>
      </c>
      <c r="K196" s="64" t="e">
        <f t="shared" si="214"/>
        <v>#REF!</v>
      </c>
      <c r="L196" s="98" t="e">
        <f t="shared" si="215"/>
        <v>#REF!</v>
      </c>
      <c r="M196" s="99" t="e">
        <f t="shared" si="216"/>
        <v>#REF!</v>
      </c>
      <c r="N196" s="67" t="e">
        <f t="shared" si="217"/>
        <v>#REF!</v>
      </c>
      <c r="O196" s="71" t="e">
        <f t="shared" si="218"/>
        <v>#REF!</v>
      </c>
      <c r="P196" s="95" t="e">
        <f t="shared" si="219"/>
        <v>#REF!</v>
      </c>
      <c r="Q196" s="70" t="e">
        <f t="shared" si="220"/>
        <v>#REF!</v>
      </c>
      <c r="R196" s="100" t="e">
        <f t="shared" si="221"/>
        <v>#REF!</v>
      </c>
      <c r="S196" s="101" t="e">
        <f t="shared" si="222"/>
        <v>#REF!</v>
      </c>
      <c r="U196" s="64" t="e">
        <f t="shared" si="223"/>
        <v>#REF!</v>
      </c>
      <c r="V196" s="98" t="e">
        <f t="shared" si="224"/>
        <v>#REF!</v>
      </c>
      <c r="W196" s="99" t="e">
        <f t="shared" si="225"/>
        <v>#REF!</v>
      </c>
      <c r="X196" s="67" t="e">
        <f t="shared" si="226"/>
        <v>#REF!</v>
      </c>
      <c r="Y196" s="71" t="e">
        <f t="shared" si="227"/>
        <v>#REF!</v>
      </c>
      <c r="Z196" s="95" t="e">
        <f t="shared" si="228"/>
        <v>#REF!</v>
      </c>
      <c r="AA196" s="70" t="e">
        <f t="shared" si="229"/>
        <v>#REF!</v>
      </c>
      <c r="AB196" s="100" t="e">
        <f t="shared" si="230"/>
        <v>#REF!</v>
      </c>
      <c r="AC196" s="101" t="e">
        <f t="shared" si="231"/>
        <v>#REF!</v>
      </c>
      <c r="AD196" s="71" t="e">
        <f t="shared" si="232"/>
        <v>#REF!</v>
      </c>
      <c r="AE196" s="70" t="e">
        <f t="shared" si="233"/>
        <v>#REF!</v>
      </c>
      <c r="AG196" s="17"/>
      <c r="AH196" s="17"/>
    </row>
    <row r="197" spans="2:34" x14ac:dyDescent="0.2">
      <c r="B197" s="95">
        <v>2087</v>
      </c>
      <c r="C197" s="71" t="s">
        <v>295</v>
      </c>
      <c r="D197" s="95" t="s">
        <v>75</v>
      </c>
      <c r="E197" s="96" t="e">
        <f t="shared" si="208"/>
        <v>#REF!</v>
      </c>
      <c r="F197" s="96" t="e">
        <f t="shared" si="209"/>
        <v>#REF!</v>
      </c>
      <c r="G197" s="64" t="e">
        <f t="shared" si="210"/>
        <v>#REF!</v>
      </c>
      <c r="H197" s="97">
        <f t="shared" si="211"/>
        <v>0</v>
      </c>
      <c r="I197" s="97">
        <f t="shared" si="212"/>
        <v>0</v>
      </c>
      <c r="J197" s="97">
        <f t="shared" si="213"/>
        <v>0</v>
      </c>
      <c r="K197" s="64" t="e">
        <f t="shared" si="214"/>
        <v>#REF!</v>
      </c>
      <c r="L197" s="98" t="e">
        <f t="shared" si="215"/>
        <v>#REF!</v>
      </c>
      <c r="M197" s="99" t="e">
        <f t="shared" si="216"/>
        <v>#REF!</v>
      </c>
      <c r="N197" s="67" t="e">
        <f t="shared" si="217"/>
        <v>#REF!</v>
      </c>
      <c r="O197" s="71" t="e">
        <f t="shared" si="218"/>
        <v>#REF!</v>
      </c>
      <c r="P197" s="95" t="e">
        <f t="shared" si="219"/>
        <v>#REF!</v>
      </c>
      <c r="Q197" s="70" t="e">
        <f t="shared" si="220"/>
        <v>#REF!</v>
      </c>
      <c r="R197" s="100" t="e">
        <f t="shared" si="221"/>
        <v>#REF!</v>
      </c>
      <c r="S197" s="101" t="e">
        <f t="shared" si="222"/>
        <v>#REF!</v>
      </c>
      <c r="U197" s="64" t="e">
        <f t="shared" si="223"/>
        <v>#REF!</v>
      </c>
      <c r="V197" s="98" t="e">
        <f t="shared" si="224"/>
        <v>#REF!</v>
      </c>
      <c r="W197" s="99" t="e">
        <f t="shared" si="225"/>
        <v>#REF!</v>
      </c>
      <c r="X197" s="67" t="e">
        <f t="shared" si="226"/>
        <v>#REF!</v>
      </c>
      <c r="Y197" s="71" t="e">
        <f t="shared" si="227"/>
        <v>#REF!</v>
      </c>
      <c r="Z197" s="95" t="e">
        <f t="shared" si="228"/>
        <v>#REF!</v>
      </c>
      <c r="AA197" s="70" t="e">
        <f t="shared" si="229"/>
        <v>#REF!</v>
      </c>
      <c r="AB197" s="100" t="e">
        <f t="shared" si="230"/>
        <v>#REF!</v>
      </c>
      <c r="AC197" s="101" t="e">
        <f t="shared" si="231"/>
        <v>#REF!</v>
      </c>
      <c r="AD197" s="71" t="e">
        <f t="shared" si="232"/>
        <v>#REF!</v>
      </c>
      <c r="AE197" s="70" t="e">
        <f t="shared" si="233"/>
        <v>#REF!</v>
      </c>
      <c r="AG197" s="17"/>
      <c r="AH197" s="17"/>
    </row>
    <row r="198" spans="2:34" x14ac:dyDescent="0.2">
      <c r="B198" s="95">
        <v>1994</v>
      </c>
      <c r="C198" s="71" t="s">
        <v>285</v>
      </c>
      <c r="D198" s="95" t="s">
        <v>116</v>
      </c>
      <c r="E198" s="96" t="e">
        <f t="shared" si="208"/>
        <v>#REF!</v>
      </c>
      <c r="F198" s="96" t="e">
        <f t="shared" si="209"/>
        <v>#REF!</v>
      </c>
      <c r="G198" s="64" t="e">
        <f t="shared" si="210"/>
        <v>#REF!</v>
      </c>
      <c r="H198" s="97">
        <f t="shared" si="211"/>
        <v>0</v>
      </c>
      <c r="I198" s="97">
        <f t="shared" si="212"/>
        <v>0</v>
      </c>
      <c r="J198" s="97">
        <f t="shared" si="213"/>
        <v>0</v>
      </c>
      <c r="K198" s="64" t="e">
        <f t="shared" si="214"/>
        <v>#REF!</v>
      </c>
      <c r="L198" s="98" t="e">
        <f t="shared" si="215"/>
        <v>#REF!</v>
      </c>
      <c r="M198" s="99" t="e">
        <f t="shared" si="216"/>
        <v>#REF!</v>
      </c>
      <c r="N198" s="67" t="e">
        <f t="shared" si="217"/>
        <v>#REF!</v>
      </c>
      <c r="O198" s="71" t="e">
        <f t="shared" si="218"/>
        <v>#REF!</v>
      </c>
      <c r="P198" s="95" t="e">
        <f t="shared" si="219"/>
        <v>#REF!</v>
      </c>
      <c r="Q198" s="70" t="e">
        <f t="shared" si="220"/>
        <v>#REF!</v>
      </c>
      <c r="R198" s="100" t="e">
        <f t="shared" si="221"/>
        <v>#REF!</v>
      </c>
      <c r="S198" s="101" t="e">
        <f t="shared" si="222"/>
        <v>#REF!</v>
      </c>
      <c r="U198" s="64" t="e">
        <f t="shared" si="223"/>
        <v>#REF!</v>
      </c>
      <c r="V198" s="98" t="e">
        <f t="shared" si="224"/>
        <v>#REF!</v>
      </c>
      <c r="W198" s="99" t="e">
        <f t="shared" si="225"/>
        <v>#REF!</v>
      </c>
      <c r="X198" s="67" t="e">
        <f t="shared" si="226"/>
        <v>#REF!</v>
      </c>
      <c r="Y198" s="71" t="e">
        <f t="shared" si="227"/>
        <v>#REF!</v>
      </c>
      <c r="Z198" s="95" t="e">
        <f t="shared" si="228"/>
        <v>#REF!</v>
      </c>
      <c r="AA198" s="70" t="e">
        <f t="shared" si="229"/>
        <v>#REF!</v>
      </c>
      <c r="AB198" s="100" t="e">
        <f t="shared" si="230"/>
        <v>#REF!</v>
      </c>
      <c r="AC198" s="101" t="e">
        <f t="shared" si="231"/>
        <v>#REF!</v>
      </c>
      <c r="AD198" s="71" t="e">
        <f t="shared" si="232"/>
        <v>#REF!</v>
      </c>
      <c r="AE198" s="70" t="e">
        <f t="shared" si="233"/>
        <v>#REF!</v>
      </c>
      <c r="AG198" s="17"/>
      <c r="AH198" s="17"/>
    </row>
    <row r="199" spans="2:34" x14ac:dyDescent="0.2">
      <c r="B199" s="95">
        <v>2225</v>
      </c>
      <c r="C199" s="71" t="s">
        <v>309</v>
      </c>
      <c r="D199" s="95" t="s">
        <v>225</v>
      </c>
      <c r="E199" s="96" t="e">
        <f t="shared" si="208"/>
        <v>#REF!</v>
      </c>
      <c r="F199" s="96" t="e">
        <f t="shared" si="209"/>
        <v>#REF!</v>
      </c>
      <c r="G199" s="64" t="e">
        <f t="shared" si="210"/>
        <v>#REF!</v>
      </c>
      <c r="H199" s="97">
        <f t="shared" si="211"/>
        <v>0</v>
      </c>
      <c r="I199" s="97">
        <f t="shared" si="212"/>
        <v>0</v>
      </c>
      <c r="J199" s="97">
        <f t="shared" si="213"/>
        <v>0</v>
      </c>
      <c r="K199" s="64" t="e">
        <f t="shared" si="214"/>
        <v>#REF!</v>
      </c>
      <c r="L199" s="98" t="e">
        <f t="shared" si="215"/>
        <v>#REF!</v>
      </c>
      <c r="M199" s="99" t="e">
        <f t="shared" si="216"/>
        <v>#REF!</v>
      </c>
      <c r="N199" s="67" t="e">
        <f t="shared" si="217"/>
        <v>#REF!</v>
      </c>
      <c r="O199" s="71" t="e">
        <f t="shared" si="218"/>
        <v>#REF!</v>
      </c>
      <c r="P199" s="95" t="e">
        <f t="shared" si="219"/>
        <v>#REF!</v>
      </c>
      <c r="Q199" s="70" t="e">
        <f t="shared" si="220"/>
        <v>#REF!</v>
      </c>
      <c r="R199" s="100" t="e">
        <f t="shared" si="221"/>
        <v>#REF!</v>
      </c>
      <c r="S199" s="101" t="e">
        <f t="shared" si="222"/>
        <v>#REF!</v>
      </c>
      <c r="U199" s="64" t="e">
        <f t="shared" si="223"/>
        <v>#REF!</v>
      </c>
      <c r="V199" s="98" t="e">
        <f t="shared" si="224"/>
        <v>#REF!</v>
      </c>
      <c r="W199" s="99" t="e">
        <f t="shared" si="225"/>
        <v>#REF!</v>
      </c>
      <c r="X199" s="67" t="e">
        <f t="shared" si="226"/>
        <v>#REF!</v>
      </c>
      <c r="Y199" s="71" t="e">
        <f t="shared" si="227"/>
        <v>#REF!</v>
      </c>
      <c r="Z199" s="95" t="e">
        <f t="shared" si="228"/>
        <v>#REF!</v>
      </c>
      <c r="AA199" s="70" t="e">
        <f t="shared" si="229"/>
        <v>#REF!</v>
      </c>
      <c r="AB199" s="100" t="e">
        <f t="shared" si="230"/>
        <v>#REF!</v>
      </c>
      <c r="AC199" s="101" t="e">
        <f t="shared" si="231"/>
        <v>#REF!</v>
      </c>
      <c r="AD199" s="71" t="e">
        <f t="shared" si="232"/>
        <v>#REF!</v>
      </c>
      <c r="AE199" s="70" t="e">
        <f t="shared" si="233"/>
        <v>#REF!</v>
      </c>
      <c r="AG199" s="17"/>
      <c r="AH199" s="17"/>
    </row>
    <row r="200" spans="2:34" x14ac:dyDescent="0.2">
      <c r="B200" s="95">
        <v>2247</v>
      </c>
      <c r="C200" s="71" t="s">
        <v>311</v>
      </c>
      <c r="D200" s="95" t="s">
        <v>216</v>
      </c>
      <c r="E200" s="96" t="e">
        <f t="shared" si="208"/>
        <v>#REF!</v>
      </c>
      <c r="F200" s="96" t="e">
        <f t="shared" si="209"/>
        <v>#REF!</v>
      </c>
      <c r="G200" s="64" t="e">
        <f t="shared" si="210"/>
        <v>#REF!</v>
      </c>
      <c r="H200" s="97">
        <f t="shared" si="211"/>
        <v>0</v>
      </c>
      <c r="I200" s="97">
        <f t="shared" si="212"/>
        <v>0</v>
      </c>
      <c r="J200" s="97">
        <f t="shared" si="213"/>
        <v>0</v>
      </c>
      <c r="K200" s="64" t="e">
        <f t="shared" si="214"/>
        <v>#REF!</v>
      </c>
      <c r="L200" s="98" t="e">
        <f t="shared" si="215"/>
        <v>#REF!</v>
      </c>
      <c r="M200" s="99" t="e">
        <f t="shared" si="216"/>
        <v>#REF!</v>
      </c>
      <c r="N200" s="67" t="e">
        <f t="shared" si="217"/>
        <v>#REF!</v>
      </c>
      <c r="O200" s="71" t="e">
        <f t="shared" si="218"/>
        <v>#REF!</v>
      </c>
      <c r="P200" s="95" t="e">
        <f t="shared" si="219"/>
        <v>#REF!</v>
      </c>
      <c r="Q200" s="70" t="e">
        <f t="shared" si="220"/>
        <v>#REF!</v>
      </c>
      <c r="R200" s="100" t="e">
        <f t="shared" si="221"/>
        <v>#REF!</v>
      </c>
      <c r="S200" s="101" t="e">
        <f t="shared" si="222"/>
        <v>#REF!</v>
      </c>
      <c r="U200" s="64" t="e">
        <f t="shared" si="223"/>
        <v>#REF!</v>
      </c>
      <c r="V200" s="98" t="e">
        <f t="shared" si="224"/>
        <v>#REF!</v>
      </c>
      <c r="W200" s="99" t="e">
        <f t="shared" si="225"/>
        <v>#REF!</v>
      </c>
      <c r="X200" s="67" t="e">
        <f t="shared" si="226"/>
        <v>#REF!</v>
      </c>
      <c r="Y200" s="71" t="e">
        <f t="shared" si="227"/>
        <v>#REF!</v>
      </c>
      <c r="Z200" s="95" t="e">
        <f t="shared" si="228"/>
        <v>#REF!</v>
      </c>
      <c r="AA200" s="70" t="e">
        <f t="shared" si="229"/>
        <v>#REF!</v>
      </c>
      <c r="AB200" s="100" t="e">
        <f t="shared" si="230"/>
        <v>#REF!</v>
      </c>
      <c r="AC200" s="101" t="e">
        <f t="shared" si="231"/>
        <v>#REF!</v>
      </c>
      <c r="AD200" s="71" t="e">
        <f t="shared" si="232"/>
        <v>#REF!</v>
      </c>
      <c r="AE200" s="70" t="e">
        <f t="shared" si="233"/>
        <v>#REF!</v>
      </c>
      <c r="AG200" s="17"/>
      <c r="AH200" s="17"/>
    </row>
    <row r="201" spans="2:34" x14ac:dyDescent="0.2">
      <c r="B201" s="95">
        <v>2083</v>
      </c>
      <c r="C201" s="71" t="s">
        <v>295</v>
      </c>
      <c r="D201" s="95" t="s">
        <v>42</v>
      </c>
      <c r="E201" s="96" t="e">
        <f t="shared" si="208"/>
        <v>#REF!</v>
      </c>
      <c r="F201" s="96" t="e">
        <f t="shared" si="209"/>
        <v>#REF!</v>
      </c>
      <c r="G201" s="64" t="e">
        <f t="shared" si="210"/>
        <v>#REF!</v>
      </c>
      <c r="H201" s="97">
        <f t="shared" si="211"/>
        <v>0</v>
      </c>
      <c r="I201" s="97">
        <f t="shared" si="212"/>
        <v>-286.49250000000001</v>
      </c>
      <c r="J201" s="97">
        <f t="shared" si="213"/>
        <v>0</v>
      </c>
      <c r="K201" s="64" t="e">
        <f t="shared" si="214"/>
        <v>#REF!</v>
      </c>
      <c r="L201" s="98" t="e">
        <f t="shared" si="215"/>
        <v>#REF!</v>
      </c>
      <c r="M201" s="99" t="e">
        <f t="shared" si="216"/>
        <v>#REF!</v>
      </c>
      <c r="N201" s="67" t="e">
        <f t="shared" si="217"/>
        <v>#REF!</v>
      </c>
      <c r="O201" s="71" t="e">
        <f t="shared" si="218"/>
        <v>#REF!</v>
      </c>
      <c r="P201" s="95" t="e">
        <f t="shared" si="219"/>
        <v>#REF!</v>
      </c>
      <c r="Q201" s="70" t="e">
        <f t="shared" si="220"/>
        <v>#REF!</v>
      </c>
      <c r="R201" s="100" t="e">
        <f t="shared" si="221"/>
        <v>#REF!</v>
      </c>
      <c r="S201" s="101" t="e">
        <f t="shared" si="222"/>
        <v>#REF!</v>
      </c>
      <c r="U201" s="64" t="e">
        <f t="shared" si="223"/>
        <v>#REF!</v>
      </c>
      <c r="V201" s="98" t="e">
        <f t="shared" si="224"/>
        <v>#REF!</v>
      </c>
      <c r="W201" s="99" t="e">
        <f t="shared" si="225"/>
        <v>#REF!</v>
      </c>
      <c r="X201" s="67" t="e">
        <f t="shared" si="226"/>
        <v>#REF!</v>
      </c>
      <c r="Y201" s="71" t="e">
        <f t="shared" si="227"/>
        <v>#REF!</v>
      </c>
      <c r="Z201" s="95" t="e">
        <f t="shared" si="228"/>
        <v>#REF!</v>
      </c>
      <c r="AA201" s="70" t="e">
        <f t="shared" si="229"/>
        <v>#REF!</v>
      </c>
      <c r="AB201" s="100" t="e">
        <f t="shared" si="230"/>
        <v>#REF!</v>
      </c>
      <c r="AC201" s="101" t="e">
        <f t="shared" si="231"/>
        <v>#REF!</v>
      </c>
      <c r="AD201" s="71" t="e">
        <f t="shared" si="232"/>
        <v>#REF!</v>
      </c>
      <c r="AE201" s="70" t="e">
        <f t="shared" si="233"/>
        <v>#REF!</v>
      </c>
      <c r="AG201" s="17"/>
      <c r="AH201" s="17"/>
    </row>
    <row r="202" spans="2:34" x14ac:dyDescent="0.2">
      <c r="B202" s="95">
        <v>1948</v>
      </c>
      <c r="C202" s="71" t="s">
        <v>280</v>
      </c>
      <c r="D202" s="95" t="s">
        <v>80</v>
      </c>
      <c r="E202" s="96" t="e">
        <f t="shared" si="208"/>
        <v>#REF!</v>
      </c>
      <c r="F202" s="96" t="e">
        <f t="shared" si="209"/>
        <v>#REF!</v>
      </c>
      <c r="G202" s="64" t="e">
        <f t="shared" si="210"/>
        <v>#REF!</v>
      </c>
      <c r="H202" s="97">
        <f t="shared" si="211"/>
        <v>0</v>
      </c>
      <c r="I202" s="97">
        <f t="shared" si="212"/>
        <v>0</v>
      </c>
      <c r="J202" s="97">
        <f t="shared" si="213"/>
        <v>0</v>
      </c>
      <c r="K202" s="64" t="e">
        <f t="shared" si="214"/>
        <v>#REF!</v>
      </c>
      <c r="L202" s="98" t="e">
        <f t="shared" si="215"/>
        <v>#REF!</v>
      </c>
      <c r="M202" s="99" t="e">
        <f t="shared" si="216"/>
        <v>#REF!</v>
      </c>
      <c r="N202" s="67" t="e">
        <f t="shared" si="217"/>
        <v>#REF!</v>
      </c>
      <c r="O202" s="71" t="e">
        <f t="shared" si="218"/>
        <v>#REF!</v>
      </c>
      <c r="P202" s="95" t="e">
        <f t="shared" si="219"/>
        <v>#REF!</v>
      </c>
      <c r="Q202" s="70" t="e">
        <f t="shared" si="220"/>
        <v>#REF!</v>
      </c>
      <c r="R202" s="100" t="e">
        <f t="shared" si="221"/>
        <v>#REF!</v>
      </c>
      <c r="S202" s="101" t="e">
        <f t="shared" si="222"/>
        <v>#REF!</v>
      </c>
      <c r="U202" s="64" t="e">
        <f t="shared" si="223"/>
        <v>#REF!</v>
      </c>
      <c r="V202" s="98" t="e">
        <f t="shared" si="224"/>
        <v>#REF!</v>
      </c>
      <c r="W202" s="99" t="e">
        <f t="shared" si="225"/>
        <v>#REF!</v>
      </c>
      <c r="X202" s="67" t="e">
        <f t="shared" si="226"/>
        <v>#REF!</v>
      </c>
      <c r="Y202" s="71" t="e">
        <f t="shared" si="227"/>
        <v>#REF!</v>
      </c>
      <c r="Z202" s="95" t="e">
        <f t="shared" si="228"/>
        <v>#REF!</v>
      </c>
      <c r="AA202" s="70" t="e">
        <f t="shared" si="229"/>
        <v>#REF!</v>
      </c>
      <c r="AB202" s="100" t="e">
        <f t="shared" si="230"/>
        <v>#REF!</v>
      </c>
      <c r="AC202" s="101" t="e">
        <f t="shared" si="231"/>
        <v>#REF!</v>
      </c>
      <c r="AD202" s="71" t="e">
        <f t="shared" si="232"/>
        <v>#REF!</v>
      </c>
      <c r="AE202" s="70" t="e">
        <f t="shared" si="233"/>
        <v>#REF!</v>
      </c>
      <c r="AG202" s="17"/>
      <c r="AH202" s="17"/>
    </row>
    <row r="203" spans="2:34" x14ac:dyDescent="0.2">
      <c r="B203" s="95">
        <v>2144</v>
      </c>
      <c r="C203" s="71" t="s">
        <v>300</v>
      </c>
      <c r="D203" s="95" t="s">
        <v>217</v>
      </c>
      <c r="E203" s="96" t="e">
        <f t="shared" si="208"/>
        <v>#REF!</v>
      </c>
      <c r="F203" s="96" t="e">
        <f t="shared" si="209"/>
        <v>#REF!</v>
      </c>
      <c r="G203" s="64" t="e">
        <f t="shared" si="210"/>
        <v>#REF!</v>
      </c>
      <c r="H203" s="97">
        <f t="shared" si="211"/>
        <v>0</v>
      </c>
      <c r="I203" s="97">
        <f t="shared" si="212"/>
        <v>0</v>
      </c>
      <c r="J203" s="97">
        <f t="shared" si="213"/>
        <v>0</v>
      </c>
      <c r="K203" s="64" t="e">
        <f t="shared" si="214"/>
        <v>#REF!</v>
      </c>
      <c r="L203" s="98" t="e">
        <f t="shared" si="215"/>
        <v>#REF!</v>
      </c>
      <c r="M203" s="99" t="e">
        <f t="shared" si="216"/>
        <v>#REF!</v>
      </c>
      <c r="N203" s="67" t="e">
        <f t="shared" si="217"/>
        <v>#REF!</v>
      </c>
      <c r="O203" s="71" t="e">
        <f t="shared" si="218"/>
        <v>#REF!</v>
      </c>
      <c r="P203" s="95" t="e">
        <f t="shared" si="219"/>
        <v>#REF!</v>
      </c>
      <c r="Q203" s="70" t="e">
        <f t="shared" si="220"/>
        <v>#REF!</v>
      </c>
      <c r="R203" s="100" t="e">
        <f t="shared" si="221"/>
        <v>#REF!</v>
      </c>
      <c r="S203" s="101" t="e">
        <f t="shared" si="222"/>
        <v>#REF!</v>
      </c>
      <c r="U203" s="64" t="e">
        <f t="shared" si="223"/>
        <v>#REF!</v>
      </c>
      <c r="V203" s="98" t="e">
        <f t="shared" si="224"/>
        <v>#REF!</v>
      </c>
      <c r="W203" s="99" t="e">
        <f t="shared" si="225"/>
        <v>#REF!</v>
      </c>
      <c r="X203" s="67" t="e">
        <f t="shared" si="226"/>
        <v>#REF!</v>
      </c>
      <c r="Y203" s="71" t="e">
        <f t="shared" si="227"/>
        <v>#REF!</v>
      </c>
      <c r="Z203" s="95" t="e">
        <f t="shared" si="228"/>
        <v>#REF!</v>
      </c>
      <c r="AA203" s="70" t="e">
        <f t="shared" si="229"/>
        <v>#REF!</v>
      </c>
      <c r="AB203" s="100" t="e">
        <f t="shared" si="230"/>
        <v>#REF!</v>
      </c>
      <c r="AC203" s="101" t="e">
        <f t="shared" si="231"/>
        <v>#REF!</v>
      </c>
      <c r="AD203" s="71" t="e">
        <f t="shared" si="232"/>
        <v>#REF!</v>
      </c>
      <c r="AE203" s="70" t="e">
        <f t="shared" si="233"/>
        <v>#REF!</v>
      </c>
      <c r="AG203" s="17"/>
      <c r="AH203" s="17"/>
    </row>
    <row r="204" spans="2:34" x14ac:dyDescent="0.2">
      <c r="B204" s="95">
        <v>2209</v>
      </c>
      <c r="C204" s="71" t="s">
        <v>306</v>
      </c>
      <c r="D204" s="95" t="s">
        <v>218</v>
      </c>
      <c r="E204" s="96" t="e">
        <f t="shared" si="208"/>
        <v>#REF!</v>
      </c>
      <c r="F204" s="96" t="e">
        <f t="shared" si="209"/>
        <v>#REF!</v>
      </c>
      <c r="G204" s="64" t="e">
        <f t="shared" si="210"/>
        <v>#REF!</v>
      </c>
      <c r="H204" s="97">
        <f t="shared" si="211"/>
        <v>0</v>
      </c>
      <c r="I204" s="97">
        <f t="shared" si="212"/>
        <v>0</v>
      </c>
      <c r="J204" s="97">
        <f t="shared" si="213"/>
        <v>0</v>
      </c>
      <c r="K204" s="64" t="e">
        <f t="shared" si="214"/>
        <v>#REF!</v>
      </c>
      <c r="L204" s="98" t="e">
        <f t="shared" si="215"/>
        <v>#REF!</v>
      </c>
      <c r="M204" s="99" t="e">
        <f t="shared" si="216"/>
        <v>#REF!</v>
      </c>
      <c r="N204" s="67" t="e">
        <f t="shared" si="217"/>
        <v>#REF!</v>
      </c>
      <c r="O204" s="71" t="e">
        <f t="shared" si="218"/>
        <v>#REF!</v>
      </c>
      <c r="P204" s="95" t="e">
        <f t="shared" si="219"/>
        <v>#REF!</v>
      </c>
      <c r="Q204" s="70" t="e">
        <f t="shared" si="220"/>
        <v>#REF!</v>
      </c>
      <c r="R204" s="100" t="e">
        <f t="shared" si="221"/>
        <v>#REF!</v>
      </c>
      <c r="S204" s="101" t="e">
        <f t="shared" si="222"/>
        <v>#REF!</v>
      </c>
      <c r="U204" s="64" t="e">
        <f t="shared" si="223"/>
        <v>#REF!</v>
      </c>
      <c r="V204" s="98" t="e">
        <f t="shared" si="224"/>
        <v>#REF!</v>
      </c>
      <c r="W204" s="99" t="e">
        <f t="shared" si="225"/>
        <v>#REF!</v>
      </c>
      <c r="X204" s="67" t="e">
        <f t="shared" si="226"/>
        <v>#REF!</v>
      </c>
      <c r="Y204" s="71" t="e">
        <f t="shared" si="227"/>
        <v>#REF!</v>
      </c>
      <c r="Z204" s="95" t="e">
        <f t="shared" si="228"/>
        <v>#REF!</v>
      </c>
      <c r="AA204" s="70" t="e">
        <f t="shared" si="229"/>
        <v>#REF!</v>
      </c>
      <c r="AB204" s="100" t="e">
        <f t="shared" si="230"/>
        <v>#REF!</v>
      </c>
      <c r="AC204" s="101" t="e">
        <f t="shared" si="231"/>
        <v>#REF!</v>
      </c>
      <c r="AD204" s="71" t="e">
        <f t="shared" si="232"/>
        <v>#REF!</v>
      </c>
      <c r="AE204" s="70" t="e">
        <f t="shared" si="233"/>
        <v>#REF!</v>
      </c>
      <c r="AG204" s="17"/>
      <c r="AH204" s="17"/>
    </row>
    <row r="205" spans="2:34" x14ac:dyDescent="0.2">
      <c r="B205" s="7">
        <v>4823</v>
      </c>
      <c r="C205" s="7" t="s">
        <v>292</v>
      </c>
      <c r="D205" s="7" t="s">
        <v>319</v>
      </c>
      <c r="E205" s="96"/>
      <c r="F205" s="96"/>
      <c r="G205" s="64"/>
      <c r="H205" s="97"/>
      <c r="I205" s="97"/>
      <c r="J205" s="97"/>
      <c r="K205" s="64"/>
      <c r="L205" s="98"/>
      <c r="M205" s="99"/>
      <c r="N205" s="67"/>
      <c r="O205" s="71"/>
      <c r="P205" s="95"/>
      <c r="Q205" s="70"/>
      <c r="R205" s="100"/>
      <c r="S205" s="101"/>
      <c r="U205" s="64"/>
      <c r="V205" s="98"/>
      <c r="W205" s="99"/>
      <c r="X205" s="67"/>
      <c r="Y205" s="71"/>
      <c r="Z205" s="95"/>
      <c r="AA205" s="70"/>
      <c r="AB205" s="100"/>
      <c r="AC205" s="101"/>
      <c r="AD205" s="71"/>
      <c r="AE205" s="70">
        <v>101923.84574179833</v>
      </c>
      <c r="AG205" s="17"/>
      <c r="AH205" s="17"/>
    </row>
    <row r="206" spans="2:34" x14ac:dyDescent="0.2">
      <c r="B206" s="95">
        <v>2018</v>
      </c>
      <c r="C206" s="71" t="s">
        <v>288</v>
      </c>
      <c r="D206" s="95" t="s">
        <v>219</v>
      </c>
      <c r="E206" s="96" t="e">
        <f>IF(ISNA(VLOOKUP($B206,SSFQ,134,FALSE)),0,VLOOKUP($B206,SSFQ,134,FALSE))</f>
        <v>#REF!</v>
      </c>
      <c r="F206" s="96" t="e">
        <f>IF(ISNA(VLOOKUP($B206,SSFQ,118,FALSE)),0,VLOOKUP($B206,SSFQ,118,FALSE))*0.25</f>
        <v>#REF!</v>
      </c>
      <c r="G206" s="64" t="e">
        <f>E206+F206</f>
        <v>#REF!</v>
      </c>
      <c r="H206" s="97">
        <f>-IF(ISNA(VLOOKUP($B206,Virt,5,FALSE)),0,VLOOKUP($B206,Virt,5,FALSE))</f>
        <v>0</v>
      </c>
      <c r="I206" s="97">
        <f>-IF(ISNA(VLOOKUP($B206,Indy_pivot,2,FALSE)),0,VLOOKUP($B206,Indy_pivot,2,FALSE))</f>
        <v>0</v>
      </c>
      <c r="J206" s="97">
        <f>-IF(ISNA(VLOOKUP($B206,NonPar,5,FALSE)),0,VLOOKUP($B206,NonPar,5,FALSE))</f>
        <v>0</v>
      </c>
      <c r="K206" s="64" t="e">
        <f>$G206+$H206+$I206+$J206</f>
        <v>#REF!</v>
      </c>
      <c r="L206" s="98" t="e">
        <f>K206*$D$16</f>
        <v>#REF!</v>
      </c>
      <c r="M206" s="99" t="e">
        <f>IF(K206=0,"",IF(K206&lt;$W$16,"Yes",""))</f>
        <v>#REF!</v>
      </c>
      <c r="N206" s="67" t="e">
        <f>IF(K206=0,"",IF(K206&lt;$W$16,$W$16-K206,""))</f>
        <v>#REF!</v>
      </c>
      <c r="O206" s="71" t="e">
        <f>IF(K206=0,"",IF(K206&lt;$M$16,(K206+N206)*$Q$16,""))</f>
        <v>#REF!</v>
      </c>
      <c r="P206" s="95" t="e">
        <f>IF(K206=0,"",IF(K206&lt;$W$16,(K206+N206),""))</f>
        <v>#REF!</v>
      </c>
      <c r="Q206" s="70" t="e">
        <f>MAX(O206,(K206*$Q$16))</f>
        <v>#REF!</v>
      </c>
      <c r="R206" s="100" t="e">
        <f>IF(Q206=0,0,(Q206-L206))</f>
        <v>#REF!</v>
      </c>
      <c r="S206" s="101" t="e">
        <f>IF(R206=0,"",(R206/L206))</f>
        <v>#REF!</v>
      </c>
      <c r="U206" s="64" t="e">
        <f>$G206+$H206+$I206+$J206</f>
        <v>#REF!</v>
      </c>
      <c r="V206" s="98" t="e">
        <f>U206*$E$16</f>
        <v>#REF!</v>
      </c>
      <c r="W206" s="99" t="e">
        <f>IF(U206=0,"",IF(U206&lt;$W$16,"Yes",""))</f>
        <v>#REF!</v>
      </c>
      <c r="X206" s="67" t="e">
        <f>IF(U206=0,0,IF(U206&lt;$W$16,$W$16-U206,0))</f>
        <v>#REF!</v>
      </c>
      <c r="Y206" s="71" t="e">
        <f>IF(U206=0,"",IF(U206&lt;$W$16,(U206+X206)*$AA$16,""))</f>
        <v>#REF!</v>
      </c>
      <c r="Z206" s="95" t="e">
        <f>IF(U206=0,"",IF(U206&lt;$W$16,(U206+X206),""))</f>
        <v>#REF!</v>
      </c>
      <c r="AA206" s="70" t="e">
        <f>MAX(Y206,(U206*$AA$16))</f>
        <v>#REF!</v>
      </c>
      <c r="AB206" s="100" t="e">
        <f>IF(AA206=0,"",(AA206-V206))</f>
        <v>#REF!</v>
      </c>
      <c r="AC206" s="101" t="e">
        <f>IF(AB206="","",(AB206/V206))</f>
        <v>#REF!</v>
      </c>
      <c r="AD206" s="71" t="e">
        <f>IF(AA206=0,0,(U206+X206)/$AA$14)*$E$13</f>
        <v>#REF!</v>
      </c>
      <c r="AE206" s="70" t="e">
        <f>AA206+AD206</f>
        <v>#REF!</v>
      </c>
      <c r="AG206" s="17"/>
      <c r="AH206" s="17"/>
    </row>
    <row r="207" spans="2:34" x14ac:dyDescent="0.2">
      <c r="B207" s="95">
        <v>2003</v>
      </c>
      <c r="C207" s="71" t="s">
        <v>285</v>
      </c>
      <c r="D207" s="95" t="s">
        <v>220</v>
      </c>
      <c r="E207" s="96" t="e">
        <f>IF(ISNA(VLOOKUP($B207,SSFQ,134,FALSE)),0,VLOOKUP($B207,SSFQ,134,FALSE))</f>
        <v>#REF!</v>
      </c>
      <c r="F207" s="96" t="e">
        <f>IF(ISNA(VLOOKUP($B207,SSFQ,118,FALSE)),0,VLOOKUP($B207,SSFQ,118,FALSE))*0.25</f>
        <v>#REF!</v>
      </c>
      <c r="G207" s="64" t="e">
        <f>E207+F207</f>
        <v>#REF!</v>
      </c>
      <c r="H207" s="97">
        <f>-IF(ISNA(VLOOKUP($B207,Virt,5,FALSE)),0,VLOOKUP($B207,Virt,5,FALSE))</f>
        <v>0</v>
      </c>
      <c r="I207" s="97">
        <f>-IF(ISNA(VLOOKUP($B207,Indy_pivot,2,FALSE)),0,VLOOKUP($B207,Indy_pivot,2,FALSE))</f>
        <v>0</v>
      </c>
      <c r="J207" s="97">
        <f>-IF(ISNA(VLOOKUP($B207,NonPar,5,FALSE)),0,VLOOKUP($B207,NonPar,5,FALSE))</f>
        <v>0</v>
      </c>
      <c r="K207" s="64" t="e">
        <f>$G207+$H207+$I207+$J207</f>
        <v>#REF!</v>
      </c>
      <c r="L207" s="98" t="e">
        <f>K207*$D$16</f>
        <v>#REF!</v>
      </c>
      <c r="M207" s="99" t="e">
        <f>IF(K207=0,"",IF(K207&lt;$W$16,"Yes",""))</f>
        <v>#REF!</v>
      </c>
      <c r="N207" s="67" t="e">
        <f>IF(K207=0,"",IF(K207&lt;$W$16,$W$16-K207,""))</f>
        <v>#REF!</v>
      </c>
      <c r="O207" s="71" t="e">
        <f>IF(K207=0,"",IF(K207&lt;$M$16,(K207+N207)*$Q$16,""))</f>
        <v>#REF!</v>
      </c>
      <c r="P207" s="95" t="e">
        <f>IF(K207=0,"",IF(K207&lt;$W$16,(K207+N207),""))</f>
        <v>#REF!</v>
      </c>
      <c r="Q207" s="70" t="e">
        <f>MAX(O207,(K207*$Q$16))</f>
        <v>#REF!</v>
      </c>
      <c r="R207" s="100" t="e">
        <f>IF(Q207=0,0,(Q207-L207))</f>
        <v>#REF!</v>
      </c>
      <c r="S207" s="101" t="e">
        <f>IF(R207=0,"",(R207/L207))</f>
        <v>#REF!</v>
      </c>
      <c r="U207" s="64" t="e">
        <f>$G207+$H207+$I207+$J207</f>
        <v>#REF!</v>
      </c>
      <c r="V207" s="98" t="e">
        <f>U207*$E$16</f>
        <v>#REF!</v>
      </c>
      <c r="W207" s="99" t="e">
        <f>IF(U207=0,"",IF(U207&lt;$W$16,"Yes",""))</f>
        <v>#REF!</v>
      </c>
      <c r="X207" s="67" t="e">
        <f>IF(U207=0,0,IF(U207&lt;$W$16,$W$16-U207,0))</f>
        <v>#REF!</v>
      </c>
      <c r="Y207" s="71" t="e">
        <f>IF(U207=0,"",IF(U207&lt;$W$16,(U207+X207)*$AA$16,""))</f>
        <v>#REF!</v>
      </c>
      <c r="Z207" s="95" t="e">
        <f>IF(U207=0,"",IF(U207&lt;$W$16,(U207+X207),""))</f>
        <v>#REF!</v>
      </c>
      <c r="AA207" s="70" t="e">
        <f>MAX(Y207,(U207*$AA$16))</f>
        <v>#REF!</v>
      </c>
      <c r="AB207" s="100" t="e">
        <f>IF(AA207=0,"",(AA207-V207))</f>
        <v>#REF!</v>
      </c>
      <c r="AC207" s="101" t="e">
        <f>IF(AB207="","",(AB207/V207))</f>
        <v>#REF!</v>
      </c>
      <c r="AD207" s="71" t="e">
        <f>IF(AA207=0,0,(U207+X207)/$AA$14)*$E$13</f>
        <v>#REF!</v>
      </c>
      <c r="AE207" s="70" t="e">
        <f>AA207+AD207</f>
        <v>#REF!</v>
      </c>
      <c r="AG207" s="17"/>
      <c r="AH207" s="17"/>
    </row>
    <row r="208" spans="2:34" x14ac:dyDescent="0.2">
      <c r="B208" s="7">
        <v>4484</v>
      </c>
      <c r="C208" s="7" t="s">
        <v>297</v>
      </c>
      <c r="D208" s="7" t="s">
        <v>324</v>
      </c>
      <c r="E208" s="96"/>
      <c r="F208" s="96"/>
      <c r="G208" s="64"/>
      <c r="H208" s="97"/>
      <c r="I208" s="97"/>
      <c r="J208" s="97"/>
      <c r="K208" s="64"/>
      <c r="L208" s="98"/>
      <c r="M208" s="99"/>
      <c r="N208" s="67"/>
      <c r="O208" s="71"/>
      <c r="P208" s="95"/>
      <c r="Q208" s="70"/>
      <c r="R208" s="100"/>
      <c r="S208" s="101"/>
      <c r="U208" s="64"/>
      <c r="V208" s="98"/>
      <c r="W208" s="99"/>
      <c r="X208" s="67"/>
      <c r="Y208" s="71"/>
      <c r="Z208" s="95"/>
      <c r="AA208" s="70"/>
      <c r="AB208" s="100"/>
      <c r="AC208" s="101"/>
      <c r="AD208" s="71"/>
      <c r="AE208" s="70">
        <v>94602.284043899766</v>
      </c>
      <c r="AG208" s="17"/>
      <c r="AH208" s="17"/>
    </row>
    <row r="209" spans="2:34" x14ac:dyDescent="0.2">
      <c r="B209" s="95">
        <v>2102</v>
      </c>
      <c r="C209" s="71" t="s">
        <v>297</v>
      </c>
      <c r="D209" s="95" t="s">
        <v>90</v>
      </c>
      <c r="E209" s="96" t="e">
        <f t="shared" ref="E209:E218" si="234">IF(ISNA(VLOOKUP($B209,SSFQ,134,FALSE)),0,VLOOKUP($B209,SSFQ,134,FALSE))</f>
        <v>#REF!</v>
      </c>
      <c r="F209" s="96" t="e">
        <f t="shared" ref="F209:F218" si="235">IF(ISNA(VLOOKUP($B209,SSFQ,118,FALSE)),0,VLOOKUP($B209,SSFQ,118,FALSE))*0.25</f>
        <v>#REF!</v>
      </c>
      <c r="G209" s="64" t="e">
        <f t="shared" ref="G209:G218" si="236">E209+F209</f>
        <v>#REF!</v>
      </c>
      <c r="H209" s="97">
        <f t="shared" ref="H209:H218" si="237">-IF(ISNA(VLOOKUP($B209,Virt,5,FALSE)),0,VLOOKUP($B209,Virt,5,FALSE))</f>
        <v>0</v>
      </c>
      <c r="I209" s="97">
        <f t="shared" ref="I209:I218" si="238">-IF(ISNA(VLOOKUP($B209,Indy_pivot,2,FALSE)),0,VLOOKUP($B209,Indy_pivot,2,FALSE))</f>
        <v>-142.38999999999999</v>
      </c>
      <c r="J209" s="97">
        <f t="shared" ref="J209:J218" si="239">-IF(ISNA(VLOOKUP($B209,NonPar,5,FALSE)),0,VLOOKUP($B209,NonPar,5,FALSE))</f>
        <v>0</v>
      </c>
      <c r="K209" s="64" t="e">
        <f t="shared" ref="K209:K218" si="240">$G209+$H209+$I209+$J209</f>
        <v>#REF!</v>
      </c>
      <c r="L209" s="98" t="e">
        <f t="shared" ref="L209:L218" si="241">K209*$D$16</f>
        <v>#REF!</v>
      </c>
      <c r="M209" s="99" t="e">
        <f t="shared" ref="M209:M218" si="242">IF(K209=0,"",IF(K209&lt;$W$16,"Yes",""))</f>
        <v>#REF!</v>
      </c>
      <c r="N209" s="67" t="e">
        <f t="shared" ref="N209:N218" si="243">IF(K209=0,"",IF(K209&lt;$W$16,$W$16-K209,""))</f>
        <v>#REF!</v>
      </c>
      <c r="O209" s="71" t="e">
        <f t="shared" ref="O209:O218" si="244">IF(K209=0,"",IF(K209&lt;$M$16,(K209+N209)*$Q$16,""))</f>
        <v>#REF!</v>
      </c>
      <c r="P209" s="95" t="e">
        <f t="shared" ref="P209:P218" si="245">IF(K209=0,"",IF(K209&lt;$W$16,(K209+N209),""))</f>
        <v>#REF!</v>
      </c>
      <c r="Q209" s="70" t="e">
        <f t="shared" ref="Q209:Q218" si="246">MAX(O209,(K209*$Q$16))</f>
        <v>#REF!</v>
      </c>
      <c r="R209" s="100" t="e">
        <f t="shared" ref="R209:R218" si="247">IF(Q209=0,0,(Q209-L209))</f>
        <v>#REF!</v>
      </c>
      <c r="S209" s="101" t="e">
        <f t="shared" ref="S209:S218" si="248">IF(R209=0,"",(R209/L209))</f>
        <v>#REF!</v>
      </c>
      <c r="U209" s="64" t="e">
        <f t="shared" ref="U209:U218" si="249">$G209+$H209+$I209+$J209</f>
        <v>#REF!</v>
      </c>
      <c r="V209" s="98" t="e">
        <f t="shared" ref="V209:V218" si="250">U209*$E$16</f>
        <v>#REF!</v>
      </c>
      <c r="W209" s="99" t="e">
        <f t="shared" ref="W209:W218" si="251">IF(U209=0,"",IF(U209&lt;$W$16,"Yes",""))</f>
        <v>#REF!</v>
      </c>
      <c r="X209" s="67" t="e">
        <f t="shared" ref="X209:X218" si="252">IF(U209=0,0,IF(U209&lt;$W$16,$W$16-U209,0))</f>
        <v>#REF!</v>
      </c>
      <c r="Y209" s="71" t="e">
        <f t="shared" ref="Y209:Y218" si="253">IF(U209=0,"",IF(U209&lt;$W$16,(U209+X209)*$AA$16,""))</f>
        <v>#REF!</v>
      </c>
      <c r="Z209" s="95" t="e">
        <f t="shared" ref="Z209:Z218" si="254">IF(U209=0,"",IF(U209&lt;$W$16,(U209+X209),""))</f>
        <v>#REF!</v>
      </c>
      <c r="AA209" s="70" t="e">
        <f t="shared" ref="AA209:AA218" si="255">MAX(Y209,(U209*$AA$16))</f>
        <v>#REF!</v>
      </c>
      <c r="AB209" s="100" t="e">
        <f t="shared" ref="AB209:AB218" si="256">IF(AA209=0,"",(AA209-V209))</f>
        <v>#REF!</v>
      </c>
      <c r="AC209" s="101" t="e">
        <f t="shared" ref="AC209:AC218" si="257">IF(AB209="","",(AB209/V209))</f>
        <v>#REF!</v>
      </c>
      <c r="AD209" s="71" t="e">
        <f t="shared" ref="AD209:AD218" si="258">IF(AA209=0,0,(U209+X209)/$AA$14)*$E$13</f>
        <v>#REF!</v>
      </c>
      <c r="AE209" s="70" t="e">
        <f t="shared" ref="AE209:AE218" si="259">AA209+AD209</f>
        <v>#REF!</v>
      </c>
      <c r="AG209" s="17"/>
      <c r="AH209" s="17"/>
    </row>
    <row r="210" spans="2:34" x14ac:dyDescent="0.2">
      <c r="B210" s="95">
        <v>2055</v>
      </c>
      <c r="C210" s="71" t="s">
        <v>292</v>
      </c>
      <c r="D210" s="95" t="s">
        <v>41</v>
      </c>
      <c r="E210" s="96" t="e">
        <f t="shared" si="234"/>
        <v>#REF!</v>
      </c>
      <c r="F210" s="96" t="e">
        <f t="shared" si="235"/>
        <v>#REF!</v>
      </c>
      <c r="G210" s="64" t="e">
        <f t="shared" si="236"/>
        <v>#REF!</v>
      </c>
      <c r="H210" s="97">
        <f t="shared" si="237"/>
        <v>0</v>
      </c>
      <c r="I210" s="97">
        <f t="shared" si="238"/>
        <v>-153.41</v>
      </c>
      <c r="J210" s="97">
        <f t="shared" si="239"/>
        <v>0</v>
      </c>
      <c r="K210" s="64" t="e">
        <f t="shared" si="240"/>
        <v>#REF!</v>
      </c>
      <c r="L210" s="98" t="e">
        <f t="shared" si="241"/>
        <v>#REF!</v>
      </c>
      <c r="M210" s="99" t="e">
        <f t="shared" si="242"/>
        <v>#REF!</v>
      </c>
      <c r="N210" s="67" t="e">
        <f t="shared" si="243"/>
        <v>#REF!</v>
      </c>
      <c r="O210" s="71" t="e">
        <f t="shared" si="244"/>
        <v>#REF!</v>
      </c>
      <c r="P210" s="95" t="e">
        <f t="shared" si="245"/>
        <v>#REF!</v>
      </c>
      <c r="Q210" s="70" t="e">
        <f t="shared" si="246"/>
        <v>#REF!</v>
      </c>
      <c r="R210" s="100" t="e">
        <f t="shared" si="247"/>
        <v>#REF!</v>
      </c>
      <c r="S210" s="101" t="e">
        <f t="shared" si="248"/>
        <v>#REF!</v>
      </c>
      <c r="U210" s="64" t="e">
        <f t="shared" si="249"/>
        <v>#REF!</v>
      </c>
      <c r="V210" s="98" t="e">
        <f t="shared" si="250"/>
        <v>#REF!</v>
      </c>
      <c r="W210" s="99" t="e">
        <f t="shared" si="251"/>
        <v>#REF!</v>
      </c>
      <c r="X210" s="67" t="e">
        <f t="shared" si="252"/>
        <v>#REF!</v>
      </c>
      <c r="Y210" s="71" t="e">
        <f t="shared" si="253"/>
        <v>#REF!</v>
      </c>
      <c r="Z210" s="95" t="e">
        <f t="shared" si="254"/>
        <v>#REF!</v>
      </c>
      <c r="AA210" s="70" t="e">
        <f t="shared" si="255"/>
        <v>#REF!</v>
      </c>
      <c r="AB210" s="100" t="e">
        <f t="shared" si="256"/>
        <v>#REF!</v>
      </c>
      <c r="AC210" s="101" t="e">
        <f t="shared" si="257"/>
        <v>#REF!</v>
      </c>
      <c r="AD210" s="71" t="e">
        <f t="shared" si="258"/>
        <v>#REF!</v>
      </c>
      <c r="AE210" s="70" t="e">
        <f t="shared" si="259"/>
        <v>#REF!</v>
      </c>
      <c r="AG210" s="17"/>
      <c r="AH210" s="17"/>
    </row>
    <row r="211" spans="2:34" x14ac:dyDescent="0.2">
      <c r="B211" s="95">
        <v>2242</v>
      </c>
      <c r="C211" s="71" t="s">
        <v>310</v>
      </c>
      <c r="D211" s="95" t="s">
        <v>137</v>
      </c>
      <c r="E211" s="96" t="e">
        <f t="shared" si="234"/>
        <v>#REF!</v>
      </c>
      <c r="F211" s="96" t="e">
        <f t="shared" si="235"/>
        <v>#REF!</v>
      </c>
      <c r="G211" s="64" t="e">
        <f t="shared" si="236"/>
        <v>#REF!</v>
      </c>
      <c r="H211" s="97">
        <f t="shared" si="237"/>
        <v>0</v>
      </c>
      <c r="I211" s="97">
        <f t="shared" si="238"/>
        <v>0</v>
      </c>
      <c r="J211" s="97">
        <f t="shared" si="239"/>
        <v>0</v>
      </c>
      <c r="K211" s="64" t="e">
        <f t="shared" si="240"/>
        <v>#REF!</v>
      </c>
      <c r="L211" s="98" t="e">
        <f t="shared" si="241"/>
        <v>#REF!</v>
      </c>
      <c r="M211" s="99" t="e">
        <f t="shared" si="242"/>
        <v>#REF!</v>
      </c>
      <c r="N211" s="67" t="e">
        <f t="shared" si="243"/>
        <v>#REF!</v>
      </c>
      <c r="O211" s="71" t="e">
        <f t="shared" si="244"/>
        <v>#REF!</v>
      </c>
      <c r="P211" s="95" t="e">
        <f t="shared" si="245"/>
        <v>#REF!</v>
      </c>
      <c r="Q211" s="70" t="e">
        <f t="shared" si="246"/>
        <v>#REF!</v>
      </c>
      <c r="R211" s="100" t="e">
        <f t="shared" si="247"/>
        <v>#REF!</v>
      </c>
      <c r="S211" s="101" t="e">
        <f t="shared" si="248"/>
        <v>#REF!</v>
      </c>
      <c r="U211" s="64" t="e">
        <f t="shared" si="249"/>
        <v>#REF!</v>
      </c>
      <c r="V211" s="98" t="e">
        <f t="shared" si="250"/>
        <v>#REF!</v>
      </c>
      <c r="W211" s="99" t="e">
        <f t="shared" si="251"/>
        <v>#REF!</v>
      </c>
      <c r="X211" s="67" t="e">
        <f t="shared" si="252"/>
        <v>#REF!</v>
      </c>
      <c r="Y211" s="71" t="e">
        <f t="shared" si="253"/>
        <v>#REF!</v>
      </c>
      <c r="Z211" s="95" t="e">
        <f t="shared" si="254"/>
        <v>#REF!</v>
      </c>
      <c r="AA211" s="70" t="e">
        <f t="shared" si="255"/>
        <v>#REF!</v>
      </c>
      <c r="AB211" s="100" t="e">
        <f t="shared" si="256"/>
        <v>#REF!</v>
      </c>
      <c r="AC211" s="101" t="e">
        <f t="shared" si="257"/>
        <v>#REF!</v>
      </c>
      <c r="AD211" s="71" t="e">
        <f t="shared" si="258"/>
        <v>#REF!</v>
      </c>
      <c r="AE211" s="70" t="e">
        <f t="shared" si="259"/>
        <v>#REF!</v>
      </c>
      <c r="AG211" s="17"/>
      <c r="AH211" s="17"/>
    </row>
    <row r="212" spans="2:34" x14ac:dyDescent="0.2">
      <c r="B212" s="95">
        <v>2197</v>
      </c>
      <c r="C212" s="71" t="s">
        <v>305</v>
      </c>
      <c r="D212" s="95" t="s">
        <v>222</v>
      </c>
      <c r="E212" s="96" t="e">
        <f t="shared" si="234"/>
        <v>#REF!</v>
      </c>
      <c r="F212" s="96" t="e">
        <f t="shared" si="235"/>
        <v>#REF!</v>
      </c>
      <c r="G212" s="64" t="e">
        <f t="shared" si="236"/>
        <v>#REF!</v>
      </c>
      <c r="H212" s="97">
        <f t="shared" si="237"/>
        <v>0</v>
      </c>
      <c r="I212" s="97">
        <f t="shared" si="238"/>
        <v>0</v>
      </c>
      <c r="J212" s="97">
        <f t="shared" si="239"/>
        <v>0</v>
      </c>
      <c r="K212" s="64" t="e">
        <f t="shared" si="240"/>
        <v>#REF!</v>
      </c>
      <c r="L212" s="98" t="e">
        <f t="shared" si="241"/>
        <v>#REF!</v>
      </c>
      <c r="M212" s="99" t="e">
        <f t="shared" si="242"/>
        <v>#REF!</v>
      </c>
      <c r="N212" s="67" t="e">
        <f t="shared" si="243"/>
        <v>#REF!</v>
      </c>
      <c r="O212" s="71" t="e">
        <f t="shared" si="244"/>
        <v>#REF!</v>
      </c>
      <c r="P212" s="95" t="e">
        <f t="shared" si="245"/>
        <v>#REF!</v>
      </c>
      <c r="Q212" s="70" t="e">
        <f t="shared" si="246"/>
        <v>#REF!</v>
      </c>
      <c r="R212" s="100" t="e">
        <f t="shared" si="247"/>
        <v>#REF!</v>
      </c>
      <c r="S212" s="101" t="e">
        <f t="shared" si="248"/>
        <v>#REF!</v>
      </c>
      <c r="U212" s="64" t="e">
        <f t="shared" si="249"/>
        <v>#REF!</v>
      </c>
      <c r="V212" s="98" t="e">
        <f t="shared" si="250"/>
        <v>#REF!</v>
      </c>
      <c r="W212" s="99" t="e">
        <f t="shared" si="251"/>
        <v>#REF!</v>
      </c>
      <c r="X212" s="67" t="e">
        <f t="shared" si="252"/>
        <v>#REF!</v>
      </c>
      <c r="Y212" s="71" t="e">
        <f t="shared" si="253"/>
        <v>#REF!</v>
      </c>
      <c r="Z212" s="95" t="e">
        <f t="shared" si="254"/>
        <v>#REF!</v>
      </c>
      <c r="AA212" s="70" t="e">
        <f t="shared" si="255"/>
        <v>#REF!</v>
      </c>
      <c r="AB212" s="100" t="e">
        <f t="shared" si="256"/>
        <v>#REF!</v>
      </c>
      <c r="AC212" s="101" t="e">
        <f t="shared" si="257"/>
        <v>#REF!</v>
      </c>
      <c r="AD212" s="71" t="e">
        <f t="shared" si="258"/>
        <v>#REF!</v>
      </c>
      <c r="AE212" s="70" t="e">
        <f t="shared" si="259"/>
        <v>#REF!</v>
      </c>
      <c r="AG212" s="17"/>
      <c r="AH212" s="17"/>
    </row>
    <row r="213" spans="2:34" x14ac:dyDescent="0.2">
      <c r="B213" s="95">
        <v>2222</v>
      </c>
      <c r="C213" s="71" t="s">
        <v>308</v>
      </c>
      <c r="D213" s="95" t="s">
        <v>223</v>
      </c>
      <c r="E213" s="96" t="e">
        <f t="shared" si="234"/>
        <v>#REF!</v>
      </c>
      <c r="F213" s="96" t="e">
        <f t="shared" si="235"/>
        <v>#REF!</v>
      </c>
      <c r="G213" s="64" t="e">
        <f t="shared" si="236"/>
        <v>#REF!</v>
      </c>
      <c r="H213" s="97">
        <f t="shared" si="237"/>
        <v>0</v>
      </c>
      <c r="I213" s="97">
        <f t="shared" si="238"/>
        <v>0</v>
      </c>
      <c r="J213" s="97">
        <f t="shared" si="239"/>
        <v>0</v>
      </c>
      <c r="K213" s="64" t="e">
        <f t="shared" si="240"/>
        <v>#REF!</v>
      </c>
      <c r="L213" s="98" t="e">
        <f t="shared" si="241"/>
        <v>#REF!</v>
      </c>
      <c r="M213" s="99" t="e">
        <f t="shared" si="242"/>
        <v>#REF!</v>
      </c>
      <c r="N213" s="67" t="e">
        <f t="shared" si="243"/>
        <v>#REF!</v>
      </c>
      <c r="O213" s="71" t="e">
        <f t="shared" si="244"/>
        <v>#REF!</v>
      </c>
      <c r="P213" s="95" t="e">
        <f t="shared" si="245"/>
        <v>#REF!</v>
      </c>
      <c r="Q213" s="70" t="e">
        <f t="shared" si="246"/>
        <v>#REF!</v>
      </c>
      <c r="R213" s="100" t="e">
        <f t="shared" si="247"/>
        <v>#REF!</v>
      </c>
      <c r="S213" s="101" t="e">
        <f t="shared" si="248"/>
        <v>#REF!</v>
      </c>
      <c r="U213" s="64" t="e">
        <f t="shared" si="249"/>
        <v>#REF!</v>
      </c>
      <c r="V213" s="98" t="e">
        <f t="shared" si="250"/>
        <v>#REF!</v>
      </c>
      <c r="W213" s="99" t="e">
        <f t="shared" si="251"/>
        <v>#REF!</v>
      </c>
      <c r="X213" s="67" t="e">
        <f t="shared" si="252"/>
        <v>#REF!</v>
      </c>
      <c r="Y213" s="71" t="e">
        <f t="shared" si="253"/>
        <v>#REF!</v>
      </c>
      <c r="Z213" s="95" t="e">
        <f t="shared" si="254"/>
        <v>#REF!</v>
      </c>
      <c r="AA213" s="70" t="e">
        <f t="shared" si="255"/>
        <v>#REF!</v>
      </c>
      <c r="AB213" s="100" t="e">
        <f t="shared" si="256"/>
        <v>#REF!</v>
      </c>
      <c r="AC213" s="101" t="e">
        <f t="shared" si="257"/>
        <v>#REF!</v>
      </c>
      <c r="AD213" s="71" t="e">
        <f t="shared" si="258"/>
        <v>#REF!</v>
      </c>
      <c r="AE213" s="70" t="e">
        <f t="shared" si="259"/>
        <v>#REF!</v>
      </c>
      <c r="AG213" s="17"/>
      <c r="AH213" s="17"/>
    </row>
    <row r="214" spans="2:34" x14ac:dyDescent="0.2">
      <c r="B214" s="95">
        <v>2210</v>
      </c>
      <c r="C214" s="71" t="s">
        <v>306</v>
      </c>
      <c r="D214" s="95" t="s">
        <v>224</v>
      </c>
      <c r="E214" s="96" t="e">
        <f t="shared" si="234"/>
        <v>#REF!</v>
      </c>
      <c r="F214" s="96" t="e">
        <f t="shared" si="235"/>
        <v>#REF!</v>
      </c>
      <c r="G214" s="64" t="e">
        <f t="shared" si="236"/>
        <v>#REF!</v>
      </c>
      <c r="H214" s="97">
        <f t="shared" si="237"/>
        <v>0</v>
      </c>
      <c r="I214" s="97">
        <f t="shared" si="238"/>
        <v>0</v>
      </c>
      <c r="J214" s="97">
        <f t="shared" si="239"/>
        <v>0</v>
      </c>
      <c r="K214" s="64" t="e">
        <f t="shared" si="240"/>
        <v>#REF!</v>
      </c>
      <c r="L214" s="98" t="e">
        <f t="shared" si="241"/>
        <v>#REF!</v>
      </c>
      <c r="M214" s="99" t="e">
        <f t="shared" si="242"/>
        <v>#REF!</v>
      </c>
      <c r="N214" s="67" t="e">
        <f t="shared" si="243"/>
        <v>#REF!</v>
      </c>
      <c r="O214" s="71" t="e">
        <f t="shared" si="244"/>
        <v>#REF!</v>
      </c>
      <c r="P214" s="95" t="e">
        <f t="shared" si="245"/>
        <v>#REF!</v>
      </c>
      <c r="Q214" s="70" t="e">
        <f t="shared" si="246"/>
        <v>#REF!</v>
      </c>
      <c r="R214" s="100" t="e">
        <f t="shared" si="247"/>
        <v>#REF!</v>
      </c>
      <c r="S214" s="101" t="e">
        <f t="shared" si="248"/>
        <v>#REF!</v>
      </c>
      <c r="U214" s="64" t="e">
        <f t="shared" si="249"/>
        <v>#REF!</v>
      </c>
      <c r="V214" s="98" t="e">
        <f t="shared" si="250"/>
        <v>#REF!</v>
      </c>
      <c r="W214" s="99" t="e">
        <f t="shared" si="251"/>
        <v>#REF!</v>
      </c>
      <c r="X214" s="67" t="e">
        <f t="shared" si="252"/>
        <v>#REF!</v>
      </c>
      <c r="Y214" s="71" t="e">
        <f t="shared" si="253"/>
        <v>#REF!</v>
      </c>
      <c r="Z214" s="95" t="e">
        <f t="shared" si="254"/>
        <v>#REF!</v>
      </c>
      <c r="AA214" s="70" t="e">
        <f t="shared" si="255"/>
        <v>#REF!</v>
      </c>
      <c r="AB214" s="100" t="e">
        <f t="shared" si="256"/>
        <v>#REF!</v>
      </c>
      <c r="AC214" s="101" t="e">
        <f t="shared" si="257"/>
        <v>#REF!</v>
      </c>
      <c r="AD214" s="71" t="e">
        <f t="shared" si="258"/>
        <v>#REF!</v>
      </c>
      <c r="AE214" s="70" t="e">
        <f t="shared" si="259"/>
        <v>#REF!</v>
      </c>
      <c r="AG214" s="17"/>
      <c r="AH214" s="17"/>
    </row>
    <row r="215" spans="2:34" x14ac:dyDescent="0.2">
      <c r="B215" s="95">
        <v>2204</v>
      </c>
      <c r="C215" s="71" t="s">
        <v>306</v>
      </c>
      <c r="D215" s="95" t="s">
        <v>91</v>
      </c>
      <c r="E215" s="96" t="e">
        <f t="shared" si="234"/>
        <v>#REF!</v>
      </c>
      <c r="F215" s="96" t="e">
        <f t="shared" si="235"/>
        <v>#REF!</v>
      </c>
      <c r="G215" s="64" t="e">
        <f t="shared" si="236"/>
        <v>#REF!</v>
      </c>
      <c r="H215" s="97">
        <f t="shared" si="237"/>
        <v>0</v>
      </c>
      <c r="I215" s="97">
        <f t="shared" si="238"/>
        <v>0</v>
      </c>
      <c r="J215" s="97">
        <f t="shared" si="239"/>
        <v>0</v>
      </c>
      <c r="K215" s="64" t="e">
        <f t="shared" si="240"/>
        <v>#REF!</v>
      </c>
      <c r="L215" s="98" t="e">
        <f t="shared" si="241"/>
        <v>#REF!</v>
      </c>
      <c r="M215" s="99" t="e">
        <f t="shared" si="242"/>
        <v>#REF!</v>
      </c>
      <c r="N215" s="67" t="e">
        <f t="shared" si="243"/>
        <v>#REF!</v>
      </c>
      <c r="O215" s="71" t="e">
        <f t="shared" si="244"/>
        <v>#REF!</v>
      </c>
      <c r="P215" s="95" t="e">
        <f t="shared" si="245"/>
        <v>#REF!</v>
      </c>
      <c r="Q215" s="70" t="e">
        <f t="shared" si="246"/>
        <v>#REF!</v>
      </c>
      <c r="R215" s="100" t="e">
        <f t="shared" si="247"/>
        <v>#REF!</v>
      </c>
      <c r="S215" s="101" t="e">
        <f t="shared" si="248"/>
        <v>#REF!</v>
      </c>
      <c r="U215" s="64" t="e">
        <f t="shared" si="249"/>
        <v>#REF!</v>
      </c>
      <c r="V215" s="98" t="e">
        <f t="shared" si="250"/>
        <v>#REF!</v>
      </c>
      <c r="W215" s="99" t="e">
        <f t="shared" si="251"/>
        <v>#REF!</v>
      </c>
      <c r="X215" s="67" t="e">
        <f t="shared" si="252"/>
        <v>#REF!</v>
      </c>
      <c r="Y215" s="71" t="e">
        <f t="shared" si="253"/>
        <v>#REF!</v>
      </c>
      <c r="Z215" s="95" t="e">
        <f t="shared" si="254"/>
        <v>#REF!</v>
      </c>
      <c r="AA215" s="70" t="e">
        <f t="shared" si="255"/>
        <v>#REF!</v>
      </c>
      <c r="AB215" s="100" t="e">
        <f t="shared" si="256"/>
        <v>#REF!</v>
      </c>
      <c r="AC215" s="101" t="e">
        <f t="shared" si="257"/>
        <v>#REF!</v>
      </c>
      <c r="AD215" s="71" t="e">
        <f t="shared" si="258"/>
        <v>#REF!</v>
      </c>
      <c r="AE215" s="70" t="e">
        <f t="shared" si="259"/>
        <v>#REF!</v>
      </c>
      <c r="AG215" s="17"/>
      <c r="AH215" s="17"/>
    </row>
    <row r="216" spans="2:34" x14ac:dyDescent="0.2">
      <c r="B216" s="95">
        <v>2213</v>
      </c>
      <c r="C216" s="71" t="s">
        <v>307</v>
      </c>
      <c r="D216" s="95" t="s">
        <v>118</v>
      </c>
      <c r="E216" s="96" t="e">
        <f t="shared" si="234"/>
        <v>#REF!</v>
      </c>
      <c r="F216" s="96" t="e">
        <f t="shared" si="235"/>
        <v>#REF!</v>
      </c>
      <c r="G216" s="64" t="e">
        <f t="shared" si="236"/>
        <v>#REF!</v>
      </c>
      <c r="H216" s="97">
        <f t="shared" si="237"/>
        <v>0</v>
      </c>
      <c r="I216" s="97">
        <f t="shared" si="238"/>
        <v>0</v>
      </c>
      <c r="J216" s="97">
        <f t="shared" si="239"/>
        <v>0</v>
      </c>
      <c r="K216" s="64" t="e">
        <f t="shared" si="240"/>
        <v>#REF!</v>
      </c>
      <c r="L216" s="98" t="e">
        <f t="shared" si="241"/>
        <v>#REF!</v>
      </c>
      <c r="M216" s="99" t="e">
        <f t="shared" si="242"/>
        <v>#REF!</v>
      </c>
      <c r="N216" s="67" t="e">
        <f t="shared" si="243"/>
        <v>#REF!</v>
      </c>
      <c r="O216" s="71" t="e">
        <f t="shared" si="244"/>
        <v>#REF!</v>
      </c>
      <c r="P216" s="95" t="e">
        <f t="shared" si="245"/>
        <v>#REF!</v>
      </c>
      <c r="Q216" s="70" t="e">
        <f t="shared" si="246"/>
        <v>#REF!</v>
      </c>
      <c r="R216" s="100" t="e">
        <f t="shared" si="247"/>
        <v>#REF!</v>
      </c>
      <c r="S216" s="101" t="e">
        <f t="shared" si="248"/>
        <v>#REF!</v>
      </c>
      <c r="U216" s="64" t="e">
        <f t="shared" si="249"/>
        <v>#REF!</v>
      </c>
      <c r="V216" s="98" t="e">
        <f t="shared" si="250"/>
        <v>#REF!</v>
      </c>
      <c r="W216" s="99" t="e">
        <f t="shared" si="251"/>
        <v>#REF!</v>
      </c>
      <c r="X216" s="67" t="e">
        <f t="shared" si="252"/>
        <v>#REF!</v>
      </c>
      <c r="Y216" s="71" t="e">
        <f t="shared" si="253"/>
        <v>#REF!</v>
      </c>
      <c r="Z216" s="95" t="e">
        <f t="shared" si="254"/>
        <v>#REF!</v>
      </c>
      <c r="AA216" s="70" t="e">
        <f t="shared" si="255"/>
        <v>#REF!</v>
      </c>
      <c r="AB216" s="100" t="e">
        <f t="shared" si="256"/>
        <v>#REF!</v>
      </c>
      <c r="AC216" s="101" t="e">
        <f t="shared" si="257"/>
        <v>#REF!</v>
      </c>
      <c r="AD216" s="71" t="e">
        <f t="shared" si="258"/>
        <v>#REF!</v>
      </c>
      <c r="AE216" s="70" t="e">
        <f t="shared" si="259"/>
        <v>#REF!</v>
      </c>
      <c r="AG216" s="17"/>
      <c r="AH216" s="17"/>
    </row>
    <row r="217" spans="2:34" x14ac:dyDescent="0.2">
      <c r="B217" s="95">
        <v>2116</v>
      </c>
      <c r="C217" s="71" t="s">
        <v>298</v>
      </c>
      <c r="D217" s="95" t="s">
        <v>226</v>
      </c>
      <c r="E217" s="96" t="e">
        <f t="shared" si="234"/>
        <v>#REF!</v>
      </c>
      <c r="F217" s="96" t="e">
        <f t="shared" si="235"/>
        <v>#REF!</v>
      </c>
      <c r="G217" s="64" t="e">
        <f t="shared" si="236"/>
        <v>#REF!</v>
      </c>
      <c r="H217" s="97">
        <f t="shared" si="237"/>
        <v>0</v>
      </c>
      <c r="I217" s="97">
        <f t="shared" si="238"/>
        <v>0</v>
      </c>
      <c r="J217" s="97">
        <f t="shared" si="239"/>
        <v>0</v>
      </c>
      <c r="K217" s="64" t="e">
        <f t="shared" si="240"/>
        <v>#REF!</v>
      </c>
      <c r="L217" s="98" t="e">
        <f t="shared" si="241"/>
        <v>#REF!</v>
      </c>
      <c r="M217" s="99" t="e">
        <f t="shared" si="242"/>
        <v>#REF!</v>
      </c>
      <c r="N217" s="67" t="e">
        <f t="shared" si="243"/>
        <v>#REF!</v>
      </c>
      <c r="O217" s="71" t="e">
        <f t="shared" si="244"/>
        <v>#REF!</v>
      </c>
      <c r="P217" s="95" t="e">
        <f t="shared" si="245"/>
        <v>#REF!</v>
      </c>
      <c r="Q217" s="70" t="e">
        <f t="shared" si="246"/>
        <v>#REF!</v>
      </c>
      <c r="R217" s="100" t="e">
        <f t="shared" si="247"/>
        <v>#REF!</v>
      </c>
      <c r="S217" s="101" t="e">
        <f t="shared" si="248"/>
        <v>#REF!</v>
      </c>
      <c r="U217" s="64" t="e">
        <f t="shared" si="249"/>
        <v>#REF!</v>
      </c>
      <c r="V217" s="98" t="e">
        <f t="shared" si="250"/>
        <v>#REF!</v>
      </c>
      <c r="W217" s="99" t="e">
        <f t="shared" si="251"/>
        <v>#REF!</v>
      </c>
      <c r="X217" s="67" t="e">
        <f t="shared" si="252"/>
        <v>#REF!</v>
      </c>
      <c r="Y217" s="71" t="e">
        <f t="shared" si="253"/>
        <v>#REF!</v>
      </c>
      <c r="Z217" s="95" t="e">
        <f t="shared" si="254"/>
        <v>#REF!</v>
      </c>
      <c r="AA217" s="70" t="e">
        <f t="shared" si="255"/>
        <v>#REF!</v>
      </c>
      <c r="AB217" s="100" t="e">
        <f t="shared" si="256"/>
        <v>#REF!</v>
      </c>
      <c r="AC217" s="101" t="e">
        <f t="shared" si="257"/>
        <v>#REF!</v>
      </c>
      <c r="AD217" s="71" t="e">
        <f t="shared" si="258"/>
        <v>#REF!</v>
      </c>
      <c r="AE217" s="70" t="e">
        <f t="shared" si="259"/>
        <v>#REF!</v>
      </c>
      <c r="AG217" s="17"/>
      <c r="AH217" s="17"/>
    </row>
    <row r="218" spans="2:34" x14ac:dyDescent="0.2">
      <c r="B218" s="95">
        <v>1947</v>
      </c>
      <c r="C218" s="71" t="s">
        <v>280</v>
      </c>
      <c r="D218" s="95" t="s">
        <v>124</v>
      </c>
      <c r="E218" s="96" t="e">
        <f t="shared" si="234"/>
        <v>#REF!</v>
      </c>
      <c r="F218" s="96" t="e">
        <f t="shared" si="235"/>
        <v>#REF!</v>
      </c>
      <c r="G218" s="64" t="e">
        <f t="shared" si="236"/>
        <v>#REF!</v>
      </c>
      <c r="H218" s="97">
        <f t="shared" si="237"/>
        <v>0</v>
      </c>
      <c r="I218" s="97">
        <f t="shared" si="238"/>
        <v>0</v>
      </c>
      <c r="J218" s="97">
        <f t="shared" si="239"/>
        <v>0</v>
      </c>
      <c r="K218" s="64" t="e">
        <f t="shared" si="240"/>
        <v>#REF!</v>
      </c>
      <c r="L218" s="98" t="e">
        <f t="shared" si="241"/>
        <v>#REF!</v>
      </c>
      <c r="M218" s="99" t="e">
        <f t="shared" si="242"/>
        <v>#REF!</v>
      </c>
      <c r="N218" s="67" t="e">
        <f t="shared" si="243"/>
        <v>#REF!</v>
      </c>
      <c r="O218" s="71" t="e">
        <f t="shared" si="244"/>
        <v>#REF!</v>
      </c>
      <c r="P218" s="95" t="e">
        <f t="shared" si="245"/>
        <v>#REF!</v>
      </c>
      <c r="Q218" s="70" t="e">
        <f t="shared" si="246"/>
        <v>#REF!</v>
      </c>
      <c r="R218" s="100" t="e">
        <f t="shared" si="247"/>
        <v>#REF!</v>
      </c>
      <c r="S218" s="101" t="e">
        <f t="shared" si="248"/>
        <v>#REF!</v>
      </c>
      <c r="U218" s="64" t="e">
        <f t="shared" si="249"/>
        <v>#REF!</v>
      </c>
      <c r="V218" s="98" t="e">
        <f t="shared" si="250"/>
        <v>#REF!</v>
      </c>
      <c r="W218" s="99" t="e">
        <f t="shared" si="251"/>
        <v>#REF!</v>
      </c>
      <c r="X218" s="67" t="e">
        <f t="shared" si="252"/>
        <v>#REF!</v>
      </c>
      <c r="Y218" s="71" t="e">
        <f t="shared" si="253"/>
        <v>#REF!</v>
      </c>
      <c r="Z218" s="95" t="e">
        <f t="shared" si="254"/>
        <v>#REF!</v>
      </c>
      <c r="AA218" s="70" t="e">
        <f t="shared" si="255"/>
        <v>#REF!</v>
      </c>
      <c r="AB218" s="100" t="e">
        <f t="shared" si="256"/>
        <v>#REF!</v>
      </c>
      <c r="AC218" s="101" t="e">
        <f t="shared" si="257"/>
        <v>#REF!</v>
      </c>
      <c r="AD218" s="71" t="e">
        <f t="shared" si="258"/>
        <v>#REF!</v>
      </c>
      <c r="AE218" s="70" t="e">
        <f t="shared" si="259"/>
        <v>#REF!</v>
      </c>
      <c r="AG218" s="17"/>
      <c r="AH218" s="17"/>
    </row>
    <row r="219" spans="2:34" x14ac:dyDescent="0.2">
      <c r="B219" s="7">
        <v>3229</v>
      </c>
      <c r="C219" s="7" t="s">
        <v>295</v>
      </c>
      <c r="D219" s="7" t="s">
        <v>320</v>
      </c>
      <c r="E219" s="96"/>
      <c r="F219" s="96"/>
      <c r="G219" s="64"/>
      <c r="H219" s="97"/>
      <c r="I219" s="97"/>
      <c r="J219" s="97"/>
      <c r="K219" s="64"/>
      <c r="L219" s="98"/>
      <c r="M219" s="99"/>
      <c r="N219" s="67"/>
      <c r="O219" s="71"/>
      <c r="P219" s="95"/>
      <c r="Q219" s="70"/>
      <c r="R219" s="100"/>
      <c r="S219" s="101"/>
      <c r="U219" s="64"/>
      <c r="V219" s="98"/>
      <c r="W219" s="99"/>
      <c r="X219" s="67"/>
      <c r="Y219" s="71"/>
      <c r="Z219" s="95"/>
      <c r="AA219" s="70"/>
      <c r="AB219" s="100"/>
      <c r="AC219" s="101"/>
      <c r="AD219" s="71"/>
      <c r="AE219" s="70">
        <v>151693.19118549896</v>
      </c>
      <c r="AG219" s="17"/>
      <c r="AH219" s="17"/>
    </row>
    <row r="220" spans="2:34" x14ac:dyDescent="0.2">
      <c r="B220" s="7">
        <v>5250</v>
      </c>
      <c r="C220" s="7" t="s">
        <v>309</v>
      </c>
      <c r="D220" s="7" t="s">
        <v>328</v>
      </c>
      <c r="E220" s="96"/>
      <c r="F220" s="96"/>
      <c r="G220" s="64"/>
      <c r="H220" s="97"/>
      <c r="I220" s="97"/>
      <c r="J220" s="97"/>
      <c r="K220" s="64"/>
      <c r="L220" s="98"/>
      <c r="M220" s="99"/>
      <c r="N220" s="67"/>
      <c r="O220" s="71"/>
      <c r="P220" s="95"/>
      <c r="Q220" s="70"/>
      <c r="R220" s="100"/>
      <c r="S220" s="101"/>
      <c r="U220" s="64"/>
      <c r="V220" s="98"/>
      <c r="W220" s="99"/>
      <c r="X220" s="67"/>
      <c r="Y220" s="71"/>
      <c r="Z220" s="95"/>
      <c r="AA220" s="70"/>
      <c r="AB220" s="100"/>
      <c r="AC220" s="101"/>
      <c r="AD220" s="71"/>
      <c r="AE220" s="70">
        <v>42054.133536545727</v>
      </c>
      <c r="AG220" s="17"/>
      <c r="AH220" s="17"/>
    </row>
    <row r="221" spans="2:34" x14ac:dyDescent="0.2">
      <c r="B221" s="95">
        <v>2220</v>
      </c>
      <c r="C221" s="71" t="s">
        <v>308</v>
      </c>
      <c r="D221" s="95" t="s">
        <v>227</v>
      </c>
      <c r="E221" s="96" t="e">
        <f>IF(ISNA(VLOOKUP($B221,SSFQ,134,FALSE)),0,VLOOKUP($B221,SSFQ,134,FALSE))</f>
        <v>#REF!</v>
      </c>
      <c r="F221" s="96" t="e">
        <f>IF(ISNA(VLOOKUP($B221,SSFQ,118,FALSE)),0,VLOOKUP($B221,SSFQ,118,FALSE))*0.25</f>
        <v>#REF!</v>
      </c>
      <c r="G221" s="64" t="e">
        <f>E221+F221</f>
        <v>#REF!</v>
      </c>
      <c r="H221" s="97">
        <f>-IF(ISNA(VLOOKUP($B221,Virt,5,FALSE)),0,VLOOKUP($B221,Virt,5,FALSE))</f>
        <v>0</v>
      </c>
      <c r="I221" s="97">
        <f>-IF(ISNA(VLOOKUP($B221,Indy_pivot,2,FALSE)),0,VLOOKUP($B221,Indy_pivot,2,FALSE))</f>
        <v>0</v>
      </c>
      <c r="J221" s="97">
        <f>-IF(ISNA(VLOOKUP($B221,NonPar,5,FALSE)),0,VLOOKUP($B221,NonPar,5,FALSE))</f>
        <v>0</v>
      </c>
      <c r="K221" s="64" t="e">
        <f>$G221+$H221+$I221+$J221</f>
        <v>#REF!</v>
      </c>
      <c r="L221" s="98" t="e">
        <f>K221*$D$16</f>
        <v>#REF!</v>
      </c>
      <c r="M221" s="99" t="e">
        <f>IF(K221=0,"",IF(K221&lt;$W$16,"Yes",""))</f>
        <v>#REF!</v>
      </c>
      <c r="N221" s="67" t="e">
        <f>IF(K221=0,"",IF(K221&lt;$W$16,$W$16-K221,""))</f>
        <v>#REF!</v>
      </c>
      <c r="O221" s="71" t="e">
        <f>IF(K221=0,"",IF(K221&lt;$M$16,(K221+N221)*$Q$16,""))</f>
        <v>#REF!</v>
      </c>
      <c r="P221" s="95" t="e">
        <f>IF(K221=0,"",IF(K221&lt;$W$16,(K221+N221),""))</f>
        <v>#REF!</v>
      </c>
      <c r="Q221" s="70" t="e">
        <f>MAX(O221,(K221*$Q$16))</f>
        <v>#REF!</v>
      </c>
      <c r="R221" s="100" t="e">
        <f>IF(Q221=0,0,(Q221-L221))</f>
        <v>#REF!</v>
      </c>
      <c r="S221" s="101" t="e">
        <f>IF(R221=0,"",(R221/L221))</f>
        <v>#REF!</v>
      </c>
      <c r="U221" s="64" t="e">
        <f>$G221+$H221+$I221+$J221</f>
        <v>#REF!</v>
      </c>
      <c r="V221" s="98" t="e">
        <f>U221*$E$16</f>
        <v>#REF!</v>
      </c>
      <c r="W221" s="99" t="e">
        <f>IF(U221=0,"",IF(U221&lt;$W$16,"Yes",""))</f>
        <v>#REF!</v>
      </c>
      <c r="X221" s="67" t="e">
        <f>IF(U221=0,0,IF(U221&lt;$W$16,$W$16-U221,0))</f>
        <v>#REF!</v>
      </c>
      <c r="Y221" s="71" t="e">
        <f>IF(U221=0,"",IF(U221&lt;$W$16,(U221+X221)*$AA$16,""))</f>
        <v>#REF!</v>
      </c>
      <c r="Z221" s="95" t="e">
        <f>IF(U221=0,"",IF(U221&lt;$W$16,(U221+X221),""))</f>
        <v>#REF!</v>
      </c>
      <c r="AA221" s="70" t="e">
        <f>MAX(Y221,(U221*$AA$16))</f>
        <v>#REF!</v>
      </c>
      <c r="AB221" s="100" t="e">
        <f>IF(AA221=0,"",(AA221-V221))</f>
        <v>#REF!</v>
      </c>
      <c r="AC221" s="101" t="e">
        <f>IF(AB221="","",(AB221/V221))</f>
        <v>#REF!</v>
      </c>
      <c r="AD221" s="71" t="e">
        <f>IF(AA221=0,0,(U221+X221)/$AA$14)*$E$13</f>
        <v>#REF!</v>
      </c>
      <c r="AE221" s="70" t="e">
        <f>AA221+AD221</f>
        <v>#REF!</v>
      </c>
      <c r="AG221" s="17"/>
      <c r="AH221" s="17"/>
    </row>
    <row r="222" spans="2:34" x14ac:dyDescent="0.2">
      <c r="B222" s="95">
        <v>1936</v>
      </c>
      <c r="C222" s="71" t="s">
        <v>279</v>
      </c>
      <c r="D222" s="95" t="s">
        <v>228</v>
      </c>
      <c r="E222" s="96" t="e">
        <f>IF(ISNA(VLOOKUP($B222,SSFQ,134,FALSE)),0,VLOOKUP($B222,SSFQ,134,FALSE))</f>
        <v>#REF!</v>
      </c>
      <c r="F222" s="96" t="e">
        <f>IF(ISNA(VLOOKUP($B222,SSFQ,118,FALSE)),0,VLOOKUP($B222,SSFQ,118,FALSE))*0.25</f>
        <v>#REF!</v>
      </c>
      <c r="G222" s="64" t="e">
        <f>E222+F222</f>
        <v>#REF!</v>
      </c>
      <c r="H222" s="97">
        <f>-IF(ISNA(VLOOKUP($B222,Virt,5,FALSE)),0,VLOOKUP($B222,Virt,5,FALSE))</f>
        <v>0</v>
      </c>
      <c r="I222" s="97">
        <f>-IF(ISNA(VLOOKUP($B222,Indy_pivot,2,FALSE)),0,VLOOKUP($B222,Indy_pivot,2,FALSE))</f>
        <v>0</v>
      </c>
      <c r="J222" s="97">
        <f>-IF(ISNA(VLOOKUP($B222,NonPar,5,FALSE)),0,VLOOKUP($B222,NonPar,5,FALSE))</f>
        <v>0</v>
      </c>
      <c r="K222" s="64" t="e">
        <f>$G222+$H222+$I222+$J222</f>
        <v>#REF!</v>
      </c>
      <c r="L222" s="98" t="e">
        <f>K222*$D$16</f>
        <v>#REF!</v>
      </c>
      <c r="M222" s="99" t="e">
        <f>IF(K222=0,"",IF(K222&lt;$W$16,"Yes",""))</f>
        <v>#REF!</v>
      </c>
      <c r="N222" s="67" t="e">
        <f>IF(K222=0,"",IF(K222&lt;$W$16,$W$16-K222,""))</f>
        <v>#REF!</v>
      </c>
      <c r="O222" s="71" t="e">
        <f>IF(K222=0,"",IF(K222&lt;$M$16,(K222+N222)*$Q$16,""))</f>
        <v>#REF!</v>
      </c>
      <c r="P222" s="95" t="e">
        <f>IF(K222=0,"",IF(K222&lt;$W$16,(K222+N222),""))</f>
        <v>#REF!</v>
      </c>
      <c r="Q222" s="70" t="e">
        <f>MAX(O222,(K222*$Q$16))</f>
        <v>#REF!</v>
      </c>
      <c r="R222" s="100" t="e">
        <f>IF(Q222=0,0,(Q222-L222))</f>
        <v>#REF!</v>
      </c>
      <c r="S222" s="101" t="e">
        <f>IF(R222=0,"",(R222/L222))</f>
        <v>#REF!</v>
      </c>
      <c r="U222" s="64" t="e">
        <f>$G222+$H222+$I222+$J222</f>
        <v>#REF!</v>
      </c>
      <c r="V222" s="98" t="e">
        <f>U222*$E$16</f>
        <v>#REF!</v>
      </c>
      <c r="W222" s="99" t="e">
        <f>IF(U222=0,"",IF(U222&lt;$W$16,"Yes",""))</f>
        <v>#REF!</v>
      </c>
      <c r="X222" s="67" t="e">
        <f>IF(U222=0,0,IF(U222&lt;$W$16,$W$16-U222,0))</f>
        <v>#REF!</v>
      </c>
      <c r="Y222" s="71" t="e">
        <f>IF(U222=0,"",IF(U222&lt;$W$16,(U222+X222)*$AA$16,""))</f>
        <v>#REF!</v>
      </c>
      <c r="Z222" s="95" t="e">
        <f>IF(U222=0,"",IF(U222&lt;$W$16,(U222+X222),""))</f>
        <v>#REF!</v>
      </c>
      <c r="AA222" s="70" t="e">
        <f>MAX(Y222,(U222*$AA$16))</f>
        <v>#REF!</v>
      </c>
      <c r="AB222" s="100" t="e">
        <f>IF(AA222=0,"",(AA222-V222))</f>
        <v>#REF!</v>
      </c>
      <c r="AC222" s="101" t="e">
        <f>IF(AB222="","",(AB222/V222))</f>
        <v>#REF!</v>
      </c>
      <c r="AD222" s="71" t="e">
        <f>IF(AA222=0,0,(U222+X222)/$AA$14)*$E$13</f>
        <v>#REF!</v>
      </c>
      <c r="AE222" s="70" t="e">
        <f>AA222+AD222</f>
        <v>#REF!</v>
      </c>
      <c r="AG222" s="17"/>
      <c r="AH222" s="17"/>
    </row>
    <row r="223" spans="2:34" x14ac:dyDescent="0.2">
      <c r="B223" s="95">
        <v>1922</v>
      </c>
      <c r="C223" s="71" t="s">
        <v>278</v>
      </c>
      <c r="D223" s="95" t="s">
        <v>142</v>
      </c>
      <c r="E223" s="96" t="e">
        <f>IF(ISNA(VLOOKUP($B223,SSFQ,134,FALSE)),0,VLOOKUP($B223,SSFQ,134,FALSE))</f>
        <v>#REF!</v>
      </c>
      <c r="F223" s="96" t="e">
        <f>IF(ISNA(VLOOKUP($B223,SSFQ,118,FALSE)),0,VLOOKUP($B223,SSFQ,118,FALSE))*0.25</f>
        <v>#REF!</v>
      </c>
      <c r="G223" s="64" t="e">
        <f>E223+F223</f>
        <v>#REF!</v>
      </c>
      <c r="H223" s="97">
        <f>-IF(ISNA(VLOOKUP($B223,Virt,5,FALSE)),0,VLOOKUP($B223,Virt,5,FALSE))</f>
        <v>0</v>
      </c>
      <c r="I223" s="97">
        <f>-IF(ISNA(VLOOKUP($B223,Indy_pivot,2,FALSE)),0,VLOOKUP($B223,Indy_pivot,2,FALSE))</f>
        <v>0</v>
      </c>
      <c r="J223" s="97">
        <f>-IF(ISNA(VLOOKUP($B223,NonPar,5,FALSE)),0,VLOOKUP($B223,NonPar,5,FALSE))</f>
        <v>0</v>
      </c>
      <c r="K223" s="64" t="e">
        <f>$G223+$H223+$I223+$J223</f>
        <v>#REF!</v>
      </c>
      <c r="L223" s="98" t="e">
        <f>K223*$D$16</f>
        <v>#REF!</v>
      </c>
      <c r="M223" s="99" t="e">
        <f>IF(K223=0,"",IF(K223&lt;$W$16,"Yes",""))</f>
        <v>#REF!</v>
      </c>
      <c r="N223" s="67" t="e">
        <f>IF(K223=0,"",IF(K223&lt;$W$16,$W$16-K223,""))</f>
        <v>#REF!</v>
      </c>
      <c r="O223" s="71" t="e">
        <f>IF(K223=0,"",IF(K223&lt;$M$16,(K223+N223)*$Q$16,""))</f>
        <v>#REF!</v>
      </c>
      <c r="P223" s="95" t="e">
        <f>IF(K223=0,"",IF(K223&lt;$W$16,(K223+N223),""))</f>
        <v>#REF!</v>
      </c>
      <c r="Q223" s="70" t="e">
        <f>MAX(O223,(K223*$Q$16))</f>
        <v>#REF!</v>
      </c>
      <c r="R223" s="100" t="e">
        <f>IF(Q223=0,0,(Q223-L223))</f>
        <v>#REF!</v>
      </c>
      <c r="S223" s="101" t="e">
        <f>IF(R223=0,"",(R223/L223))</f>
        <v>#REF!</v>
      </c>
      <c r="U223" s="64" t="e">
        <f>$G223+$H223+$I223+$J223</f>
        <v>#REF!</v>
      </c>
      <c r="V223" s="98" t="e">
        <f>U223*$E$16</f>
        <v>#REF!</v>
      </c>
      <c r="W223" s="99" t="e">
        <f>IF(U223=0,"",IF(U223&lt;$W$16,"Yes",""))</f>
        <v>#REF!</v>
      </c>
      <c r="X223" s="67" t="e">
        <f>IF(U223=0,0,IF(U223&lt;$W$16,$W$16-U223,0))</f>
        <v>#REF!</v>
      </c>
      <c r="Y223" s="71" t="e">
        <f>IF(U223=0,"",IF(U223&lt;$W$16,(U223+X223)*$AA$16,""))</f>
        <v>#REF!</v>
      </c>
      <c r="Z223" s="95" t="e">
        <f>IF(U223=0,"",IF(U223&lt;$W$16,(U223+X223),""))</f>
        <v>#REF!</v>
      </c>
      <c r="AA223" s="70" t="e">
        <f>MAX(Y223,(U223*$AA$16))</f>
        <v>#REF!</v>
      </c>
      <c r="AB223" s="100" t="e">
        <f>IF(AA223=0,"",(AA223-V223))</f>
        <v>#REF!</v>
      </c>
      <c r="AC223" s="101" t="e">
        <f>IF(AB223="","",(AB223/V223))</f>
        <v>#REF!</v>
      </c>
      <c r="AD223" s="71" t="e">
        <f>IF(AA223=0,0,(U223+X223)/$AA$14)*$E$13</f>
        <v>#REF!</v>
      </c>
      <c r="AE223" s="70" t="e">
        <f>AA223+AD223</f>
        <v>#REF!</v>
      </c>
      <c r="AG223" s="17"/>
      <c r="AH223" s="17"/>
    </row>
    <row r="224" spans="2:34" x14ac:dyDescent="0.2">
      <c r="B224" s="7">
        <v>4058</v>
      </c>
      <c r="C224" s="7" t="s">
        <v>295</v>
      </c>
      <c r="D224" s="7" t="s">
        <v>321</v>
      </c>
      <c r="E224" s="96"/>
      <c r="F224" s="96"/>
      <c r="G224" s="64"/>
      <c r="H224" s="97"/>
      <c r="I224" s="97"/>
      <c r="J224" s="97"/>
      <c r="K224" s="64"/>
      <c r="L224" s="98"/>
      <c r="M224" s="99"/>
      <c r="N224" s="67"/>
      <c r="O224" s="71"/>
      <c r="P224" s="95"/>
      <c r="Q224" s="70"/>
      <c r="R224" s="100"/>
      <c r="S224" s="101"/>
      <c r="U224" s="64"/>
      <c r="V224" s="98"/>
      <c r="W224" s="99"/>
      <c r="X224" s="67"/>
      <c r="Y224" s="71"/>
      <c r="Z224" s="95"/>
      <c r="AA224" s="70"/>
      <c r="AB224" s="100"/>
      <c r="AC224" s="101"/>
      <c r="AD224" s="71"/>
      <c r="AE224" s="70">
        <v>190342.33346054467</v>
      </c>
      <c r="AG224" s="17"/>
      <c r="AH224" s="17"/>
    </row>
    <row r="225" spans="2:34" x14ac:dyDescent="0.2">
      <c r="B225" s="95">
        <v>2255</v>
      </c>
      <c r="C225" s="71" t="s">
        <v>312</v>
      </c>
      <c r="D225" s="95" t="s">
        <v>59</v>
      </c>
      <c r="E225" s="96" t="e">
        <f>IF(ISNA(VLOOKUP($B225,SSFQ,134,FALSE)),0,VLOOKUP($B225,SSFQ,134,FALSE))</f>
        <v>#REF!</v>
      </c>
      <c r="F225" s="96" t="e">
        <f>IF(ISNA(VLOOKUP($B225,SSFQ,118,FALSE)),0,VLOOKUP($B225,SSFQ,118,FALSE))*0.25</f>
        <v>#REF!</v>
      </c>
      <c r="G225" s="64" t="e">
        <f>E225+F225</f>
        <v>#REF!</v>
      </c>
      <c r="H225" s="97">
        <f>-IF(ISNA(VLOOKUP($B225,Virt,5,FALSE)),0,VLOOKUP($B225,Virt,5,FALSE))</f>
        <v>0</v>
      </c>
      <c r="I225" s="97">
        <f>-IF(ISNA(VLOOKUP($B225,Indy_pivot,2,FALSE)),0,VLOOKUP($B225,Indy_pivot,2,FALSE))</f>
        <v>0</v>
      </c>
      <c r="J225" s="97">
        <f>-IF(ISNA(VLOOKUP($B225,NonPar,5,FALSE)),0,VLOOKUP($B225,NonPar,5,FALSE))</f>
        <v>0</v>
      </c>
      <c r="K225" s="64" t="e">
        <f>$G225+$H225+$I225+$J225</f>
        <v>#REF!</v>
      </c>
      <c r="L225" s="98" t="e">
        <f>K225*$D$16</f>
        <v>#REF!</v>
      </c>
      <c r="M225" s="99" t="e">
        <f t="shared" ref="M225:M230" si="260">IF(K225=0,"",IF(K225&lt;$W$16,"Yes",""))</f>
        <v>#REF!</v>
      </c>
      <c r="N225" s="67" t="e">
        <f t="shared" ref="N225:N230" si="261">IF(K225=0,"",IF(K225&lt;$W$16,$W$16-K225,""))</f>
        <v>#REF!</v>
      </c>
      <c r="O225" s="71" t="e">
        <f>IF(K225=0,"",IF(K225&lt;$M$16,(K225+N225)*$Q$16,""))</f>
        <v>#REF!</v>
      </c>
      <c r="P225" s="95" t="e">
        <f t="shared" ref="P225:P230" si="262">IF(K225=0,"",IF(K225&lt;$W$16,(K225+N225),""))</f>
        <v>#REF!</v>
      </c>
      <c r="Q225" s="70" t="e">
        <f>MAX(O225,(K225*$Q$16))</f>
        <v>#REF!</v>
      </c>
      <c r="R225" s="100" t="e">
        <f t="shared" ref="R225:R230" si="263">IF(Q225=0,0,(Q225-L225))</f>
        <v>#REF!</v>
      </c>
      <c r="S225" s="101" t="e">
        <f t="shared" ref="S225:S230" si="264">IF(R225=0,"",(R225/L225))</f>
        <v>#REF!</v>
      </c>
      <c r="U225" s="64" t="e">
        <f>$G225+$H225+$I225+$J225</f>
        <v>#REF!</v>
      </c>
      <c r="V225" s="98" t="e">
        <f>U225*$E$16</f>
        <v>#REF!</v>
      </c>
      <c r="W225" s="99" t="e">
        <f t="shared" ref="W225:W230" si="265">IF(U225=0,"",IF(U225&lt;$W$16,"Yes",""))</f>
        <v>#REF!</v>
      </c>
      <c r="X225" s="67" t="e">
        <f t="shared" ref="X225:X230" si="266">IF(U225=0,0,IF(U225&lt;$W$16,$W$16-U225,0))</f>
        <v>#REF!</v>
      </c>
      <c r="Y225" s="71" t="e">
        <f t="shared" ref="Y225:Y230" si="267">IF(U225=0,"",IF(U225&lt;$W$16,(U225+X225)*$AA$16,""))</f>
        <v>#REF!</v>
      </c>
      <c r="Z225" s="95" t="e">
        <f t="shared" ref="Z225:Z230" si="268">IF(U225=0,"",IF(U225&lt;$W$16,(U225+X225),""))</f>
        <v>#REF!</v>
      </c>
      <c r="AA225" s="70" t="e">
        <f>MAX(Y225,(U225*$AA$16))</f>
        <v>#REF!</v>
      </c>
      <c r="AB225" s="100" t="e">
        <f t="shared" ref="AB225:AB230" si="269">IF(AA225=0,"",(AA225-V225))</f>
        <v>#REF!</v>
      </c>
      <c r="AC225" s="101" t="e">
        <f>IF(AB225="","",(AB225/V225))</f>
        <v>#REF!</v>
      </c>
      <c r="AD225" s="71" t="e">
        <f>IF(AA225=0,0,(U225+X225)/$AA$14)*$E$13</f>
        <v>#REF!</v>
      </c>
      <c r="AE225" s="70" t="e">
        <f>AA225+AD225</f>
        <v>#REF!</v>
      </c>
      <c r="AG225" s="17"/>
      <c r="AH225" s="17"/>
    </row>
    <row r="226" spans="2:34" x14ac:dyDescent="0.2">
      <c r="B226" s="95">
        <v>2002</v>
      </c>
      <c r="C226" s="71" t="s">
        <v>285</v>
      </c>
      <c r="D226" s="95" t="s">
        <v>57</v>
      </c>
      <c r="E226" s="96" t="e">
        <f>IF(ISNA(VLOOKUP($B226,SSFQ,134,FALSE)),0,VLOOKUP($B226,SSFQ,134,FALSE))</f>
        <v>#REF!</v>
      </c>
      <c r="F226" s="96" t="e">
        <f>IF(ISNA(VLOOKUP($B226,SSFQ,118,FALSE)),0,VLOOKUP($B226,SSFQ,118,FALSE))*0.25</f>
        <v>#REF!</v>
      </c>
      <c r="G226" s="64" t="e">
        <f>E226+F226</f>
        <v>#REF!</v>
      </c>
      <c r="H226" s="97">
        <f>-IF(ISNA(VLOOKUP($B226,Virt,5,FALSE)),0,VLOOKUP($B226,Virt,5,FALSE))</f>
        <v>0</v>
      </c>
      <c r="I226" s="97">
        <f>-IF(ISNA(VLOOKUP($B226,Indy_pivot,2,FALSE)),0,VLOOKUP($B226,Indy_pivot,2,FALSE))</f>
        <v>0</v>
      </c>
      <c r="J226" s="97">
        <f>-IF(ISNA(VLOOKUP($B226,NonPar,5,FALSE)),0,VLOOKUP($B226,NonPar,5,FALSE))</f>
        <v>0</v>
      </c>
      <c r="K226" s="64" t="e">
        <f>$G226+$H226+$I226+$J226</f>
        <v>#REF!</v>
      </c>
      <c r="L226" s="98" t="e">
        <f>K226*$D$16</f>
        <v>#REF!</v>
      </c>
      <c r="M226" s="99" t="e">
        <f t="shared" si="260"/>
        <v>#REF!</v>
      </c>
      <c r="N226" s="67" t="e">
        <f t="shared" si="261"/>
        <v>#REF!</v>
      </c>
      <c r="O226" s="71" t="e">
        <f>IF(K226=0,"",IF(K226&lt;$M$16,(K226+N226)*$Q$16,""))</f>
        <v>#REF!</v>
      </c>
      <c r="P226" s="95" t="e">
        <f t="shared" si="262"/>
        <v>#REF!</v>
      </c>
      <c r="Q226" s="70" t="e">
        <f>MAX(O226,(K226*$Q$16))</f>
        <v>#REF!</v>
      </c>
      <c r="R226" s="100" t="e">
        <f t="shared" si="263"/>
        <v>#REF!</v>
      </c>
      <c r="S226" s="101" t="e">
        <f t="shared" si="264"/>
        <v>#REF!</v>
      </c>
      <c r="U226" s="64" t="e">
        <f>$G226+$H226+$I226+$J226</f>
        <v>#REF!</v>
      </c>
      <c r="V226" s="98" t="e">
        <f>U226*$E$16</f>
        <v>#REF!</v>
      </c>
      <c r="W226" s="99" t="e">
        <f t="shared" si="265"/>
        <v>#REF!</v>
      </c>
      <c r="X226" s="67" t="e">
        <f t="shared" si="266"/>
        <v>#REF!</v>
      </c>
      <c r="Y226" s="71" t="e">
        <f t="shared" si="267"/>
        <v>#REF!</v>
      </c>
      <c r="Z226" s="95" t="e">
        <f t="shared" si="268"/>
        <v>#REF!</v>
      </c>
      <c r="AA226" s="70" t="e">
        <f>MAX(Y226,(U226*$AA$16))</f>
        <v>#REF!</v>
      </c>
      <c r="AB226" s="100" t="e">
        <f t="shared" si="269"/>
        <v>#REF!</v>
      </c>
      <c r="AC226" s="101" t="e">
        <f>IF(AB226="","",(AB226/V226))</f>
        <v>#REF!</v>
      </c>
      <c r="AD226" s="71" t="e">
        <f>IF(AA226=0,0,(U226+X226)/$AA$14)*$E$13</f>
        <v>#REF!</v>
      </c>
      <c r="AE226" s="70" t="e">
        <f>AA226+AD226</f>
        <v>#REF!</v>
      </c>
      <c r="AG226" s="17"/>
      <c r="AH226" s="17"/>
    </row>
    <row r="227" spans="2:34" x14ac:dyDescent="0.2">
      <c r="B227" s="95">
        <v>2146</v>
      </c>
      <c r="C227" s="71" t="s">
        <v>300</v>
      </c>
      <c r="D227" s="95" t="s">
        <v>40</v>
      </c>
      <c r="E227" s="96" t="e">
        <f>IF(ISNA(VLOOKUP($B227,SSFQ,134,FALSE)),0,VLOOKUP($B227,SSFQ,134,FALSE))</f>
        <v>#REF!</v>
      </c>
      <c r="F227" s="96" t="e">
        <f>IF(ISNA(VLOOKUP($B227,SSFQ,118,FALSE)),0,VLOOKUP($B227,SSFQ,118,FALSE))*0.25</f>
        <v>#REF!</v>
      </c>
      <c r="G227" s="64" t="e">
        <f>E227+F227</f>
        <v>#REF!</v>
      </c>
      <c r="H227" s="97">
        <f>-IF(ISNA(VLOOKUP($B227,Virt,5,FALSE)),0,VLOOKUP($B227,Virt,5,FALSE))</f>
        <v>0</v>
      </c>
      <c r="I227" s="97">
        <f>-IF(ISNA(VLOOKUP($B227,Indy_pivot,2,FALSE)),0,VLOOKUP($B227,Indy_pivot,2,FALSE))</f>
        <v>0</v>
      </c>
      <c r="J227" s="97">
        <f>-IF(ISNA(VLOOKUP($B227,NonPar,5,FALSE)),0,VLOOKUP($B227,NonPar,5,FALSE))</f>
        <v>0</v>
      </c>
      <c r="K227" s="64" t="e">
        <f>$G227+$H227+$I227+$J227</f>
        <v>#REF!</v>
      </c>
      <c r="L227" s="98" t="e">
        <f>K227*$D$16</f>
        <v>#REF!</v>
      </c>
      <c r="M227" s="99" t="e">
        <f t="shared" si="260"/>
        <v>#REF!</v>
      </c>
      <c r="N227" s="67" t="e">
        <f t="shared" si="261"/>
        <v>#REF!</v>
      </c>
      <c r="O227" s="71" t="e">
        <f>IF(K227=0,"",IF(K227&lt;$M$16,(K227+N227)*$Q$16,""))</f>
        <v>#REF!</v>
      </c>
      <c r="P227" s="95" t="e">
        <f t="shared" si="262"/>
        <v>#REF!</v>
      </c>
      <c r="Q227" s="70" t="e">
        <f>MAX(O227,(K227*$Q$16))</f>
        <v>#REF!</v>
      </c>
      <c r="R227" s="100" t="e">
        <f t="shared" si="263"/>
        <v>#REF!</v>
      </c>
      <c r="S227" s="101" t="e">
        <f t="shared" si="264"/>
        <v>#REF!</v>
      </c>
      <c r="U227" s="64" t="e">
        <f>$G227+$H227+$I227+$J227</f>
        <v>#REF!</v>
      </c>
      <c r="V227" s="98" t="e">
        <f>U227*$E$16</f>
        <v>#REF!</v>
      </c>
      <c r="W227" s="99" t="e">
        <f t="shared" si="265"/>
        <v>#REF!</v>
      </c>
      <c r="X227" s="67" t="e">
        <f t="shared" si="266"/>
        <v>#REF!</v>
      </c>
      <c r="Y227" s="71" t="e">
        <f t="shared" si="267"/>
        <v>#REF!</v>
      </c>
      <c r="Z227" s="95" t="e">
        <f t="shared" si="268"/>
        <v>#REF!</v>
      </c>
      <c r="AA227" s="70" t="e">
        <f>MAX(Y227,(U227*$AA$16))</f>
        <v>#REF!</v>
      </c>
      <c r="AB227" s="100" t="e">
        <f t="shared" si="269"/>
        <v>#REF!</v>
      </c>
      <c r="AC227" s="101" t="e">
        <f>IF(AB227="","",(AB227/V227))</f>
        <v>#REF!</v>
      </c>
      <c r="AD227" s="71" t="e">
        <f>IF(AA227=0,0,(U227+X227)/$AA$14)*$E$13</f>
        <v>#REF!</v>
      </c>
      <c r="AE227" s="70" t="e">
        <f>AA227+AD227</f>
        <v>#REF!</v>
      </c>
      <c r="AG227" s="17"/>
      <c r="AH227" s="17"/>
    </row>
    <row r="228" spans="2:34" x14ac:dyDescent="0.2">
      <c r="B228" s="95">
        <v>2251</v>
      </c>
      <c r="C228" s="71" t="s">
        <v>312</v>
      </c>
      <c r="D228" s="95" t="s">
        <v>98</v>
      </c>
      <c r="E228" s="96" t="e">
        <f>IF(ISNA(VLOOKUP($B228,SSFQ,134,FALSE)),0,VLOOKUP($B228,SSFQ,134,FALSE))</f>
        <v>#REF!</v>
      </c>
      <c r="F228" s="96" t="e">
        <f>IF(ISNA(VLOOKUP($B228,SSFQ,118,FALSE)),0,VLOOKUP($B228,SSFQ,118,FALSE))*0.25</f>
        <v>#REF!</v>
      </c>
      <c r="G228" s="64" t="e">
        <f>E228+F228</f>
        <v>#REF!</v>
      </c>
      <c r="H228" s="97">
        <f>-IF(ISNA(VLOOKUP($B228,Virt,5,FALSE)),0,VLOOKUP($B228,Virt,5,FALSE))</f>
        <v>0</v>
      </c>
      <c r="I228" s="97">
        <f>-IF(ISNA(VLOOKUP($B228,Indy_pivot,2,FALSE)),0,VLOOKUP($B228,Indy_pivot,2,FALSE))</f>
        <v>0</v>
      </c>
      <c r="J228" s="97">
        <f>-IF(ISNA(VLOOKUP($B228,NonPar,5,FALSE)),0,VLOOKUP($B228,NonPar,5,FALSE))</f>
        <v>0</v>
      </c>
      <c r="K228" s="64" t="e">
        <f>$G228+$H228+$I228+$J228</f>
        <v>#REF!</v>
      </c>
      <c r="L228" s="98" t="e">
        <f>K228*$D$16</f>
        <v>#REF!</v>
      </c>
      <c r="M228" s="99" t="e">
        <f t="shared" si="260"/>
        <v>#REF!</v>
      </c>
      <c r="N228" s="67" t="e">
        <f t="shared" si="261"/>
        <v>#REF!</v>
      </c>
      <c r="O228" s="71" t="e">
        <f>IF(K228=0,"",IF(K228&lt;$M$16,(K228+N228)*$Q$16,""))</f>
        <v>#REF!</v>
      </c>
      <c r="P228" s="95" t="e">
        <f t="shared" si="262"/>
        <v>#REF!</v>
      </c>
      <c r="Q228" s="70" t="e">
        <f>MAX(O228,(K228*$Q$16))</f>
        <v>#REF!</v>
      </c>
      <c r="R228" s="100" t="e">
        <f t="shared" si="263"/>
        <v>#REF!</v>
      </c>
      <c r="S228" s="101" t="e">
        <f t="shared" si="264"/>
        <v>#REF!</v>
      </c>
      <c r="U228" s="64" t="e">
        <f>$G228+$H228+$I228+$J228</f>
        <v>#REF!</v>
      </c>
      <c r="V228" s="98" t="e">
        <f>U228*$E$16</f>
        <v>#REF!</v>
      </c>
      <c r="W228" s="99" t="e">
        <f t="shared" si="265"/>
        <v>#REF!</v>
      </c>
      <c r="X228" s="67" t="e">
        <f t="shared" si="266"/>
        <v>#REF!</v>
      </c>
      <c r="Y228" s="71" t="e">
        <f t="shared" si="267"/>
        <v>#REF!</v>
      </c>
      <c r="Z228" s="95" t="e">
        <f t="shared" si="268"/>
        <v>#REF!</v>
      </c>
      <c r="AA228" s="70" t="e">
        <f>MAX(Y228,(U228*$AA$16))</f>
        <v>#REF!</v>
      </c>
      <c r="AB228" s="100" t="e">
        <f t="shared" si="269"/>
        <v>#REF!</v>
      </c>
      <c r="AC228" s="101" t="e">
        <f>IF(AB228="","",(AB228/V228))</f>
        <v>#REF!</v>
      </c>
      <c r="AD228" s="71" t="e">
        <f>IF(AA228=0,0,(U228+X228)/$AA$14)*$E$13</f>
        <v>#REF!</v>
      </c>
      <c r="AE228" s="70" t="e">
        <f>AA228+AD228</f>
        <v>#REF!</v>
      </c>
      <c r="AG228" s="17"/>
      <c r="AH228" s="17"/>
    </row>
    <row r="229" spans="2:34" x14ac:dyDescent="0.2">
      <c r="B229" s="95">
        <v>1997</v>
      </c>
      <c r="C229" s="71" t="s">
        <v>285</v>
      </c>
      <c r="D229" s="95" t="s">
        <v>229</v>
      </c>
      <c r="E229" s="96" t="e">
        <f>IF(ISNA(VLOOKUP($B229,SSFQ,134,FALSE)),0,VLOOKUP($B229,SSFQ,134,FALSE))</f>
        <v>#REF!</v>
      </c>
      <c r="F229" s="96" t="e">
        <f>IF(ISNA(VLOOKUP($B229,SSFQ,118,FALSE)),0,VLOOKUP($B229,SSFQ,118,FALSE))*0.25</f>
        <v>#REF!</v>
      </c>
      <c r="G229" s="64" t="e">
        <f>E229+F229</f>
        <v>#REF!</v>
      </c>
      <c r="H229" s="97">
        <f>-IF(ISNA(VLOOKUP($B229,Virt,5,FALSE)),0,VLOOKUP($B229,Virt,5,FALSE))</f>
        <v>0</v>
      </c>
      <c r="I229" s="97">
        <f>-IF(ISNA(VLOOKUP($B229,Indy_pivot,2,FALSE)),0,VLOOKUP($B229,Indy_pivot,2,FALSE))</f>
        <v>0</v>
      </c>
      <c r="J229" s="97">
        <f>-IF(ISNA(VLOOKUP($B229,NonPar,5,FALSE)),0,VLOOKUP($B229,NonPar,5,FALSE))</f>
        <v>0</v>
      </c>
      <c r="K229" s="64" t="e">
        <f>$G229+$H229+$I229+$J229</f>
        <v>#REF!</v>
      </c>
      <c r="L229" s="98" t="e">
        <f>K229*$D$16</f>
        <v>#REF!</v>
      </c>
      <c r="M229" s="99" t="e">
        <f t="shared" si="260"/>
        <v>#REF!</v>
      </c>
      <c r="N229" s="67" t="e">
        <f t="shared" si="261"/>
        <v>#REF!</v>
      </c>
      <c r="O229" s="71" t="e">
        <f>IF(K229=0,"",IF(K229&lt;$M$16,(K229+N229)*$Q$16,""))</f>
        <v>#REF!</v>
      </c>
      <c r="P229" s="95" t="e">
        <f t="shared" si="262"/>
        <v>#REF!</v>
      </c>
      <c r="Q229" s="70" t="e">
        <f>MAX(O229,(K229*$Q$16))</f>
        <v>#REF!</v>
      </c>
      <c r="R229" s="100" t="e">
        <f t="shared" si="263"/>
        <v>#REF!</v>
      </c>
      <c r="S229" s="101" t="e">
        <f t="shared" si="264"/>
        <v>#REF!</v>
      </c>
      <c r="U229" s="64" t="e">
        <f>$G229+$H229+$I229+$J229</f>
        <v>#REF!</v>
      </c>
      <c r="V229" s="98" t="e">
        <f>U229*$E$16</f>
        <v>#REF!</v>
      </c>
      <c r="W229" s="99" t="e">
        <f t="shared" si="265"/>
        <v>#REF!</v>
      </c>
      <c r="X229" s="67" t="e">
        <f t="shared" si="266"/>
        <v>#REF!</v>
      </c>
      <c r="Y229" s="71" t="e">
        <f t="shared" si="267"/>
        <v>#REF!</v>
      </c>
      <c r="Z229" s="95" t="e">
        <f t="shared" si="268"/>
        <v>#REF!</v>
      </c>
      <c r="AA229" s="70" t="e">
        <f>MAX(Y229,(U229*$AA$16))</f>
        <v>#REF!</v>
      </c>
      <c r="AB229" s="100" t="e">
        <f t="shared" si="269"/>
        <v>#REF!</v>
      </c>
      <c r="AC229" s="101" t="e">
        <f>IF(AB229="","",(AB229/V229))</f>
        <v>#REF!</v>
      </c>
      <c r="AD229" s="71" t="e">
        <f>IF(AA229=0,0,(U229+X229)/$AA$14)*$E$13</f>
        <v>#REF!</v>
      </c>
      <c r="AE229" s="70" t="e">
        <f>AA229+AD229</f>
        <v>#REF!</v>
      </c>
      <c r="AG229" s="17"/>
      <c r="AH229" s="17"/>
    </row>
    <row r="230" spans="2:34" x14ac:dyDescent="0.2">
      <c r="B230" s="95"/>
      <c r="C230" s="71"/>
      <c r="D230" s="95"/>
      <c r="E230" s="96"/>
      <c r="F230" s="96"/>
      <c r="G230" s="64"/>
      <c r="H230" s="97"/>
      <c r="I230" s="97"/>
      <c r="J230" s="97"/>
      <c r="K230" s="64"/>
      <c r="L230" s="98"/>
      <c r="M230" s="99" t="str">
        <f t="shared" si="260"/>
        <v/>
      </c>
      <c r="N230" s="67" t="str">
        <f t="shared" si="261"/>
        <v/>
      </c>
      <c r="O230" s="71" t="str">
        <f>IF(K230=0,"",IF(K230&lt;$W$16,(K230+N230)*$AA$16,""))</f>
        <v/>
      </c>
      <c r="P230" s="95" t="str">
        <f t="shared" si="262"/>
        <v/>
      </c>
      <c r="Q230" s="70" t="e">
        <f>-I232*Q16</f>
        <v>#REF!</v>
      </c>
      <c r="R230" s="100" t="e">
        <f t="shared" si="263"/>
        <v>#REF!</v>
      </c>
      <c r="S230" s="101" t="e">
        <f t="shared" si="264"/>
        <v>#REF!</v>
      </c>
      <c r="U230" s="64"/>
      <c r="V230" s="98"/>
      <c r="W230" s="99" t="str">
        <f t="shared" si="265"/>
        <v/>
      </c>
      <c r="X230" s="67">
        <f t="shared" si="266"/>
        <v>0</v>
      </c>
      <c r="Y230" s="71" t="str">
        <f t="shared" si="267"/>
        <v/>
      </c>
      <c r="Z230" s="95" t="str">
        <f t="shared" si="268"/>
        <v/>
      </c>
      <c r="AA230" s="70" t="e">
        <f>-I232*AA16</f>
        <v>#REF!</v>
      </c>
      <c r="AB230" s="100" t="e">
        <f t="shared" si="269"/>
        <v>#REF!</v>
      </c>
      <c r="AC230" s="100"/>
      <c r="AD230" s="71" t="e">
        <f>(AA12/AA14)*E13</f>
        <v>#REF!</v>
      </c>
      <c r="AE230" s="95"/>
      <c r="AG230" s="17"/>
      <c r="AH230" s="17"/>
    </row>
    <row r="231" spans="2:34" ht="6.75" customHeight="1" thickBot="1" x14ac:dyDescent="0.25">
      <c r="B231" s="102"/>
      <c r="C231" s="103"/>
      <c r="D231" s="104"/>
      <c r="E231" s="102"/>
      <c r="F231" s="102"/>
      <c r="G231" s="102"/>
      <c r="H231" s="102"/>
      <c r="I231" s="102"/>
      <c r="J231" s="102"/>
      <c r="K231" s="102"/>
      <c r="L231" s="102"/>
      <c r="M231" s="105"/>
      <c r="N231" s="106"/>
      <c r="O231" s="102"/>
      <c r="P231" s="102"/>
      <c r="Q231" s="102"/>
      <c r="R231" s="102"/>
      <c r="S231" s="107"/>
      <c r="U231" s="102"/>
      <c r="V231" s="102"/>
      <c r="W231" s="105"/>
      <c r="X231" s="106"/>
      <c r="Y231" s="102"/>
      <c r="Z231" s="102"/>
      <c r="AA231" s="102"/>
      <c r="AB231" s="108"/>
      <c r="AC231" s="107"/>
      <c r="AD231" s="102"/>
      <c r="AE231" s="102"/>
    </row>
    <row r="232" spans="2:34" ht="17" thickTop="1" x14ac:dyDescent="0.2">
      <c r="B232" s="109">
        <f>COUNTA(B19:B215)</f>
        <v>197</v>
      </c>
      <c r="C232" s="110"/>
      <c r="D232" s="111"/>
      <c r="E232" s="112" t="e">
        <f t="shared" ref="E232:J232" si="270">SUM(E19:E215)</f>
        <v>#REF!</v>
      </c>
      <c r="F232" s="112" t="e">
        <f t="shared" si="270"/>
        <v>#REF!</v>
      </c>
      <c r="G232" s="112" t="e">
        <f t="shared" si="270"/>
        <v>#REF!</v>
      </c>
      <c r="H232" s="113">
        <f t="shared" si="270"/>
        <v>-12890.554266564239</v>
      </c>
      <c r="I232" s="113">
        <f t="shared" si="270"/>
        <v>-2726.8174999999997</v>
      </c>
      <c r="J232" s="113">
        <f t="shared" si="270"/>
        <v>0</v>
      </c>
      <c r="K232" s="112" t="e">
        <f>SUM(K19:K230)</f>
        <v>#REF!</v>
      </c>
      <c r="L232" s="111" t="e">
        <f>SUM(L19:L215)</f>
        <v>#REF!</v>
      </c>
      <c r="M232" s="114"/>
      <c r="N232" s="115" t="e">
        <f>SUM(N19:N215)</f>
        <v>#REF!</v>
      </c>
      <c r="O232" s="111" t="e">
        <f>SUM(O19:O215)</f>
        <v>#REF!</v>
      </c>
      <c r="P232" s="112" t="e">
        <f>SUM(P19:P215)</f>
        <v>#REF!</v>
      </c>
      <c r="Q232" s="111" t="e">
        <f>SUM(Q19:Q230)</f>
        <v>#REF!</v>
      </c>
      <c r="R232" s="116" t="e">
        <f>SUM(R19:R230)</f>
        <v>#REF!</v>
      </c>
      <c r="S232" s="117"/>
      <c r="T232" s="118"/>
      <c r="U232" s="112" t="e">
        <f>SUM(U19:U215)</f>
        <v>#REF!</v>
      </c>
      <c r="V232" s="111" t="e">
        <f>SUM(V19:V215)</f>
        <v>#REF!</v>
      </c>
      <c r="W232" s="114"/>
      <c r="X232" s="115" t="e">
        <f>SUM(X19:X215)</f>
        <v>#REF!</v>
      </c>
      <c r="Y232" s="111" t="e">
        <f>SUM(Y19:Y215)</f>
        <v>#REF!</v>
      </c>
      <c r="Z232" s="112" t="e">
        <f>SUM(Z19:Z215)</f>
        <v>#REF!</v>
      </c>
      <c r="AA232" s="111" t="e">
        <f>SUM(AA19:AA230)</f>
        <v>#REF!</v>
      </c>
      <c r="AB232" s="116" t="e">
        <f>SUM(AB19:AB230)</f>
        <v>#REF!</v>
      </c>
      <c r="AC232" s="117"/>
      <c r="AD232" s="111" t="e">
        <f>SUM(AD19:AD230)</f>
        <v>#REF!</v>
      </c>
      <c r="AE232" s="111" t="e">
        <f>SUM(AE19:AE230)</f>
        <v>#REF!</v>
      </c>
      <c r="AG232" s="117"/>
    </row>
    <row r="234" spans="2:34" x14ac:dyDescent="0.2">
      <c r="B234" s="19" t="s">
        <v>313</v>
      </c>
      <c r="L234" s="63"/>
      <c r="N234" s="68"/>
      <c r="V234" s="63"/>
      <c r="X234" s="68"/>
      <c r="AD234" s="17"/>
      <c r="AE234" s="17"/>
      <c r="AG234" s="17"/>
    </row>
    <row r="235" spans="2:34" x14ac:dyDescent="0.2">
      <c r="B235" s="19" t="s">
        <v>314</v>
      </c>
      <c r="N235" s="74"/>
      <c r="X235" s="74"/>
    </row>
    <row r="236" spans="2:34" x14ac:dyDescent="0.2">
      <c r="B236" s="19" t="s">
        <v>315</v>
      </c>
      <c r="N236" s="74"/>
      <c r="X236" s="74"/>
    </row>
    <row r="237" spans="2:34" x14ac:dyDescent="0.2">
      <c r="L237" s="119"/>
      <c r="R237" s="18"/>
      <c r="S237" s="18"/>
      <c r="V237" s="119"/>
      <c r="AB237" s="18"/>
      <c r="AC237" s="18"/>
    </row>
    <row r="238" spans="2:34" x14ac:dyDescent="0.2">
      <c r="B238" s="30"/>
      <c r="L238" s="63"/>
      <c r="Q238" s="17"/>
      <c r="V238" s="63"/>
      <c r="AA238" s="17"/>
    </row>
    <row r="239" spans="2:34" x14ac:dyDescent="0.2">
      <c r="B239" s="120"/>
      <c r="C239" s="121"/>
      <c r="L239" s="18"/>
      <c r="O239" s="17"/>
      <c r="V239" s="18"/>
      <c r="Y239" s="17"/>
    </row>
    <row r="240" spans="2:34" x14ac:dyDescent="0.2">
      <c r="B240" s="120"/>
    </row>
  </sheetData>
  <autoFilter ref="A18:AH18">
    <sortState ref="A19:AH230">
      <sortCondition ref="D18:D230"/>
    </sortState>
  </autoFilter>
  <conditionalFormatting sqref="B19:K230">
    <cfRule type="expression" dxfId="19" priority="20">
      <formula>MOD(ROW(),2)</formula>
    </cfRule>
  </conditionalFormatting>
  <conditionalFormatting sqref="V19:AA19 V20:W229 Y20:AA229">
    <cfRule type="expression" dxfId="18" priority="19">
      <formula>MOD(ROW(),2)</formula>
    </cfRule>
  </conditionalFormatting>
  <conditionalFormatting sqref="U19:U229">
    <cfRule type="expression" dxfId="17" priority="18">
      <formula>MOD(ROW(),2)</formula>
    </cfRule>
  </conditionalFormatting>
  <conditionalFormatting sqref="AB20:AE229">
    <cfRule type="expression" dxfId="16" priority="16">
      <formula>MOD(ROW(),2)</formula>
    </cfRule>
  </conditionalFormatting>
  <conditionalFormatting sqref="AB19">
    <cfRule type="expression" dxfId="15" priority="17">
      <formula>MOD(ROW(),2)</formula>
    </cfRule>
  </conditionalFormatting>
  <conditionalFormatting sqref="V230:W230 Y230:AA230">
    <cfRule type="expression" dxfId="14" priority="15">
      <formula>MOD(ROW(),2)</formula>
    </cfRule>
  </conditionalFormatting>
  <conditionalFormatting sqref="U230">
    <cfRule type="expression" dxfId="13" priority="14">
      <formula>MOD(ROW(),2)</formula>
    </cfRule>
  </conditionalFormatting>
  <conditionalFormatting sqref="AB230">
    <cfRule type="expression" dxfId="12" priority="13">
      <formula>MOD(ROW(),2)</formula>
    </cfRule>
  </conditionalFormatting>
  <conditionalFormatting sqref="AC230">
    <cfRule type="expression" dxfId="11" priority="11">
      <formula>MOD(ROW(),2)</formula>
    </cfRule>
  </conditionalFormatting>
  <conditionalFormatting sqref="AC19:AC229">
    <cfRule type="expression" dxfId="10" priority="12">
      <formula>MOD(ROW(),2)</formula>
    </cfRule>
  </conditionalFormatting>
  <conditionalFormatting sqref="S19">
    <cfRule type="expression" dxfId="9" priority="7">
      <formula>MOD(ROW(),2)</formula>
    </cfRule>
  </conditionalFormatting>
  <conditionalFormatting sqref="L230:Q230">
    <cfRule type="expression" dxfId="8" priority="8">
      <formula>MOD(ROW(),2)</formula>
    </cfRule>
  </conditionalFormatting>
  <conditionalFormatting sqref="L19:Q229">
    <cfRule type="expression" dxfId="7" priority="10">
      <formula>MOD(ROW(),2)</formula>
    </cfRule>
  </conditionalFormatting>
  <conditionalFormatting sqref="R19">
    <cfRule type="expression" dxfId="6" priority="9">
      <formula>MOD(ROW(),2)</formula>
    </cfRule>
  </conditionalFormatting>
  <conditionalFormatting sqref="S20:S229">
    <cfRule type="expression" dxfId="5" priority="5">
      <formula>MOD(ROW(),2)</formula>
    </cfRule>
  </conditionalFormatting>
  <conditionalFormatting sqref="R20:R229">
    <cfRule type="expression" dxfId="4" priority="6">
      <formula>MOD(ROW(),2)</formula>
    </cfRule>
  </conditionalFormatting>
  <conditionalFormatting sqref="R230">
    <cfRule type="expression" dxfId="3" priority="4">
      <formula>MOD(ROW(),2)</formula>
    </cfRule>
  </conditionalFormatting>
  <conditionalFormatting sqref="S230">
    <cfRule type="expression" dxfId="2" priority="3">
      <formula>MOD(ROW(),2)</formula>
    </cfRule>
  </conditionalFormatting>
  <conditionalFormatting sqref="X20:X230">
    <cfRule type="expression" dxfId="1" priority="2">
      <formula>MOD(ROW(),2)</formula>
    </cfRule>
  </conditionalFormatting>
  <conditionalFormatting sqref="AE230">
    <cfRule type="expression" dxfId="0" priority="1">
      <formula>MOD(ROW(),2)</formula>
    </cfRule>
  </conditionalFormatting>
  <pageMargins left="0.7" right="0.7" top="0.75" bottom="0.75" header="0.3" footer="0.3"/>
  <pageSetup paperSize="5" scale="6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2"/>
  <sheetViews>
    <sheetView workbookViewId="0">
      <selection activeCell="E51" activeCellId="1" sqref="C2:C5 D51:E57"/>
    </sheetView>
  </sheetViews>
  <sheetFormatPr baseColWidth="10" defaultColWidth="10.6640625" defaultRowHeight="16" x14ac:dyDescent="0.2"/>
  <cols>
    <col min="3" max="28" width="33.83203125" customWidth="1"/>
  </cols>
  <sheetData>
    <row r="2" spans="2:4" x14ac:dyDescent="0.2">
      <c r="B2" t="s">
        <v>71</v>
      </c>
      <c r="C2" s="122">
        <v>34578.743494508322</v>
      </c>
      <c r="D2" s="123">
        <f>MIN(C2*5%, 500000)</f>
        <v>1728.9371747254163</v>
      </c>
    </row>
    <row r="3" spans="2:4" x14ac:dyDescent="0.2">
      <c r="B3" t="s">
        <v>74</v>
      </c>
      <c r="C3" s="122">
        <v>338214.06770240306</v>
      </c>
      <c r="D3" s="123">
        <f t="shared" ref="D3:D66" si="0">MIN(C3*5%, 500000)</f>
        <v>16910.703385120152</v>
      </c>
    </row>
    <row r="4" spans="2:4" x14ac:dyDescent="0.2">
      <c r="B4" t="s">
        <v>132</v>
      </c>
      <c r="C4" s="122">
        <v>272223.85530250933</v>
      </c>
      <c r="D4" s="123">
        <f t="shared" si="0"/>
        <v>13611.192765125466</v>
      </c>
    </row>
    <row r="5" spans="2:4" x14ac:dyDescent="0.2">
      <c r="B5" t="s">
        <v>169</v>
      </c>
      <c r="C5" s="122">
        <v>725063.34560229303</v>
      </c>
      <c r="D5" s="123">
        <f t="shared" si="0"/>
        <v>36253.167280114656</v>
      </c>
    </row>
    <row r="6" spans="2:4" x14ac:dyDescent="0.2">
      <c r="B6" t="s">
        <v>76</v>
      </c>
      <c r="C6" s="122">
        <v>129369.45303600399</v>
      </c>
      <c r="D6" s="123">
        <f t="shared" si="0"/>
        <v>6468.4726518001999</v>
      </c>
    </row>
    <row r="7" spans="2:4" x14ac:dyDescent="0.2">
      <c r="B7" t="s">
        <v>82</v>
      </c>
      <c r="C7" s="122">
        <v>215560.42907041544</v>
      </c>
      <c r="D7" s="123">
        <f t="shared" si="0"/>
        <v>10778.021453520772</v>
      </c>
    </row>
    <row r="8" spans="2:4" x14ac:dyDescent="0.2">
      <c r="B8" t="s">
        <v>83</v>
      </c>
      <c r="C8" s="122">
        <v>34578.743494508322</v>
      </c>
      <c r="D8" s="123">
        <f t="shared" si="0"/>
        <v>1728.9371747254163</v>
      </c>
    </row>
    <row r="9" spans="2:4" x14ac:dyDescent="0.2">
      <c r="B9" t="s">
        <v>85</v>
      </c>
      <c r="C9" s="122">
        <v>2387845.7131087817</v>
      </c>
      <c r="D9" s="123">
        <f t="shared" si="0"/>
        <v>119392.28565543909</v>
      </c>
    </row>
    <row r="10" spans="2:4" x14ac:dyDescent="0.2">
      <c r="B10" t="s">
        <v>88</v>
      </c>
      <c r="C10" s="122">
        <v>34578.743494508322</v>
      </c>
      <c r="D10" s="123">
        <f t="shared" si="0"/>
        <v>1728.9371747254163</v>
      </c>
    </row>
    <row r="11" spans="2:4" x14ac:dyDescent="0.2">
      <c r="B11" t="s">
        <v>89</v>
      </c>
      <c r="C11" s="122">
        <v>1581954.9003755103</v>
      </c>
      <c r="D11" s="123">
        <f t="shared" si="0"/>
        <v>79097.745018775517</v>
      </c>
    </row>
    <row r="12" spans="2:4" x14ac:dyDescent="0.2">
      <c r="B12" t="s">
        <v>92</v>
      </c>
      <c r="C12" s="122">
        <v>535011.58645028935</v>
      </c>
      <c r="D12" s="123">
        <f t="shared" si="0"/>
        <v>26750.57932251447</v>
      </c>
    </row>
    <row r="13" spans="2:4" x14ac:dyDescent="0.2">
      <c r="B13" t="s">
        <v>64</v>
      </c>
      <c r="C13" s="122">
        <v>1862424.4225885449</v>
      </c>
      <c r="D13" s="123">
        <f t="shared" si="0"/>
        <v>93121.221129427257</v>
      </c>
    </row>
    <row r="14" spans="2:4" x14ac:dyDescent="0.2">
      <c r="B14" t="s">
        <v>93</v>
      </c>
      <c r="C14" s="122">
        <v>648229.03177006054</v>
      </c>
      <c r="D14" s="123">
        <f t="shared" si="0"/>
        <v>32411.451588503027</v>
      </c>
    </row>
    <row r="15" spans="2:4" x14ac:dyDescent="0.2">
      <c r="B15" t="s">
        <v>171</v>
      </c>
      <c r="C15" s="122">
        <v>910276.63949208404</v>
      </c>
      <c r="D15" s="123">
        <f t="shared" si="0"/>
        <v>45513.831974604203</v>
      </c>
    </row>
    <row r="16" spans="2:4" x14ac:dyDescent="0.2">
      <c r="B16" t="s">
        <v>119</v>
      </c>
      <c r="C16" s="122">
        <v>34100322.234826379</v>
      </c>
      <c r="D16" s="123">
        <f t="shared" si="0"/>
        <v>500000</v>
      </c>
    </row>
    <row r="17" spans="2:4" x14ac:dyDescent="0.2">
      <c r="B17" t="s">
        <v>316</v>
      </c>
      <c r="C17" s="122">
        <v>143564.39741292284</v>
      </c>
      <c r="D17" s="123">
        <f t="shared" si="0"/>
        <v>7178.2198706461422</v>
      </c>
    </row>
    <row r="18" spans="2:4" x14ac:dyDescent="0.2">
      <c r="B18" t="s">
        <v>39</v>
      </c>
      <c r="C18" s="122">
        <v>14630470.387113091</v>
      </c>
      <c r="D18" s="123">
        <f t="shared" si="0"/>
        <v>500000</v>
      </c>
    </row>
    <row r="19" spans="2:4" x14ac:dyDescent="0.2">
      <c r="B19" t="s">
        <v>140</v>
      </c>
      <c r="C19" s="122">
        <v>4827472.2647107458</v>
      </c>
      <c r="D19" s="123">
        <f t="shared" si="0"/>
        <v>241373.61323553731</v>
      </c>
    </row>
    <row r="20" spans="2:4" x14ac:dyDescent="0.2">
      <c r="B20" t="s">
        <v>172</v>
      </c>
      <c r="C20" s="122">
        <v>267844.87238385185</v>
      </c>
      <c r="D20" s="123">
        <f t="shared" si="0"/>
        <v>13392.243619192594</v>
      </c>
    </row>
    <row r="21" spans="2:4" x14ac:dyDescent="0.2">
      <c r="B21" t="s">
        <v>99</v>
      </c>
      <c r="C21" s="122">
        <v>42739.326959212289</v>
      </c>
      <c r="D21" s="123">
        <f t="shared" si="0"/>
        <v>2136.9663479606147</v>
      </c>
    </row>
    <row r="22" spans="2:4" x14ac:dyDescent="0.2">
      <c r="B22" t="s">
        <v>101</v>
      </c>
      <c r="C22" s="122">
        <v>1335534.8791458819</v>
      </c>
      <c r="D22" s="123">
        <f t="shared" si="0"/>
        <v>66776.743957294093</v>
      </c>
    </row>
    <row r="23" spans="2:4" x14ac:dyDescent="0.2">
      <c r="B23" t="s">
        <v>102</v>
      </c>
      <c r="C23" s="122">
        <v>100278.90939397005</v>
      </c>
      <c r="D23" s="123">
        <f t="shared" si="0"/>
        <v>5013.9454696985031</v>
      </c>
    </row>
    <row r="24" spans="2:4" x14ac:dyDescent="0.2">
      <c r="B24" t="s">
        <v>103</v>
      </c>
      <c r="C24" s="122">
        <v>284057.04711376503</v>
      </c>
      <c r="D24" s="123">
        <f t="shared" si="0"/>
        <v>14202.852355688252</v>
      </c>
    </row>
    <row r="25" spans="2:4" x14ac:dyDescent="0.2">
      <c r="B25" t="s">
        <v>104</v>
      </c>
      <c r="C25" s="122">
        <v>256133.46690718376</v>
      </c>
      <c r="D25" s="123">
        <f t="shared" si="0"/>
        <v>12806.673345359188</v>
      </c>
    </row>
    <row r="26" spans="2:4" x14ac:dyDescent="0.2">
      <c r="B26" t="s">
        <v>63</v>
      </c>
      <c r="C26" s="122">
        <v>3963451.6795487525</v>
      </c>
      <c r="D26" s="123">
        <f t="shared" si="0"/>
        <v>198172.58397743764</v>
      </c>
    </row>
    <row r="27" spans="2:4" x14ac:dyDescent="0.2">
      <c r="B27" t="s">
        <v>105</v>
      </c>
      <c r="C27" s="122">
        <v>1985604.4682746683</v>
      </c>
      <c r="D27" s="123">
        <f t="shared" si="0"/>
        <v>99280.223413733416</v>
      </c>
    </row>
    <row r="28" spans="2:4" x14ac:dyDescent="0.2">
      <c r="B28" t="s">
        <v>48</v>
      </c>
      <c r="C28" s="122">
        <v>5659283.9259848827</v>
      </c>
      <c r="D28" s="123">
        <f t="shared" si="0"/>
        <v>282964.19629924413</v>
      </c>
    </row>
    <row r="29" spans="2:4" x14ac:dyDescent="0.2">
      <c r="B29" t="s">
        <v>130</v>
      </c>
      <c r="C29" s="122">
        <v>452263.61590562609</v>
      </c>
      <c r="D29" s="123">
        <f t="shared" si="0"/>
        <v>22613.180795281307</v>
      </c>
    </row>
    <row r="30" spans="2:4" x14ac:dyDescent="0.2">
      <c r="B30" t="s">
        <v>106</v>
      </c>
      <c r="C30" s="122">
        <v>604382.00934174517</v>
      </c>
      <c r="D30" s="123">
        <f t="shared" si="0"/>
        <v>30219.100467087261</v>
      </c>
    </row>
    <row r="31" spans="2:4" x14ac:dyDescent="0.2">
      <c r="B31" t="s">
        <v>60</v>
      </c>
      <c r="C31" s="122">
        <v>3963907.3582305233</v>
      </c>
      <c r="D31" s="123">
        <f t="shared" si="0"/>
        <v>198195.36791152618</v>
      </c>
    </row>
    <row r="32" spans="2:4" x14ac:dyDescent="0.2">
      <c r="B32" t="s">
        <v>107</v>
      </c>
      <c r="C32" s="122">
        <v>2826229.6288481727</v>
      </c>
      <c r="D32" s="123">
        <f t="shared" si="0"/>
        <v>141311.48144240864</v>
      </c>
    </row>
    <row r="33" spans="2:4" x14ac:dyDescent="0.2">
      <c r="B33" t="s">
        <v>96</v>
      </c>
      <c r="C33" s="122">
        <v>664861.89149332792</v>
      </c>
      <c r="D33" s="123">
        <f t="shared" si="0"/>
        <v>33243.0945746664</v>
      </c>
    </row>
    <row r="34" spans="2:4" x14ac:dyDescent="0.2">
      <c r="B34" t="s">
        <v>121</v>
      </c>
      <c r="C34" s="122">
        <v>555123.06776910427</v>
      </c>
      <c r="D34" s="123">
        <f t="shared" si="0"/>
        <v>27756.153388455215</v>
      </c>
    </row>
    <row r="35" spans="2:4" x14ac:dyDescent="0.2">
      <c r="B35" t="s">
        <v>110</v>
      </c>
      <c r="C35" s="122">
        <v>192039.13785560703</v>
      </c>
      <c r="D35" s="123">
        <f t="shared" si="0"/>
        <v>9601.9568927803521</v>
      </c>
    </row>
    <row r="36" spans="2:4" x14ac:dyDescent="0.2">
      <c r="B36" t="s">
        <v>43</v>
      </c>
      <c r="C36" s="122">
        <v>2844580.0839182995</v>
      </c>
      <c r="D36" s="123">
        <f t="shared" si="0"/>
        <v>142229.00419591498</v>
      </c>
    </row>
    <row r="37" spans="2:4" x14ac:dyDescent="0.2">
      <c r="B37" t="s">
        <v>115</v>
      </c>
      <c r="C37" s="122">
        <v>1066548.5624392766</v>
      </c>
      <c r="D37" s="123">
        <f t="shared" si="0"/>
        <v>53327.428121963836</v>
      </c>
    </row>
    <row r="38" spans="2:4" x14ac:dyDescent="0.2">
      <c r="B38" t="s">
        <v>112</v>
      </c>
      <c r="C38" s="122">
        <v>961494.05193876685</v>
      </c>
      <c r="D38" s="123">
        <f t="shared" si="0"/>
        <v>48074.702596938347</v>
      </c>
    </row>
    <row r="39" spans="2:4" x14ac:dyDescent="0.2">
      <c r="B39" t="s">
        <v>52</v>
      </c>
      <c r="C39" s="122">
        <v>5615161.5876008645</v>
      </c>
      <c r="D39" s="123">
        <f t="shared" si="0"/>
        <v>280758.07938004326</v>
      </c>
    </row>
    <row r="40" spans="2:4" x14ac:dyDescent="0.2">
      <c r="B40" t="s">
        <v>113</v>
      </c>
      <c r="C40" s="122">
        <v>318666.9806349054</v>
      </c>
      <c r="D40" s="123">
        <f t="shared" si="0"/>
        <v>15933.349031745271</v>
      </c>
    </row>
    <row r="41" spans="2:4" x14ac:dyDescent="0.2">
      <c r="B41" t="s">
        <v>114</v>
      </c>
      <c r="C41" s="122">
        <v>1104512.3574494361</v>
      </c>
      <c r="D41" s="123">
        <f t="shared" si="0"/>
        <v>55225.617872471805</v>
      </c>
    </row>
    <row r="42" spans="2:4" x14ac:dyDescent="0.2">
      <c r="B42" t="s">
        <v>148</v>
      </c>
      <c r="C42" s="122">
        <v>2504913.570674153</v>
      </c>
      <c r="D42" s="123">
        <f t="shared" si="0"/>
        <v>125245.67853370766</v>
      </c>
    </row>
    <row r="43" spans="2:4" x14ac:dyDescent="0.2">
      <c r="B43" t="s">
        <v>125</v>
      </c>
      <c r="C43" s="122">
        <v>291361.53004703199</v>
      </c>
      <c r="D43" s="123">
        <f t="shared" si="0"/>
        <v>14568.0765023516</v>
      </c>
    </row>
    <row r="44" spans="2:4" x14ac:dyDescent="0.2">
      <c r="B44" t="s">
        <v>177</v>
      </c>
      <c r="C44" s="122">
        <v>654756.94528192782</v>
      </c>
      <c r="D44" s="123">
        <f t="shared" si="0"/>
        <v>32737.847264096392</v>
      </c>
    </row>
    <row r="45" spans="2:4" x14ac:dyDescent="0.2">
      <c r="B45" t="s">
        <v>117</v>
      </c>
      <c r="C45" s="122">
        <v>2742941.3308576648</v>
      </c>
      <c r="D45" s="123">
        <f t="shared" si="0"/>
        <v>137147.06654288326</v>
      </c>
    </row>
    <row r="46" spans="2:4" x14ac:dyDescent="0.2">
      <c r="B46" t="s">
        <v>62</v>
      </c>
      <c r="C46" s="122">
        <v>9628443.2420923263</v>
      </c>
      <c r="D46" s="123">
        <f t="shared" si="0"/>
        <v>481422.16210461635</v>
      </c>
    </row>
    <row r="47" spans="2:4" x14ac:dyDescent="0.2">
      <c r="B47" t="s">
        <v>111</v>
      </c>
      <c r="C47" s="122">
        <v>877652.56320983323</v>
      </c>
      <c r="D47" s="123">
        <f t="shared" si="0"/>
        <v>43882.628160491666</v>
      </c>
    </row>
    <row r="48" spans="2:4" x14ac:dyDescent="0.2">
      <c r="B48" t="s">
        <v>123</v>
      </c>
      <c r="C48" s="122">
        <v>99133.799724405922</v>
      </c>
      <c r="D48" s="123">
        <f t="shared" si="0"/>
        <v>4956.6899862202963</v>
      </c>
    </row>
    <row r="49" spans="2:4" x14ac:dyDescent="0.2">
      <c r="B49" t="s">
        <v>126</v>
      </c>
      <c r="C49" s="122">
        <v>34578.743494508322</v>
      </c>
      <c r="D49" s="123">
        <f t="shared" si="0"/>
        <v>1728.9371747254163</v>
      </c>
    </row>
    <row r="50" spans="2:4" x14ac:dyDescent="0.2">
      <c r="B50" t="s">
        <v>129</v>
      </c>
      <c r="C50" s="122">
        <v>34578.743494508322</v>
      </c>
      <c r="D50" s="123">
        <f t="shared" si="0"/>
        <v>1728.9371747254163</v>
      </c>
    </row>
    <row r="51" spans="2:4" x14ac:dyDescent="0.2">
      <c r="B51" t="s">
        <v>180</v>
      </c>
      <c r="C51" s="122">
        <v>252690.5305749226</v>
      </c>
      <c r="D51" s="123">
        <f t="shared" si="0"/>
        <v>12634.52652874613</v>
      </c>
    </row>
    <row r="52" spans="2:4" x14ac:dyDescent="0.2">
      <c r="B52" t="s">
        <v>55</v>
      </c>
      <c r="C52" s="122">
        <v>4826274.0420911741</v>
      </c>
      <c r="D52" s="123">
        <f t="shared" si="0"/>
        <v>241313.7021045587</v>
      </c>
    </row>
    <row r="53" spans="2:4" x14ac:dyDescent="0.2">
      <c r="B53" t="s">
        <v>131</v>
      </c>
      <c r="C53" s="122">
        <v>34578.743494508322</v>
      </c>
      <c r="D53" s="123">
        <f t="shared" si="0"/>
        <v>1728.9371747254163</v>
      </c>
    </row>
    <row r="54" spans="2:4" x14ac:dyDescent="0.2">
      <c r="B54" t="s">
        <v>100</v>
      </c>
      <c r="C54" s="122">
        <v>352949.4534551528</v>
      </c>
      <c r="D54" s="123">
        <f t="shared" si="0"/>
        <v>17647.472672757642</v>
      </c>
    </row>
    <row r="55" spans="2:4" x14ac:dyDescent="0.2">
      <c r="B55" t="s">
        <v>45</v>
      </c>
      <c r="C55" s="122">
        <v>3326475.762122883</v>
      </c>
      <c r="D55" s="123">
        <f t="shared" si="0"/>
        <v>166323.78810614417</v>
      </c>
    </row>
    <row r="56" spans="2:4" x14ac:dyDescent="0.2">
      <c r="B56" t="s">
        <v>133</v>
      </c>
      <c r="C56" s="122">
        <v>314196.70983342238</v>
      </c>
      <c r="D56" s="123">
        <f t="shared" si="0"/>
        <v>15709.83549167112</v>
      </c>
    </row>
    <row r="57" spans="2:4" x14ac:dyDescent="0.2">
      <c r="B57" t="s">
        <v>134</v>
      </c>
      <c r="C57" s="122">
        <v>368710.85968487163</v>
      </c>
      <c r="D57" s="123">
        <f t="shared" si="0"/>
        <v>18435.542984243581</v>
      </c>
    </row>
    <row r="58" spans="2:4" x14ac:dyDescent="0.2">
      <c r="B58" t="s">
        <v>135</v>
      </c>
      <c r="C58" s="122">
        <v>287757.38761259936</v>
      </c>
      <c r="D58" s="123">
        <f t="shared" si="0"/>
        <v>14387.869380629969</v>
      </c>
    </row>
    <row r="59" spans="2:4" x14ac:dyDescent="0.2">
      <c r="B59" t="s">
        <v>136</v>
      </c>
      <c r="C59" s="122">
        <v>405804.44603624853</v>
      </c>
      <c r="D59" s="123">
        <f t="shared" si="0"/>
        <v>20290.222301812428</v>
      </c>
    </row>
    <row r="60" spans="2:4" x14ac:dyDescent="0.2">
      <c r="B60" t="s">
        <v>329</v>
      </c>
      <c r="C60" s="122">
        <v>26283.21059608593</v>
      </c>
      <c r="D60" s="123">
        <f t="shared" si="0"/>
        <v>1314.1605298042966</v>
      </c>
    </row>
    <row r="61" spans="2:4" x14ac:dyDescent="0.2">
      <c r="B61" t="s">
        <v>70</v>
      </c>
      <c r="C61" s="122">
        <v>1631988.7863667361</v>
      </c>
      <c r="D61" s="123">
        <f t="shared" si="0"/>
        <v>81599.439318336808</v>
      </c>
    </row>
    <row r="62" spans="2:4" x14ac:dyDescent="0.2">
      <c r="B62" t="s">
        <v>38</v>
      </c>
      <c r="C62" s="122">
        <v>14035513.436728157</v>
      </c>
      <c r="D62" s="123">
        <f t="shared" si="0"/>
        <v>500000</v>
      </c>
    </row>
    <row r="63" spans="2:4" x14ac:dyDescent="0.2">
      <c r="B63" t="s">
        <v>86</v>
      </c>
      <c r="C63" s="122">
        <v>277059.76173770335</v>
      </c>
      <c r="D63" s="123">
        <f t="shared" si="0"/>
        <v>13852.988086885169</v>
      </c>
    </row>
    <row r="64" spans="2:4" x14ac:dyDescent="0.2">
      <c r="B64" t="s">
        <v>143</v>
      </c>
      <c r="C64" s="122">
        <v>1201405.1011238126</v>
      </c>
      <c r="D64" s="123">
        <f t="shared" si="0"/>
        <v>60070.255056190632</v>
      </c>
    </row>
    <row r="65" spans="2:4" x14ac:dyDescent="0.2">
      <c r="B65" t="s">
        <v>108</v>
      </c>
      <c r="C65" s="122">
        <v>5344302.4169891095</v>
      </c>
      <c r="D65" s="123">
        <f t="shared" si="0"/>
        <v>267215.12084945547</v>
      </c>
    </row>
    <row r="66" spans="2:4" x14ac:dyDescent="0.2">
      <c r="B66" t="s">
        <v>138</v>
      </c>
      <c r="C66" s="122">
        <v>76048.663225252967</v>
      </c>
      <c r="D66" s="123">
        <f t="shared" si="0"/>
        <v>3802.4331612626484</v>
      </c>
    </row>
    <row r="67" spans="2:4" x14ac:dyDescent="0.2">
      <c r="B67" t="s">
        <v>325</v>
      </c>
      <c r="C67" s="122">
        <v>250565.83256272387</v>
      </c>
      <c r="D67" s="123">
        <f t="shared" ref="D67:D130" si="1">MIN(C67*5%, 500000)</f>
        <v>12528.291628136194</v>
      </c>
    </row>
    <row r="68" spans="2:4" x14ac:dyDescent="0.2">
      <c r="B68" t="s">
        <v>120</v>
      </c>
      <c r="C68" s="122">
        <v>37991.665477416296</v>
      </c>
      <c r="D68" s="123">
        <f t="shared" si="1"/>
        <v>1899.583273870815</v>
      </c>
    </row>
    <row r="69" spans="2:4" x14ac:dyDescent="0.2">
      <c r="B69" t="s">
        <v>139</v>
      </c>
      <c r="C69" s="122">
        <v>527312.28342380212</v>
      </c>
      <c r="D69" s="123">
        <f t="shared" si="1"/>
        <v>26365.614171190107</v>
      </c>
    </row>
    <row r="70" spans="2:4" x14ac:dyDescent="0.2">
      <c r="B70" t="s">
        <v>61</v>
      </c>
      <c r="C70" s="122">
        <v>953961.51887645188</v>
      </c>
      <c r="D70" s="123">
        <f t="shared" si="1"/>
        <v>47698.075943822594</v>
      </c>
    </row>
    <row r="71" spans="2:4" x14ac:dyDescent="0.2">
      <c r="B71" t="s">
        <v>95</v>
      </c>
      <c r="C71" s="122">
        <v>1705652.6787460584</v>
      </c>
      <c r="D71" s="123">
        <f t="shared" si="1"/>
        <v>85282.633937302919</v>
      </c>
    </row>
    <row r="72" spans="2:4" x14ac:dyDescent="0.2">
      <c r="B72" t="s">
        <v>73</v>
      </c>
      <c r="C72" s="122">
        <v>331952.2030429825</v>
      </c>
      <c r="D72" s="123">
        <f t="shared" si="1"/>
        <v>16597.610152149125</v>
      </c>
    </row>
    <row r="73" spans="2:4" x14ac:dyDescent="0.2">
      <c r="B73" t="s">
        <v>141</v>
      </c>
      <c r="C73" s="122">
        <v>686271.59715790069</v>
      </c>
      <c r="D73" s="123">
        <f t="shared" si="1"/>
        <v>34313.579857895034</v>
      </c>
    </row>
    <row r="74" spans="2:4" x14ac:dyDescent="0.2">
      <c r="B74" t="s">
        <v>186</v>
      </c>
      <c r="C74" s="122">
        <v>5137739.9993933486</v>
      </c>
      <c r="D74" s="123">
        <f t="shared" si="1"/>
        <v>256886.99996966743</v>
      </c>
    </row>
    <row r="75" spans="2:4" x14ac:dyDescent="0.2">
      <c r="B75" t="s">
        <v>51</v>
      </c>
      <c r="C75" s="122">
        <v>7946869.6788511304</v>
      </c>
      <c r="D75" s="123">
        <f t="shared" si="1"/>
        <v>397343.48394255654</v>
      </c>
    </row>
    <row r="76" spans="2:4" x14ac:dyDescent="0.2">
      <c r="B76" t="s">
        <v>49</v>
      </c>
      <c r="C76" s="122">
        <v>9891771.793020945</v>
      </c>
      <c r="D76" s="123">
        <f t="shared" si="1"/>
        <v>494588.58965104725</v>
      </c>
    </row>
    <row r="77" spans="2:4" x14ac:dyDescent="0.2">
      <c r="B77" t="s">
        <v>188</v>
      </c>
      <c r="C77" s="122">
        <v>790197.24999828858</v>
      </c>
      <c r="D77" s="123">
        <f t="shared" si="1"/>
        <v>39509.86249991443</v>
      </c>
    </row>
    <row r="78" spans="2:4" x14ac:dyDescent="0.2">
      <c r="B78" t="s">
        <v>144</v>
      </c>
      <c r="C78" s="122">
        <v>142792.14008300824</v>
      </c>
      <c r="D78" s="123">
        <f t="shared" si="1"/>
        <v>7139.6070041504126</v>
      </c>
    </row>
    <row r="79" spans="2:4" x14ac:dyDescent="0.2">
      <c r="B79" t="s">
        <v>145</v>
      </c>
      <c r="C79" s="122">
        <v>96474.694349678233</v>
      </c>
      <c r="D79" s="123">
        <f t="shared" si="1"/>
        <v>4823.7347174839115</v>
      </c>
    </row>
    <row r="80" spans="2:4" x14ac:dyDescent="0.2">
      <c r="B80" t="s">
        <v>146</v>
      </c>
      <c r="C80" s="122">
        <v>160463.6965485707</v>
      </c>
      <c r="D80" s="123">
        <f t="shared" si="1"/>
        <v>8023.1848274285358</v>
      </c>
    </row>
    <row r="81" spans="2:4" x14ac:dyDescent="0.2">
      <c r="B81" t="s">
        <v>147</v>
      </c>
      <c r="C81" s="122">
        <v>746780.38713904505</v>
      </c>
      <c r="D81" s="123">
        <f t="shared" si="1"/>
        <v>37339.019356952253</v>
      </c>
    </row>
    <row r="82" spans="2:4" x14ac:dyDescent="0.2">
      <c r="B82" t="s">
        <v>191</v>
      </c>
      <c r="C82" s="122">
        <v>231045.82776956112</v>
      </c>
      <c r="D82" s="123">
        <f t="shared" si="1"/>
        <v>11552.291388478057</v>
      </c>
    </row>
    <row r="83" spans="2:4" x14ac:dyDescent="0.2">
      <c r="B83" t="s">
        <v>149</v>
      </c>
      <c r="C83" s="122">
        <v>5032956.9320292706</v>
      </c>
      <c r="D83" s="123">
        <f t="shared" si="1"/>
        <v>251647.84660146353</v>
      </c>
    </row>
    <row r="84" spans="2:4" x14ac:dyDescent="0.2">
      <c r="B84" t="s">
        <v>46</v>
      </c>
      <c r="C84" s="122">
        <v>17566691.264512997</v>
      </c>
      <c r="D84" s="123">
        <f t="shared" si="1"/>
        <v>500000</v>
      </c>
    </row>
    <row r="85" spans="2:4" x14ac:dyDescent="0.2">
      <c r="B85" t="s">
        <v>150</v>
      </c>
      <c r="C85" s="122">
        <v>3546092.1239564312</v>
      </c>
      <c r="D85" s="123">
        <f t="shared" si="1"/>
        <v>177304.60619782156</v>
      </c>
    </row>
    <row r="86" spans="2:4" x14ac:dyDescent="0.2">
      <c r="B86" t="s">
        <v>151</v>
      </c>
      <c r="C86" s="122">
        <v>142920.8626115018</v>
      </c>
      <c r="D86" s="123">
        <f t="shared" si="1"/>
        <v>7146.0431305750899</v>
      </c>
    </row>
    <row r="87" spans="2:4" x14ac:dyDescent="0.2">
      <c r="B87" t="s">
        <v>152</v>
      </c>
      <c r="C87" s="122">
        <v>308541.28717740852</v>
      </c>
      <c r="D87" s="123">
        <f t="shared" si="1"/>
        <v>15427.064358870426</v>
      </c>
    </row>
    <row r="88" spans="2:4" x14ac:dyDescent="0.2">
      <c r="B88" t="s">
        <v>153</v>
      </c>
      <c r="C88" s="122">
        <v>233658.94341544111</v>
      </c>
      <c r="D88" s="123">
        <f t="shared" si="1"/>
        <v>11682.947170772057</v>
      </c>
    </row>
    <row r="89" spans="2:4" x14ac:dyDescent="0.2">
      <c r="B89" t="s">
        <v>53</v>
      </c>
      <c r="C89" s="122">
        <v>2820989.4969015284</v>
      </c>
      <c r="D89" s="123">
        <f t="shared" si="1"/>
        <v>141049.47484507642</v>
      </c>
    </row>
    <row r="90" spans="2:4" x14ac:dyDescent="0.2">
      <c r="B90" t="s">
        <v>109</v>
      </c>
      <c r="C90" s="122">
        <v>782685.64039148961</v>
      </c>
      <c r="D90" s="123">
        <f t="shared" si="1"/>
        <v>39134.282019574479</v>
      </c>
    </row>
    <row r="91" spans="2:4" x14ac:dyDescent="0.2">
      <c r="B91" t="s">
        <v>155</v>
      </c>
      <c r="C91" s="122">
        <v>216045.49968415644</v>
      </c>
      <c r="D91" s="123">
        <f t="shared" si="1"/>
        <v>10802.274984207823</v>
      </c>
    </row>
    <row r="92" spans="2:4" x14ac:dyDescent="0.2">
      <c r="B92" t="s">
        <v>156</v>
      </c>
      <c r="C92" s="122">
        <v>594061.56840088719</v>
      </c>
      <c r="D92" s="123">
        <f t="shared" si="1"/>
        <v>29703.07842004436</v>
      </c>
    </row>
    <row r="93" spans="2:4" x14ac:dyDescent="0.2">
      <c r="B93" t="s">
        <v>157</v>
      </c>
      <c r="C93" s="122">
        <v>118451.214777613</v>
      </c>
      <c r="D93" s="123">
        <f t="shared" si="1"/>
        <v>5922.5607388806502</v>
      </c>
    </row>
    <row r="94" spans="2:4" x14ac:dyDescent="0.2">
      <c r="B94" t="s">
        <v>158</v>
      </c>
      <c r="C94" s="122">
        <v>303801.92459405126</v>
      </c>
      <c r="D94" s="123">
        <f t="shared" si="1"/>
        <v>15190.096229702564</v>
      </c>
    </row>
    <row r="95" spans="2:4" x14ac:dyDescent="0.2">
      <c r="B95" t="s">
        <v>159</v>
      </c>
      <c r="C95" s="122">
        <v>1400343.2592506204</v>
      </c>
      <c r="D95" s="123">
        <f t="shared" si="1"/>
        <v>70017.162962531016</v>
      </c>
    </row>
    <row r="96" spans="2:4" x14ac:dyDescent="0.2">
      <c r="B96" t="s">
        <v>160</v>
      </c>
      <c r="C96" s="122">
        <v>34578.743494508322</v>
      </c>
      <c r="D96" s="123">
        <f t="shared" si="1"/>
        <v>1728.9371747254163</v>
      </c>
    </row>
    <row r="97" spans="2:4" x14ac:dyDescent="0.2">
      <c r="B97" t="s">
        <v>326</v>
      </c>
      <c r="C97" s="122">
        <v>117610.0591435574</v>
      </c>
      <c r="D97" s="123">
        <f t="shared" si="1"/>
        <v>5880.5029571778705</v>
      </c>
    </row>
    <row r="98" spans="2:4" x14ac:dyDescent="0.2">
      <c r="B98" t="s">
        <v>318</v>
      </c>
      <c r="C98" s="122">
        <v>342608.55976078386</v>
      </c>
      <c r="D98" s="123">
        <f t="shared" si="1"/>
        <v>17130.427988039195</v>
      </c>
    </row>
    <row r="99" spans="2:4" x14ac:dyDescent="0.2">
      <c r="B99" t="s">
        <v>44</v>
      </c>
      <c r="C99" s="122">
        <v>5980336.1483460395</v>
      </c>
      <c r="D99" s="123">
        <f t="shared" si="1"/>
        <v>299016.80741730198</v>
      </c>
    </row>
    <row r="100" spans="2:4" x14ac:dyDescent="0.2">
      <c r="B100" t="s">
        <v>65</v>
      </c>
      <c r="C100" s="122">
        <v>2658142.2875638814</v>
      </c>
      <c r="D100" s="123">
        <f t="shared" si="1"/>
        <v>132907.11437819406</v>
      </c>
    </row>
    <row r="101" spans="2:4" x14ac:dyDescent="0.2">
      <c r="B101" t="s">
        <v>84</v>
      </c>
      <c r="C101" s="122">
        <v>465616.26686351746</v>
      </c>
      <c r="D101" s="123">
        <f t="shared" si="1"/>
        <v>23280.813343175876</v>
      </c>
    </row>
    <row r="102" spans="2:4" x14ac:dyDescent="0.2">
      <c r="B102" t="s">
        <v>66</v>
      </c>
      <c r="C102" s="122">
        <v>1952459.1520129815</v>
      </c>
      <c r="D102" s="123">
        <f t="shared" si="1"/>
        <v>97622.957600649082</v>
      </c>
    </row>
    <row r="103" spans="2:4" x14ac:dyDescent="0.2">
      <c r="B103" t="s">
        <v>162</v>
      </c>
      <c r="C103" s="122">
        <v>726310.185935218</v>
      </c>
      <c r="D103" s="123">
        <f t="shared" si="1"/>
        <v>36315.509296760902</v>
      </c>
    </row>
    <row r="104" spans="2:4" x14ac:dyDescent="0.2">
      <c r="B104" t="s">
        <v>163</v>
      </c>
      <c r="C104" s="122">
        <v>5500575.5847710678</v>
      </c>
      <c r="D104" s="123">
        <f t="shared" si="1"/>
        <v>275028.77923855343</v>
      </c>
    </row>
    <row r="105" spans="2:4" x14ac:dyDescent="0.2">
      <c r="B105" t="s">
        <v>164</v>
      </c>
      <c r="C105" s="122">
        <v>3539217.3164898269</v>
      </c>
      <c r="D105" s="123">
        <f t="shared" si="1"/>
        <v>176960.86582449137</v>
      </c>
    </row>
    <row r="106" spans="2:4" x14ac:dyDescent="0.2">
      <c r="B106" t="s">
        <v>322</v>
      </c>
      <c r="C106" s="122">
        <v>37232.333715992296</v>
      </c>
      <c r="D106" s="123">
        <f t="shared" si="1"/>
        <v>1861.616685799615</v>
      </c>
    </row>
    <row r="107" spans="2:4" x14ac:dyDescent="0.2">
      <c r="B107" t="s">
        <v>37</v>
      </c>
      <c r="C107" s="122">
        <v>4885578.661908865</v>
      </c>
      <c r="D107" s="123">
        <f t="shared" si="1"/>
        <v>244278.93309544327</v>
      </c>
    </row>
    <row r="108" spans="2:4" x14ac:dyDescent="0.2">
      <c r="B108" t="s">
        <v>165</v>
      </c>
      <c r="C108" s="122">
        <v>81466.966413165705</v>
      </c>
      <c r="D108" s="123">
        <f t="shared" si="1"/>
        <v>4073.3483206582855</v>
      </c>
    </row>
    <row r="109" spans="2:4" x14ac:dyDescent="0.2">
      <c r="B109" t="s">
        <v>166</v>
      </c>
      <c r="C109" s="122">
        <v>807092.07828227046</v>
      </c>
      <c r="D109" s="123">
        <f t="shared" si="1"/>
        <v>40354.603914113526</v>
      </c>
    </row>
    <row r="110" spans="2:4" x14ac:dyDescent="0.2">
      <c r="B110" t="s">
        <v>299</v>
      </c>
      <c r="C110" s="122">
        <v>34578.743494508322</v>
      </c>
      <c r="D110" s="123">
        <f t="shared" si="1"/>
        <v>1728.9371747254163</v>
      </c>
    </row>
    <row r="111" spans="2:4" x14ac:dyDescent="0.2">
      <c r="B111" t="s">
        <v>167</v>
      </c>
      <c r="C111" s="122">
        <v>213058.31119115281</v>
      </c>
      <c r="D111" s="123">
        <f t="shared" si="1"/>
        <v>10652.915559557641</v>
      </c>
    </row>
    <row r="112" spans="2:4" x14ac:dyDescent="0.2">
      <c r="B112" t="s">
        <v>168</v>
      </c>
      <c r="C112" s="122">
        <v>306337.55039121356</v>
      </c>
      <c r="D112" s="123">
        <f t="shared" si="1"/>
        <v>15316.87751956068</v>
      </c>
    </row>
    <row r="113" spans="2:4" x14ac:dyDescent="0.2">
      <c r="B113" t="s">
        <v>122</v>
      </c>
      <c r="C113" s="122">
        <v>255130.26840092108</v>
      </c>
      <c r="D113" s="123">
        <f t="shared" si="1"/>
        <v>12756.513420046054</v>
      </c>
    </row>
    <row r="114" spans="2:4" x14ac:dyDescent="0.2">
      <c r="B114" t="s">
        <v>170</v>
      </c>
      <c r="C114" s="122">
        <v>5731558.6175424419</v>
      </c>
      <c r="D114" s="123">
        <f t="shared" si="1"/>
        <v>286577.9308771221</v>
      </c>
    </row>
    <row r="115" spans="2:4" x14ac:dyDescent="0.2">
      <c r="B115" t="s">
        <v>79</v>
      </c>
      <c r="C115" s="122">
        <v>11899424.144017536</v>
      </c>
      <c r="D115" s="123">
        <f t="shared" si="1"/>
        <v>500000</v>
      </c>
    </row>
    <row r="116" spans="2:4" x14ac:dyDescent="0.2">
      <c r="B116" t="s">
        <v>94</v>
      </c>
      <c r="C116" s="122">
        <v>1583041.7794410298</v>
      </c>
      <c r="D116" s="123">
        <f t="shared" si="1"/>
        <v>79152.088972051497</v>
      </c>
    </row>
    <row r="117" spans="2:4" x14ac:dyDescent="0.2">
      <c r="B117" t="s">
        <v>97</v>
      </c>
      <c r="C117" s="122">
        <v>126390.11592775231</v>
      </c>
      <c r="D117" s="123">
        <f t="shared" si="1"/>
        <v>6319.5057963876161</v>
      </c>
    </row>
    <row r="118" spans="2:4" x14ac:dyDescent="0.2">
      <c r="B118" t="s">
        <v>194</v>
      </c>
      <c r="C118" s="122">
        <v>2266805.5186482482</v>
      </c>
      <c r="D118" s="123">
        <f t="shared" si="1"/>
        <v>113340.27593241242</v>
      </c>
    </row>
    <row r="119" spans="2:4" x14ac:dyDescent="0.2">
      <c r="B119" t="s">
        <v>173</v>
      </c>
      <c r="C119" s="122">
        <v>422905.77857637953</v>
      </c>
      <c r="D119" s="123">
        <f t="shared" si="1"/>
        <v>21145.288928818976</v>
      </c>
    </row>
    <row r="120" spans="2:4" x14ac:dyDescent="0.2">
      <c r="B120" t="s">
        <v>174</v>
      </c>
      <c r="C120" s="122">
        <v>99234.008923052999</v>
      </c>
      <c r="D120" s="123">
        <f t="shared" si="1"/>
        <v>4961.7004461526503</v>
      </c>
    </row>
    <row r="121" spans="2:4" x14ac:dyDescent="0.2">
      <c r="B121" t="s">
        <v>56</v>
      </c>
      <c r="C121" s="122">
        <v>2206838.3701052014</v>
      </c>
      <c r="D121" s="123">
        <f t="shared" si="1"/>
        <v>110341.91850526008</v>
      </c>
    </row>
    <row r="122" spans="2:4" x14ac:dyDescent="0.2">
      <c r="B122" t="s">
        <v>175</v>
      </c>
      <c r="C122" s="122">
        <v>699336.55296991777</v>
      </c>
      <c r="D122" s="123">
        <f t="shared" si="1"/>
        <v>34966.827648495891</v>
      </c>
    </row>
    <row r="123" spans="2:4" x14ac:dyDescent="0.2">
      <c r="B123" t="s">
        <v>72</v>
      </c>
      <c r="C123" s="122">
        <v>514974.51858747454</v>
      </c>
      <c r="D123" s="123">
        <f t="shared" si="1"/>
        <v>25748.72592937373</v>
      </c>
    </row>
    <row r="124" spans="2:4" x14ac:dyDescent="0.2">
      <c r="B124" t="s">
        <v>176</v>
      </c>
      <c r="C124" s="122">
        <v>738402.09590529953</v>
      </c>
      <c r="D124" s="123">
        <f t="shared" si="1"/>
        <v>36920.104795264975</v>
      </c>
    </row>
    <row r="125" spans="2:4" x14ac:dyDescent="0.2">
      <c r="B125" t="s">
        <v>200</v>
      </c>
      <c r="C125" s="122">
        <v>484600.27367195045</v>
      </c>
      <c r="D125" s="123">
        <f t="shared" si="1"/>
        <v>24230.013683597525</v>
      </c>
    </row>
    <row r="126" spans="2:4" x14ac:dyDescent="0.2">
      <c r="B126" t="s">
        <v>178</v>
      </c>
      <c r="C126" s="122">
        <v>4163437.0818168842</v>
      </c>
      <c r="D126" s="123">
        <f t="shared" si="1"/>
        <v>208171.85409084422</v>
      </c>
    </row>
    <row r="127" spans="2:4" x14ac:dyDescent="0.2">
      <c r="B127" t="s">
        <v>327</v>
      </c>
      <c r="C127" s="122">
        <v>52426.899599017706</v>
      </c>
      <c r="D127" s="123">
        <f t="shared" si="1"/>
        <v>2621.3449799508853</v>
      </c>
    </row>
    <row r="128" spans="2:4" x14ac:dyDescent="0.2">
      <c r="B128" t="s">
        <v>87</v>
      </c>
      <c r="C128" s="122">
        <v>2161065.3243272202</v>
      </c>
      <c r="D128" s="123">
        <f t="shared" si="1"/>
        <v>108053.26621636102</v>
      </c>
    </row>
    <row r="129" spans="2:4" x14ac:dyDescent="0.2">
      <c r="B129" t="s">
        <v>47</v>
      </c>
      <c r="C129" s="122">
        <v>14151221.179963965</v>
      </c>
      <c r="D129" s="123">
        <f t="shared" si="1"/>
        <v>500000</v>
      </c>
    </row>
    <row r="130" spans="2:4" x14ac:dyDescent="0.2">
      <c r="B130" t="s">
        <v>179</v>
      </c>
      <c r="C130" s="122">
        <v>325036.86928900279</v>
      </c>
      <c r="D130" s="123">
        <f t="shared" si="1"/>
        <v>16251.843464450139</v>
      </c>
    </row>
    <row r="131" spans="2:4" x14ac:dyDescent="0.2">
      <c r="B131" t="s">
        <v>201</v>
      </c>
      <c r="C131" s="122">
        <v>276327.03816305468</v>
      </c>
      <c r="D131" s="123">
        <f t="shared" ref="D131:D194" si="2">MIN(C131*5%, 500000)</f>
        <v>13816.351908152734</v>
      </c>
    </row>
    <row r="132" spans="2:4" x14ac:dyDescent="0.2">
      <c r="B132" t="s">
        <v>181</v>
      </c>
      <c r="C132" s="122">
        <v>1645770.2481245734</v>
      </c>
      <c r="D132" s="123">
        <f t="shared" si="2"/>
        <v>82288.512406228678</v>
      </c>
    </row>
    <row r="133" spans="2:4" x14ac:dyDescent="0.2">
      <c r="B133" t="s">
        <v>182</v>
      </c>
      <c r="C133" s="122">
        <v>319217.05928641604</v>
      </c>
      <c r="D133" s="123">
        <f t="shared" si="2"/>
        <v>15960.852964320802</v>
      </c>
    </row>
    <row r="134" spans="2:4" x14ac:dyDescent="0.2">
      <c r="B134" t="s">
        <v>183</v>
      </c>
      <c r="C134" s="122">
        <v>1892159.4942724919</v>
      </c>
      <c r="D134" s="123">
        <f t="shared" si="2"/>
        <v>94607.974713624601</v>
      </c>
    </row>
    <row r="135" spans="2:4" x14ac:dyDescent="0.2">
      <c r="B135" t="s">
        <v>67</v>
      </c>
      <c r="C135" s="122">
        <v>2634818.9942343221</v>
      </c>
      <c r="D135" s="123">
        <f t="shared" si="2"/>
        <v>131740.94971171612</v>
      </c>
    </row>
    <row r="136" spans="2:4" x14ac:dyDescent="0.2">
      <c r="B136" t="s">
        <v>184</v>
      </c>
      <c r="C136" s="122">
        <v>1192229.5009067212</v>
      </c>
      <c r="D136" s="123">
        <f t="shared" si="2"/>
        <v>59611.475045336061</v>
      </c>
    </row>
    <row r="137" spans="2:4" x14ac:dyDescent="0.2">
      <c r="B137" t="s">
        <v>185</v>
      </c>
      <c r="C137" s="122">
        <v>565248.27712419222</v>
      </c>
      <c r="D137" s="123">
        <f t="shared" si="2"/>
        <v>28262.413856209612</v>
      </c>
    </row>
    <row r="138" spans="2:4" x14ac:dyDescent="0.2">
      <c r="B138" t="s">
        <v>81</v>
      </c>
      <c r="C138" s="122">
        <v>594204.93187141535</v>
      </c>
      <c r="D138" s="123">
        <f t="shared" si="2"/>
        <v>29710.24659357077</v>
      </c>
    </row>
    <row r="139" spans="2:4" x14ac:dyDescent="0.2">
      <c r="B139" t="s">
        <v>187</v>
      </c>
      <c r="C139" s="122">
        <v>2206370.7963356692</v>
      </c>
      <c r="D139" s="123">
        <f t="shared" si="2"/>
        <v>110318.53981678346</v>
      </c>
    </row>
    <row r="140" spans="2:4" x14ac:dyDescent="0.2">
      <c r="B140" t="s">
        <v>54</v>
      </c>
      <c r="C140" s="122">
        <v>6561574.4663519366</v>
      </c>
      <c r="D140" s="123">
        <f t="shared" si="2"/>
        <v>328078.72331759683</v>
      </c>
    </row>
    <row r="141" spans="2:4" x14ac:dyDescent="0.2">
      <c r="B141" t="s">
        <v>189</v>
      </c>
      <c r="C141" s="122">
        <v>3621899.0341619542</v>
      </c>
      <c r="D141" s="123">
        <f t="shared" si="2"/>
        <v>181094.95170809771</v>
      </c>
    </row>
    <row r="142" spans="2:4" x14ac:dyDescent="0.2">
      <c r="B142" t="s">
        <v>190</v>
      </c>
      <c r="C142" s="122">
        <v>101904.74228573583</v>
      </c>
      <c r="D142" s="123">
        <f t="shared" si="2"/>
        <v>5095.2371142867923</v>
      </c>
    </row>
    <row r="143" spans="2:4" x14ac:dyDescent="0.2">
      <c r="B143" t="s">
        <v>204</v>
      </c>
      <c r="C143" s="122">
        <v>2877571.870558871</v>
      </c>
      <c r="D143" s="123">
        <f t="shared" si="2"/>
        <v>143878.59352794357</v>
      </c>
    </row>
    <row r="144" spans="2:4" x14ac:dyDescent="0.2">
      <c r="B144" t="s">
        <v>77</v>
      </c>
      <c r="C144" s="122">
        <v>2524949.1170722544</v>
      </c>
      <c r="D144" s="123">
        <f t="shared" si="2"/>
        <v>126247.45585361273</v>
      </c>
    </row>
    <row r="145" spans="2:4" x14ac:dyDescent="0.2">
      <c r="B145" t="s">
        <v>192</v>
      </c>
      <c r="C145" s="122">
        <v>317694.41889537888</v>
      </c>
      <c r="D145" s="123">
        <f t="shared" si="2"/>
        <v>15884.720944768946</v>
      </c>
    </row>
    <row r="146" spans="2:4" x14ac:dyDescent="0.2">
      <c r="B146" t="s">
        <v>193</v>
      </c>
      <c r="C146" s="122">
        <v>1360954.4050635649</v>
      </c>
      <c r="D146" s="123">
        <f t="shared" si="2"/>
        <v>68047.720253178253</v>
      </c>
    </row>
    <row r="147" spans="2:4" x14ac:dyDescent="0.2">
      <c r="B147" t="s">
        <v>317</v>
      </c>
      <c r="C147" s="122">
        <v>132216.6411697189</v>
      </c>
      <c r="D147" s="123">
        <f t="shared" si="2"/>
        <v>6610.8320584859457</v>
      </c>
    </row>
    <row r="148" spans="2:4" x14ac:dyDescent="0.2">
      <c r="B148" t="s">
        <v>50</v>
      </c>
      <c r="C148" s="122">
        <v>2315732.8500707764</v>
      </c>
      <c r="D148" s="123">
        <f t="shared" si="2"/>
        <v>115786.64250353882</v>
      </c>
    </row>
    <row r="149" spans="2:4" x14ac:dyDescent="0.2">
      <c r="B149" t="s">
        <v>215</v>
      </c>
      <c r="C149" s="122">
        <v>342984.68946987938</v>
      </c>
      <c r="D149" s="123">
        <f t="shared" si="2"/>
        <v>17149.234473493969</v>
      </c>
    </row>
    <row r="150" spans="2:4" x14ac:dyDescent="0.2">
      <c r="B150" t="s">
        <v>195</v>
      </c>
      <c r="C150" s="122">
        <v>34578.743494508322</v>
      </c>
      <c r="D150" s="123">
        <f t="shared" si="2"/>
        <v>1728.9371747254163</v>
      </c>
    </row>
    <row r="151" spans="2:4" x14ac:dyDescent="0.2">
      <c r="B151" t="s">
        <v>196</v>
      </c>
      <c r="C151" s="122">
        <v>257050.35686968415</v>
      </c>
      <c r="D151" s="123">
        <f t="shared" si="2"/>
        <v>12852.517843484209</v>
      </c>
    </row>
    <row r="152" spans="2:4" x14ac:dyDescent="0.2">
      <c r="B152" t="s">
        <v>197</v>
      </c>
      <c r="C152" s="122">
        <v>35530.143043016229</v>
      </c>
      <c r="D152" s="123">
        <f t="shared" si="2"/>
        <v>1776.5071521508116</v>
      </c>
    </row>
    <row r="153" spans="2:4" x14ac:dyDescent="0.2">
      <c r="B153" t="s">
        <v>198</v>
      </c>
      <c r="C153" s="122">
        <v>843165.86833050731</v>
      </c>
      <c r="D153" s="123">
        <f t="shared" si="2"/>
        <v>42158.293416525368</v>
      </c>
    </row>
    <row r="154" spans="2:4" x14ac:dyDescent="0.2">
      <c r="B154" t="s">
        <v>199</v>
      </c>
      <c r="C154" s="122">
        <v>34578.743494508322</v>
      </c>
      <c r="D154" s="123">
        <f t="shared" si="2"/>
        <v>1728.9371747254163</v>
      </c>
    </row>
    <row r="155" spans="2:4" x14ac:dyDescent="0.2">
      <c r="B155" t="s">
        <v>221</v>
      </c>
      <c r="C155" s="122">
        <v>286602.45757988276</v>
      </c>
      <c r="D155" s="123">
        <f t="shared" si="2"/>
        <v>14330.122878994138</v>
      </c>
    </row>
    <row r="156" spans="2:4" x14ac:dyDescent="0.2">
      <c r="B156" t="s">
        <v>34</v>
      </c>
      <c r="C156" s="122">
        <v>40764762.792160548</v>
      </c>
      <c r="D156" s="123">
        <f t="shared" si="2"/>
        <v>500000</v>
      </c>
    </row>
    <row r="157" spans="2:4" x14ac:dyDescent="0.2">
      <c r="B157" t="s">
        <v>127</v>
      </c>
      <c r="C157" s="122">
        <v>177076.36228563735</v>
      </c>
      <c r="D157" s="123">
        <f t="shared" si="2"/>
        <v>8853.8181142818685</v>
      </c>
    </row>
    <row r="158" spans="2:4" x14ac:dyDescent="0.2">
      <c r="B158" t="s">
        <v>202</v>
      </c>
      <c r="C158" s="122">
        <v>217468.13834900749</v>
      </c>
      <c r="D158" s="123">
        <f t="shared" si="2"/>
        <v>10873.406917450375</v>
      </c>
    </row>
    <row r="159" spans="2:4" x14ac:dyDescent="0.2">
      <c r="B159" t="s">
        <v>203</v>
      </c>
      <c r="C159" s="122">
        <v>262581.91846650065</v>
      </c>
      <c r="D159" s="123">
        <f t="shared" si="2"/>
        <v>13129.095923325032</v>
      </c>
    </row>
    <row r="160" spans="2:4" x14ac:dyDescent="0.2">
      <c r="B160" t="s">
        <v>154</v>
      </c>
      <c r="C160" s="122">
        <v>761473.24103729648</v>
      </c>
      <c r="D160" s="123">
        <f t="shared" si="2"/>
        <v>38073.662051864827</v>
      </c>
    </row>
    <row r="161" spans="2:4" x14ac:dyDescent="0.2">
      <c r="B161" t="s">
        <v>78</v>
      </c>
      <c r="C161" s="122">
        <v>6183537.6503891088</v>
      </c>
      <c r="D161" s="123">
        <f t="shared" si="2"/>
        <v>309176.88251945545</v>
      </c>
    </row>
    <row r="162" spans="2:4" x14ac:dyDescent="0.2">
      <c r="B162" t="s">
        <v>68</v>
      </c>
      <c r="C162" s="122">
        <v>656656.6322920291</v>
      </c>
      <c r="D162" s="123">
        <f t="shared" si="2"/>
        <v>32832.831614601455</v>
      </c>
    </row>
    <row r="163" spans="2:4" x14ac:dyDescent="0.2">
      <c r="B163" t="s">
        <v>36</v>
      </c>
      <c r="C163" s="122">
        <v>10687517.47081029</v>
      </c>
      <c r="D163" s="123">
        <f t="shared" si="2"/>
        <v>500000</v>
      </c>
    </row>
    <row r="164" spans="2:4" x14ac:dyDescent="0.2">
      <c r="B164" t="s">
        <v>205</v>
      </c>
      <c r="C164" s="122">
        <v>391384.48758165567</v>
      </c>
      <c r="D164" s="123">
        <f t="shared" si="2"/>
        <v>19569.224379082785</v>
      </c>
    </row>
    <row r="165" spans="2:4" x14ac:dyDescent="0.2">
      <c r="B165" t="s">
        <v>206</v>
      </c>
      <c r="C165" s="122">
        <v>502055.69254546531</v>
      </c>
      <c r="D165" s="123">
        <f t="shared" si="2"/>
        <v>25102.784627273268</v>
      </c>
    </row>
    <row r="166" spans="2:4" x14ac:dyDescent="0.2">
      <c r="B166" t="s">
        <v>128</v>
      </c>
      <c r="C166" s="122">
        <v>891035.98924943479</v>
      </c>
      <c r="D166" s="123">
        <f t="shared" si="2"/>
        <v>44551.799462471739</v>
      </c>
    </row>
    <row r="167" spans="2:4" x14ac:dyDescent="0.2">
      <c r="B167" t="s">
        <v>35</v>
      </c>
      <c r="C167" s="122">
        <v>37633219.59436772</v>
      </c>
      <c r="D167" s="123">
        <f t="shared" si="2"/>
        <v>500000</v>
      </c>
    </row>
    <row r="168" spans="2:4" x14ac:dyDescent="0.2">
      <c r="B168" t="s">
        <v>58</v>
      </c>
      <c r="C168" s="122">
        <v>952688.58148393768</v>
      </c>
      <c r="D168" s="123">
        <f t="shared" si="2"/>
        <v>47634.429074196887</v>
      </c>
    </row>
    <row r="169" spans="2:4" x14ac:dyDescent="0.2">
      <c r="B169" t="s">
        <v>207</v>
      </c>
      <c r="C169" s="122">
        <v>1970698.5401590036</v>
      </c>
      <c r="D169" s="123">
        <f t="shared" si="2"/>
        <v>98534.927007950188</v>
      </c>
    </row>
    <row r="170" spans="2:4" x14ac:dyDescent="0.2">
      <c r="B170" t="s">
        <v>161</v>
      </c>
      <c r="C170" s="122">
        <v>657173.64822494949</v>
      </c>
      <c r="D170" s="123">
        <f t="shared" si="2"/>
        <v>32858.682411247479</v>
      </c>
    </row>
    <row r="171" spans="2:4" x14ac:dyDescent="0.2">
      <c r="B171" t="s">
        <v>208</v>
      </c>
      <c r="C171" s="122">
        <v>1430467.499850679</v>
      </c>
      <c r="D171" s="123">
        <f t="shared" si="2"/>
        <v>71523.374992533951</v>
      </c>
    </row>
    <row r="172" spans="2:4" x14ac:dyDescent="0.2">
      <c r="B172" t="s">
        <v>69</v>
      </c>
      <c r="C172" s="122">
        <v>764955.80460960255</v>
      </c>
      <c r="D172" s="123">
        <f t="shared" si="2"/>
        <v>38247.790230480132</v>
      </c>
    </row>
    <row r="173" spans="2:4" x14ac:dyDescent="0.2">
      <c r="B173" t="s">
        <v>209</v>
      </c>
      <c r="C173" s="122">
        <v>303392.44311358925</v>
      </c>
      <c r="D173" s="123">
        <f t="shared" si="2"/>
        <v>15169.622155679463</v>
      </c>
    </row>
    <row r="174" spans="2:4" x14ac:dyDescent="0.2">
      <c r="B174" t="s">
        <v>210</v>
      </c>
      <c r="C174" s="122">
        <v>4187556.723609122</v>
      </c>
      <c r="D174" s="123">
        <f t="shared" si="2"/>
        <v>209377.8361804561</v>
      </c>
    </row>
    <row r="175" spans="2:4" x14ac:dyDescent="0.2">
      <c r="B175" t="s">
        <v>323</v>
      </c>
      <c r="C175" s="122">
        <v>128542.57254999304</v>
      </c>
      <c r="D175" s="123">
        <f t="shared" si="2"/>
        <v>6427.1286274996528</v>
      </c>
    </row>
    <row r="176" spans="2:4" x14ac:dyDescent="0.2">
      <c r="B176" t="s">
        <v>211</v>
      </c>
      <c r="C176" s="122">
        <v>3240469.9743048293</v>
      </c>
      <c r="D176" s="123">
        <f t="shared" si="2"/>
        <v>162023.49871524147</v>
      </c>
    </row>
    <row r="177" spans="2:4" x14ac:dyDescent="0.2">
      <c r="B177" t="s">
        <v>212</v>
      </c>
      <c r="C177" s="122">
        <v>850191.02417382563</v>
      </c>
      <c r="D177" s="123">
        <f t="shared" si="2"/>
        <v>42509.551208691286</v>
      </c>
    </row>
    <row r="178" spans="2:4" x14ac:dyDescent="0.2">
      <c r="B178" t="s">
        <v>213</v>
      </c>
      <c r="C178" s="122">
        <v>1191398.0204406523</v>
      </c>
      <c r="D178" s="123">
        <f t="shared" si="2"/>
        <v>59569.901022032616</v>
      </c>
    </row>
    <row r="179" spans="2:4" x14ac:dyDescent="0.2">
      <c r="B179" t="s">
        <v>214</v>
      </c>
      <c r="C179" s="122">
        <v>34578.743494508322</v>
      </c>
      <c r="D179" s="123">
        <f t="shared" si="2"/>
        <v>1728.9371747254163</v>
      </c>
    </row>
    <row r="180" spans="2:4" x14ac:dyDescent="0.2">
      <c r="B180" t="s">
        <v>75</v>
      </c>
      <c r="C180" s="122">
        <v>2420051.1791222878</v>
      </c>
      <c r="D180" s="123">
        <f t="shared" si="2"/>
        <v>121002.5589561144</v>
      </c>
    </row>
    <row r="181" spans="2:4" x14ac:dyDescent="0.2">
      <c r="B181" t="s">
        <v>116</v>
      </c>
      <c r="C181" s="122">
        <v>1306078.2157677282</v>
      </c>
      <c r="D181" s="123">
        <f t="shared" si="2"/>
        <v>65303.910788386413</v>
      </c>
    </row>
    <row r="182" spans="2:4" x14ac:dyDescent="0.2">
      <c r="B182" t="s">
        <v>225</v>
      </c>
      <c r="C182" s="122">
        <v>288366.25012805068</v>
      </c>
      <c r="D182" s="123">
        <f t="shared" si="2"/>
        <v>14418.312506402535</v>
      </c>
    </row>
    <row r="183" spans="2:4" x14ac:dyDescent="0.2">
      <c r="B183" t="s">
        <v>216</v>
      </c>
      <c r="C183" s="122">
        <v>105126.2959720042</v>
      </c>
      <c r="D183" s="123">
        <f t="shared" si="2"/>
        <v>5256.3147986002105</v>
      </c>
    </row>
    <row r="184" spans="2:4" x14ac:dyDescent="0.2">
      <c r="B184" t="s">
        <v>42</v>
      </c>
      <c r="C184" s="122">
        <v>8912883.1725646295</v>
      </c>
      <c r="D184" s="123">
        <f t="shared" si="2"/>
        <v>445644.1586282315</v>
      </c>
    </row>
    <row r="185" spans="2:4" x14ac:dyDescent="0.2">
      <c r="B185" t="s">
        <v>80</v>
      </c>
      <c r="C185" s="122">
        <v>2450926.8849759693</v>
      </c>
      <c r="D185" s="123">
        <f t="shared" si="2"/>
        <v>122546.34424879847</v>
      </c>
    </row>
    <row r="186" spans="2:4" x14ac:dyDescent="0.2">
      <c r="B186" t="s">
        <v>217</v>
      </c>
      <c r="C186" s="122">
        <v>272324.89439100033</v>
      </c>
      <c r="D186" s="123">
        <f t="shared" si="2"/>
        <v>13616.244719550017</v>
      </c>
    </row>
    <row r="187" spans="2:4" x14ac:dyDescent="0.2">
      <c r="B187" t="s">
        <v>218</v>
      </c>
      <c r="C187" s="122">
        <v>446164.6862855517</v>
      </c>
      <c r="D187" s="123">
        <f t="shared" si="2"/>
        <v>22308.234314277586</v>
      </c>
    </row>
    <row r="188" spans="2:4" x14ac:dyDescent="0.2">
      <c r="B188" t="s">
        <v>319</v>
      </c>
      <c r="C188" s="122">
        <v>101923.84574179833</v>
      </c>
      <c r="D188" s="123">
        <f t="shared" si="2"/>
        <v>5096.192287089917</v>
      </c>
    </row>
    <row r="189" spans="2:4" x14ac:dyDescent="0.2">
      <c r="B189" t="s">
        <v>219</v>
      </c>
      <c r="C189" s="122">
        <v>34578.743494508322</v>
      </c>
      <c r="D189" s="123">
        <f t="shared" si="2"/>
        <v>1728.9371747254163</v>
      </c>
    </row>
    <row r="190" spans="2:4" x14ac:dyDescent="0.2">
      <c r="B190" t="s">
        <v>220</v>
      </c>
      <c r="C190" s="122">
        <v>1142394.9615698708</v>
      </c>
      <c r="D190" s="123">
        <f t="shared" si="2"/>
        <v>57119.748078493547</v>
      </c>
    </row>
    <row r="191" spans="2:4" x14ac:dyDescent="0.2">
      <c r="B191" t="s">
        <v>324</v>
      </c>
      <c r="C191" s="122">
        <v>94602.284043899766</v>
      </c>
      <c r="D191" s="123">
        <f t="shared" si="2"/>
        <v>4730.1142021949881</v>
      </c>
    </row>
    <row r="192" spans="2:4" x14ac:dyDescent="0.2">
      <c r="B192" t="s">
        <v>90</v>
      </c>
      <c r="C192" s="122">
        <v>1844163.2300972964</v>
      </c>
      <c r="D192" s="123">
        <f t="shared" si="2"/>
        <v>92208.161504864824</v>
      </c>
    </row>
    <row r="193" spans="2:4" x14ac:dyDescent="0.2">
      <c r="B193" t="s">
        <v>41</v>
      </c>
      <c r="C193" s="122">
        <v>4006715.8426767243</v>
      </c>
      <c r="D193" s="123">
        <f t="shared" si="2"/>
        <v>200335.79213383622</v>
      </c>
    </row>
    <row r="194" spans="2:4" x14ac:dyDescent="0.2">
      <c r="B194" t="s">
        <v>137</v>
      </c>
      <c r="C194" s="122">
        <v>10529782.382910872</v>
      </c>
      <c r="D194" s="123">
        <f t="shared" si="2"/>
        <v>500000</v>
      </c>
    </row>
    <row r="195" spans="2:4" x14ac:dyDescent="0.2">
      <c r="B195" t="s">
        <v>222</v>
      </c>
      <c r="C195" s="122">
        <v>1900056.5877117678</v>
      </c>
      <c r="D195" s="123">
        <f t="shared" ref="D195:D212" si="3">MIN(C195*5%, 500000)</f>
        <v>95002.829385588397</v>
      </c>
    </row>
    <row r="196" spans="2:4" x14ac:dyDescent="0.2">
      <c r="B196" t="s">
        <v>223</v>
      </c>
      <c r="C196" s="122">
        <v>34578.743494508322</v>
      </c>
      <c r="D196" s="123">
        <f t="shared" si="3"/>
        <v>1728.9371747254163</v>
      </c>
    </row>
    <row r="197" spans="2:4" x14ac:dyDescent="0.2">
      <c r="B197" t="s">
        <v>224</v>
      </c>
      <c r="C197" s="122">
        <v>78053.491170361813</v>
      </c>
      <c r="D197" s="123">
        <f t="shared" si="3"/>
        <v>3902.6745585180906</v>
      </c>
    </row>
    <row r="198" spans="2:4" x14ac:dyDescent="0.2">
      <c r="B198" t="s">
        <v>91</v>
      </c>
      <c r="C198" s="122">
        <v>1253738.7922521357</v>
      </c>
      <c r="D198" s="123">
        <f t="shared" si="3"/>
        <v>62686.939612606788</v>
      </c>
    </row>
    <row r="199" spans="2:4" x14ac:dyDescent="0.2">
      <c r="B199" t="s">
        <v>118</v>
      </c>
      <c r="C199" s="122">
        <v>328461.47888721188</v>
      </c>
      <c r="D199" s="123">
        <f t="shared" si="3"/>
        <v>16423.073944360596</v>
      </c>
    </row>
    <row r="200" spans="2:4" x14ac:dyDescent="0.2">
      <c r="B200" t="s">
        <v>226</v>
      </c>
      <c r="C200" s="122">
        <v>875281.56792590173</v>
      </c>
      <c r="D200" s="123">
        <f t="shared" si="3"/>
        <v>43764.078396295088</v>
      </c>
    </row>
    <row r="201" spans="2:4" x14ac:dyDescent="0.2">
      <c r="B201" t="s">
        <v>124</v>
      </c>
      <c r="C201" s="122">
        <v>536550.54800825589</v>
      </c>
      <c r="D201" s="123">
        <f t="shared" si="3"/>
        <v>26827.527400412797</v>
      </c>
    </row>
    <row r="202" spans="2:4" x14ac:dyDescent="0.2">
      <c r="B202" t="s">
        <v>320</v>
      </c>
      <c r="C202" s="122">
        <v>151693.19118549896</v>
      </c>
      <c r="D202" s="123">
        <f t="shared" si="3"/>
        <v>7584.6595592749482</v>
      </c>
    </row>
    <row r="203" spans="2:4" x14ac:dyDescent="0.2">
      <c r="B203" t="s">
        <v>328</v>
      </c>
      <c r="C203" s="122">
        <v>42054.133536545727</v>
      </c>
      <c r="D203" s="123">
        <f t="shared" si="3"/>
        <v>2102.7066768272866</v>
      </c>
    </row>
    <row r="204" spans="2:4" x14ac:dyDescent="0.2">
      <c r="B204" t="s">
        <v>227</v>
      </c>
      <c r="C204" s="122">
        <v>227817.07217450489</v>
      </c>
      <c r="D204" s="123">
        <f t="shared" si="3"/>
        <v>11390.853608725245</v>
      </c>
    </row>
    <row r="205" spans="2:4" x14ac:dyDescent="0.2">
      <c r="B205" t="s">
        <v>228</v>
      </c>
      <c r="C205" s="122">
        <v>902091.09017457708</v>
      </c>
      <c r="D205" s="123">
        <f t="shared" si="3"/>
        <v>45104.554508728856</v>
      </c>
    </row>
    <row r="206" spans="2:4" x14ac:dyDescent="0.2">
      <c r="B206" t="s">
        <v>142</v>
      </c>
      <c r="C206" s="122">
        <v>7902621.3355258182</v>
      </c>
      <c r="D206" s="123">
        <f t="shared" si="3"/>
        <v>395131.06677629094</v>
      </c>
    </row>
    <row r="207" spans="2:4" x14ac:dyDescent="0.2">
      <c r="B207" t="s">
        <v>321</v>
      </c>
      <c r="C207" s="122">
        <v>190342.33346054467</v>
      </c>
      <c r="D207" s="123">
        <f t="shared" si="3"/>
        <v>9517.1166730272344</v>
      </c>
    </row>
    <row r="208" spans="2:4" x14ac:dyDescent="0.2">
      <c r="B208" t="s">
        <v>59</v>
      </c>
      <c r="C208" s="122">
        <v>774368.00027383352</v>
      </c>
      <c r="D208" s="123">
        <f t="shared" si="3"/>
        <v>38718.40001369168</v>
      </c>
    </row>
    <row r="209" spans="2:4" x14ac:dyDescent="0.2">
      <c r="B209" t="s">
        <v>57</v>
      </c>
      <c r="C209" s="122">
        <v>1168585.6626249682</v>
      </c>
      <c r="D209" s="123">
        <f t="shared" si="3"/>
        <v>58429.283131248412</v>
      </c>
    </row>
    <row r="210" spans="2:4" x14ac:dyDescent="0.2">
      <c r="B210" t="s">
        <v>40</v>
      </c>
      <c r="C210" s="122">
        <v>5464857.6791508757</v>
      </c>
      <c r="D210" s="123">
        <f t="shared" si="3"/>
        <v>273242.88395754382</v>
      </c>
    </row>
    <row r="211" spans="2:4" x14ac:dyDescent="0.2">
      <c r="B211" t="s">
        <v>98</v>
      </c>
      <c r="C211" s="122">
        <v>823267.04628418351</v>
      </c>
      <c r="D211" s="123">
        <f t="shared" si="3"/>
        <v>41163.35231420918</v>
      </c>
    </row>
    <row r="212" spans="2:4" x14ac:dyDescent="0.2">
      <c r="B212" t="s">
        <v>229</v>
      </c>
      <c r="C212" s="122">
        <v>304843.98960800178</v>
      </c>
      <c r="D212" s="123">
        <f t="shared" si="3"/>
        <v>15242.19948040009</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0DA8240064C949ACDF7F848BD275F2" ma:contentTypeVersion="1" ma:contentTypeDescription="Create a new document." ma:contentTypeScope="" ma:versionID="ac446f992414b875850d7a2231ed171f">
  <xsd:schema xmlns:xsd="http://www.w3.org/2001/XMLSchema" xmlns:xs="http://www.w3.org/2001/XMLSchema" xmlns:p="http://schemas.microsoft.com/office/2006/metadata/properties" xmlns:ns1="http://schemas.microsoft.com/sharepoint/v3" xmlns:ns2="38c86058-d69c-4064-9a5d-4367fec9d5f6" targetNamespace="http://schemas.microsoft.com/office/2006/metadata/properties" ma:root="true" ma:fieldsID="ed84d274b8249c6be4030a31adc30b7d" ns1:_="" ns2:_="">
    <xsd:import namespace="http://schemas.microsoft.com/sharepoint/v3"/>
    <xsd:import namespace="38c86058-d69c-4064-9a5d-4367fec9d5f6"/>
    <xsd:element name="properties">
      <xsd:complexType>
        <xsd:sequence>
          <xsd:element name="documentManagement">
            <xsd:complexType>
              <xsd:all>
                <xsd:element ref="ns2:Estimated_x0020_Creation_x0020_Date" minOccurs="0"/>
                <xsd:element ref="ns2:Remediation_x0020_Date" minOccurs="0"/>
                <xsd:element ref="ns1:PublishingStartDate" minOccurs="0"/>
                <xsd:element ref="ns1:PublishingExpirationDate" minOccurs="0"/>
                <xsd:element ref="ns2: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 ma:hidden="true" ma:internalName="PublishingStartDate">
      <xsd:simpleType>
        <xsd:restriction base="dms:Unknown"/>
      </xsd:simpleType>
    </xsd:element>
    <xsd:element name="PublishingExpirationDate" ma:index="7"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c86058-d69c-4064-9a5d-4367fec9d5f6" elementFormDefault="qualified">
    <xsd:import namespace="http://schemas.microsoft.com/office/2006/documentManagement/types"/>
    <xsd:import namespace="http://schemas.microsoft.com/office/infopath/2007/PartnerControls"/>
    <xsd:element name="Estimated_x0020_Creation_x0020_Date" ma:index="2" nillable="true" ma:displayName="Estimated Creation Date" ma:format="DateOnly" ma:internalName="Estimated_x0020_Creation_x0020_Date">
      <xsd:simpleType>
        <xsd:restriction base="dms:DateTime"/>
      </xsd:simpleType>
    </xsd:element>
    <xsd:element name="Remediation_x0020_Date" ma:index="3" nillable="true" ma:displayName="Remediation Date" ma:default="[today]" ma:format="DateOnly" ma:internalName="Remediation_x0020_Date">
      <xsd:simpleType>
        <xsd:restriction base="dms:DateTime"/>
      </xsd:simpleType>
    </xsd:element>
    <xsd:element name="Priority" ma:index="12" nillable="true" ma:displayName="Priority" ma:default="New" ma:description="What Priority Level Is This Document?" ma:format="RadioButtons" ma:internalName="Priority">
      <xsd:simpleType>
        <xsd:restriction base="dms:Choice">
          <xsd:enumeration value="New"/>
          <xsd:enumeration value="Legacy"/>
          <xsd:enumeration value="Tier 1"/>
          <xsd:enumeration value="Tier 2"/>
          <xsd:enumeration value="Tier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60815E-F721-4320-9A9E-34E1FCC8BB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8c86058-d69c-4064-9a5d-4367fec9d5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F936FC-D060-4711-B7B7-71CE7F22C4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START HERE</vt:lpstr>
      <vt:lpstr>INFO</vt:lpstr>
      <vt:lpstr>Expenditures</vt:lpstr>
      <vt:lpstr>Summary</vt:lpstr>
      <vt:lpstr>CODES</vt:lpstr>
      <vt:lpstr>Initial Payment Summary</vt:lpstr>
      <vt:lpstr>Wrksht</vt:lpstr>
      <vt:lpstr>'Initial Payment Summary'!OLE_LINK3</vt:lpstr>
      <vt:lpstr>Expenditures!Print_Area</vt:lpstr>
      <vt:lpstr>'Initial Payment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 Boyd</dc:creator>
  <cp:lastModifiedBy>Microsoft Office User</cp:lastModifiedBy>
  <cp:lastPrinted>2020-03-16T19:06:31Z</cp:lastPrinted>
  <dcterms:created xsi:type="dcterms:W3CDTF">2020-01-26T23:03:04Z</dcterms:created>
  <dcterms:modified xsi:type="dcterms:W3CDTF">2020-03-16T22:27:46Z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0x010100540DA8240064C949ACDF7F848BD275F2</vt:lpwstr>
  </property>
  <property fmtid="{D5CDD505-2E9C-101B-9397-08002B2CF9AE}" pid="3" name="Estimated Creation Date">
    <vt:lpwstr/>
  </property>
  <property fmtid="{D5CDD505-2E9C-101B-9397-08002B2CF9AE}" pid="4" name="PublishingExpirationDate">
    <vt:lpwstr/>
  </property>
  <property fmtid="{D5CDD505-2E9C-101B-9397-08002B2CF9AE}" pid="5" name="Priority">
    <vt:lpwstr>New</vt:lpwstr>
  </property>
  <property fmtid="{D5CDD505-2E9C-101B-9397-08002B2CF9AE}" pid="6" name="PublishingStartDate">
    <vt:lpwstr/>
  </property>
  <property fmtid="{D5CDD505-2E9C-101B-9397-08002B2CF9AE}" pid="7" name="Remediation Date">
    <vt:lpwstr>2020-02-06T00:00:00Z</vt:lpwstr>
  </property>
</Properties>
</file>