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0% Health Ins 04.04.16" sheetId="1" r:id="rId3"/>
    <sheet state="visible" name="Master Spreadsheet" sheetId="2" r:id="rId4"/>
    <sheet state="visible" name="7% Health Ins as of 02.29.16" sheetId="3" r:id="rId5"/>
  </sheets>
  <definedNames/>
  <calcPr/>
</workbook>
</file>

<file path=xl/sharedStrings.xml><?xml version="1.0" encoding="utf-8"?>
<sst xmlns="http://schemas.openxmlformats.org/spreadsheetml/2006/main" count="1684" uniqueCount="285">
  <si>
    <t>marles</t>
  </si>
  <si>
    <t xml:space="preserve"> </t>
  </si>
  <si>
    <t xml:space="preserve"> MASTER    S E T U P</t>
  </si>
  <si>
    <t xml:space="preserve"> E M P L O Y E E    D A T A B A S E</t>
  </si>
  <si>
    <t>MAKE</t>
  </si>
  <si>
    <t>M A K E    N O    E N T R I E S     I N    T H I S    A R E A</t>
  </si>
  <si>
    <t>Once a year, check (change) these entries</t>
  </si>
  <si>
    <t>NO</t>
  </si>
  <si>
    <t>RESERVED FOR COMPUTER CALCULATIONS</t>
  </si>
  <si>
    <t>ENTRIES</t>
  </si>
  <si>
    <t>TOTAL</t>
  </si>
  <si>
    <t>Sal</t>
  </si>
  <si>
    <t>Ben</t>
  </si>
  <si>
    <t>TO</t>
  </si>
  <si>
    <t>BASE</t>
  </si>
  <si>
    <t>YEAR #1</t>
  </si>
  <si>
    <t>YEAR #2</t>
  </si>
  <si>
    <t>COMBINED</t>
  </si>
  <si>
    <t>School Year</t>
  </si>
  <si>
    <t>15-16</t>
  </si>
  <si>
    <t>16-17</t>
  </si>
  <si>
    <t>17-18</t>
  </si>
  <si>
    <t>School</t>
  </si>
  <si>
    <t>Position</t>
  </si>
  <si>
    <t>Cost Ctr</t>
  </si>
  <si>
    <t>Cat.</t>
  </si>
  <si>
    <t>G/L #</t>
  </si>
  <si>
    <t>Last Name</t>
  </si>
  <si>
    <t>First Name</t>
  </si>
  <si>
    <t>FTE for Benefits</t>
  </si>
  <si>
    <t>Start Date</t>
  </si>
  <si>
    <t>Yrs Service as of</t>
  </si>
  <si>
    <t>Addn'l yrs credit</t>
  </si>
  <si>
    <t>Pay CODE</t>
  </si>
  <si>
    <t>Hrs per Wk</t>
  </si>
  <si>
    <t>Paid Wks /yr</t>
  </si>
  <si>
    <t>Life Ins: y/no - 1/0</t>
  </si>
  <si>
    <t>Med:  y/no - 1/0</t>
  </si>
  <si>
    <t>Ret: 0-none, 1=7%, 2=2%</t>
  </si>
  <si>
    <t>FICA: y/no - 1/0</t>
  </si>
  <si>
    <t>Health Plan:     0 to 14</t>
  </si>
  <si>
    <t>Dntl Ins: y/no - 1/0</t>
  </si>
  <si>
    <t>THE</t>
  </si>
  <si>
    <t>Annual</t>
  </si>
  <si>
    <t>BASE Pay Rate /hr</t>
  </si>
  <si>
    <t>Annual Base Pay</t>
  </si>
  <si>
    <t>Health</t>
  </si>
  <si>
    <t>Health Benefit</t>
  </si>
  <si>
    <t>Dental</t>
  </si>
  <si>
    <t>Dental Benefit</t>
  </si>
  <si>
    <t>Life</t>
  </si>
  <si>
    <t xml:space="preserve">Life Benefit </t>
  </si>
  <si>
    <t>FICA</t>
  </si>
  <si>
    <t>FICA Benefit</t>
  </si>
  <si>
    <t>Wrk Cmp</t>
  </si>
  <si>
    <t>Medicare</t>
  </si>
  <si>
    <t>MED Benefit</t>
  </si>
  <si>
    <t>Unemp Benefit</t>
  </si>
  <si>
    <t>Unemp</t>
  </si>
  <si>
    <t>Tot Bnft</t>
  </si>
  <si>
    <t>Total Benefit</t>
  </si>
  <si>
    <t>Ret</t>
  </si>
  <si>
    <t>Ret Benefit</t>
  </si>
  <si>
    <t xml:space="preserve">TOTAL </t>
  </si>
  <si>
    <t>TOTAL SALARY &amp; BENEFITS</t>
  </si>
  <si>
    <t>Salary G/L #</t>
  </si>
  <si>
    <t>Benefit Other G/L #</t>
  </si>
  <si>
    <t>Benefit Retirement G/L #</t>
  </si>
  <si>
    <t>RIGHT</t>
  </si>
  <si>
    <t>PAY RATE</t>
  </si>
  <si>
    <t>Salary</t>
  </si>
  <si>
    <t>Pay Rate</t>
  </si>
  <si>
    <t>Base Pay</t>
  </si>
  <si>
    <t>Benefit</t>
  </si>
  <si>
    <t>SALARY &amp;</t>
  </si>
  <si>
    <t>Are these hourly employees?</t>
  </si>
  <si>
    <t>OF</t>
  </si>
  <si>
    <t>Increase</t>
  </si>
  <si>
    <t>Increases</t>
  </si>
  <si>
    <t>/hr</t>
  </si>
  <si>
    <t>/cost ctr</t>
  </si>
  <si>
    <t>BENEFITS</t>
  </si>
  <si>
    <t>Enter "0" for "No", and enter "1" if "yes".</t>
  </si>
  <si>
    <t>THIS</t>
  </si>
  <si>
    <t>COLUMN</t>
  </si>
  <si>
    <t>Statistics "As Of" Date</t>
  </si>
  <si>
    <t>PC</t>
  </si>
  <si>
    <t>Custodian</t>
  </si>
  <si>
    <t>Amelotte</t>
  </si>
  <si>
    <t>Mike</t>
  </si>
  <si>
    <t>IS</t>
  </si>
  <si>
    <t>Bean</t>
  </si>
  <si>
    <t>Andrew</t>
  </si>
  <si>
    <t>FOR</t>
  </si>
  <si>
    <t>PC/MS</t>
  </si>
  <si>
    <t>Darling</t>
  </si>
  <si>
    <t>Donald</t>
  </si>
  <si>
    <t>MS</t>
  </si>
  <si>
    <t>Dubay</t>
  </si>
  <si>
    <t>Julie</t>
  </si>
  <si>
    <t>Was $17.78 s/h/b $17.88-wrong pay code for FY 17</t>
  </si>
  <si>
    <t>Fowler</t>
  </si>
  <si>
    <t>Charles</t>
  </si>
  <si>
    <t>6months</t>
  </si>
  <si>
    <t>Harmon</t>
  </si>
  <si>
    <t>Thomas</t>
  </si>
  <si>
    <t>AREA</t>
  </si>
  <si>
    <t>Didn't include additional 6 months when calculated salary. Was $17.62</t>
  </si>
  <si>
    <t>SALARY NEGOTIATIONS - ASSUMPTIONS</t>
  </si>
  <si>
    <t>PD/CS</t>
  </si>
  <si>
    <t>Laverriere</t>
  </si>
  <si>
    <t>Frank</t>
  </si>
  <si>
    <t>Only make entries to cells with full borders!</t>
  </si>
  <si>
    <t>pc/ms</t>
  </si>
  <si>
    <t>Custodian (town)</t>
  </si>
  <si>
    <t>Proposed</t>
  </si>
  <si>
    <t>MS/HS</t>
  </si>
  <si>
    <t>Ordonez</t>
  </si>
  <si>
    <t>Denise</t>
  </si>
  <si>
    <t>3 yrs</t>
  </si>
  <si>
    <t>Racioppi</t>
  </si>
  <si>
    <t>Mark</t>
  </si>
  <si>
    <t>SALARIES &amp; WAGES</t>
  </si>
  <si>
    <t>Whitten</t>
  </si>
  <si>
    <t>Richard</t>
  </si>
  <si>
    <t>Pay Increase</t>
  </si>
  <si>
    <t>Percent per year or hour</t>
  </si>
  <si>
    <t>Overtime</t>
  </si>
  <si>
    <t>Dollars</t>
  </si>
  <si>
    <t>z Subs</t>
  </si>
  <si>
    <t>Longevity-1% of Base (pg 20 CBA)-Under budgeted for FY17 was $19.15</t>
  </si>
  <si>
    <t>HS</t>
  </si>
  <si>
    <t>Dill</t>
  </si>
  <si>
    <t>Randall</t>
  </si>
  <si>
    <t>NOTE:  Both of the above cells will be used in salary calculations.</t>
  </si>
  <si>
    <t>Doughty</t>
  </si>
  <si>
    <t xml:space="preserve">   Use one cell or the other; but not both.</t>
  </si>
  <si>
    <t>Evans</t>
  </si>
  <si>
    <t>Michael</t>
  </si>
  <si>
    <t>Pool</t>
  </si>
  <si>
    <t>Fitts</t>
  </si>
  <si>
    <t>Jonathan</t>
  </si>
  <si>
    <t>Longevity-1% of Base (pg 20 CBA)-Under budgeted for FY17</t>
  </si>
  <si>
    <t>Custodian (Pool)</t>
  </si>
  <si>
    <t>Walker</t>
  </si>
  <si>
    <t>Craig</t>
  </si>
  <si>
    <t>+$1.13/hr Inventory Manager, tied to wrong cell so Under Budgeted FY17</t>
  </si>
  <si>
    <t>Johnston</t>
  </si>
  <si>
    <t>Charlene</t>
  </si>
  <si>
    <t>Manchester</t>
  </si>
  <si>
    <t>Corey</t>
  </si>
  <si>
    <t>BENEFIT NEGOTIATIONS &amp; ASSUMPTIONS</t>
  </si>
  <si>
    <t>McLaughlin</t>
  </si>
  <si>
    <t>Wanda</t>
  </si>
  <si>
    <t>1 yr</t>
  </si>
  <si>
    <t>2 yrs</t>
  </si>
  <si>
    <t>Maint</t>
  </si>
  <si>
    <t>Cardente</t>
  </si>
  <si>
    <t>Albert</t>
  </si>
  <si>
    <t>Gilkey</t>
  </si>
  <si>
    <t>Joseph</t>
  </si>
  <si>
    <t>ONLY !</t>
  </si>
  <si>
    <t>MacVane</t>
  </si>
  <si>
    <t>Robert</t>
  </si>
  <si>
    <t>WORKER'S COMP</t>
  </si>
  <si>
    <t>Shannon</t>
  </si>
  <si>
    <t>Bernie</t>
  </si>
  <si>
    <t>COMPUTER</t>
  </si>
  <si>
    <t>Projected Cost Increases</t>
  </si>
  <si>
    <t>Adm Asst</t>
  </si>
  <si>
    <t>xHoskin</t>
  </si>
  <si>
    <t>Janet</t>
  </si>
  <si>
    <t>Rate - percent of annual earnings</t>
  </si>
  <si>
    <t>Director of Facilities</t>
  </si>
  <si>
    <t>xxMarles</t>
  </si>
  <si>
    <t>Greg</t>
  </si>
  <si>
    <t>xxxFACILITIES DIRECTOR-TOWN (Dir $47,105; AdmAsst $44,646)</t>
  </si>
  <si>
    <t>pd by Town - McG would like us to show the salaries as gross and reflect the Transfer in Revenues</t>
  </si>
  <si>
    <t>Longevity-1% of Base (pg 20 CBA)-Under budgeted for FY17 was $21.74</t>
  </si>
  <si>
    <t>LIFE INSURANCE</t>
  </si>
  <si>
    <t>FT</t>
  </si>
  <si>
    <t>Bus Driver</t>
  </si>
  <si>
    <t>Brown</t>
  </si>
  <si>
    <t>David</t>
  </si>
  <si>
    <t>Longevity-1% of Base (pg 20 CBA)-Under budgeted for FY17 was $26.24</t>
  </si>
  <si>
    <t>Cummings</t>
  </si>
  <si>
    <t>Melissa</t>
  </si>
  <si>
    <t>11 yrs</t>
  </si>
  <si>
    <t>Rate per $1,000 death benefit</t>
  </si>
  <si>
    <t>Gosselin</t>
  </si>
  <si>
    <t xml:space="preserve">  Maximum Benefit Amount*</t>
  </si>
  <si>
    <t>Gray</t>
  </si>
  <si>
    <t>Judith</t>
  </si>
  <si>
    <t>25 yr</t>
  </si>
  <si>
    <t>*subject to annual salary rounded up to next $1,000.  Use $99,999 for no max.</t>
  </si>
  <si>
    <t>John</t>
  </si>
  <si>
    <t>LaRose</t>
  </si>
  <si>
    <t>Stephen</t>
  </si>
  <si>
    <t>Retirement Plan-Met Life TSA #1 hired before 9/15/12 (Hoskin &amp; Fowler ICMA 7%)</t>
  </si>
  <si>
    <t>Munson</t>
  </si>
  <si>
    <t>Longevity-1% of Base (pg 20 CBA)-Under budgeted for FY17 was $20.19</t>
  </si>
  <si>
    <t>O'Donnell</t>
  </si>
  <si>
    <t>Joe</t>
  </si>
  <si>
    <t>Baidarka</t>
  </si>
  <si>
    <t>Martha</t>
  </si>
  <si>
    <t>Spaulding</t>
  </si>
  <si>
    <t>Daniel</t>
  </si>
  <si>
    <t>5 yrs</t>
  </si>
  <si>
    <t xml:space="preserve">Wife is getting ins through school dept but will be moving over to town in Com Svcs change, Husband may cover ins in future.  Additional cost of almost $20,000 </t>
  </si>
  <si>
    <t>Young</t>
  </si>
  <si>
    <t>Mechanic</t>
  </si>
  <si>
    <t>Retirement plan - Met Life #2 hired after 9/15/12</t>
  </si>
  <si>
    <t>Subs</t>
  </si>
  <si>
    <t>New</t>
  </si>
  <si>
    <t>O'Kelly</t>
  </si>
  <si>
    <t>Karen</t>
  </si>
  <si>
    <t>Athletic Reimb</t>
  </si>
  <si>
    <t>Whitcomb</t>
  </si>
  <si>
    <t>Dispatcher</t>
  </si>
  <si>
    <t>Pat</t>
  </si>
  <si>
    <t>Budgeted $19.40, wrong pay code</t>
  </si>
  <si>
    <t>HEALTH INSURANCE FOR EMPLOYEES HIRED BEFORE 9/15/12</t>
  </si>
  <si>
    <t>HEALTH INSURANCE FOR EMPLOYEES HIRED AFTER 9/15/12</t>
  </si>
  <si>
    <t>Dispatcher-on call</t>
  </si>
  <si>
    <t xml:space="preserve">HEALTH INSURANCE - Plan #1 - Single </t>
  </si>
  <si>
    <t>HEALTH INSURANCE - Plan #11 - Single</t>
  </si>
  <si>
    <t>Director</t>
  </si>
  <si>
    <t>Marles</t>
  </si>
  <si>
    <t>Van Driver</t>
  </si>
  <si>
    <t>Raber</t>
  </si>
  <si>
    <t>Jennifer</t>
  </si>
  <si>
    <t>Didn't include additional 2 years when calculated salary. Was $18.47</t>
  </si>
  <si>
    <t>Total rate - per year</t>
  </si>
  <si>
    <t>Weatherbie</t>
  </si>
  <si>
    <t>Suzanne</t>
  </si>
  <si>
    <t>Maximum Employer contribution</t>
  </si>
  <si>
    <t>Custodian (New)</t>
  </si>
  <si>
    <t>10 yrs</t>
  </si>
  <si>
    <t>HEALTH INSURANCE - Plan #2 - Two Person</t>
  </si>
  <si>
    <t>HEALTH INSURANCE - Plan #12 - Two Person</t>
  </si>
  <si>
    <t>IPM Stipend</t>
  </si>
  <si>
    <t>Travel Stipend</t>
  </si>
  <si>
    <t>Director of Transportation</t>
  </si>
  <si>
    <t>HEALTH INSURANCE - Plan #3 - Adult w/ Child</t>
  </si>
  <si>
    <t>HEALTH INSURANCE - Plan #13 - Adult w/ Child</t>
  </si>
  <si>
    <t>HEALTH INSURANCE - Plan #4 - Family</t>
  </si>
  <si>
    <t>HEALTH INSURANCE - Plan #14 - Family</t>
  </si>
  <si>
    <t>CALCULATIONS</t>
  </si>
  <si>
    <t>DENTAL INSURANCE</t>
  </si>
  <si>
    <t>MEDICARE</t>
  </si>
  <si>
    <t>Percent of salary paid by employer</t>
  </si>
  <si>
    <t>UNEMPLOYMENT</t>
  </si>
  <si>
    <t>max salary</t>
  </si>
  <si>
    <t xml:space="preserve">Percent of max salary </t>
  </si>
  <si>
    <t xml:space="preserve">    paid by employer</t>
  </si>
  <si>
    <t>TOTAL BENEFIT EXPENSES</t>
  </si>
  <si>
    <t>P A Y    C O D E S - Drivers/Custodians</t>
  </si>
  <si>
    <t>Based on current historical data</t>
  </si>
  <si>
    <t>and assumptions above regarding raises</t>
  </si>
  <si>
    <t>Contract Year</t>
  </si>
  <si>
    <t>Code</t>
  </si>
  <si>
    <t>No One</t>
  </si>
  <si>
    <t>Custodian 1st shift</t>
  </si>
  <si>
    <t>0 experience</t>
  </si>
  <si>
    <t>6 mos</t>
  </si>
  <si>
    <t>25+</t>
  </si>
  <si>
    <t>Custodian 2nd shift</t>
  </si>
  <si>
    <t>Bus Drivers</t>
  </si>
  <si>
    <t>Maintenance Workers</t>
  </si>
  <si>
    <t>HS Hd Cust-Doughty +1.00</t>
  </si>
  <si>
    <t>Denise Ordonez  +4.50</t>
  </si>
  <si>
    <t>Bob MacVane +4.50</t>
  </si>
  <si>
    <t>Bus Mech Steve Young +1.13</t>
  </si>
  <si>
    <t>Administration</t>
  </si>
  <si>
    <t>Fac Adm Asst</t>
  </si>
  <si>
    <t>Greg Marles Dir Fac 65%</t>
  </si>
  <si>
    <t>Greg Marles Dir Trans 35%</t>
  </si>
  <si>
    <t>Van Drivers</t>
  </si>
  <si>
    <t>DO NOT TOUCH ANYTHING IN THIS SECTION</t>
  </si>
  <si>
    <t>RESERVED FOR COMPUTER USE ONLY</t>
  </si>
  <si>
    <t>drivers/custodians</t>
  </si>
  <si>
    <t>Annual Health Insurance Costs</t>
  </si>
  <si>
    <t>recap for vlookup</t>
  </si>
  <si>
    <t>Inventory Manager-Doughty +1.13</t>
  </si>
  <si>
    <t>Bus Mech Steve Young +1.00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</si>
</sst>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0.0&quot; yrs&quot;"/>
    <numFmt numFmtId="165" formatCode="0.00_);[Red]\(0.00\)"/>
    <numFmt numFmtId="166" formatCode="&quot;$&quot;#,##0.00_);\(&quot;$&quot;#,##0.00\)"/>
    <numFmt numFmtId="167" formatCode="&quot;$&quot;#,##0_);\(&quot;$&quot;#,##0\)"/>
    <numFmt numFmtId="168" formatCode="&quot;$&quot;#,##0_);[Red]\(&quot;$&quot;#,##0\)"/>
    <numFmt numFmtId="169" formatCode="0000\-0000"/>
    <numFmt numFmtId="170" formatCode="&quot;$&quot;#,##0.00"/>
    <numFmt numFmtId="171" formatCode="&quot;$&quot;#,##0.00_);[Red]\(&quot;$&quot;#,##0.00\)"/>
    <numFmt numFmtId="172" formatCode="0&quot; yrs&quot;"/>
    <numFmt numFmtId="173" formatCode="0.0%"/>
    <numFmt numFmtId="174" formatCode="_(* #,##0.00_);_(* \(#,##0.00\);_(* &quot;-&quot;??_);_(@_)"/>
  </numFmts>
  <fonts count="11">
    <font>
      <sz val="10.0"/>
      <color rgb="FF000000"/>
      <name val="Open Sans"/>
    </font>
    <font>
      <b/>
      <i/>
      <sz val="10.0"/>
      <name val="Times New Roman"/>
    </font>
    <font>
      <sz val="10.0"/>
      <name val="Times New Roman"/>
    </font>
    <font>
      <i/>
      <sz val="10.0"/>
      <name val="Times New Roman"/>
    </font>
    <font>
      <b/>
      <sz val="10.0"/>
      <name val="Times New Roman"/>
    </font>
    <font>
      <strike/>
      <sz val="10.0"/>
      <name val="Times New Roman"/>
    </font>
    <font>
      <sz val="10.0"/>
      <color rgb="FFFF0000"/>
      <name val="Times New Roman"/>
    </font>
    <font>
      <sz val="10.0"/>
      <color rgb="FFFF0000"/>
      <name val="Cambria"/>
    </font>
    <font>
      <sz val="10.0"/>
      <name val="Cambria"/>
    </font>
    <font>
      <sz val="10.0"/>
      <color rgb="FF000000"/>
      <name val="Times New Roman"/>
    </font>
    <font>
      <sz val="10.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B4A7D6"/>
        <bgColor rgb="FFB4A7D6"/>
      </patternFill>
    </fill>
    <fill>
      <patternFill patternType="solid">
        <fgColor rgb="FFB6D7A8"/>
        <bgColor rgb="FFB6D7A8"/>
      </patternFill>
    </fill>
  </fills>
  <borders count="4">
    <border/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24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wrapText="0"/>
    </xf>
    <xf borderId="0" fillId="0" fontId="1" numFmtId="0" xfId="0" applyAlignment="1" applyFont="1">
      <alignment shrinkToFit="0" wrapText="0"/>
    </xf>
    <xf borderId="0" fillId="0" fontId="1" numFmtId="0" xfId="0" applyAlignment="1" applyFont="1">
      <alignment horizontal="center" shrinkToFit="0" wrapText="0"/>
    </xf>
    <xf borderId="0" fillId="0" fontId="1" numFmtId="0" xfId="0" applyAlignment="1" applyFont="1">
      <alignment horizontal="left" shrinkToFit="0" wrapText="1"/>
    </xf>
    <xf borderId="0" fillId="0" fontId="1" numFmtId="0" xfId="0" applyAlignment="1" applyFont="1">
      <alignment horizontal="left" shrinkToFit="0" wrapText="0"/>
    </xf>
    <xf borderId="0" fillId="0" fontId="1" numFmtId="0" xfId="0" applyAlignment="1" applyFont="1">
      <alignment horizontal="right" shrinkToFit="0" wrapText="0"/>
    </xf>
    <xf borderId="0" fillId="0" fontId="1" numFmtId="164" xfId="0" applyAlignment="1" applyFont="1" applyNumberFormat="1">
      <alignment shrinkToFit="0" wrapText="0"/>
    </xf>
    <xf borderId="0" fillId="0" fontId="1" numFmtId="1" xfId="0" applyAlignment="1" applyFont="1" applyNumberFormat="1">
      <alignment horizontal="center" shrinkToFit="0" wrapText="0"/>
    </xf>
    <xf borderId="0" fillId="0" fontId="1" numFmtId="1" xfId="0" applyAlignment="1" applyFont="1" applyNumberFormat="1">
      <alignment shrinkToFit="0" wrapText="0"/>
    </xf>
    <xf borderId="0" fillId="0" fontId="1" numFmtId="165" xfId="0" applyAlignment="1" applyFont="1" applyNumberFormat="1">
      <alignment shrinkToFit="0" wrapText="0"/>
    </xf>
    <xf borderId="0" fillId="0" fontId="1" numFmtId="166" xfId="0" applyAlignment="1" applyFont="1" applyNumberFormat="1">
      <alignment shrinkToFit="0" wrapText="0"/>
    </xf>
    <xf borderId="0" fillId="0" fontId="1" numFmtId="167" xfId="0" applyAlignment="1" applyFont="1" applyNumberFormat="1">
      <alignment shrinkToFit="0" wrapText="0"/>
    </xf>
    <xf borderId="0" fillId="0" fontId="1" numFmtId="168" xfId="0" applyAlignment="1" applyFont="1" applyNumberFormat="1">
      <alignment horizontal="right" shrinkToFit="0" wrapText="0"/>
    </xf>
    <xf borderId="0" fillId="0" fontId="1" numFmtId="168" xfId="0" applyAlignment="1" applyFont="1" applyNumberFormat="1">
      <alignment horizontal="center" shrinkToFit="0" wrapText="0"/>
    </xf>
    <xf borderId="0" fillId="0" fontId="1" numFmtId="168" xfId="0" applyAlignment="1" applyFont="1" applyNumberFormat="1">
      <alignment shrinkToFit="0" wrapText="0"/>
    </xf>
    <xf borderId="0" fillId="0" fontId="2" numFmtId="169" xfId="0" applyAlignment="1" applyFont="1" applyNumberFormat="1">
      <alignment horizontal="center" shrinkToFit="0" wrapText="0"/>
    </xf>
    <xf borderId="0" fillId="0" fontId="2" numFmtId="3" xfId="0" applyAlignment="1" applyFont="1" applyNumberFormat="1">
      <alignment horizontal="center" shrinkToFit="0" wrapText="0"/>
    </xf>
    <xf borderId="0" fillId="0" fontId="2" numFmtId="0" xfId="0" applyAlignment="1" applyFont="1">
      <alignment shrinkToFit="0" wrapText="0"/>
    </xf>
    <xf borderId="0" fillId="0" fontId="3" numFmtId="0" xfId="0" applyAlignment="1" applyFont="1">
      <alignment horizontal="center" shrinkToFit="0" wrapText="0"/>
    </xf>
    <xf borderId="0" fillId="0" fontId="1" numFmtId="166" xfId="0" applyAlignment="1" applyFont="1" applyNumberFormat="1">
      <alignment horizontal="left" shrinkToFit="0" wrapText="0"/>
    </xf>
    <xf borderId="0" fillId="0" fontId="1" numFmtId="168" xfId="0" applyAlignment="1" applyFont="1" applyNumberFormat="1">
      <alignment horizontal="left" shrinkToFit="0" wrapText="0"/>
    </xf>
    <xf borderId="0" fillId="0" fontId="1" numFmtId="164" xfId="0" applyAlignment="1" applyFont="1" applyNumberFormat="1">
      <alignment horizontal="center" shrinkToFit="0" wrapText="0"/>
    </xf>
    <xf borderId="0" fillId="0" fontId="1" numFmtId="165" xfId="0" applyAlignment="1" applyFont="1" applyNumberFormat="1">
      <alignment horizontal="center" shrinkToFit="0" wrapText="0"/>
    </xf>
    <xf borderId="0" fillId="0" fontId="1" numFmtId="166" xfId="0" applyAlignment="1" applyFont="1" applyNumberFormat="1">
      <alignment horizontal="right" shrinkToFit="0" wrapText="0"/>
    </xf>
    <xf borderId="0" fillId="0" fontId="1" numFmtId="167" xfId="0" applyAlignment="1" applyFont="1" applyNumberFormat="1">
      <alignment horizontal="right" shrinkToFit="0" wrapText="0"/>
    </xf>
    <xf borderId="0" fillId="0" fontId="4" numFmtId="167" xfId="0" applyAlignment="1" applyFont="1" applyNumberFormat="1">
      <alignment horizontal="center" shrinkToFit="0" wrapText="0"/>
    </xf>
    <xf borderId="0" fillId="0" fontId="4" numFmtId="167" xfId="0" applyAlignment="1" applyFont="1" applyNumberFormat="1">
      <alignment horizontal="right" shrinkToFit="0" wrapText="0"/>
    </xf>
    <xf borderId="0" fillId="0" fontId="2" numFmtId="0" xfId="0" applyAlignment="1" applyFont="1">
      <alignment horizontal="center" shrinkToFit="0" wrapText="0"/>
    </xf>
    <xf borderId="0" fillId="0" fontId="2" numFmtId="0" xfId="0" applyAlignment="1" applyFont="1">
      <alignment horizontal="left" shrinkToFit="0" wrapText="1"/>
    </xf>
    <xf borderId="0" fillId="0" fontId="4" numFmtId="0" xfId="0" applyAlignment="1" applyFont="1">
      <alignment horizontal="center" shrinkToFit="0" wrapText="0"/>
    </xf>
    <xf borderId="0" fillId="0" fontId="4" numFmtId="9" xfId="0" applyAlignment="1" applyFont="1" applyNumberFormat="1">
      <alignment horizontal="center" shrinkToFit="0" wrapText="0"/>
    </xf>
    <xf borderId="0" fillId="0" fontId="4" numFmtId="9" xfId="0" applyAlignment="1" applyFont="1" applyNumberFormat="1">
      <alignment horizontal="right" shrinkToFit="0" wrapText="0"/>
    </xf>
    <xf borderId="0" fillId="0" fontId="2" numFmtId="14" xfId="0" applyAlignment="1" applyFont="1" applyNumberFormat="1">
      <alignment horizontal="center" readingOrder="0" shrinkToFit="0" wrapText="0"/>
    </xf>
    <xf borderId="0" fillId="0" fontId="2" numFmtId="14" xfId="0" applyAlignment="1" applyFont="1" applyNumberFormat="1">
      <alignment horizontal="center" shrinkToFit="0" wrapText="0"/>
    </xf>
    <xf borderId="0" fillId="0" fontId="4" numFmtId="164" xfId="0" applyAlignment="1" applyFont="1" applyNumberFormat="1">
      <alignment horizontal="center" shrinkToFit="0" wrapText="0"/>
    </xf>
    <xf borderId="0" fillId="0" fontId="2" numFmtId="1" xfId="0" applyAlignment="1" applyFont="1" applyNumberFormat="1">
      <alignment horizontal="center" shrinkToFit="0" wrapText="0"/>
    </xf>
    <xf borderId="0" fillId="0" fontId="4" numFmtId="1" xfId="0" applyAlignment="1" applyFont="1" applyNumberFormat="1">
      <alignment horizontal="left" shrinkToFit="0" wrapText="0"/>
    </xf>
    <xf borderId="0" fillId="0" fontId="4" numFmtId="165" xfId="0" applyAlignment="1" applyFont="1" applyNumberFormat="1">
      <alignment horizontal="left" shrinkToFit="0" wrapText="0"/>
    </xf>
    <xf borderId="0" fillId="0" fontId="4" numFmtId="0" xfId="0" applyAlignment="1" applyFont="1">
      <alignment horizontal="left" shrinkToFit="0" wrapText="0"/>
    </xf>
    <xf borderId="0" fillId="0" fontId="3" numFmtId="10" xfId="0" applyAlignment="1" applyFont="1" applyNumberFormat="1">
      <alignment horizontal="center" shrinkToFit="0" wrapText="0"/>
    </xf>
    <xf borderId="0" fillId="0" fontId="2" numFmtId="166" xfId="0" applyAlignment="1" applyFont="1" applyNumberFormat="1">
      <alignment horizontal="center" shrinkToFit="0" wrapText="0"/>
    </xf>
    <xf borderId="0" fillId="0" fontId="2" numFmtId="167" xfId="0" applyAlignment="1" applyFont="1" applyNumberFormat="1">
      <alignment horizontal="center" shrinkToFit="0" wrapText="0"/>
    </xf>
    <xf borderId="0" fillId="0" fontId="4" numFmtId="16" xfId="0" applyAlignment="1" applyFont="1" applyNumberFormat="1">
      <alignment horizontal="center" shrinkToFit="0" wrapText="0"/>
    </xf>
    <xf borderId="0" fillId="0" fontId="2" numFmtId="168" xfId="0" applyAlignment="1" applyFont="1" applyNumberFormat="1">
      <alignment horizontal="center" shrinkToFit="0" wrapText="0"/>
    </xf>
    <xf borderId="0" fillId="0" fontId="4" numFmtId="168" xfId="0" applyAlignment="1" applyFont="1" applyNumberFormat="1">
      <alignment horizontal="center" shrinkToFit="0" wrapText="0"/>
    </xf>
    <xf borderId="0" fillId="2" fontId="2" numFmtId="169" xfId="0" applyAlignment="1" applyFill="1" applyFont="1" applyNumberFormat="1">
      <alignment horizontal="center" shrinkToFit="0" wrapText="0"/>
    </xf>
    <xf borderId="0" fillId="0" fontId="2" numFmtId="0" xfId="0" applyAlignment="1" applyFont="1">
      <alignment shrinkToFit="0" wrapText="1"/>
    </xf>
    <xf borderId="0" fillId="0" fontId="1" numFmtId="0" xfId="0" applyAlignment="1" applyFont="1">
      <alignment shrinkToFit="0" wrapText="1"/>
    </xf>
    <xf borderId="1" fillId="0" fontId="4" numFmtId="16" xfId="0" applyAlignment="1" applyBorder="1" applyFont="1" applyNumberForma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0" fillId="0" fontId="4" numFmtId="0" xfId="0" applyAlignment="1" applyFont="1">
      <alignment horizontal="center" shrinkToFit="0" wrapText="1"/>
    </xf>
    <xf borderId="0" fillId="0" fontId="4" numFmtId="9" xfId="0" applyAlignment="1" applyFont="1" applyNumberFormat="1">
      <alignment horizontal="center" shrinkToFit="0" wrapText="1"/>
    </xf>
    <xf borderId="0" fillId="0" fontId="4" numFmtId="164" xfId="0" applyAlignment="1" applyFont="1" applyNumberFormat="1">
      <alignment horizontal="center" shrinkToFit="0" wrapText="1"/>
    </xf>
    <xf borderId="0" fillId="0" fontId="4" numFmtId="1" xfId="0" applyAlignment="1" applyFont="1" applyNumberFormat="1">
      <alignment horizontal="left" shrinkToFit="0" wrapText="1"/>
    </xf>
    <xf borderId="0" fillId="0" fontId="4" numFmtId="1" xfId="0" applyAlignment="1" applyFont="1" applyNumberFormat="1">
      <alignment horizontal="center" shrinkToFit="0" wrapText="1"/>
    </xf>
    <xf borderId="0" fillId="0" fontId="4" numFmtId="165" xfId="0" applyAlignment="1" applyFont="1" applyNumberFormat="1">
      <alignment horizontal="center" shrinkToFit="0" wrapText="1"/>
    </xf>
    <xf borderId="0" fillId="0" fontId="1" numFmtId="0" xfId="0" applyAlignment="1" applyFont="1">
      <alignment horizontal="center" shrinkToFit="0" wrapText="1"/>
    </xf>
    <xf borderId="0" fillId="0" fontId="3" numFmtId="10" xfId="0" applyAlignment="1" applyFont="1" applyNumberFormat="1">
      <alignment horizontal="center" shrinkToFit="0" wrapText="1"/>
    </xf>
    <xf borderId="0" fillId="0" fontId="2" numFmtId="166" xfId="0" applyAlignment="1" applyFont="1" applyNumberFormat="1">
      <alignment horizontal="center" shrinkToFit="0" wrapText="1"/>
    </xf>
    <xf borderId="0" fillId="0" fontId="2" numFmtId="167" xfId="0" applyAlignment="1" applyFont="1" applyNumberFormat="1">
      <alignment horizontal="center" shrinkToFit="0" wrapText="1"/>
    </xf>
    <xf borderId="0" fillId="0" fontId="2" numFmtId="166" xfId="0" applyAlignment="1" applyFont="1" applyNumberFormat="1">
      <alignment horizontal="left" shrinkToFit="0" wrapText="1"/>
    </xf>
    <xf borderId="0" fillId="0" fontId="2" numFmtId="168" xfId="0" applyAlignment="1" applyFont="1" applyNumberFormat="1">
      <alignment horizontal="center" shrinkToFit="0" wrapText="1"/>
    </xf>
    <xf borderId="0" fillId="0" fontId="2" numFmtId="168" xfId="0" applyAlignment="1" applyFont="1" applyNumberFormat="1">
      <alignment horizontal="center" readingOrder="0" shrinkToFit="0" wrapText="1"/>
    </xf>
    <xf borderId="0" fillId="0" fontId="4" numFmtId="168" xfId="0" applyAlignment="1" applyFont="1" applyNumberFormat="1">
      <alignment horizontal="center" shrinkToFit="0" wrapText="1"/>
    </xf>
    <xf borderId="0" fillId="0" fontId="1" numFmtId="168" xfId="0" applyAlignment="1" applyFont="1" applyNumberFormat="1">
      <alignment horizontal="center" shrinkToFit="0" wrapText="1"/>
    </xf>
    <xf borderId="0" fillId="0" fontId="2" numFmtId="169" xfId="0" applyAlignment="1" applyFont="1" applyNumberFormat="1">
      <alignment horizontal="center" shrinkToFit="0" wrapText="1"/>
    </xf>
    <xf borderId="0" fillId="0" fontId="3" numFmtId="17" xfId="0" applyAlignment="1" applyFont="1" applyNumberFormat="1">
      <alignment horizontal="center" shrinkToFit="0" wrapText="0"/>
    </xf>
    <xf borderId="0" fillId="0" fontId="2" numFmtId="166" xfId="0" applyAlignment="1" applyFont="1" applyNumberFormat="1">
      <alignment horizontal="left" shrinkToFit="0" wrapText="0"/>
    </xf>
    <xf borderId="0" fillId="0" fontId="2" numFmtId="169" xfId="0" applyAlignment="1" applyFont="1" applyNumberFormat="1">
      <alignment shrinkToFit="0" wrapText="0"/>
    </xf>
    <xf borderId="0" fillId="0" fontId="2" numFmtId="0" xfId="0" applyAlignment="1" applyFont="1">
      <alignment horizontal="left" shrinkToFit="0" wrapText="0"/>
    </xf>
    <xf borderId="0" fillId="0" fontId="2" numFmtId="9" xfId="0" applyAlignment="1" applyFont="1" applyNumberFormat="1">
      <alignment horizontal="center" shrinkToFit="0" wrapText="0"/>
    </xf>
    <xf borderId="0" fillId="0" fontId="2" numFmtId="9" xfId="0" applyAlignment="1" applyFont="1" applyNumberFormat="1">
      <alignment horizontal="right" shrinkToFit="0" wrapText="0"/>
    </xf>
    <xf borderId="0" fillId="0" fontId="2" numFmtId="170" xfId="0" applyAlignment="1" applyFont="1" applyNumberFormat="1">
      <alignment shrinkToFit="0" wrapText="0"/>
    </xf>
    <xf borderId="0" fillId="0" fontId="2" numFmtId="165" xfId="0" applyAlignment="1" applyFont="1" applyNumberFormat="1">
      <alignment horizontal="center" shrinkToFit="0" wrapText="0"/>
    </xf>
    <xf borderId="0" fillId="0" fontId="2" numFmtId="3" xfId="0" applyAlignment="1" applyFont="1" applyNumberFormat="1">
      <alignment shrinkToFit="0" wrapText="0"/>
    </xf>
    <xf borderId="1" fillId="0" fontId="2" numFmtId="0" xfId="0" applyAlignment="1" applyBorder="1" applyFont="1">
      <alignment horizontal="center" shrinkToFit="0" wrapText="0"/>
    </xf>
    <xf borderId="0" fillId="0" fontId="2" numFmtId="164" xfId="0" applyAlignment="1" applyFont="1" applyNumberFormat="1">
      <alignment horizontal="center" shrinkToFit="0" wrapText="0"/>
    </xf>
    <xf borderId="0" fillId="0" fontId="2" numFmtId="10" xfId="0" applyAlignment="1" applyFont="1" applyNumberFormat="1">
      <alignment horizontal="center" shrinkToFit="0" wrapText="0"/>
    </xf>
    <xf borderId="0" fillId="0" fontId="2" numFmtId="38" xfId="0" applyAlignment="1" applyFont="1" applyNumberFormat="1">
      <alignment horizontal="center" shrinkToFit="0" wrapText="0"/>
    </xf>
    <xf borderId="0" fillId="3" fontId="2" numFmtId="38" xfId="0" applyAlignment="1" applyFill="1" applyFont="1" applyNumberFormat="1">
      <alignment horizontal="center" shrinkToFit="0" wrapText="0"/>
    </xf>
    <xf borderId="2" fillId="3" fontId="2" numFmtId="38" xfId="0" applyAlignment="1" applyBorder="1" applyFont="1" applyNumberFormat="1">
      <alignment horizontal="center" shrinkToFit="0" wrapText="0"/>
    </xf>
    <xf borderId="2" fillId="0" fontId="2" numFmtId="38" xfId="0" applyAlignment="1" applyBorder="1" applyFont="1" applyNumberFormat="1">
      <alignment horizontal="center" shrinkToFit="0" wrapText="0"/>
    </xf>
    <xf borderId="0" fillId="0" fontId="2" numFmtId="165" xfId="0" applyAlignment="1" applyFont="1" applyNumberFormat="1">
      <alignment shrinkToFit="0" wrapText="0"/>
    </xf>
    <xf borderId="0" fillId="0" fontId="2" numFmtId="166" xfId="0" applyAlignment="1" applyFont="1" applyNumberFormat="1">
      <alignment horizontal="right" shrinkToFit="0" wrapText="0"/>
    </xf>
    <xf borderId="0" fillId="0" fontId="2" numFmtId="167" xfId="0" applyAlignment="1" applyFont="1" applyNumberFormat="1">
      <alignment horizontal="right" shrinkToFit="0" wrapText="0"/>
    </xf>
    <xf borderId="0" fillId="0" fontId="2" numFmtId="9" xfId="0" applyAlignment="1" applyFont="1" applyNumberFormat="1">
      <alignment horizontal="center" shrinkToFit="0" vertical="center" wrapText="0"/>
    </xf>
    <xf borderId="0" fillId="0" fontId="2" numFmtId="10" xfId="0" applyAlignment="1" applyFont="1" applyNumberFormat="1">
      <alignment horizontal="center" shrinkToFit="0" vertical="center" wrapText="0"/>
    </xf>
    <xf borderId="1" fillId="0" fontId="2" numFmtId="14" xfId="0" applyAlignment="1" applyBorder="1" applyFont="1" applyNumberFormat="1">
      <alignment horizontal="center" shrinkToFit="0" wrapText="0"/>
    </xf>
    <xf borderId="0" fillId="0" fontId="5" numFmtId="0" xfId="0" applyAlignment="1" applyFont="1">
      <alignment shrinkToFit="0" wrapText="0"/>
    </xf>
    <xf borderId="0" fillId="0" fontId="2" numFmtId="14" xfId="0" applyAlignment="1" applyFont="1" applyNumberFormat="1">
      <alignment horizontal="right" shrinkToFit="0" wrapText="0"/>
    </xf>
    <xf borderId="0" fillId="0" fontId="2" numFmtId="168" xfId="0" applyAlignment="1" applyFont="1" applyNumberFormat="1">
      <alignment shrinkToFit="0" wrapText="0"/>
    </xf>
    <xf borderId="0" fillId="0" fontId="2" numFmtId="165" xfId="0" applyAlignment="1" applyFont="1" applyNumberFormat="1">
      <alignment horizontal="center" readingOrder="0" shrinkToFit="0" wrapText="0"/>
    </xf>
    <xf borderId="0" fillId="0" fontId="4" numFmtId="168" xfId="0" applyAlignment="1" applyFont="1" applyNumberFormat="1">
      <alignment shrinkToFit="0" wrapText="0"/>
    </xf>
    <xf borderId="0" fillId="0" fontId="2" numFmtId="168" xfId="0" applyAlignment="1" applyFont="1" applyNumberFormat="1">
      <alignment horizontal="right" shrinkToFit="0" wrapText="0"/>
    </xf>
    <xf borderId="0" fillId="0" fontId="2" numFmtId="2" xfId="0" applyAlignment="1" applyFont="1" applyNumberFormat="1">
      <alignment horizontal="center" shrinkToFit="0" wrapText="0"/>
    </xf>
    <xf borderId="0" fillId="0" fontId="2" numFmtId="168" xfId="0" applyAlignment="1" applyFont="1" applyNumberFormat="1">
      <alignment horizontal="center" readingOrder="0" shrinkToFit="0" wrapText="0"/>
    </xf>
    <xf borderId="0" fillId="0" fontId="2" numFmtId="1" xfId="0" applyAlignment="1" applyFont="1" applyNumberFormat="1">
      <alignment horizontal="center" readingOrder="0" shrinkToFit="0" wrapText="0"/>
    </xf>
    <xf borderId="0" fillId="0" fontId="4" numFmtId="0" xfId="0" applyAlignment="1" applyFont="1">
      <alignment readingOrder="0" shrinkToFit="0" wrapText="0"/>
    </xf>
    <xf borderId="0" fillId="0" fontId="4" numFmtId="1" xfId="0" applyAlignment="1" applyFont="1" applyNumberFormat="1">
      <alignment horizontal="center" readingOrder="0" shrinkToFit="0" wrapText="0"/>
    </xf>
    <xf borderId="0" fillId="0" fontId="4" numFmtId="166" xfId="0" applyAlignment="1" applyFont="1" applyNumberFormat="1">
      <alignment horizontal="right" shrinkToFit="0" wrapText="0"/>
    </xf>
    <xf borderId="0" fillId="0" fontId="4" numFmtId="0" xfId="0" applyAlignment="1" applyFont="1">
      <alignment horizontal="left" readingOrder="0" shrinkToFit="0" wrapText="0"/>
    </xf>
    <xf borderId="0" fillId="0" fontId="2" numFmtId="14" xfId="0" applyAlignment="1" applyFont="1" applyNumberFormat="1">
      <alignment horizontal="right" readingOrder="0" shrinkToFit="0" wrapText="0"/>
    </xf>
    <xf borderId="0" fillId="0" fontId="4" numFmtId="0" xfId="0" applyAlignment="1" applyFont="1">
      <alignment horizontal="center" readingOrder="0" shrinkToFit="0" wrapText="0"/>
    </xf>
    <xf borderId="0" fillId="0" fontId="6" numFmtId="164" xfId="0" applyAlignment="1" applyFont="1" applyNumberFormat="1">
      <alignment horizontal="center" shrinkToFit="0" wrapText="1"/>
    </xf>
    <xf borderId="3" fillId="2" fontId="7" numFmtId="0" xfId="0" applyAlignment="1" applyBorder="1" applyFont="1">
      <alignment shrinkToFit="0" wrapText="0"/>
    </xf>
    <xf borderId="3" fillId="2" fontId="2" numFmtId="0" xfId="0" applyAlignment="1" applyBorder="1" applyFont="1">
      <alignment horizontal="left" shrinkToFit="0" wrapText="0"/>
    </xf>
    <xf borderId="3" fillId="2" fontId="7" numFmtId="9" xfId="0" applyAlignment="1" applyBorder="1" applyFont="1" applyNumberFormat="1">
      <alignment shrinkToFit="0" wrapText="0"/>
    </xf>
    <xf borderId="3" fillId="2" fontId="8" numFmtId="0" xfId="0" applyAlignment="1" applyBorder="1" applyFont="1">
      <alignment shrinkToFit="0" wrapText="0"/>
    </xf>
    <xf borderId="3" fillId="2" fontId="2" numFmtId="0" xfId="0" applyAlignment="1" applyBorder="1" applyFont="1">
      <alignment horizontal="center" shrinkToFit="0" wrapText="0"/>
    </xf>
    <xf borderId="0" fillId="0" fontId="2" numFmtId="40" xfId="0" applyAlignment="1" applyFont="1" applyNumberFormat="1">
      <alignment horizontal="center" shrinkToFit="0" wrapText="0"/>
    </xf>
    <xf borderId="0" fillId="0" fontId="2" numFmtId="16" xfId="0" applyAlignment="1" applyFont="1" applyNumberFormat="1">
      <alignment horizontal="center" shrinkToFit="0" wrapText="0"/>
    </xf>
    <xf borderId="0" fillId="0" fontId="4" numFmtId="0" xfId="0" applyAlignment="1" applyFont="1">
      <alignment shrinkToFit="0" wrapText="0"/>
    </xf>
    <xf borderId="0" fillId="0" fontId="4" numFmtId="10" xfId="0" applyAlignment="1" applyFont="1" applyNumberFormat="1">
      <alignment shrinkToFit="0" wrapText="0"/>
    </xf>
    <xf borderId="1" fillId="0" fontId="4" numFmtId="10" xfId="0" applyAlignment="1" applyBorder="1" applyFont="1" applyNumberFormat="1">
      <alignment horizontal="center" shrinkToFit="0" wrapText="0"/>
    </xf>
    <xf borderId="0" fillId="0" fontId="4" numFmtId="0" xfId="0" applyAlignment="1" applyFont="1">
      <alignment horizontal="left" shrinkToFit="0" wrapText="1"/>
    </xf>
    <xf borderId="3" fillId="2" fontId="4" numFmtId="0" xfId="0" applyAlignment="1" applyBorder="1" applyFont="1">
      <alignment horizontal="left" readingOrder="0" shrinkToFit="0" wrapText="0"/>
    </xf>
    <xf borderId="3" fillId="2" fontId="4" numFmtId="0" xfId="0" applyAlignment="1" applyBorder="1" applyFont="1">
      <alignment horizontal="left" shrinkToFit="0" wrapText="0"/>
    </xf>
    <xf borderId="0" fillId="0" fontId="4" numFmtId="0" xfId="0" applyAlignment="1" applyFont="1">
      <alignment horizontal="right" shrinkToFit="0" wrapText="0"/>
    </xf>
    <xf borderId="0" fillId="0" fontId="4" numFmtId="1" xfId="0" applyAlignment="1" applyFont="1" applyNumberFormat="1">
      <alignment horizontal="center" shrinkToFit="0" wrapText="0"/>
    </xf>
    <xf borderId="0" fillId="2" fontId="4" numFmtId="168" xfId="0" applyAlignment="1" applyFont="1" applyNumberFormat="1">
      <alignment horizontal="right" readingOrder="0" shrinkToFit="0" wrapText="0"/>
    </xf>
    <xf borderId="0" fillId="0" fontId="4" numFmtId="168" xfId="0" applyAlignment="1" applyFont="1" applyNumberFormat="1">
      <alignment horizontal="right" shrinkToFit="0" wrapText="0"/>
    </xf>
    <xf borderId="3" fillId="4" fontId="4" numFmtId="168" xfId="0" applyAlignment="1" applyBorder="1" applyFill="1" applyFont="1" applyNumberFormat="1">
      <alignment horizontal="right" readingOrder="0" shrinkToFit="0" wrapText="0"/>
    </xf>
    <xf borderId="0" fillId="0" fontId="2" numFmtId="2" xfId="0" applyAlignment="1" applyFont="1" applyNumberFormat="1">
      <alignment horizontal="center" readingOrder="0" shrinkToFit="0" wrapText="0"/>
    </xf>
    <xf borderId="0" fillId="0" fontId="4" numFmtId="169" xfId="0" applyAlignment="1" applyFont="1" applyNumberFormat="1">
      <alignment shrinkToFit="0" wrapText="0"/>
    </xf>
    <xf borderId="0" fillId="0" fontId="4" numFmtId="3" xfId="0" applyAlignment="1" applyFont="1" applyNumberFormat="1">
      <alignment shrinkToFit="0" wrapText="0"/>
    </xf>
    <xf borderId="0" fillId="0" fontId="2" numFmtId="10" xfId="0" applyAlignment="1" applyFont="1" applyNumberFormat="1">
      <alignment shrinkToFit="0" wrapText="0"/>
    </xf>
    <xf borderId="1" fillId="0" fontId="2" numFmtId="171" xfId="0" applyAlignment="1" applyBorder="1" applyFont="1" applyNumberFormat="1">
      <alignment horizontal="center" shrinkToFit="0" wrapText="0"/>
    </xf>
    <xf borderId="0" fillId="0" fontId="2" numFmtId="0" xfId="0" applyAlignment="1" applyFont="1">
      <alignment horizontal="center" readingOrder="0" shrinkToFit="0" wrapText="0"/>
    </xf>
    <xf borderId="0" fillId="0" fontId="2" numFmtId="166" xfId="0" applyAlignment="1" applyFont="1" applyNumberFormat="1">
      <alignment horizontal="right" readingOrder="0" shrinkToFit="0" wrapText="0"/>
    </xf>
    <xf borderId="3" fillId="2" fontId="2" numFmtId="0" xfId="0" applyAlignment="1" applyBorder="1" applyFont="1">
      <alignment shrinkToFit="0" wrapText="0"/>
    </xf>
    <xf borderId="3" fillId="2" fontId="2" numFmtId="0" xfId="0" applyAlignment="1" applyBorder="1" applyFont="1">
      <alignment horizontal="left" shrinkToFit="0" wrapText="1"/>
    </xf>
    <xf borderId="3" fillId="2" fontId="2" numFmtId="0" xfId="0" applyAlignment="1" applyBorder="1" applyFont="1">
      <alignment readingOrder="0" shrinkToFit="0" wrapText="0"/>
    </xf>
    <xf borderId="3" fillId="2" fontId="2" numFmtId="0" xfId="0" applyAlignment="1" applyBorder="1" applyFont="1">
      <alignment horizontal="left" readingOrder="0" shrinkToFit="0" wrapText="0"/>
    </xf>
    <xf borderId="3" fillId="2" fontId="2" numFmtId="9" xfId="0" applyAlignment="1" applyBorder="1" applyFont="1" applyNumberFormat="1">
      <alignment horizontal="center" shrinkToFit="0" wrapText="0"/>
    </xf>
    <xf borderId="3" fillId="2" fontId="2" numFmtId="14" xfId="0" applyAlignment="1" applyBorder="1" applyFont="1" applyNumberFormat="1">
      <alignment horizontal="left" shrinkToFit="0" wrapText="0"/>
    </xf>
    <xf borderId="3" fillId="2" fontId="2" numFmtId="164" xfId="0" applyAlignment="1" applyBorder="1" applyFont="1" applyNumberFormat="1">
      <alignment horizontal="center" shrinkToFit="0" wrapText="0"/>
    </xf>
    <xf borderId="3" fillId="2" fontId="2" numFmtId="165" xfId="0" applyAlignment="1" applyBorder="1" applyFont="1" applyNumberFormat="1">
      <alignment horizontal="center" readingOrder="0" shrinkToFit="0" wrapText="0"/>
    </xf>
    <xf quotePrefix="1" borderId="0" fillId="0" fontId="4" numFmtId="0" xfId="0" applyAlignment="1" applyFont="1">
      <alignment readingOrder="0" shrinkToFit="0" wrapText="0"/>
    </xf>
    <xf borderId="0" fillId="0" fontId="4" numFmtId="166" xfId="0" applyAlignment="1" applyFont="1" applyNumberFormat="1">
      <alignment horizontal="right" readingOrder="0" shrinkToFit="0" wrapText="0"/>
    </xf>
    <xf borderId="0" fillId="0" fontId="2" numFmtId="10" xfId="0" applyAlignment="1" applyFont="1" applyNumberFormat="1">
      <alignment horizontal="left" shrinkToFit="0" wrapText="1"/>
    </xf>
    <xf borderId="0" fillId="0" fontId="2" numFmtId="9" xfId="0" applyAlignment="1" applyFont="1" applyNumberFormat="1">
      <alignment horizontal="center" readingOrder="0" shrinkToFit="0" wrapText="0"/>
    </xf>
    <xf borderId="0" fillId="0" fontId="4" numFmtId="10" xfId="0" applyAlignment="1" applyFont="1" applyNumberFormat="1">
      <alignment horizontal="center" shrinkToFit="0" wrapText="0"/>
    </xf>
    <xf borderId="3" fillId="2" fontId="2" numFmtId="14" xfId="0" applyAlignment="1" applyBorder="1" applyFont="1" applyNumberFormat="1">
      <alignment horizontal="left" readingOrder="0" shrinkToFit="0" wrapText="0"/>
    </xf>
    <xf borderId="3" fillId="2" fontId="2" numFmtId="0" xfId="0" applyAlignment="1" applyBorder="1" applyFont="1">
      <alignment horizontal="center" readingOrder="0" shrinkToFit="0" wrapText="0"/>
    </xf>
    <xf borderId="0" fillId="0" fontId="2" numFmtId="172" xfId="0" applyAlignment="1" applyFont="1" applyNumberFormat="1">
      <alignment horizontal="center" shrinkToFit="0" wrapText="0"/>
    </xf>
    <xf borderId="1" fillId="0" fontId="2" numFmtId="10" xfId="0" applyAlignment="1" applyBorder="1" applyFont="1" applyNumberFormat="1">
      <alignment horizontal="center" shrinkToFit="0" wrapText="0"/>
    </xf>
    <xf borderId="0" fillId="0" fontId="2" numFmtId="168" xfId="0" applyAlignment="1" applyFont="1" applyNumberFormat="1">
      <alignment horizontal="right" readingOrder="0" shrinkToFit="0" wrapText="0"/>
    </xf>
    <xf borderId="0" fillId="0" fontId="4" numFmtId="10" xfId="0" applyAlignment="1" applyFont="1" applyNumberFormat="1">
      <alignment horizontal="left" shrinkToFit="0" wrapText="1"/>
    </xf>
    <xf borderId="0" fillId="0" fontId="2" numFmtId="0" xfId="0" applyAlignment="1" applyFont="1">
      <alignment horizontal="right" shrinkToFit="0" wrapText="0"/>
    </xf>
    <xf borderId="0" fillId="0" fontId="6" numFmtId="0" xfId="0" applyAlignment="1" applyFont="1">
      <alignment shrinkToFit="0" wrapText="0"/>
    </xf>
    <xf borderId="0" fillId="0" fontId="6" numFmtId="0" xfId="0" applyAlignment="1" applyFont="1">
      <alignment shrinkToFit="0" wrapText="1"/>
    </xf>
    <xf borderId="0" fillId="0" fontId="6" numFmtId="167" xfId="0" applyAlignment="1" applyFont="1" applyNumberFormat="1">
      <alignment horizontal="right" shrinkToFit="0" wrapText="0"/>
    </xf>
    <xf borderId="0" fillId="0" fontId="6" numFmtId="168" xfId="0" applyAlignment="1" applyFont="1" applyNumberFormat="1">
      <alignment horizontal="right" shrinkToFit="0" wrapText="0"/>
    </xf>
    <xf borderId="1" fillId="0" fontId="2" numFmtId="166" xfId="0" applyAlignment="1" applyBorder="1" applyFont="1" applyNumberFormat="1">
      <alignment horizontal="center" shrinkToFit="0" wrapText="0"/>
    </xf>
    <xf borderId="3" fillId="2" fontId="4" numFmtId="14" xfId="0" applyAlignment="1" applyBorder="1" applyFont="1" applyNumberFormat="1">
      <alignment horizontal="right" shrinkToFit="0" wrapText="0"/>
    </xf>
    <xf borderId="1" fillId="0" fontId="2" numFmtId="167" xfId="0" applyAlignment="1" applyBorder="1" applyFont="1" applyNumberFormat="1">
      <alignment horizontal="center" shrinkToFit="0" wrapText="0"/>
    </xf>
    <xf borderId="0" fillId="0" fontId="4" numFmtId="166" xfId="0" applyAlignment="1" applyFont="1" applyNumberFormat="1">
      <alignment shrinkToFit="0" wrapText="0"/>
    </xf>
    <xf borderId="3" fillId="2" fontId="6" numFmtId="0" xfId="0" applyAlignment="1" applyBorder="1" applyFont="1">
      <alignment shrinkToFit="0" wrapText="0"/>
    </xf>
    <xf borderId="3" fillId="2" fontId="6" numFmtId="9" xfId="0" applyAlignment="1" applyBorder="1" applyFont="1" applyNumberFormat="1">
      <alignment horizontal="center" shrinkToFit="0" wrapText="0"/>
    </xf>
    <xf borderId="3" fillId="2" fontId="6" numFmtId="14" xfId="0" applyAlignment="1" applyBorder="1" applyFont="1" applyNumberFormat="1">
      <alignment horizontal="right" shrinkToFit="0" wrapText="0"/>
    </xf>
    <xf borderId="0" fillId="0" fontId="6" numFmtId="164" xfId="0" applyAlignment="1" applyFont="1" applyNumberFormat="1">
      <alignment horizontal="center" shrinkToFit="0" wrapText="0"/>
    </xf>
    <xf borderId="0" fillId="0" fontId="6" numFmtId="0" xfId="0" applyAlignment="1" applyFont="1">
      <alignment horizontal="center" shrinkToFit="0" wrapText="0"/>
    </xf>
    <xf borderId="3" fillId="2" fontId="6" numFmtId="0" xfId="0" applyAlignment="1" applyBorder="1" applyFont="1">
      <alignment horizontal="center" shrinkToFit="0" wrapText="0"/>
    </xf>
    <xf borderId="0" fillId="0" fontId="4" numFmtId="167" xfId="0" applyAlignment="1" applyFont="1" applyNumberFormat="1">
      <alignment shrinkToFit="0" wrapText="0"/>
    </xf>
    <xf borderId="3" fillId="2" fontId="2" numFmtId="14" xfId="0" applyAlignment="1" applyBorder="1" applyFont="1" applyNumberFormat="1">
      <alignment horizontal="right" shrinkToFit="0" wrapText="0"/>
    </xf>
    <xf borderId="3" fillId="2" fontId="4" numFmtId="14" xfId="0" applyAlignment="1" applyBorder="1" applyFont="1" applyNumberFormat="1">
      <alignment horizontal="right" readingOrder="0" shrinkToFit="0" wrapText="0"/>
    </xf>
    <xf borderId="0" fillId="0" fontId="2" numFmtId="164" xfId="0" applyAlignment="1" applyFont="1" applyNumberFormat="1">
      <alignment horizontal="center" readingOrder="0" shrinkToFit="0" wrapText="0"/>
    </xf>
    <xf borderId="0" fillId="5" fontId="4" numFmtId="167" xfId="0" applyAlignment="1" applyFill="1" applyFont="1" applyNumberFormat="1">
      <alignment readingOrder="0" shrinkToFit="0" wrapText="1"/>
    </xf>
    <xf borderId="0" fillId="5" fontId="9" numFmtId="0" xfId="0" applyAlignment="1" applyFont="1">
      <alignment horizontal="center" readingOrder="0" shrinkToFit="0" wrapText="0"/>
    </xf>
    <xf borderId="3" fillId="2" fontId="2" numFmtId="10" xfId="0" applyAlignment="1" applyBorder="1" applyFont="1" applyNumberFormat="1">
      <alignment horizontal="left" shrinkToFit="0" wrapText="1"/>
    </xf>
    <xf borderId="3" fillId="2" fontId="2" numFmtId="166" xfId="0" applyAlignment="1" applyBorder="1" applyFont="1" applyNumberFormat="1">
      <alignment horizontal="right" shrinkToFit="0" wrapText="0"/>
    </xf>
    <xf borderId="0" fillId="0" fontId="6" numFmtId="0" xfId="0" applyAlignment="1" applyFont="1">
      <alignment horizontal="left" shrinkToFit="0" wrapText="0"/>
    </xf>
    <xf borderId="0" fillId="0" fontId="6" numFmtId="9" xfId="0" applyAlignment="1" applyFont="1" applyNumberFormat="1">
      <alignment horizontal="center" shrinkToFit="0" wrapText="0"/>
    </xf>
    <xf borderId="0" fillId="6" fontId="4" numFmtId="0" xfId="0" applyAlignment="1" applyFill="1" applyFont="1">
      <alignment readingOrder="0" shrinkToFit="0" wrapText="0"/>
    </xf>
    <xf borderId="0" fillId="6" fontId="2" numFmtId="0" xfId="0" applyAlignment="1" applyFont="1">
      <alignment shrinkToFit="0" wrapText="0"/>
    </xf>
    <xf borderId="0" fillId="6" fontId="2" numFmtId="10" xfId="0" applyAlignment="1" applyFont="1" applyNumberFormat="1">
      <alignment horizontal="left" shrinkToFit="0" wrapText="1"/>
    </xf>
    <xf borderId="0" fillId="6" fontId="2" numFmtId="0" xfId="0" applyAlignment="1" applyFont="1">
      <alignment horizontal="center" shrinkToFit="0" wrapText="0"/>
    </xf>
    <xf borderId="0" fillId="6" fontId="2" numFmtId="0" xfId="0" applyAlignment="1" applyFont="1">
      <alignment readingOrder="0" shrinkToFit="0" wrapText="0"/>
    </xf>
    <xf borderId="0" fillId="6" fontId="2" numFmtId="9" xfId="0" applyAlignment="1" applyFont="1" applyNumberFormat="1">
      <alignment horizontal="center" readingOrder="0" shrinkToFit="0" wrapText="0"/>
    </xf>
    <xf borderId="0" fillId="6" fontId="2" numFmtId="14" xfId="0" applyAlignment="1" applyFont="1" applyNumberFormat="1">
      <alignment horizontal="right" readingOrder="0" shrinkToFit="0" wrapText="0"/>
    </xf>
    <xf borderId="0" fillId="6" fontId="2" numFmtId="164" xfId="0" applyAlignment="1" applyFont="1" applyNumberFormat="1">
      <alignment horizontal="center" shrinkToFit="0" wrapText="0"/>
    </xf>
    <xf borderId="0" fillId="6" fontId="2" numFmtId="164" xfId="0" applyAlignment="1" applyFont="1" applyNumberFormat="1">
      <alignment horizontal="center" readingOrder="0" shrinkToFit="0" wrapText="0"/>
    </xf>
    <xf borderId="0" fillId="6" fontId="2" numFmtId="0" xfId="0" applyAlignment="1" applyFont="1">
      <alignment horizontal="center" readingOrder="0" shrinkToFit="0" wrapText="0"/>
    </xf>
    <xf borderId="0" fillId="6" fontId="4" numFmtId="0" xfId="0" applyAlignment="1" applyFont="1">
      <alignment horizontal="center" readingOrder="0" shrinkToFit="0" wrapText="0"/>
    </xf>
    <xf borderId="0" fillId="6" fontId="4" numFmtId="165" xfId="0" applyAlignment="1" applyFont="1" applyNumberFormat="1">
      <alignment horizontal="center" readingOrder="0" shrinkToFit="0" wrapText="0"/>
    </xf>
    <xf borderId="0" fillId="6" fontId="1" numFmtId="0" xfId="0" applyAlignment="1" applyFont="1">
      <alignment horizontal="center" shrinkToFit="0" wrapText="0"/>
    </xf>
    <xf borderId="0" fillId="6" fontId="3" numFmtId="10" xfId="0" applyAlignment="1" applyFont="1" applyNumberFormat="1">
      <alignment horizontal="center" shrinkToFit="0" wrapText="0"/>
    </xf>
    <xf borderId="0" fillId="6" fontId="2" numFmtId="166" xfId="0" applyAlignment="1" applyFont="1" applyNumberFormat="1">
      <alignment horizontal="right" shrinkToFit="0" wrapText="0"/>
    </xf>
    <xf borderId="0" fillId="6" fontId="2" numFmtId="167" xfId="0" applyAlignment="1" applyFont="1" applyNumberFormat="1">
      <alignment horizontal="right" shrinkToFit="0" wrapText="0"/>
    </xf>
    <xf borderId="0" fillId="6" fontId="2" numFmtId="168" xfId="0" applyAlignment="1" applyFont="1" applyNumberFormat="1">
      <alignment horizontal="right" shrinkToFit="0" wrapText="0"/>
    </xf>
    <xf borderId="0" fillId="6" fontId="2" numFmtId="168" xfId="0" applyAlignment="1" applyFont="1" applyNumberFormat="1">
      <alignment shrinkToFit="0" wrapText="0"/>
    </xf>
    <xf borderId="3" fillId="2" fontId="4" numFmtId="0" xfId="0" applyAlignment="1" applyBorder="1" applyFont="1">
      <alignment shrinkToFit="0" wrapText="0"/>
    </xf>
    <xf borderId="3" fillId="2" fontId="2" numFmtId="168" xfId="0" applyAlignment="1" applyBorder="1" applyFont="1" applyNumberFormat="1">
      <alignment horizontal="right" shrinkToFit="0" wrapText="0"/>
    </xf>
    <xf borderId="0" fillId="6" fontId="2" numFmtId="2" xfId="0" applyAlignment="1" applyFont="1" applyNumberFormat="1">
      <alignment horizontal="center" shrinkToFit="0" wrapText="0"/>
    </xf>
    <xf borderId="0" fillId="6" fontId="1" numFmtId="168" xfId="0" applyAlignment="1" applyFont="1" applyNumberFormat="1">
      <alignment horizontal="center" shrinkToFit="0" wrapText="0"/>
    </xf>
    <xf borderId="0" fillId="6" fontId="2" numFmtId="168" xfId="0" applyAlignment="1" applyFont="1" applyNumberFormat="1">
      <alignment horizontal="center" shrinkToFit="0" wrapText="0"/>
    </xf>
    <xf borderId="0" fillId="6" fontId="2" numFmtId="169" xfId="0" applyAlignment="1" applyFont="1" applyNumberFormat="1">
      <alignment shrinkToFit="0" wrapText="0"/>
    </xf>
    <xf borderId="0" fillId="6" fontId="2" numFmtId="3" xfId="0" applyAlignment="1" applyFont="1" applyNumberFormat="1">
      <alignment shrinkToFit="0" wrapText="0"/>
    </xf>
    <xf borderId="3" fillId="2" fontId="4" numFmtId="0" xfId="0" applyAlignment="1" applyBorder="1" applyFont="1">
      <alignment readingOrder="0" shrinkToFit="0" wrapText="0"/>
    </xf>
    <xf borderId="3" fillId="2" fontId="2" numFmtId="165" xfId="0" applyAlignment="1" applyBorder="1" applyFont="1" applyNumberFormat="1">
      <alignment horizontal="center" shrinkToFit="0" wrapText="0"/>
    </xf>
    <xf borderId="3" fillId="2" fontId="3" numFmtId="0" xfId="0" applyAlignment="1" applyBorder="1" applyFont="1">
      <alignment horizontal="center" shrinkToFit="0" wrapText="0"/>
    </xf>
    <xf borderId="3" fillId="2" fontId="2" numFmtId="167" xfId="0" applyAlignment="1" applyBorder="1" applyFont="1" applyNumberFormat="1">
      <alignment horizontal="right" shrinkToFit="0" wrapText="0"/>
    </xf>
    <xf borderId="3" fillId="2" fontId="2" numFmtId="168" xfId="0" applyAlignment="1" applyBorder="1" applyFont="1" applyNumberFormat="1">
      <alignment horizontal="right" readingOrder="0" shrinkToFit="0" wrapText="0"/>
    </xf>
    <xf borderId="3" fillId="2" fontId="2" numFmtId="168" xfId="0" applyAlignment="1" applyBorder="1" applyFont="1" applyNumberFormat="1">
      <alignment shrinkToFit="0" wrapText="0"/>
    </xf>
    <xf borderId="3" fillId="2" fontId="2" numFmtId="2" xfId="0" applyAlignment="1" applyBorder="1" applyFont="1" applyNumberFormat="1">
      <alignment horizontal="center" shrinkToFit="0" wrapText="0"/>
    </xf>
    <xf borderId="3" fillId="2" fontId="2" numFmtId="168" xfId="0" applyAlignment="1" applyBorder="1" applyFont="1" applyNumberFormat="1">
      <alignment horizontal="center" shrinkToFit="0" wrapText="0"/>
    </xf>
    <xf borderId="3" fillId="2" fontId="2" numFmtId="169" xfId="0" applyAlignment="1" applyBorder="1" applyFont="1" applyNumberFormat="1">
      <alignment shrinkToFit="0" wrapText="0"/>
    </xf>
    <xf borderId="3" fillId="2" fontId="2" numFmtId="3" xfId="0" applyAlignment="1" applyBorder="1" applyFont="1" applyNumberFormat="1">
      <alignment shrinkToFit="0" wrapText="0"/>
    </xf>
    <xf borderId="1" fillId="0" fontId="2" numFmtId="10" xfId="0" applyAlignment="1" applyBorder="1" applyFont="1" applyNumberFormat="1">
      <alignment horizontal="center" readingOrder="0" shrinkToFit="0" wrapText="0"/>
    </xf>
    <xf borderId="0" fillId="0" fontId="2" numFmtId="170" xfId="0" applyAlignment="1" applyFont="1" applyNumberFormat="1">
      <alignment horizontal="center" shrinkToFit="0" wrapText="0"/>
    </xf>
    <xf borderId="3" fillId="2" fontId="2" numFmtId="1" xfId="0" applyAlignment="1" applyBorder="1" applyFont="1" applyNumberFormat="1">
      <alignment horizontal="center" shrinkToFit="0" wrapText="0"/>
    </xf>
    <xf borderId="0" fillId="0" fontId="2" numFmtId="167" xfId="0" applyAlignment="1" applyFont="1" applyNumberFormat="1">
      <alignment shrinkToFit="0" wrapText="0"/>
    </xf>
    <xf borderId="0" fillId="0" fontId="2" numFmtId="40" xfId="0" applyAlignment="1" applyFont="1" applyNumberFormat="1">
      <alignment shrinkToFit="0" wrapText="0"/>
    </xf>
    <xf borderId="1" fillId="0" fontId="2" numFmtId="9" xfId="0" applyAlignment="1" applyBorder="1" applyFont="1" applyNumberFormat="1">
      <alignment horizontal="center" shrinkToFit="0" wrapText="0"/>
    </xf>
    <xf borderId="3" fillId="2" fontId="4" numFmtId="10" xfId="0" applyAlignment="1" applyBorder="1" applyFont="1" applyNumberFormat="1">
      <alignment shrinkToFit="0" wrapText="0"/>
    </xf>
    <xf borderId="0" fillId="0" fontId="2" numFmtId="168" xfId="0" applyAlignment="1" applyFont="1" applyNumberFormat="1">
      <alignment readingOrder="0" shrinkToFit="0" wrapText="0"/>
    </xf>
    <xf borderId="0" fillId="0" fontId="4" numFmtId="14" xfId="0" applyAlignment="1" applyFont="1" applyNumberFormat="1">
      <alignment horizontal="right" readingOrder="0" shrinkToFit="0" wrapText="0"/>
    </xf>
    <xf borderId="0" fillId="0" fontId="4" numFmtId="164" xfId="0" applyAlignment="1" applyFont="1" applyNumberFormat="1">
      <alignment horizontal="center" readingOrder="0" shrinkToFit="0" wrapText="0"/>
    </xf>
    <xf borderId="3" fillId="2" fontId="2" numFmtId="0" xfId="0" applyAlignment="1" applyBorder="1" applyFont="1">
      <alignment horizontal="right" shrinkToFit="0" wrapText="0"/>
    </xf>
    <xf borderId="3" fillId="2" fontId="2" numFmtId="164" xfId="0" applyAlignment="1" applyBorder="1" applyFont="1" applyNumberFormat="1">
      <alignment horizontal="center" shrinkToFit="0" wrapText="1"/>
    </xf>
    <xf borderId="0" fillId="0" fontId="4" numFmtId="9" xfId="0" applyAlignment="1" applyFont="1" applyNumberFormat="1">
      <alignment shrinkToFit="0" wrapText="0"/>
    </xf>
    <xf borderId="3" fillId="2" fontId="2" numFmtId="0" xfId="0" applyAlignment="1" applyBorder="1" applyFont="1">
      <alignment horizontal="left" readingOrder="0" shrinkToFit="0" wrapText="1"/>
    </xf>
    <xf borderId="0" fillId="0" fontId="4" numFmtId="167" xfId="0" applyAlignment="1" applyFont="1" applyNumberFormat="1">
      <alignment horizontal="left" shrinkToFit="0" wrapText="1"/>
    </xf>
    <xf borderId="0" fillId="0" fontId="4" numFmtId="9" xfId="0" applyAlignment="1" applyFont="1" applyNumberFormat="1">
      <alignment horizontal="left" shrinkToFit="0" wrapText="1"/>
    </xf>
    <xf borderId="0" fillId="0" fontId="3" numFmtId="166" xfId="0" applyAlignment="1" applyFont="1" applyNumberFormat="1">
      <alignment horizontal="center" shrinkToFit="0" wrapText="0"/>
    </xf>
    <xf borderId="0" fillId="0" fontId="3" numFmtId="167" xfId="0" applyAlignment="1" applyFont="1" applyNumberFormat="1">
      <alignment horizontal="center" shrinkToFit="0" wrapText="0"/>
    </xf>
    <xf borderId="0" fillId="0" fontId="2" numFmtId="166" xfId="0" applyAlignment="1" applyFont="1" applyNumberFormat="1">
      <alignment shrinkToFit="0" wrapText="0"/>
    </xf>
    <xf borderId="1" fillId="0" fontId="4" numFmtId="167" xfId="0" applyAlignment="1" applyBorder="1" applyFont="1" applyNumberFormat="1">
      <alignment horizontal="center" shrinkToFit="0" wrapText="0"/>
    </xf>
    <xf borderId="0" fillId="0" fontId="4" numFmtId="169" xfId="0" applyAlignment="1" applyFont="1" applyNumberFormat="1">
      <alignment horizontal="left" shrinkToFit="0" wrapText="0"/>
    </xf>
    <xf borderId="0" fillId="0" fontId="2" numFmtId="169" xfId="0" applyAlignment="1" applyFont="1" applyNumberFormat="1">
      <alignment horizontal="left" shrinkToFit="0" wrapText="0"/>
    </xf>
    <xf borderId="0" fillId="0" fontId="2" numFmtId="10" xfId="0" applyAlignment="1" applyFont="1" applyNumberFormat="1">
      <alignment horizontal="right" shrinkToFit="0" wrapText="0"/>
    </xf>
    <xf borderId="0" fillId="0" fontId="2" numFmtId="40" xfId="0" applyAlignment="1" applyFont="1" applyNumberFormat="1">
      <alignment horizontal="right" shrinkToFit="0" wrapText="0"/>
    </xf>
    <xf borderId="0" fillId="0" fontId="2" numFmtId="173" xfId="0" applyAlignment="1" applyFont="1" applyNumberFormat="1">
      <alignment horizontal="right" shrinkToFit="0" wrapText="0"/>
    </xf>
    <xf borderId="0" fillId="0" fontId="10" numFmtId="10" xfId="0" applyAlignment="1" applyFont="1" applyNumberFormat="1">
      <alignment shrinkToFit="0" wrapText="0"/>
    </xf>
    <xf borderId="0" fillId="0" fontId="2" numFmtId="173" xfId="0" applyAlignment="1" applyFont="1" applyNumberFormat="1">
      <alignment horizontal="center" shrinkToFit="0" wrapText="0"/>
    </xf>
    <xf borderId="0" fillId="0" fontId="2" numFmtId="174" xfId="0" applyAlignment="1" applyFont="1" applyNumberFormat="1">
      <alignment horizontal="right" shrinkToFit="0" wrapText="0"/>
    </xf>
    <xf borderId="0" fillId="0" fontId="2" numFmtId="0" xfId="0" applyAlignment="1" applyFont="1">
      <alignment readingOrder="0" shrinkToFit="0" wrapText="0"/>
    </xf>
    <xf borderId="0" fillId="0" fontId="2" numFmtId="10" xfId="0" applyAlignment="1" applyFont="1" applyNumberFormat="1">
      <alignment horizontal="right" readingOrder="0" shrinkToFit="0" wrapText="0"/>
    </xf>
    <xf borderId="0" fillId="0" fontId="3" numFmtId="0" xfId="0" applyAlignment="1" applyFont="1">
      <alignment shrinkToFit="0" wrapText="0"/>
    </xf>
    <xf borderId="0" fillId="0" fontId="3" numFmtId="0" xfId="0" applyAlignment="1" applyFont="1">
      <alignment horizontal="left" shrinkToFit="0" wrapText="0"/>
    </xf>
    <xf borderId="0" fillId="0" fontId="4" numFmtId="40" xfId="0" applyAlignment="1" applyFont="1" applyNumberFormat="1">
      <alignment horizontal="right" shrinkToFit="0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.14"/>
    <col customWidth="1" min="2" max="2" width="26.57"/>
    <col customWidth="1" min="3" max="4" width="13.43"/>
    <col customWidth="1" min="5" max="5" width="11.43"/>
    <col customWidth="1" min="6" max="6" width="11.86"/>
    <col customWidth="1" min="7" max="7" width="0.86"/>
    <col customWidth="1" min="8" max="8" width="14.86"/>
    <col customWidth="1" min="9" max="9" width="14.57"/>
    <col customWidth="1" min="10" max="10" width="10.86"/>
    <col customWidth="1" min="11" max="11" width="14.57"/>
    <col customWidth="1" min="12" max="12" width="14.86"/>
    <col customWidth="1" min="13" max="13" width="14.0"/>
    <col customWidth="1" min="14" max="14" width="1.86"/>
    <col customWidth="1" hidden="1" min="15" max="15" width="3.29"/>
    <col customWidth="1" min="16" max="16" width="6.43"/>
    <col customWidth="1" min="17" max="17" width="9.57"/>
    <col customWidth="1" min="18" max="18" width="6.29"/>
    <col customWidth="1" min="19" max="19" width="5.14"/>
    <col customWidth="1" min="20" max="20" width="5.29"/>
    <col customWidth="1" min="21" max="21" width="9.43"/>
    <col customWidth="1" min="22" max="22" width="5.14"/>
    <col customWidth="1" min="23" max="23" width="7.29"/>
    <col customWidth="1" min="24" max="24" width="9.0"/>
    <col customWidth="1" min="25" max="25" width="7.43"/>
    <col customWidth="1" min="26" max="26" width="7.0"/>
    <col customWidth="1" min="27" max="27" width="5.71"/>
    <col customWidth="1" min="28" max="28" width="4.86"/>
    <col customWidth="1" min="29" max="29" width="3.71"/>
    <col customWidth="1" min="30" max="30" width="5.43"/>
    <col customWidth="1" min="31" max="32" width="4.43"/>
    <col customWidth="1" min="33" max="33" width="6.29"/>
    <col customWidth="1" min="34" max="34" width="4.86"/>
    <col customWidth="1" min="35" max="35" width="6.29"/>
    <col customWidth="1" min="36" max="36" width="4.29"/>
    <col customWidth="1" min="37" max="37" width="0.86"/>
    <col customWidth="1" hidden="1" min="38" max="38" width="9.43"/>
    <col customWidth="1" hidden="1" min="39" max="39" width="6.86"/>
    <col customWidth="1" hidden="1" min="40" max="40" width="4.0"/>
    <col customWidth="1" hidden="1" min="41" max="41" width="9.71"/>
    <col customWidth="1" hidden="1" min="42" max="43" width="8.14"/>
    <col customWidth="1" hidden="1" min="44" max="44" width="10.86"/>
    <col customWidth="1" min="45" max="45" width="7.57"/>
    <col customWidth="1" hidden="1" min="46" max="46" width="7.71"/>
    <col customWidth="1" hidden="1" min="47" max="47" width="9.14"/>
    <col customWidth="1" min="48" max="48" width="10.71"/>
    <col customWidth="1" hidden="1" min="49" max="49" width="9.14"/>
    <col customWidth="1" hidden="1" min="50" max="50" width="3.43"/>
    <col customWidth="1" min="51" max="51" width="9.29"/>
    <col customWidth="1" hidden="1" min="52" max="52" width="7.71"/>
    <col customWidth="1" hidden="1" min="53" max="53" width="49.14"/>
    <col customWidth="1" min="54" max="54" width="7.29"/>
    <col customWidth="1" hidden="1" min="55" max="56" width="7.29"/>
    <col customWidth="1" min="57" max="57" width="7.29"/>
    <col customWidth="1" hidden="1" min="58" max="59" width="7.29"/>
    <col customWidth="1" min="60" max="60" width="6.71"/>
    <col customWidth="1" hidden="1" min="61" max="61" width="7.29"/>
    <col customWidth="1" hidden="1" min="62" max="62" width="49.14"/>
    <col customWidth="1" hidden="1" min="63" max="63" width="8.29"/>
    <col customWidth="1" hidden="1" min="64" max="64" width="8.14"/>
    <col customWidth="1" min="65" max="65" width="8.14"/>
    <col customWidth="1" hidden="1" min="66" max="66" width="8.14"/>
    <col customWidth="1" min="67" max="67" width="7.29"/>
    <col customWidth="1" hidden="1" min="68" max="68" width="7.29"/>
    <col customWidth="1" hidden="1" min="69" max="69" width="7.71"/>
    <col customWidth="1" min="70" max="70" width="7.71"/>
    <col customWidth="1" hidden="1" min="71" max="71" width="7.71"/>
    <col customWidth="1" hidden="1" min="72" max="72" width="7.29"/>
    <col customWidth="1" min="73" max="73" width="7.29"/>
    <col customWidth="1" hidden="1" min="74" max="74" width="7.29"/>
    <col customWidth="1" hidden="1" min="75" max="75" width="7.71"/>
    <col customWidth="1" min="76" max="76" width="7.71"/>
    <col customWidth="1" hidden="1" min="77" max="77" width="7.71"/>
    <col customWidth="1" min="78" max="78" width="2.43"/>
    <col customWidth="1" hidden="1" min="79" max="79" width="10.0"/>
    <col customWidth="1" min="80" max="80" width="10.0"/>
    <col customWidth="1" hidden="1" min="81" max="81" width="10.86"/>
    <col customWidth="1" hidden="1" min="82" max="82" width="9.43"/>
    <col customWidth="1" hidden="1" min="83" max="83" width="9.71"/>
    <col customWidth="1" hidden="1" min="84" max="89" width="11.86"/>
    <col customWidth="1" hidden="1" min="90" max="91" width="11.43"/>
    <col customWidth="1" hidden="1" min="92" max="92" width="9.14"/>
    <col customWidth="1" min="93" max="93" width="9.14"/>
    <col customWidth="1" hidden="1" min="94" max="94" width="9.14"/>
    <col customWidth="1" min="95" max="98" width="9.14"/>
    <col customWidth="1" hidden="1" min="99" max="99" width="9.14"/>
    <col customWidth="1" hidden="1" min="100" max="107" width="10.71"/>
    <col customWidth="1" hidden="1" min="108" max="110" width="9.43"/>
    <col customWidth="1" hidden="1" min="111" max="112" width="9.71"/>
    <col customWidth="1" hidden="1" min="113" max="119" width="11.14"/>
    <col customWidth="1" hidden="1" min="120" max="120" width="9.14"/>
    <col customWidth="1" min="121" max="121" width="9.14"/>
    <col customWidth="1" hidden="1" min="122" max="122" width="9.14"/>
    <col customWidth="1" min="123" max="125" width="9.14"/>
    <col customWidth="1" hidden="1" min="126" max="126" width="9.14"/>
    <col customWidth="1" min="127" max="127" width="9.14"/>
    <col customWidth="1" hidden="1" min="128" max="128" width="9.14"/>
    <col customWidth="1" min="129" max="131" width="9.14"/>
    <col customWidth="1" hidden="1" min="132" max="134" width="10.0"/>
    <col customWidth="1" hidden="1" min="135" max="135" width="10.14"/>
    <col customWidth="1" hidden="1" min="136" max="143" width="0.14"/>
  </cols>
  <sheetData>
    <row r="1" ht="13.5" customHeight="1">
      <c r="A1" s="2"/>
      <c r="B1" s="2" t="s">
        <v>1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3"/>
      <c r="S1" s="3"/>
      <c r="T1" s="3"/>
      <c r="U1" s="5"/>
      <c r="V1" s="5"/>
      <c r="W1" s="2"/>
      <c r="X1" s="6"/>
      <c r="Y1" s="7"/>
      <c r="Z1" s="7"/>
      <c r="AA1" s="8"/>
      <c r="AB1" s="8"/>
      <c r="AC1" s="9"/>
      <c r="AD1" s="10"/>
      <c r="AE1" s="3"/>
      <c r="AF1" s="3"/>
      <c r="AG1" s="3"/>
      <c r="AH1" s="3"/>
      <c r="AI1" s="3"/>
      <c r="AJ1" s="3"/>
      <c r="AK1" s="3"/>
      <c r="AL1" s="3"/>
      <c r="AM1" s="3"/>
      <c r="AN1" s="3"/>
      <c r="AO1" s="11"/>
      <c r="AP1" s="12"/>
      <c r="AQ1" s="12"/>
      <c r="AR1" s="12"/>
      <c r="AS1" s="11"/>
      <c r="AT1" s="11"/>
      <c r="AU1" s="13"/>
      <c r="AV1" s="13"/>
      <c r="AW1" s="13"/>
      <c r="AX1" s="13"/>
      <c r="AY1" s="13"/>
      <c r="AZ1" s="13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5"/>
      <c r="CB1" s="15"/>
      <c r="CC1" s="16"/>
      <c r="CD1" s="16"/>
      <c r="CE1" s="16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</row>
    <row r="2" ht="13.5" customHeight="1">
      <c r="A2" s="2"/>
      <c r="B2" s="5" t="s">
        <v>2</v>
      </c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5" t="s">
        <v>3</v>
      </c>
      <c r="S2" s="3"/>
      <c r="T2" s="5"/>
      <c r="U2" s="5"/>
      <c r="V2" s="5"/>
      <c r="W2" s="5"/>
      <c r="X2" s="6"/>
      <c r="Y2" s="7"/>
      <c r="Z2" s="7"/>
      <c r="AA2" s="8"/>
      <c r="AB2" s="8"/>
      <c r="AC2" s="9"/>
      <c r="AD2" s="10"/>
      <c r="AE2" s="5"/>
      <c r="AF2" s="5"/>
      <c r="AG2" s="12"/>
      <c r="AH2" s="5"/>
      <c r="AI2" s="5"/>
      <c r="AJ2" s="5"/>
      <c r="AK2" s="3"/>
      <c r="AL2" s="19" t="s">
        <v>4</v>
      </c>
      <c r="AM2" s="5"/>
      <c r="AN2" s="3"/>
      <c r="AO2" s="11"/>
      <c r="AP2" s="12"/>
      <c r="AQ2" s="12"/>
      <c r="AR2" s="12"/>
      <c r="AS2" s="20" t="s">
        <v>5</v>
      </c>
      <c r="AT2" s="20"/>
      <c r="AU2" s="13"/>
      <c r="AV2" s="21"/>
      <c r="AW2" s="21"/>
      <c r="AX2" s="13"/>
      <c r="AY2" s="13"/>
      <c r="AZ2" s="13"/>
      <c r="BA2" s="21" t="s">
        <v>5</v>
      </c>
      <c r="BB2" s="2"/>
      <c r="BC2" s="2"/>
      <c r="BD2" s="2"/>
      <c r="BE2" s="2"/>
      <c r="BF2" s="2"/>
      <c r="BG2" s="2"/>
      <c r="BH2" s="21" t="s">
        <v>5</v>
      </c>
      <c r="BI2" s="21"/>
      <c r="BJ2" s="21" t="s">
        <v>5</v>
      </c>
      <c r="BK2" s="2"/>
      <c r="BL2" s="2"/>
      <c r="BM2" s="2"/>
      <c r="BN2" s="2"/>
      <c r="BO2" s="2"/>
      <c r="BP2" s="2"/>
      <c r="BQ2" s="21"/>
      <c r="BR2" s="2"/>
      <c r="BS2" s="2"/>
      <c r="BT2" s="2"/>
      <c r="BU2" s="2"/>
      <c r="BV2" s="2"/>
      <c r="BW2" s="2"/>
      <c r="BX2" s="2"/>
      <c r="BY2" s="2"/>
      <c r="BZ2" s="14"/>
      <c r="CA2" s="2"/>
      <c r="CB2" s="2"/>
      <c r="CC2" s="16"/>
      <c r="CD2" s="16"/>
      <c r="CE2" s="16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</row>
    <row r="3" ht="13.5" customHeight="1">
      <c r="A3" s="2"/>
      <c r="B3" s="19" t="s">
        <v>6</v>
      </c>
      <c r="G3" s="2"/>
      <c r="H3" s="2"/>
      <c r="I3" s="2"/>
      <c r="J3" s="2"/>
      <c r="K3" s="2"/>
      <c r="L3" s="2"/>
      <c r="M3" s="2"/>
      <c r="N3" s="2"/>
      <c r="O3" s="2"/>
      <c r="P3" s="2"/>
      <c r="Q3" s="4"/>
      <c r="R3" s="3"/>
      <c r="S3" s="3"/>
      <c r="T3" s="3"/>
      <c r="U3" s="5"/>
      <c r="V3" s="5"/>
      <c r="W3" s="3"/>
      <c r="X3" s="6"/>
      <c r="Y3" s="22"/>
      <c r="Z3" s="22"/>
      <c r="AA3" s="8"/>
      <c r="AB3" s="8"/>
      <c r="AC3" s="8"/>
      <c r="AD3" s="23"/>
      <c r="AE3" s="3"/>
      <c r="AF3" s="3"/>
      <c r="AG3" s="3"/>
      <c r="AH3" s="3"/>
      <c r="AI3" s="3"/>
      <c r="AJ3" s="3"/>
      <c r="AK3" s="3"/>
      <c r="AL3" s="19" t="s">
        <v>7</v>
      </c>
      <c r="AM3" s="3"/>
      <c r="AN3" s="3"/>
      <c r="AO3" s="24"/>
      <c r="AP3" s="25"/>
      <c r="AQ3" s="25"/>
      <c r="AR3" s="25"/>
      <c r="AS3" s="20" t="s">
        <v>8</v>
      </c>
      <c r="AT3" s="20"/>
      <c r="AU3" s="13"/>
      <c r="AV3" s="21"/>
      <c r="AW3" s="21"/>
      <c r="AX3" s="13"/>
      <c r="AY3" s="13"/>
      <c r="AZ3" s="13"/>
      <c r="BA3" s="21" t="s">
        <v>8</v>
      </c>
      <c r="BB3" s="15"/>
      <c r="BC3" s="15"/>
      <c r="BD3" s="15"/>
      <c r="BE3" s="15"/>
      <c r="BF3" s="15"/>
      <c r="BG3" s="15"/>
      <c r="BH3" s="21" t="s">
        <v>8</v>
      </c>
      <c r="BI3" s="21"/>
      <c r="BJ3" s="21" t="s">
        <v>8</v>
      </c>
      <c r="BK3" s="15"/>
      <c r="BL3" s="15"/>
      <c r="BM3" s="15"/>
      <c r="BN3" s="15"/>
      <c r="BO3" s="15"/>
      <c r="BP3" s="15"/>
      <c r="BQ3" s="21"/>
      <c r="BR3" s="15"/>
      <c r="BS3" s="15"/>
      <c r="BT3" s="15"/>
      <c r="BU3" s="15"/>
      <c r="BV3" s="15"/>
      <c r="BW3" s="15"/>
      <c r="BX3" s="15"/>
      <c r="BY3" s="15"/>
      <c r="BZ3" s="14"/>
      <c r="CA3" s="15"/>
      <c r="CB3" s="15"/>
      <c r="CC3" s="16"/>
      <c r="CD3" s="16"/>
      <c r="CE3" s="16"/>
      <c r="CF3" s="17">
        <v>1.0</v>
      </c>
      <c r="CG3" s="17">
        <v>1.0</v>
      </c>
      <c r="CH3" s="17">
        <v>1.0</v>
      </c>
      <c r="CI3" s="17">
        <v>1.0</v>
      </c>
      <c r="CJ3" s="17">
        <v>1.0</v>
      </c>
      <c r="CK3" s="17">
        <v>1.0</v>
      </c>
      <c r="CL3" s="17">
        <v>1.0</v>
      </c>
      <c r="CM3" s="17">
        <v>2.0</v>
      </c>
      <c r="CN3" s="17">
        <v>2.0</v>
      </c>
      <c r="CO3" s="17">
        <v>2.0</v>
      </c>
      <c r="CP3" s="17">
        <v>2.0</v>
      </c>
      <c r="CQ3" s="17">
        <v>2.0</v>
      </c>
      <c r="CR3" s="17">
        <v>2.0</v>
      </c>
      <c r="CS3" s="17">
        <v>2.0</v>
      </c>
      <c r="CT3" s="17">
        <v>2.0</v>
      </c>
      <c r="CU3" s="17">
        <v>2.0</v>
      </c>
      <c r="CV3" s="17">
        <v>3.0</v>
      </c>
      <c r="CW3" s="17">
        <v>3.0</v>
      </c>
      <c r="CX3" s="17">
        <v>3.0</v>
      </c>
      <c r="CY3" s="17">
        <v>3.0</v>
      </c>
      <c r="CZ3" s="17">
        <v>3.0</v>
      </c>
      <c r="DA3" s="17">
        <v>3.0</v>
      </c>
      <c r="DB3" s="17">
        <v>3.0</v>
      </c>
      <c r="DC3" s="17">
        <v>3.0</v>
      </c>
      <c r="DD3" s="17">
        <v>1.0</v>
      </c>
      <c r="DE3" s="17">
        <v>1.0</v>
      </c>
      <c r="DF3" s="17">
        <v>1.0</v>
      </c>
      <c r="DG3" s="17">
        <v>1.0</v>
      </c>
      <c r="DH3" s="17">
        <v>1.0</v>
      </c>
      <c r="DI3" s="17">
        <v>1.0</v>
      </c>
      <c r="DJ3" s="17">
        <v>1.0</v>
      </c>
      <c r="DK3" s="17">
        <v>1.0</v>
      </c>
      <c r="DL3" s="17">
        <v>1.0</v>
      </c>
      <c r="DM3" s="17">
        <v>1.0</v>
      </c>
      <c r="DN3" s="17">
        <v>1.0</v>
      </c>
      <c r="DO3" s="17">
        <v>1.0</v>
      </c>
      <c r="DP3" s="17">
        <v>2.0</v>
      </c>
      <c r="DQ3" s="17">
        <v>2.0</v>
      </c>
      <c r="DR3" s="17">
        <v>2.0</v>
      </c>
      <c r="DS3" s="17">
        <v>2.0</v>
      </c>
      <c r="DT3" s="17">
        <v>2.0</v>
      </c>
      <c r="DU3" s="17">
        <v>2.0</v>
      </c>
      <c r="DV3" s="17">
        <v>2.0</v>
      </c>
      <c r="DW3" s="17">
        <v>2.0</v>
      </c>
      <c r="DX3" s="17">
        <v>2.0</v>
      </c>
      <c r="DY3" s="17">
        <v>2.0</v>
      </c>
      <c r="DZ3" s="17">
        <v>2.0</v>
      </c>
      <c r="EA3" s="17">
        <v>2.0</v>
      </c>
      <c r="EB3" s="17">
        <v>3.0</v>
      </c>
      <c r="EC3" s="17">
        <v>3.0</v>
      </c>
      <c r="ED3" s="17">
        <v>3.0</v>
      </c>
      <c r="EE3" s="17">
        <v>3.0</v>
      </c>
      <c r="EF3" s="17">
        <v>3.0</v>
      </c>
      <c r="EG3" s="17">
        <v>3.0</v>
      </c>
      <c r="EH3" s="17">
        <v>3.0</v>
      </c>
      <c r="EI3" s="17">
        <v>3.0</v>
      </c>
      <c r="EJ3" s="17">
        <v>3.0</v>
      </c>
      <c r="EK3" s="17">
        <v>3.0</v>
      </c>
      <c r="EL3" s="17">
        <v>3.0</v>
      </c>
      <c r="EM3" s="17">
        <v>3.0</v>
      </c>
    </row>
    <row r="4" ht="13.5" customHeight="1">
      <c r="A4" s="2"/>
      <c r="B4" s="2" t="s">
        <v>1</v>
      </c>
      <c r="C4" s="2"/>
      <c r="D4" s="3"/>
      <c r="E4" s="3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4"/>
      <c r="R4" s="3"/>
      <c r="S4" s="3"/>
      <c r="T4" s="3"/>
      <c r="U4" s="18"/>
      <c r="V4" s="5"/>
      <c r="W4" s="3"/>
      <c r="X4" s="6"/>
      <c r="Y4" s="22"/>
      <c r="Z4" s="22"/>
      <c r="AA4" s="8"/>
      <c r="AB4" s="8"/>
      <c r="AC4" s="8"/>
      <c r="AD4" s="23"/>
      <c r="AE4" s="3"/>
      <c r="AF4" s="3"/>
      <c r="AG4" s="3"/>
      <c r="AH4" s="3"/>
      <c r="AI4" s="3"/>
      <c r="AJ4" s="3"/>
      <c r="AK4" s="3"/>
      <c r="AL4" s="19" t="s">
        <v>9</v>
      </c>
      <c r="AM4" s="3"/>
      <c r="AN4" s="3"/>
      <c r="AO4" s="24"/>
      <c r="AP4" s="26" t="str">
        <f t="shared" ref="AP4:AQ4" si="1">E6</f>
        <v>16-17</v>
      </c>
      <c r="AQ4" s="27" t="str">
        <f t="shared" si="1"/>
        <v>17-18</v>
      </c>
      <c r="AR4" s="26" t="s">
        <v>10</v>
      </c>
      <c r="AS4" s="24"/>
      <c r="AT4" s="24"/>
      <c r="AU4" s="13"/>
      <c r="AV4" s="21"/>
      <c r="AW4" s="21"/>
      <c r="AX4" s="13"/>
      <c r="AY4" s="13"/>
      <c r="AZ4" s="13"/>
      <c r="BA4" s="21"/>
      <c r="BB4" s="15"/>
      <c r="BC4" s="15"/>
      <c r="BD4" s="15"/>
      <c r="BE4" s="15"/>
      <c r="BF4" s="15"/>
      <c r="BG4" s="15"/>
      <c r="BH4" s="21"/>
      <c r="BI4" s="21"/>
      <c r="BJ4" s="21"/>
      <c r="BK4" s="15"/>
      <c r="BL4" s="15"/>
      <c r="BM4" s="15"/>
      <c r="BN4" s="15"/>
      <c r="BO4" s="15"/>
      <c r="BP4" s="15"/>
      <c r="BQ4" s="21"/>
      <c r="BR4" s="15"/>
      <c r="BS4" s="15"/>
      <c r="BT4" s="15"/>
      <c r="BU4" s="15"/>
      <c r="BV4" s="15"/>
      <c r="BW4" s="15"/>
      <c r="BX4" s="15"/>
      <c r="BY4" s="15"/>
      <c r="BZ4" s="14"/>
      <c r="CA4" s="15"/>
      <c r="CB4" s="15"/>
      <c r="CC4" s="16"/>
      <c r="CD4" s="16"/>
      <c r="CE4" s="16"/>
      <c r="CF4" s="17" t="s">
        <v>11</v>
      </c>
      <c r="CG4" s="17" t="s">
        <v>11</v>
      </c>
      <c r="CH4" s="17" t="s">
        <v>11</v>
      </c>
      <c r="CI4" s="17" t="s">
        <v>11</v>
      </c>
      <c r="CJ4" s="17" t="s">
        <v>11</v>
      </c>
      <c r="CK4" s="17" t="s">
        <v>11</v>
      </c>
      <c r="CL4" s="17" t="s">
        <v>11</v>
      </c>
      <c r="CM4" s="17" t="s">
        <v>11</v>
      </c>
      <c r="CN4" s="17" t="s">
        <v>11</v>
      </c>
      <c r="CO4" s="17" t="s">
        <v>11</v>
      </c>
      <c r="CP4" s="17" t="s">
        <v>11</v>
      </c>
      <c r="CQ4" s="17" t="s">
        <v>11</v>
      </c>
      <c r="CR4" s="17" t="s">
        <v>11</v>
      </c>
      <c r="CS4" s="17" t="s">
        <v>11</v>
      </c>
      <c r="CT4" s="17" t="s">
        <v>11</v>
      </c>
      <c r="CU4" s="17" t="s">
        <v>11</v>
      </c>
      <c r="CV4" s="17" t="s">
        <v>11</v>
      </c>
      <c r="CW4" s="17" t="s">
        <v>11</v>
      </c>
      <c r="CX4" s="17" t="s">
        <v>11</v>
      </c>
      <c r="CY4" s="17" t="s">
        <v>11</v>
      </c>
      <c r="CZ4" s="17" t="s">
        <v>11</v>
      </c>
      <c r="DA4" s="17" t="s">
        <v>11</v>
      </c>
      <c r="DB4" s="17" t="s">
        <v>11</v>
      </c>
      <c r="DC4" s="17" t="s">
        <v>11</v>
      </c>
      <c r="DD4" s="17" t="s">
        <v>12</v>
      </c>
      <c r="DE4" s="17" t="s">
        <v>12</v>
      </c>
      <c r="DF4" s="17" t="s">
        <v>12</v>
      </c>
      <c r="DG4" s="17" t="s">
        <v>12</v>
      </c>
      <c r="DH4" s="17" t="s">
        <v>12</v>
      </c>
      <c r="DI4" s="17" t="s">
        <v>12</v>
      </c>
      <c r="DJ4" s="17" t="s">
        <v>12</v>
      </c>
      <c r="DK4" s="17" t="s">
        <v>12</v>
      </c>
      <c r="DL4" s="17" t="s">
        <v>12</v>
      </c>
      <c r="DM4" s="17" t="s">
        <v>12</v>
      </c>
      <c r="DN4" s="17" t="s">
        <v>12</v>
      </c>
      <c r="DO4" s="17" t="s">
        <v>12</v>
      </c>
      <c r="DP4" s="17" t="s">
        <v>12</v>
      </c>
      <c r="DQ4" s="17" t="s">
        <v>12</v>
      </c>
      <c r="DR4" s="17" t="s">
        <v>12</v>
      </c>
      <c r="DS4" s="17" t="s">
        <v>12</v>
      </c>
      <c r="DT4" s="17" t="s">
        <v>12</v>
      </c>
      <c r="DU4" s="17" t="s">
        <v>12</v>
      </c>
      <c r="DV4" s="17" t="s">
        <v>12</v>
      </c>
      <c r="DW4" s="17" t="s">
        <v>12</v>
      </c>
      <c r="DX4" s="17" t="s">
        <v>12</v>
      </c>
      <c r="DY4" s="17" t="s">
        <v>12</v>
      </c>
      <c r="DZ4" s="17" t="s">
        <v>12</v>
      </c>
      <c r="EA4" s="17" t="s">
        <v>12</v>
      </c>
      <c r="EB4" s="17" t="s">
        <v>12</v>
      </c>
      <c r="EC4" s="17" t="s">
        <v>12</v>
      </c>
      <c r="ED4" s="17" t="s">
        <v>12</v>
      </c>
      <c r="EE4" s="17" t="s">
        <v>12</v>
      </c>
      <c r="EF4" s="17" t="s">
        <v>12</v>
      </c>
      <c r="EG4" s="17" t="s">
        <v>12</v>
      </c>
      <c r="EH4" s="17" t="s">
        <v>12</v>
      </c>
      <c r="EI4" s="17" t="s">
        <v>12</v>
      </c>
      <c r="EJ4" s="17" t="s">
        <v>12</v>
      </c>
      <c r="EK4" s="17" t="s">
        <v>12</v>
      </c>
      <c r="EL4" s="17" t="s">
        <v>12</v>
      </c>
      <c r="EM4" s="17" t="s">
        <v>12</v>
      </c>
    </row>
    <row r="5" ht="14.25" customHeight="1">
      <c r="A5" s="18"/>
      <c r="B5" s="18"/>
      <c r="C5" s="18"/>
      <c r="D5" s="28"/>
      <c r="E5" s="28"/>
      <c r="F5" s="3"/>
      <c r="G5" s="18"/>
      <c r="H5" s="18"/>
      <c r="I5" s="18"/>
      <c r="J5" s="18"/>
      <c r="K5" s="18"/>
      <c r="L5" s="18"/>
      <c r="M5" s="18"/>
      <c r="N5" s="18"/>
      <c r="O5" s="18"/>
      <c r="P5" s="28"/>
      <c r="Q5" s="29"/>
      <c r="R5" s="30"/>
      <c r="S5" s="28"/>
      <c r="T5" s="30"/>
      <c r="U5" s="30"/>
      <c r="V5" s="30"/>
      <c r="W5" s="31"/>
      <c r="X5" s="32"/>
      <c r="Y5" s="34">
        <f>E11</f>
        <v>42186</v>
      </c>
      <c r="Z5" s="35"/>
      <c r="AA5" s="36" t="str">
        <f t="shared" ref="AA5:AB5" si="2">E6</f>
        <v>16-17</v>
      </c>
      <c r="AB5" s="36" t="str">
        <f t="shared" si="2"/>
        <v>17-18</v>
      </c>
      <c r="AC5" s="37"/>
      <c r="AD5" s="38"/>
      <c r="AE5" s="30"/>
      <c r="AF5" s="30"/>
      <c r="AG5" s="30"/>
      <c r="AH5" s="30"/>
      <c r="AI5" s="39"/>
      <c r="AJ5" s="30"/>
      <c r="AK5" s="3"/>
      <c r="AL5" s="40" t="s">
        <v>13</v>
      </c>
      <c r="AM5" s="28"/>
      <c r="AN5" s="3"/>
      <c r="AO5" s="41" t="s">
        <v>14</v>
      </c>
      <c r="AP5" s="42" t="s">
        <v>15</v>
      </c>
      <c r="AQ5" s="42" t="s">
        <v>16</v>
      </c>
      <c r="AR5" s="42" t="s">
        <v>17</v>
      </c>
      <c r="AS5" s="43" t="str">
        <f>$E$6</f>
        <v>16-17</v>
      </c>
      <c r="AT5" s="41" t="s">
        <v>14</v>
      </c>
      <c r="AU5" s="44" t="str">
        <f>$D6</f>
        <v>15-16</v>
      </c>
      <c r="AV5" s="43" t="str">
        <f>$E$6</f>
        <v>16-17</v>
      </c>
      <c r="AW5" s="44" t="str">
        <f>$F6</f>
        <v>17-18</v>
      </c>
      <c r="AX5" s="44" t="str">
        <f>$D6</f>
        <v>15-16</v>
      </c>
      <c r="AY5" s="44" t="str">
        <f>$E6</f>
        <v>16-17</v>
      </c>
      <c r="AZ5" s="44" t="str">
        <f>$F6</f>
        <v>17-18</v>
      </c>
      <c r="BA5" s="44" t="str">
        <f>$D6</f>
        <v>15-16</v>
      </c>
      <c r="BB5" s="44" t="str">
        <f>$E6</f>
        <v>16-17</v>
      </c>
      <c r="BC5" s="44" t="str">
        <f>$F6</f>
        <v>17-18</v>
      </c>
      <c r="BD5" s="44" t="str">
        <f>$D6</f>
        <v>15-16</v>
      </c>
      <c r="BE5" s="44" t="str">
        <f>$E6</f>
        <v>16-17</v>
      </c>
      <c r="BF5" s="44" t="str">
        <f>$F6</f>
        <v>17-18</v>
      </c>
      <c r="BG5" s="44" t="str">
        <f>$D6</f>
        <v>15-16</v>
      </c>
      <c r="BH5" s="44" t="str">
        <f>$E6</f>
        <v>16-17</v>
      </c>
      <c r="BI5" s="44" t="str">
        <f>$F6</f>
        <v>17-18</v>
      </c>
      <c r="BJ5" s="44" t="str">
        <f>$D6</f>
        <v>15-16</v>
      </c>
      <c r="BK5" s="44" t="str">
        <f>$F6</f>
        <v>17-18</v>
      </c>
      <c r="BL5" s="44" t="str">
        <f>$D6</f>
        <v>15-16</v>
      </c>
      <c r="BM5" s="44" t="str">
        <f>$E6</f>
        <v>16-17</v>
      </c>
      <c r="BN5" s="44" t="str">
        <f>$F6</f>
        <v>17-18</v>
      </c>
      <c r="BO5" s="44" t="str">
        <f>$E6</f>
        <v>16-17</v>
      </c>
      <c r="BP5" s="44" t="str">
        <f>$F6</f>
        <v>17-18</v>
      </c>
      <c r="BQ5" s="44" t="str">
        <f>$D6</f>
        <v>15-16</v>
      </c>
      <c r="BR5" s="45" t="str">
        <f>$E6</f>
        <v>16-17</v>
      </c>
      <c r="BS5" s="44" t="str">
        <f>$F6</f>
        <v>17-18</v>
      </c>
      <c r="BT5" s="44" t="str">
        <f>$D6</f>
        <v>15-16</v>
      </c>
      <c r="BU5" s="44" t="str">
        <f>$E6</f>
        <v>16-17</v>
      </c>
      <c r="BV5" s="44" t="str">
        <f>$F6</f>
        <v>17-18</v>
      </c>
      <c r="BW5" s="44" t="str">
        <f>$D6</f>
        <v>15-16</v>
      </c>
      <c r="BX5" s="45" t="str">
        <f>$E6</f>
        <v>16-17</v>
      </c>
      <c r="BY5" s="44" t="str">
        <f>$F6</f>
        <v>17-18</v>
      </c>
      <c r="BZ5" s="14"/>
      <c r="CA5" s="43" t="str">
        <f>$D6</f>
        <v>15-16</v>
      </c>
      <c r="CB5" s="45" t="str">
        <f>$E6</f>
        <v>16-17</v>
      </c>
      <c r="CC5" s="16"/>
      <c r="CD5" s="16"/>
      <c r="CE5" s="16"/>
      <c r="CF5" s="16">
        <v>9.002123E7</v>
      </c>
      <c r="CG5" s="16">
        <v>9.002118E7</v>
      </c>
      <c r="CH5" s="16">
        <v>9.003123E7</v>
      </c>
      <c r="CI5" s="16">
        <v>9.003118E7</v>
      </c>
      <c r="CJ5" s="16">
        <v>9.005118E7</v>
      </c>
      <c r="CK5" s="16">
        <v>9.020118E7</v>
      </c>
      <c r="CL5" s="16">
        <v>9.0201181E7</v>
      </c>
      <c r="CM5" s="16">
        <v>9.0201182E7</v>
      </c>
      <c r="CN5" s="16">
        <v>9.002123E7</v>
      </c>
      <c r="CO5" s="16">
        <v>9.002118E7</v>
      </c>
      <c r="CP5" s="16">
        <v>9.003123E7</v>
      </c>
      <c r="CQ5" s="16">
        <v>9.003118E7</v>
      </c>
      <c r="CR5" s="16">
        <v>9.005118E7</v>
      </c>
      <c r="CS5" s="16">
        <v>9.020118E7</v>
      </c>
      <c r="CT5" s="16">
        <v>9.0201181E7</v>
      </c>
      <c r="CU5" s="16">
        <v>9.0201182E7</v>
      </c>
      <c r="CV5" s="16">
        <v>9.002123E7</v>
      </c>
      <c r="CW5" s="16">
        <v>9.002118E7</v>
      </c>
      <c r="CX5" s="16">
        <v>9.003123E7</v>
      </c>
      <c r="CY5" s="16">
        <v>9.003118E7</v>
      </c>
      <c r="CZ5" s="16">
        <v>9.005118E7</v>
      </c>
      <c r="DA5" s="16">
        <v>9.020118E7</v>
      </c>
      <c r="DB5" s="16">
        <v>9.0201181E7</v>
      </c>
      <c r="DC5" s="16">
        <v>9.0201182E7</v>
      </c>
      <c r="DD5" s="16">
        <v>9.002203E7</v>
      </c>
      <c r="DE5" s="16">
        <f>INT(CG5/10000)*10000+VLOOKUP(CG5,$C$286:$D$292,2)</f>
        <v>90022080</v>
      </c>
      <c r="DF5" s="16">
        <v>9.003203E7</v>
      </c>
      <c r="DG5" s="16">
        <f t="shared" ref="DG5:DI5" si="3">INT(CI5/10000)*10000+VLOOKUP(CI5,$C$286:$D$292,2)</f>
        <v>90032080</v>
      </c>
      <c r="DH5" s="16">
        <f t="shared" si="3"/>
        <v>90052080</v>
      </c>
      <c r="DI5" s="16">
        <f t="shared" si="3"/>
        <v>90202080</v>
      </c>
      <c r="DJ5" s="16">
        <v>9.002233E7</v>
      </c>
      <c r="DK5" s="16">
        <f>INT(CG5/10000)*10000+VLOOKUP(CG5,$E$286:$F$292,2)</f>
        <v>90022380</v>
      </c>
      <c r="DL5" s="16">
        <v>9.003233E7</v>
      </c>
      <c r="DM5" s="16">
        <f t="shared" ref="DM5:DO5" si="4">INT(CI5/10000)*10000+VLOOKUP(CI5,$E$286:$F$292,2)</f>
        <v>90032380</v>
      </c>
      <c r="DN5" s="16">
        <f t="shared" si="4"/>
        <v>90052380</v>
      </c>
      <c r="DO5" s="16">
        <f t="shared" si="4"/>
        <v>90202380</v>
      </c>
      <c r="DP5" s="46">
        <f t="shared" ref="DP5:EM5" si="5">DD5</f>
        <v>90022030</v>
      </c>
      <c r="DQ5" s="46">
        <f t="shared" si="5"/>
        <v>90022080</v>
      </c>
      <c r="DR5" s="46">
        <f t="shared" si="5"/>
        <v>90032030</v>
      </c>
      <c r="DS5" s="46">
        <f t="shared" si="5"/>
        <v>90032080</v>
      </c>
      <c r="DT5" s="46">
        <f t="shared" si="5"/>
        <v>90052080</v>
      </c>
      <c r="DU5" s="46">
        <f t="shared" si="5"/>
        <v>90202080</v>
      </c>
      <c r="DV5" s="16">
        <f t="shared" si="5"/>
        <v>90022330</v>
      </c>
      <c r="DW5" s="16">
        <f t="shared" si="5"/>
        <v>90022380</v>
      </c>
      <c r="DX5" s="16">
        <f t="shared" si="5"/>
        <v>90032330</v>
      </c>
      <c r="DY5" s="16">
        <f t="shared" si="5"/>
        <v>90032380</v>
      </c>
      <c r="DZ5" s="16">
        <f t="shared" si="5"/>
        <v>90052380</v>
      </c>
      <c r="EA5" s="16">
        <f t="shared" si="5"/>
        <v>90202380</v>
      </c>
      <c r="EB5" s="16">
        <f t="shared" si="5"/>
        <v>90022030</v>
      </c>
      <c r="EC5" s="16">
        <f t="shared" si="5"/>
        <v>90022080</v>
      </c>
      <c r="ED5" s="16">
        <f t="shared" si="5"/>
        <v>90032030</v>
      </c>
      <c r="EE5" s="16">
        <f t="shared" si="5"/>
        <v>90032080</v>
      </c>
      <c r="EF5" s="16">
        <f t="shared" si="5"/>
        <v>90052080</v>
      </c>
      <c r="EG5" s="16">
        <f t="shared" si="5"/>
        <v>90202080</v>
      </c>
      <c r="EH5" s="16">
        <f t="shared" si="5"/>
        <v>90022330</v>
      </c>
      <c r="EI5" s="16">
        <f t="shared" si="5"/>
        <v>90022380</v>
      </c>
      <c r="EJ5" s="16">
        <f t="shared" si="5"/>
        <v>90032330</v>
      </c>
      <c r="EK5" s="16">
        <f t="shared" si="5"/>
        <v>90032380</v>
      </c>
      <c r="EL5" s="16">
        <f t="shared" si="5"/>
        <v>90052380</v>
      </c>
      <c r="EM5" s="16">
        <f t="shared" si="5"/>
        <v>90202380</v>
      </c>
    </row>
    <row r="6" ht="55.5" customHeight="1">
      <c r="A6" s="47"/>
      <c r="B6" s="47" t="s">
        <v>18</v>
      </c>
      <c r="C6" s="48"/>
      <c r="D6" s="49" t="s">
        <v>19</v>
      </c>
      <c r="E6" s="49" t="s">
        <v>20</v>
      </c>
      <c r="F6" s="49" t="s">
        <v>21</v>
      </c>
      <c r="G6" s="47"/>
      <c r="H6" s="47"/>
      <c r="I6" s="47"/>
      <c r="J6" s="47"/>
      <c r="K6" s="47" t="s">
        <v>1</v>
      </c>
      <c r="L6" s="47"/>
      <c r="M6" s="47"/>
      <c r="N6" s="47"/>
      <c r="O6" s="47"/>
      <c r="P6" s="50" t="s">
        <v>22</v>
      </c>
      <c r="Q6" s="50" t="s">
        <v>23</v>
      </c>
      <c r="R6" s="51" t="s">
        <v>24</v>
      </c>
      <c r="S6" s="51" t="s">
        <v>25</v>
      </c>
      <c r="T6" s="51" t="s">
        <v>26</v>
      </c>
      <c r="U6" s="51" t="s">
        <v>27</v>
      </c>
      <c r="V6" s="51" t="s">
        <v>28</v>
      </c>
      <c r="W6" s="52" t="s">
        <v>29</v>
      </c>
      <c r="X6" s="52" t="s">
        <v>30</v>
      </c>
      <c r="Y6" s="53" t="s">
        <v>31</v>
      </c>
      <c r="Z6" s="53" t="s">
        <v>32</v>
      </c>
      <c r="AA6" s="54" t="s">
        <v>33</v>
      </c>
      <c r="AB6" s="54" t="s">
        <v>33</v>
      </c>
      <c r="AC6" s="55" t="s">
        <v>34</v>
      </c>
      <c r="AD6" s="56" t="s">
        <v>35</v>
      </c>
      <c r="AE6" s="51" t="s">
        <v>36</v>
      </c>
      <c r="AF6" s="51" t="s">
        <v>37</v>
      </c>
      <c r="AG6" s="51" t="s">
        <v>38</v>
      </c>
      <c r="AH6" s="51" t="s">
        <v>39</v>
      </c>
      <c r="AI6" s="51" t="s">
        <v>40</v>
      </c>
      <c r="AJ6" s="51" t="s">
        <v>41</v>
      </c>
      <c r="AK6" s="57"/>
      <c r="AL6" s="58" t="s">
        <v>42</v>
      </c>
      <c r="AM6" s="50"/>
      <c r="AN6" s="57"/>
      <c r="AO6" s="59" t="str">
        <f>#REF!</f>
        <v>#REF!</v>
      </c>
      <c r="AP6" s="60" t="s">
        <v>43</v>
      </c>
      <c r="AQ6" s="60" t="s">
        <v>43</v>
      </c>
      <c r="AR6" s="60" t="s">
        <v>43</v>
      </c>
      <c r="AS6" s="61" t="s">
        <v>44</v>
      </c>
      <c r="AT6" s="59" t="str">
        <f>#REF!</f>
        <v>#REF!</v>
      </c>
      <c r="AU6" s="62" t="s">
        <v>43</v>
      </c>
      <c r="AV6" s="62" t="s">
        <v>45</v>
      </c>
      <c r="AW6" s="62" t="s">
        <v>43</v>
      </c>
      <c r="AX6" s="62" t="s">
        <v>46</v>
      </c>
      <c r="AY6" s="62" t="s">
        <v>47</v>
      </c>
      <c r="AZ6" s="62" t="s">
        <v>46</v>
      </c>
      <c r="BA6" s="62" t="s">
        <v>48</v>
      </c>
      <c r="BB6" s="62" t="s">
        <v>49</v>
      </c>
      <c r="BC6" s="62" t="s">
        <v>48</v>
      </c>
      <c r="BD6" s="62" t="s">
        <v>50</v>
      </c>
      <c r="BE6" s="62" t="s">
        <v>51</v>
      </c>
      <c r="BF6" s="62" t="s">
        <v>50</v>
      </c>
      <c r="BG6" s="62" t="s">
        <v>52</v>
      </c>
      <c r="BH6" s="62" t="s">
        <v>53</v>
      </c>
      <c r="BI6" s="62" t="s">
        <v>52</v>
      </c>
      <c r="BJ6" s="62" t="s">
        <v>54</v>
      </c>
      <c r="BK6" s="62" t="s">
        <v>54</v>
      </c>
      <c r="BL6" s="62" t="s">
        <v>55</v>
      </c>
      <c r="BM6" s="63" t="s">
        <v>56</v>
      </c>
      <c r="BN6" s="62" t="s">
        <v>55</v>
      </c>
      <c r="BO6" s="62" t="s">
        <v>57</v>
      </c>
      <c r="BP6" s="62" t="s">
        <v>58</v>
      </c>
      <c r="BQ6" s="62" t="s">
        <v>59</v>
      </c>
      <c r="BR6" s="64" t="s">
        <v>60</v>
      </c>
      <c r="BS6" s="62" t="s">
        <v>59</v>
      </c>
      <c r="BT6" s="62" t="s">
        <v>61</v>
      </c>
      <c r="BU6" s="62" t="s">
        <v>62</v>
      </c>
      <c r="BV6" s="62" t="s">
        <v>61</v>
      </c>
      <c r="BW6" s="62" t="s">
        <v>59</v>
      </c>
      <c r="BX6" s="64" t="s">
        <v>59</v>
      </c>
      <c r="BY6" s="62" t="s">
        <v>59</v>
      </c>
      <c r="BZ6" s="65"/>
      <c r="CA6" s="62" t="s">
        <v>63</v>
      </c>
      <c r="CB6" s="62" t="s">
        <v>64</v>
      </c>
      <c r="CC6" s="66" t="s">
        <v>65</v>
      </c>
      <c r="CD6" s="66" t="s">
        <v>66</v>
      </c>
      <c r="CE6" s="66" t="s">
        <v>67</v>
      </c>
      <c r="CF6" s="66" t="str">
        <f t="shared" ref="CF6:CM6" si="6">$D$6</f>
        <v>15-16</v>
      </c>
      <c r="CG6" s="66" t="str">
        <f t="shared" si="6"/>
        <v>15-16</v>
      </c>
      <c r="CH6" s="66" t="str">
        <f t="shared" si="6"/>
        <v>15-16</v>
      </c>
      <c r="CI6" s="66" t="str">
        <f t="shared" si="6"/>
        <v>15-16</v>
      </c>
      <c r="CJ6" s="66" t="str">
        <f t="shared" si="6"/>
        <v>15-16</v>
      </c>
      <c r="CK6" s="66" t="str">
        <f t="shared" si="6"/>
        <v>15-16</v>
      </c>
      <c r="CL6" s="66" t="str">
        <f t="shared" si="6"/>
        <v>15-16</v>
      </c>
      <c r="CM6" s="66" t="str">
        <f t="shared" si="6"/>
        <v>15-16</v>
      </c>
      <c r="CN6" s="66" t="str">
        <f t="shared" ref="CN6:CU6" si="7">$E$6</f>
        <v>16-17</v>
      </c>
      <c r="CO6" s="66" t="str">
        <f t="shared" si="7"/>
        <v>16-17</v>
      </c>
      <c r="CP6" s="66" t="str">
        <f t="shared" si="7"/>
        <v>16-17</v>
      </c>
      <c r="CQ6" s="66" t="str">
        <f t="shared" si="7"/>
        <v>16-17</v>
      </c>
      <c r="CR6" s="66" t="str">
        <f t="shared" si="7"/>
        <v>16-17</v>
      </c>
      <c r="CS6" s="66" t="str">
        <f t="shared" si="7"/>
        <v>16-17</v>
      </c>
      <c r="CT6" s="66" t="str">
        <f t="shared" si="7"/>
        <v>16-17</v>
      </c>
      <c r="CU6" s="66" t="str">
        <f t="shared" si="7"/>
        <v>16-17</v>
      </c>
      <c r="CV6" s="66" t="str">
        <f t="shared" ref="CV6:DC6" si="8">$F$6</f>
        <v>17-18</v>
      </c>
      <c r="CW6" s="66" t="str">
        <f t="shared" si="8"/>
        <v>17-18</v>
      </c>
      <c r="CX6" s="66" t="str">
        <f t="shared" si="8"/>
        <v>17-18</v>
      </c>
      <c r="CY6" s="66" t="str">
        <f t="shared" si="8"/>
        <v>17-18</v>
      </c>
      <c r="CZ6" s="66" t="str">
        <f t="shared" si="8"/>
        <v>17-18</v>
      </c>
      <c r="DA6" s="66" t="str">
        <f t="shared" si="8"/>
        <v>17-18</v>
      </c>
      <c r="DB6" s="66" t="str">
        <f t="shared" si="8"/>
        <v>17-18</v>
      </c>
      <c r="DC6" s="66" t="str">
        <f t="shared" si="8"/>
        <v>17-18</v>
      </c>
      <c r="DD6" s="66" t="str">
        <f t="shared" ref="DD6:DO6" si="9">$D$6</f>
        <v>15-16</v>
      </c>
      <c r="DE6" s="66" t="str">
        <f t="shared" si="9"/>
        <v>15-16</v>
      </c>
      <c r="DF6" s="66" t="str">
        <f t="shared" si="9"/>
        <v>15-16</v>
      </c>
      <c r="DG6" s="66" t="str">
        <f t="shared" si="9"/>
        <v>15-16</v>
      </c>
      <c r="DH6" s="66" t="str">
        <f t="shared" si="9"/>
        <v>15-16</v>
      </c>
      <c r="DI6" s="66" t="str">
        <f t="shared" si="9"/>
        <v>15-16</v>
      </c>
      <c r="DJ6" s="66" t="str">
        <f t="shared" si="9"/>
        <v>15-16</v>
      </c>
      <c r="DK6" s="66" t="str">
        <f t="shared" si="9"/>
        <v>15-16</v>
      </c>
      <c r="DL6" s="66" t="str">
        <f t="shared" si="9"/>
        <v>15-16</v>
      </c>
      <c r="DM6" s="66" t="str">
        <f t="shared" si="9"/>
        <v>15-16</v>
      </c>
      <c r="DN6" s="66" t="str">
        <f t="shared" si="9"/>
        <v>15-16</v>
      </c>
      <c r="DO6" s="66" t="str">
        <f t="shared" si="9"/>
        <v>15-16</v>
      </c>
      <c r="DP6" s="66" t="str">
        <f t="shared" ref="DP6:EA6" si="10">$E$6</f>
        <v>16-17</v>
      </c>
      <c r="DQ6" s="66" t="str">
        <f t="shared" si="10"/>
        <v>16-17</v>
      </c>
      <c r="DR6" s="66" t="str">
        <f t="shared" si="10"/>
        <v>16-17</v>
      </c>
      <c r="DS6" s="66" t="str">
        <f t="shared" si="10"/>
        <v>16-17</v>
      </c>
      <c r="DT6" s="66" t="str">
        <f t="shared" si="10"/>
        <v>16-17</v>
      </c>
      <c r="DU6" s="66" t="str">
        <f t="shared" si="10"/>
        <v>16-17</v>
      </c>
      <c r="DV6" s="66" t="str">
        <f t="shared" si="10"/>
        <v>16-17</v>
      </c>
      <c r="DW6" s="66" t="str">
        <f t="shared" si="10"/>
        <v>16-17</v>
      </c>
      <c r="DX6" s="66" t="str">
        <f t="shared" si="10"/>
        <v>16-17</v>
      </c>
      <c r="DY6" s="66" t="str">
        <f t="shared" si="10"/>
        <v>16-17</v>
      </c>
      <c r="DZ6" s="66" t="str">
        <f t="shared" si="10"/>
        <v>16-17</v>
      </c>
      <c r="EA6" s="66" t="str">
        <f t="shared" si="10"/>
        <v>16-17</v>
      </c>
      <c r="EB6" s="66" t="str">
        <f t="shared" ref="EB6:EM6" si="11">$F$6</f>
        <v>17-18</v>
      </c>
      <c r="EC6" s="66" t="str">
        <f t="shared" si="11"/>
        <v>17-18</v>
      </c>
      <c r="ED6" s="66" t="str">
        <f t="shared" si="11"/>
        <v>17-18</v>
      </c>
      <c r="EE6" s="66" t="str">
        <f t="shared" si="11"/>
        <v>17-18</v>
      </c>
      <c r="EF6" s="66" t="str">
        <f t="shared" si="11"/>
        <v>17-18</v>
      </c>
      <c r="EG6" s="66" t="str">
        <f t="shared" si="11"/>
        <v>17-18</v>
      </c>
      <c r="EH6" s="66" t="str">
        <f t="shared" si="11"/>
        <v>17-18</v>
      </c>
      <c r="EI6" s="66" t="str">
        <f t="shared" si="11"/>
        <v>17-18</v>
      </c>
      <c r="EJ6" s="66" t="str">
        <f t="shared" si="11"/>
        <v>17-18</v>
      </c>
      <c r="EK6" s="66" t="str">
        <f t="shared" si="11"/>
        <v>17-18</v>
      </c>
      <c r="EL6" s="66" t="str">
        <f t="shared" si="11"/>
        <v>17-18</v>
      </c>
      <c r="EM6" s="66" t="str">
        <f t="shared" si="11"/>
        <v>17-18</v>
      </c>
    </row>
    <row r="7" ht="19.5" customHeight="1">
      <c r="A7" s="18"/>
      <c r="B7" s="18"/>
      <c r="C7" s="2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29"/>
      <c r="R7" s="30"/>
      <c r="S7" s="30"/>
      <c r="T7" s="30"/>
      <c r="U7" s="39"/>
      <c r="V7" s="39"/>
      <c r="W7" s="31"/>
      <c r="X7" s="32"/>
      <c r="Y7" s="28"/>
      <c r="Z7" s="35"/>
      <c r="AA7" s="37"/>
      <c r="AB7" s="37"/>
      <c r="AC7" s="37"/>
      <c r="AD7" s="38"/>
      <c r="AE7" s="19"/>
      <c r="AF7" s="19"/>
      <c r="AG7" s="67"/>
      <c r="AH7" s="19"/>
      <c r="AI7" s="19"/>
      <c r="AJ7" s="19"/>
      <c r="AK7" s="3"/>
      <c r="AL7" s="19" t="s">
        <v>68</v>
      </c>
      <c r="AM7" s="28"/>
      <c r="AN7" s="3"/>
      <c r="AO7" s="68" t="s">
        <v>69</v>
      </c>
      <c r="AP7" s="42" t="s">
        <v>70</v>
      </c>
      <c r="AQ7" s="42" t="s">
        <v>70</v>
      </c>
      <c r="AR7" s="42" t="s">
        <v>70</v>
      </c>
      <c r="AS7" s="68"/>
      <c r="AT7" s="68" t="s">
        <v>71</v>
      </c>
      <c r="AU7" s="44" t="s">
        <v>72</v>
      </c>
      <c r="AV7" s="44"/>
      <c r="AW7" s="44" t="s">
        <v>72</v>
      </c>
      <c r="AX7" s="44" t="s">
        <v>73</v>
      </c>
      <c r="AY7" s="44"/>
      <c r="AZ7" s="44" t="s">
        <v>73</v>
      </c>
      <c r="BA7" s="44" t="s">
        <v>73</v>
      </c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 t="s">
        <v>73</v>
      </c>
      <c r="BT7" s="44" t="s">
        <v>73</v>
      </c>
      <c r="BU7" s="44"/>
      <c r="BV7" s="44" t="s">
        <v>73</v>
      </c>
      <c r="BW7" s="44" t="s">
        <v>73</v>
      </c>
      <c r="BX7" s="44"/>
      <c r="BY7" s="44" t="s">
        <v>73</v>
      </c>
      <c r="BZ7" s="14"/>
      <c r="CA7" s="44" t="s">
        <v>74</v>
      </c>
      <c r="CB7" s="44"/>
      <c r="CC7" s="69"/>
      <c r="CD7" s="16"/>
      <c r="CE7" s="16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</row>
    <row r="8" ht="13.5" customHeight="1">
      <c r="A8" s="18"/>
      <c r="B8" s="18" t="s">
        <v>75</v>
      </c>
      <c r="C8" s="2"/>
      <c r="D8" s="28"/>
      <c r="E8" s="28"/>
      <c r="F8" s="28"/>
      <c r="G8" s="18"/>
      <c r="H8" s="18"/>
      <c r="I8" s="18"/>
      <c r="J8" s="18"/>
      <c r="K8" s="18"/>
      <c r="L8" s="18"/>
      <c r="M8" s="18"/>
      <c r="N8" s="18"/>
      <c r="O8" s="18"/>
      <c r="P8" s="18"/>
      <c r="Q8" s="29"/>
      <c r="R8" s="28"/>
      <c r="S8" s="28"/>
      <c r="T8" s="28"/>
      <c r="U8" s="70"/>
      <c r="V8" s="70"/>
      <c r="W8" s="71"/>
      <c r="X8" s="72"/>
      <c r="Y8" s="28"/>
      <c r="Z8" s="34"/>
      <c r="AA8" s="36"/>
      <c r="AB8" s="36"/>
      <c r="AC8" s="36"/>
      <c r="AD8" s="74"/>
      <c r="AE8" s="67"/>
      <c r="AF8" s="67"/>
      <c r="AG8" s="19"/>
      <c r="AH8" s="67"/>
      <c r="AI8" s="19"/>
      <c r="AJ8" s="67"/>
      <c r="AK8" s="3"/>
      <c r="AL8" s="40" t="s">
        <v>76</v>
      </c>
      <c r="AM8" s="28"/>
      <c r="AN8" s="3"/>
      <c r="AO8" s="41" t="str">
        <f>IF($E$9=0,"per year", "per hour")</f>
        <v>per hour</v>
      </c>
      <c r="AP8" s="42" t="s">
        <v>77</v>
      </c>
      <c r="AQ8" s="42" t="s">
        <v>77</v>
      </c>
      <c r="AR8" s="42" t="s">
        <v>78</v>
      </c>
      <c r="AS8" s="41"/>
      <c r="AT8" s="41" t="s">
        <v>79</v>
      </c>
      <c r="AU8" s="44" t="s">
        <v>80</v>
      </c>
      <c r="AV8" s="44"/>
      <c r="AW8" s="44" t="s">
        <v>80</v>
      </c>
      <c r="AX8" s="44" t="s">
        <v>80</v>
      </c>
      <c r="AY8" s="44"/>
      <c r="AZ8" s="44" t="s">
        <v>80</v>
      </c>
      <c r="BA8" s="44" t="s">
        <v>80</v>
      </c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 t="s">
        <v>80</v>
      </c>
      <c r="BT8" s="44" t="s">
        <v>80</v>
      </c>
      <c r="BU8" s="44"/>
      <c r="BV8" s="44" t="s">
        <v>80</v>
      </c>
      <c r="BW8" s="44" t="s">
        <v>80</v>
      </c>
      <c r="BX8" s="44"/>
      <c r="BY8" s="44" t="s">
        <v>80</v>
      </c>
      <c r="BZ8" s="14"/>
      <c r="CA8" s="44" t="s">
        <v>81</v>
      </c>
      <c r="CB8" s="44"/>
      <c r="CC8" s="69"/>
      <c r="CD8" s="69"/>
      <c r="CE8" s="69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>
        <f>DQ9+DS9+DT9+DU9</f>
        <v>393624.8814</v>
      </c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</row>
    <row r="9" ht="14.25" customHeight="1">
      <c r="A9" s="18"/>
      <c r="B9" s="18" t="s">
        <v>82</v>
      </c>
      <c r="C9" s="2"/>
      <c r="D9" s="28"/>
      <c r="E9" s="76">
        <v>1.0</v>
      </c>
      <c r="F9" s="18" t="s">
        <v>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29"/>
      <c r="R9" s="28"/>
      <c r="S9" s="28"/>
      <c r="T9" s="28"/>
      <c r="U9" s="70"/>
      <c r="V9" s="70"/>
      <c r="W9" s="71"/>
      <c r="X9" s="72"/>
      <c r="Y9" s="77"/>
      <c r="Z9" s="77"/>
      <c r="AA9" s="36"/>
      <c r="AB9" s="36"/>
      <c r="AC9" s="36"/>
      <c r="AD9" s="74"/>
      <c r="AE9" s="28"/>
      <c r="AF9" s="28"/>
      <c r="AG9" s="19"/>
      <c r="AH9" s="28"/>
      <c r="AI9" s="28"/>
      <c r="AJ9" s="28"/>
      <c r="AK9" s="3"/>
      <c r="AL9" s="40" t="s">
        <v>83</v>
      </c>
      <c r="AM9" s="28"/>
      <c r="AN9" s="3"/>
      <c r="AO9" s="41"/>
      <c r="AP9" s="42"/>
      <c r="AQ9" s="42"/>
      <c r="AR9" s="42"/>
      <c r="AS9" s="78"/>
      <c r="AT9" s="78">
        <f>F22</f>
        <v>0.0225</v>
      </c>
      <c r="AU9" s="79" t="str">
        <f>SUM(AU11:AU61)</f>
        <v>#REF!</v>
      </c>
      <c r="AV9" s="79">
        <f t="shared" ref="AV9:BX9" si="12">SUM(AV11:AV76)</f>
        <v>1322147.889</v>
      </c>
      <c r="AW9" s="79">
        <f t="shared" si="12"/>
        <v>1294068.098</v>
      </c>
      <c r="AX9" s="79">
        <f t="shared" si="12"/>
        <v>281842.3968</v>
      </c>
      <c r="AY9" s="81">
        <f t="shared" si="12"/>
        <v>272505.0696</v>
      </c>
      <c r="AZ9" s="79">
        <f t="shared" si="12"/>
        <v>300030.5259</v>
      </c>
      <c r="BA9" s="79">
        <f t="shared" si="12"/>
        <v>5720</v>
      </c>
      <c r="BB9" s="79">
        <f t="shared" si="12"/>
        <v>7427.5616</v>
      </c>
      <c r="BC9" s="79">
        <f t="shared" si="12"/>
        <v>5720</v>
      </c>
      <c r="BD9" s="79" t="str">
        <f t="shared" si="12"/>
        <v>#REF!</v>
      </c>
      <c r="BE9" s="79">
        <f t="shared" si="12"/>
        <v>6643.950327</v>
      </c>
      <c r="BF9" s="79">
        <f t="shared" si="12"/>
        <v>6533.444324</v>
      </c>
      <c r="BG9" s="79" t="str">
        <f t="shared" si="12"/>
        <v>#REF!</v>
      </c>
      <c r="BH9" s="79">
        <f t="shared" si="12"/>
        <v>84235.51862</v>
      </c>
      <c r="BI9" s="79">
        <f t="shared" si="12"/>
        <v>82546.69954</v>
      </c>
      <c r="BJ9" s="79" t="str">
        <f t="shared" si="12"/>
        <v>#REF!</v>
      </c>
      <c r="BK9" s="79">
        <f t="shared" si="12"/>
        <v>73812.02622</v>
      </c>
      <c r="BL9" s="79" t="str">
        <f t="shared" si="12"/>
        <v>#REF!</v>
      </c>
      <c r="BM9" s="79">
        <f t="shared" si="12"/>
        <v>19700.24226</v>
      </c>
      <c r="BN9" s="79">
        <f t="shared" si="12"/>
        <v>19305.27651</v>
      </c>
      <c r="BO9" s="79">
        <f t="shared" si="12"/>
        <v>3112.539017</v>
      </c>
      <c r="BP9" s="79">
        <f t="shared" si="12"/>
        <v>2685.546729</v>
      </c>
      <c r="BQ9" s="79" t="str">
        <f t="shared" si="12"/>
        <v>#REF!</v>
      </c>
      <c r="BR9" s="79">
        <f t="shared" si="12"/>
        <v>393624.8814</v>
      </c>
      <c r="BS9" s="79">
        <f t="shared" si="12"/>
        <v>485082.3664</v>
      </c>
      <c r="BT9" s="79" t="str">
        <f t="shared" si="12"/>
        <v>#REF!</v>
      </c>
      <c r="BU9" s="79">
        <f t="shared" si="12"/>
        <v>60702.05906</v>
      </c>
      <c r="BV9" s="79">
        <f t="shared" si="12"/>
        <v>58228.74632</v>
      </c>
      <c r="BW9" s="79" t="str">
        <f t="shared" si="12"/>
        <v>#REF!</v>
      </c>
      <c r="BX9" s="79">
        <f t="shared" si="12"/>
        <v>454326.9405</v>
      </c>
      <c r="BY9" s="79">
        <f>SUM(BY11:BY61)</f>
        <v>539610.3442</v>
      </c>
      <c r="BZ9" s="14"/>
      <c r="CA9" s="79" t="str">
        <f>SUM(CA11:CA61)</f>
        <v>#REF!</v>
      </c>
      <c r="CB9" s="82">
        <f>SUM(CB11:CB76)</f>
        <v>1776474.83</v>
      </c>
      <c r="CC9" s="45"/>
      <c r="CD9" s="45"/>
      <c r="CE9" s="45"/>
      <c r="CF9" s="45">
        <f t="shared" ref="CF9:CM9" si="13">SUM(CF11:CF61)</f>
        <v>0</v>
      </c>
      <c r="CG9" s="45" t="str">
        <f t="shared" si="13"/>
        <v>#REF!</v>
      </c>
      <c r="CH9" s="45">
        <f t="shared" si="13"/>
        <v>0</v>
      </c>
      <c r="CI9" s="45" t="str">
        <f t="shared" si="13"/>
        <v>#REF!</v>
      </c>
      <c r="CJ9" s="45" t="str">
        <f t="shared" si="13"/>
        <v>#REF!</v>
      </c>
      <c r="CK9" s="45" t="str">
        <f t="shared" si="13"/>
        <v>#REF!</v>
      </c>
      <c r="CL9" s="45" t="str">
        <f t="shared" si="13"/>
        <v>#REF!</v>
      </c>
      <c r="CM9" s="45">
        <f t="shared" si="13"/>
        <v>0</v>
      </c>
      <c r="CN9" s="45">
        <f t="shared" ref="CN9:EA9" si="14">SUM(CN11:CN76)</f>
        <v>0</v>
      </c>
      <c r="CO9" s="45">
        <f t="shared" si="14"/>
        <v>368854.491</v>
      </c>
      <c r="CP9" s="45">
        <f t="shared" si="14"/>
        <v>0</v>
      </c>
      <c r="CQ9" s="45">
        <f t="shared" si="14"/>
        <v>273188.2285</v>
      </c>
      <c r="CR9" s="45">
        <f t="shared" si="14"/>
        <v>282507.0065</v>
      </c>
      <c r="CS9" s="45">
        <f t="shared" si="14"/>
        <v>313287.7292</v>
      </c>
      <c r="CT9" s="45">
        <f t="shared" si="14"/>
        <v>84310.43425</v>
      </c>
      <c r="CU9" s="45">
        <f t="shared" si="14"/>
        <v>0</v>
      </c>
      <c r="CV9" s="45">
        <f t="shared" si="14"/>
        <v>0</v>
      </c>
      <c r="CW9" s="45">
        <f t="shared" si="14"/>
        <v>367014.4994</v>
      </c>
      <c r="CX9" s="45">
        <f t="shared" si="14"/>
        <v>0</v>
      </c>
      <c r="CY9" s="45">
        <f t="shared" si="14"/>
        <v>239770.0995</v>
      </c>
      <c r="CZ9" s="45">
        <f t="shared" si="14"/>
        <v>297169.9228</v>
      </c>
      <c r="DA9" s="45">
        <f t="shared" si="14"/>
        <v>317332.6894</v>
      </c>
      <c r="DB9" s="45">
        <f t="shared" si="14"/>
        <v>72780.88716</v>
      </c>
      <c r="DC9" s="45">
        <f t="shared" si="14"/>
        <v>0</v>
      </c>
      <c r="DD9" s="45">
        <f t="shared" si="14"/>
        <v>0</v>
      </c>
      <c r="DE9" s="45" t="str">
        <f t="shared" si="14"/>
        <v>#REF!</v>
      </c>
      <c r="DF9" s="45">
        <f t="shared" si="14"/>
        <v>0</v>
      </c>
      <c r="DG9" s="45" t="str">
        <f t="shared" si="14"/>
        <v>#REF!</v>
      </c>
      <c r="DH9" s="45" t="str">
        <f t="shared" si="14"/>
        <v>#REF!</v>
      </c>
      <c r="DI9" s="45" t="str">
        <f t="shared" si="14"/>
        <v>#REF!</v>
      </c>
      <c r="DJ9" s="45">
        <f t="shared" si="14"/>
        <v>0</v>
      </c>
      <c r="DK9" s="45" t="str">
        <f t="shared" si="14"/>
        <v>#REF!</v>
      </c>
      <c r="DL9" s="45">
        <f t="shared" si="14"/>
        <v>0</v>
      </c>
      <c r="DM9" s="45" t="str">
        <f t="shared" si="14"/>
        <v>#REF!</v>
      </c>
      <c r="DN9" s="45" t="str">
        <f t="shared" si="14"/>
        <v>#REF!</v>
      </c>
      <c r="DO9" s="45" t="str">
        <f t="shared" si="14"/>
        <v>#REF!</v>
      </c>
      <c r="DP9" s="45">
        <f t="shared" si="14"/>
        <v>0</v>
      </c>
      <c r="DQ9" s="45">
        <f t="shared" si="14"/>
        <v>99779.41812</v>
      </c>
      <c r="DR9" s="45">
        <f t="shared" si="14"/>
        <v>0</v>
      </c>
      <c r="DS9" s="45">
        <f t="shared" si="14"/>
        <v>66480.6334</v>
      </c>
      <c r="DT9" s="45">
        <f t="shared" si="14"/>
        <v>83576.13225</v>
      </c>
      <c r="DU9" s="45">
        <f t="shared" si="14"/>
        <v>143788.6976</v>
      </c>
      <c r="DV9" s="45">
        <f t="shared" si="14"/>
        <v>0</v>
      </c>
      <c r="DW9" s="45">
        <f t="shared" si="14"/>
        <v>15460.33493</v>
      </c>
      <c r="DX9" s="45">
        <f t="shared" si="14"/>
        <v>0</v>
      </c>
      <c r="DY9" s="45">
        <f t="shared" si="14"/>
        <v>6699.42966</v>
      </c>
      <c r="DZ9" s="45">
        <f t="shared" si="14"/>
        <v>15955.1867</v>
      </c>
      <c r="EA9" s="45">
        <f t="shared" si="14"/>
        <v>22587.10778</v>
      </c>
      <c r="EB9" s="45">
        <f t="shared" ref="EB9:EM9" si="15">SUM(EB11:EB59)</f>
        <v>0</v>
      </c>
      <c r="EC9" s="45">
        <f t="shared" si="15"/>
        <v>128797.2965</v>
      </c>
      <c r="ED9" s="45">
        <f t="shared" si="15"/>
        <v>0</v>
      </c>
      <c r="EE9" s="45">
        <f t="shared" si="15"/>
        <v>73037.37982</v>
      </c>
      <c r="EF9" s="45">
        <f t="shared" si="15"/>
        <v>107526.2657</v>
      </c>
      <c r="EG9" s="45">
        <f t="shared" si="15"/>
        <v>171683.2364</v>
      </c>
      <c r="EH9" s="45">
        <f t="shared" si="15"/>
        <v>0</v>
      </c>
      <c r="EI9" s="45">
        <f t="shared" si="15"/>
        <v>15100.76748</v>
      </c>
      <c r="EJ9" s="45">
        <f t="shared" si="15"/>
        <v>0</v>
      </c>
      <c r="EK9" s="45">
        <f t="shared" si="15"/>
        <v>4124.588372</v>
      </c>
      <c r="EL9" s="45">
        <f t="shared" si="15"/>
        <v>16911.832</v>
      </c>
      <c r="EM9" s="45">
        <f t="shared" si="15"/>
        <v>21925.80854</v>
      </c>
    </row>
    <row r="10" ht="10.5" customHeight="1">
      <c r="A10" s="18"/>
      <c r="B10" s="18"/>
      <c r="C10" s="2"/>
      <c r="D10" s="28"/>
      <c r="E10" s="28"/>
      <c r="F10" s="28" t="s">
        <v>1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29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83"/>
      <c r="AE10" s="18"/>
      <c r="AF10" s="18"/>
      <c r="AG10" s="18"/>
      <c r="AH10" s="18"/>
      <c r="AI10" s="18"/>
      <c r="AJ10" s="18"/>
      <c r="AK10" s="3"/>
      <c r="AL10" s="40" t="s">
        <v>84</v>
      </c>
      <c r="AM10" s="28"/>
      <c r="AN10" s="3"/>
      <c r="AO10" s="84"/>
      <c r="AP10" s="85"/>
      <c r="AQ10" s="85"/>
      <c r="AR10" s="85"/>
      <c r="AS10" s="84"/>
      <c r="AT10" s="84"/>
      <c r="AU10" s="86">
        <v>0.02</v>
      </c>
      <c r="AV10" s="87"/>
      <c r="AW10" s="78">
        <f>F22</f>
        <v>0.0225</v>
      </c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14"/>
      <c r="CA10" s="44">
        <f>SUM(AV10,BX10)</f>
        <v>0</v>
      </c>
      <c r="CB10" s="78"/>
      <c r="CC10" s="69"/>
      <c r="CD10" s="69"/>
      <c r="CE10" s="69"/>
      <c r="CF10" s="75"/>
      <c r="CG10" s="75"/>
      <c r="CH10" s="75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91">
        <f>SUM(DW9+DY9+DZ9+EA9)</f>
        <v>60702.05906</v>
      </c>
      <c r="DZ10" s="91">
        <f>SUM(CO9+CQ9+CR9+CS9+CT9)</f>
        <v>1322147.889</v>
      </c>
      <c r="EA10" s="93">
        <f>SUM(CO9+CQ9+CR9+CS9+CT9+DQ9+DS9+DT9+DU9+DW9+DY9+DZ9+EA9)</f>
        <v>1776474.83</v>
      </c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</row>
    <row r="11" ht="18.0" customHeight="1">
      <c r="A11" s="18"/>
      <c r="B11" s="18" t="s">
        <v>85</v>
      </c>
      <c r="C11" s="2"/>
      <c r="D11" s="28"/>
      <c r="E11" s="88">
        <v>42186.0</v>
      </c>
      <c r="F11" s="28"/>
      <c r="G11" s="18"/>
      <c r="H11" s="18"/>
      <c r="I11" s="18"/>
      <c r="J11" s="18"/>
      <c r="K11" s="18"/>
      <c r="L11" s="18"/>
      <c r="M11" s="18"/>
      <c r="N11" s="18"/>
      <c r="O11" s="18"/>
      <c r="P11" s="18" t="s">
        <v>86</v>
      </c>
      <c r="Q11" s="29" t="s">
        <v>87</v>
      </c>
      <c r="R11" s="28">
        <v>9002.0</v>
      </c>
      <c r="S11" s="28">
        <v>1.0</v>
      </c>
      <c r="T11" s="28">
        <v>180.0</v>
      </c>
      <c r="U11" s="89" t="s">
        <v>88</v>
      </c>
      <c r="V11" s="89" t="s">
        <v>89</v>
      </c>
      <c r="W11" s="71">
        <v>1.0</v>
      </c>
      <c r="X11" s="90"/>
      <c r="Y11" s="77" t="str">
        <f t="shared" ref="Y11:Y17" si="31">IF(X11&gt;1,ABS(ROUND(($Y$5-X11)/365.25,1))," ")</f>
        <v> </v>
      </c>
      <c r="Z11" s="77"/>
      <c r="AA11" s="28"/>
      <c r="AB11" s="28"/>
      <c r="AC11" s="28">
        <v>40.0</v>
      </c>
      <c r="AD11" s="92">
        <v>52.0</v>
      </c>
      <c r="AE11" s="28">
        <v>1.0</v>
      </c>
      <c r="AF11" s="28">
        <v>1.0</v>
      </c>
      <c r="AG11" s="28">
        <v>1.0</v>
      </c>
      <c r="AH11" s="28">
        <v>1.0</v>
      </c>
      <c r="AI11" s="28"/>
      <c r="AJ11" s="28"/>
      <c r="AK11" s="3"/>
      <c r="AL11" s="19" t="s">
        <v>90</v>
      </c>
      <c r="AM11" s="28"/>
      <c r="AN11" s="3"/>
      <c r="AO11" s="84" t="str">
        <f t="shared" ref="AO11:AO17" si="32">VLOOKUP(#REF!,$C$109:$G$234,2)</f>
        <v>#REF!</v>
      </c>
      <c r="AP11" s="85" t="str">
        <f t="shared" ref="AP11:AQ11" si="16">AV11-AU11</f>
        <v>#REF!</v>
      </c>
      <c r="AQ11" s="85">
        <f t="shared" si="16"/>
        <v>0</v>
      </c>
      <c r="AR11" s="85" t="str">
        <f t="shared" ref="AR11:AR17" si="34">AW11-AU11</f>
        <v>#REF!</v>
      </c>
      <c r="AS11" s="84" t="str">
        <f t="shared" ref="AS11:AS22" si="35">VLOOKUP(AA11,$C$109:$G$234,3)</f>
        <v/>
      </c>
      <c r="AT11" s="84" t="str">
        <f t="shared" ref="AT11:AT17" si="36">VLOOKUP($AB11,$C$109:$G$234,4)</f>
        <v/>
      </c>
      <c r="AU11" s="94" t="str">
        <f t="shared" ref="AU11:AU17" si="37">IF($E$9=0,$AO11*$W11,IF($E$9=1,$AO11*$AC11*$AD11,"error some place"))</f>
        <v>#REF!</v>
      </c>
      <c r="AV11" s="94">
        <f t="shared" ref="AV11:AV21" si="38">IF($E$9=0,$AS11*$W11,IF($E$9=1,$AS11*$AC11*$AD11,"error some place"))</f>
        <v>0</v>
      </c>
      <c r="AW11" s="94">
        <f t="shared" ref="AW11:AW17" si="39">IF($E$9=0,$AT11*$W11,IF($E$9=1,$AT11*$AC11*$AD11,"error some place"))</f>
        <v>0</v>
      </c>
      <c r="AX11" s="94">
        <f t="shared" ref="AX11:AX21" si="40">W11*VLOOKUP($AI11,$C$275:$F$283,2)</f>
        <v>0</v>
      </c>
      <c r="AY11" s="94">
        <f t="shared" ref="AY11:AY21" si="41">W11*VLOOKUP($AI11,$C$275:$F$283,3)</f>
        <v>0</v>
      </c>
      <c r="AZ11" s="94">
        <f t="shared" ref="AZ11:AZ21" si="42">$W11*VLOOKUP($AI11,$C$275:$F$283,4)</f>
        <v>0</v>
      </c>
      <c r="BA11" s="91">
        <f t="shared" ref="BA11:BC11" si="17">$W11*D$82*$AJ11</f>
        <v>0</v>
      </c>
      <c r="BB11" s="91">
        <f t="shared" si="17"/>
        <v>0</v>
      </c>
      <c r="BC11" s="91">
        <f t="shared" si="17"/>
        <v>0</v>
      </c>
      <c r="BD11" s="91" t="str">
        <f t="shared" ref="BD11:BF11" si="18">IF(AU11&gt;=D$43,D$43/1000*D$42*$AE11,IF(MOD(AU11,1000)&gt;0.1,$AE11*D$42*(ABS(AU11/1000)+1),$AE11*D$42*ABS(AU11/1000)))</f>
        <v>#REF!</v>
      </c>
      <c r="BE11" s="91">
        <f t="shared" si="18"/>
        <v>0</v>
      </c>
      <c r="BF11" s="91">
        <f t="shared" si="18"/>
        <v>0</v>
      </c>
      <c r="BG11" s="91" t="str">
        <f t="shared" ref="BG11:BG17" si="45">AU11*D$88*AH11</f>
        <v>#REF!</v>
      </c>
      <c r="BH11" s="91">
        <f t="shared" ref="BH11:BH38" si="46">AV11*E$88*AH11</f>
        <v>0</v>
      </c>
      <c r="BI11" s="91">
        <f t="shared" ref="BI11:BI17" si="47">AW11*F$88*AH11</f>
        <v>0</v>
      </c>
      <c r="BJ11" s="91" t="str">
        <f t="shared" ref="BJ11:BJ17" si="48">AU11*$D$38</f>
        <v>#REF!</v>
      </c>
      <c r="BK11" s="91">
        <f t="shared" ref="BK11:BK17" si="49">AW11*$F$38</f>
        <v>0</v>
      </c>
      <c r="BL11" s="91" t="str">
        <f t="shared" ref="BL11:BN11" si="19">$AF11*AU11*D$85</f>
        <v>#REF!</v>
      </c>
      <c r="BM11" s="91">
        <f t="shared" si="19"/>
        <v>0</v>
      </c>
      <c r="BN11" s="91">
        <f t="shared" si="19"/>
        <v>0</v>
      </c>
      <c r="BO11" s="95">
        <f t="shared" ref="BO11:BO21" si="51">IF(AV11&gt;$C$91,$C$91*$E$91,IF(AV11&lt;$C$91,AV11*$E$91))</f>
        <v>0</v>
      </c>
      <c r="BP11" s="95">
        <f t="shared" ref="BP11:BP17" si="52">IF(AW11&gt;$C$91,$C$91*$F$91,IF(AW11&lt;$C$91,AW11*$F$91))</f>
        <v>0</v>
      </c>
      <c r="BQ11" s="91" t="str">
        <f t="shared" ref="BQ11:BQ17" si="53">AX11+BA11+BD11+BG11+BJ11+BL11+#REF!</f>
        <v>#REF!</v>
      </c>
      <c r="BR11" s="91">
        <f t="shared" ref="BR11:BR76" si="54">AY11+BB11+BE11+BH11+BM11+BO11</f>
        <v>0</v>
      </c>
      <c r="BS11" s="91">
        <f t="shared" ref="BS11:BS17" si="55">AZ11+BC11+BF11+BI11+BK11+BN11+BP11</f>
        <v>0</v>
      </c>
      <c r="BT11" s="91" t="str">
        <f t="shared" ref="BT11:BV11" si="20">IF($AG11=0,0,IF($AG11=1,D$48*AU11,IF($AG11=2,AU11*D$54,"Error in col x")))</f>
        <v>#REF!</v>
      </c>
      <c r="BU11" s="91">
        <f t="shared" si="20"/>
        <v>0</v>
      </c>
      <c r="BV11" s="91">
        <f t="shared" si="20"/>
        <v>0</v>
      </c>
      <c r="BW11" s="91" t="str">
        <f t="shared" ref="BW11:BY11" si="21">SUM(BQ11,BT11)</f>
        <v>#REF!</v>
      </c>
      <c r="BX11" s="91">
        <f t="shared" si="21"/>
        <v>0</v>
      </c>
      <c r="BY11" s="91">
        <f t="shared" si="21"/>
        <v>0</v>
      </c>
      <c r="BZ11" s="14"/>
      <c r="CA11" s="44" t="str">
        <f t="shared" ref="CA11:CA17" si="58">SUM(AU11,BW11)</f>
        <v>#REF!</v>
      </c>
      <c r="CB11" s="96">
        <v>0.0</v>
      </c>
      <c r="CC11" s="69">
        <f t="shared" ref="CC11:CC76" si="59">R11*10000+S11*1000+T11</f>
        <v>90021180</v>
      </c>
      <c r="CD11" s="69">
        <f t="shared" ref="CD11:CD76" si="60">10000*R11+VLOOKUP(CC11,$C$285:$D$292,2)</f>
        <v>90022080</v>
      </c>
      <c r="CE11" s="69">
        <f t="shared" ref="CE11:CE31" si="61">10000*R11+VLOOKUP(CC11,$E$285:$F$292,2)</f>
        <v>90022380</v>
      </c>
      <c r="CF11" s="75">
        <f t="shared" ref="CF11:CM11" si="22">IF($CC11=CF$5,$AU11,0)</f>
        <v>0</v>
      </c>
      <c r="CG11" s="75" t="str">
        <f t="shared" si="22"/>
        <v>#REF!</v>
      </c>
      <c r="CH11" s="75">
        <f t="shared" si="22"/>
        <v>0</v>
      </c>
      <c r="CI11" s="75">
        <f t="shared" si="22"/>
        <v>0</v>
      </c>
      <c r="CJ11" s="75">
        <f t="shared" si="22"/>
        <v>0</v>
      </c>
      <c r="CK11" s="75">
        <f t="shared" si="22"/>
        <v>0</v>
      </c>
      <c r="CL11" s="75">
        <f t="shared" si="22"/>
        <v>0</v>
      </c>
      <c r="CM11" s="75">
        <f t="shared" si="22"/>
        <v>0</v>
      </c>
      <c r="CN11" s="75">
        <f t="shared" ref="CN11:CU11" si="23">IF($CC11=CN$5,$AV11,0)</f>
        <v>0</v>
      </c>
      <c r="CO11" s="75">
        <f t="shared" si="23"/>
        <v>0</v>
      </c>
      <c r="CP11" s="75">
        <f t="shared" si="23"/>
        <v>0</v>
      </c>
      <c r="CQ11" s="75">
        <f t="shared" si="23"/>
        <v>0</v>
      </c>
      <c r="CR11" s="75">
        <f t="shared" si="23"/>
        <v>0</v>
      </c>
      <c r="CS11" s="75">
        <f t="shared" si="23"/>
        <v>0</v>
      </c>
      <c r="CT11" s="75">
        <f t="shared" si="23"/>
        <v>0</v>
      </c>
      <c r="CU11" s="75">
        <f t="shared" si="23"/>
        <v>0</v>
      </c>
      <c r="CV11" s="75">
        <f t="shared" ref="CV11:DC11" si="24">IF($CC11=CV$5,$AW11,0)</f>
        <v>0</v>
      </c>
      <c r="CW11" s="75">
        <f t="shared" si="24"/>
        <v>0</v>
      </c>
      <c r="CX11" s="75">
        <f t="shared" si="24"/>
        <v>0</v>
      </c>
      <c r="CY11" s="75">
        <f t="shared" si="24"/>
        <v>0</v>
      </c>
      <c r="CZ11" s="75">
        <f t="shared" si="24"/>
        <v>0</v>
      </c>
      <c r="DA11" s="75">
        <f t="shared" si="24"/>
        <v>0</v>
      </c>
      <c r="DB11" s="75">
        <f t="shared" si="24"/>
        <v>0</v>
      </c>
      <c r="DC11" s="75">
        <f t="shared" si="24"/>
        <v>0</v>
      </c>
      <c r="DD11" s="75">
        <f t="shared" ref="DD11:DI11" si="25">IF($CD11=DD$5,$BQ11,0)</f>
        <v>0</v>
      </c>
      <c r="DE11" s="75" t="str">
        <f t="shared" si="25"/>
        <v>#REF!</v>
      </c>
      <c r="DF11" s="75">
        <f t="shared" si="25"/>
        <v>0</v>
      </c>
      <c r="DG11" s="75">
        <f t="shared" si="25"/>
        <v>0</v>
      </c>
      <c r="DH11" s="75">
        <f t="shared" si="25"/>
        <v>0</v>
      </c>
      <c r="DI11" s="75">
        <f t="shared" si="25"/>
        <v>0</v>
      </c>
      <c r="DJ11" s="75">
        <f t="shared" ref="DJ11:DO11" si="26">IF($CE11=DJ$5,$BT11,0)</f>
        <v>0</v>
      </c>
      <c r="DK11" s="75" t="str">
        <f t="shared" si="26"/>
        <v>#REF!</v>
      </c>
      <c r="DL11" s="75">
        <f t="shared" si="26"/>
        <v>0</v>
      </c>
      <c r="DM11" s="75">
        <f t="shared" si="26"/>
        <v>0</v>
      </c>
      <c r="DN11" s="75">
        <f t="shared" si="26"/>
        <v>0</v>
      </c>
      <c r="DO11" s="75">
        <f t="shared" si="26"/>
        <v>0</v>
      </c>
      <c r="DP11" s="75">
        <f t="shared" ref="DP11:DU11" si="27">IF($CD11=DP$5,$BR11,0)</f>
        <v>0</v>
      </c>
      <c r="DQ11" s="75">
        <f t="shared" si="27"/>
        <v>0</v>
      </c>
      <c r="DR11" s="75">
        <f t="shared" si="27"/>
        <v>0</v>
      </c>
      <c r="DS11" s="75">
        <f t="shared" si="27"/>
        <v>0</v>
      </c>
      <c r="DT11" s="75">
        <f t="shared" si="27"/>
        <v>0</v>
      </c>
      <c r="DU11" s="75">
        <f t="shared" si="27"/>
        <v>0</v>
      </c>
      <c r="DV11" s="75">
        <f t="shared" ref="DV11:EA11" si="28">IF($CE11=DV$5,$BU11,0)</f>
        <v>0</v>
      </c>
      <c r="DW11" s="75">
        <f t="shared" si="28"/>
        <v>0</v>
      </c>
      <c r="DX11" s="75">
        <f t="shared" si="28"/>
        <v>0</v>
      </c>
      <c r="DY11" s="75">
        <f t="shared" si="28"/>
        <v>0</v>
      </c>
      <c r="DZ11" s="75">
        <f t="shared" si="28"/>
        <v>0</v>
      </c>
      <c r="EA11" s="75">
        <f t="shared" si="28"/>
        <v>0</v>
      </c>
      <c r="EB11" s="75">
        <f t="shared" ref="EB11:EG11" si="29">IF($CD11=EB$5,$BS11,0)</f>
        <v>0</v>
      </c>
      <c r="EC11" s="75">
        <f t="shared" si="29"/>
        <v>0</v>
      </c>
      <c r="ED11" s="75">
        <f t="shared" si="29"/>
        <v>0</v>
      </c>
      <c r="EE11" s="75">
        <f t="shared" si="29"/>
        <v>0</v>
      </c>
      <c r="EF11" s="75">
        <f t="shared" si="29"/>
        <v>0</v>
      </c>
      <c r="EG11" s="75">
        <f t="shared" si="29"/>
        <v>0</v>
      </c>
      <c r="EH11" s="75">
        <f t="shared" ref="EH11:EM11" si="30">IF($CE11=EH$5,$BV11,0)</f>
        <v>0</v>
      </c>
      <c r="EI11" s="75">
        <f t="shared" si="30"/>
        <v>0</v>
      </c>
      <c r="EJ11" s="75">
        <f t="shared" si="30"/>
        <v>0</v>
      </c>
      <c r="EK11" s="75">
        <f t="shared" si="30"/>
        <v>0</v>
      </c>
      <c r="EL11" s="75">
        <f t="shared" si="30"/>
        <v>0</v>
      </c>
      <c r="EM11" s="75">
        <f t="shared" si="30"/>
        <v>0</v>
      </c>
    </row>
    <row r="12" ht="18.0" customHeight="1">
      <c r="A12" s="18"/>
      <c r="B12" s="18"/>
      <c r="C12" s="2"/>
      <c r="D12" s="28"/>
      <c r="E12" s="28"/>
      <c r="F12" s="28"/>
      <c r="G12" s="18"/>
      <c r="H12" s="18"/>
      <c r="I12" s="18"/>
      <c r="J12" s="18"/>
      <c r="K12" s="18"/>
      <c r="L12" s="18"/>
      <c r="M12" s="18"/>
      <c r="N12" s="18"/>
      <c r="O12" s="18"/>
      <c r="P12" s="18" t="s">
        <v>86</v>
      </c>
      <c r="Q12" s="29" t="s">
        <v>87</v>
      </c>
      <c r="R12" s="28">
        <v>9002.0</v>
      </c>
      <c r="S12" s="28">
        <v>1.0</v>
      </c>
      <c r="T12" s="28">
        <v>180.0</v>
      </c>
      <c r="U12" s="18" t="s">
        <v>91</v>
      </c>
      <c r="V12" s="18" t="s">
        <v>92</v>
      </c>
      <c r="W12" s="71">
        <v>1.0</v>
      </c>
      <c r="X12" s="90">
        <v>41365.0</v>
      </c>
      <c r="Y12" s="77">
        <f t="shared" si="31"/>
        <v>2.2</v>
      </c>
      <c r="Z12" s="77"/>
      <c r="AA12" s="28">
        <v>32.0</v>
      </c>
      <c r="AB12" s="28">
        <v>33.0</v>
      </c>
      <c r="AC12" s="28">
        <v>40.0</v>
      </c>
      <c r="AD12" s="92">
        <v>52.0</v>
      </c>
      <c r="AE12" s="28">
        <v>1.0</v>
      </c>
      <c r="AF12" s="28">
        <v>1.0</v>
      </c>
      <c r="AG12" s="28">
        <v>2.0</v>
      </c>
      <c r="AH12" s="28">
        <v>1.0</v>
      </c>
      <c r="AI12" s="28">
        <v>0.0</v>
      </c>
      <c r="AJ12" s="28">
        <v>1.0</v>
      </c>
      <c r="AK12" s="3"/>
      <c r="AL12" s="40" t="s">
        <v>93</v>
      </c>
      <c r="AM12" s="28"/>
      <c r="AN12" s="3"/>
      <c r="AO12" s="84" t="str">
        <f t="shared" si="32"/>
        <v>#REF!</v>
      </c>
      <c r="AP12" s="85" t="str">
        <f t="shared" ref="AP12:AQ12" si="33">AV12-AU12</f>
        <v>#REF!</v>
      </c>
      <c r="AQ12" s="85">
        <f t="shared" si="33"/>
        <v>998.47943</v>
      </c>
      <c r="AR12" s="85" t="str">
        <f t="shared" si="34"/>
        <v>#REF!</v>
      </c>
      <c r="AS12" s="84">
        <f t="shared" si="35"/>
        <v>17.617675</v>
      </c>
      <c r="AT12" s="84">
        <f t="shared" si="36"/>
        <v>18.09771319</v>
      </c>
      <c r="AU12" s="94" t="str">
        <f t="shared" si="37"/>
        <v>#REF!</v>
      </c>
      <c r="AV12" s="94">
        <f t="shared" si="38"/>
        <v>36644.764</v>
      </c>
      <c r="AW12" s="94">
        <f t="shared" si="39"/>
        <v>37643.24343</v>
      </c>
      <c r="AX12" s="94">
        <f t="shared" si="40"/>
        <v>0</v>
      </c>
      <c r="AY12" s="94">
        <f t="shared" si="41"/>
        <v>0</v>
      </c>
      <c r="AZ12" s="94">
        <f t="shared" si="42"/>
        <v>0</v>
      </c>
      <c r="BA12" s="91">
        <f t="shared" ref="BA12:BC12" si="43">$W12*D$82*$AJ12</f>
        <v>250</v>
      </c>
      <c r="BB12" s="91">
        <f t="shared" si="43"/>
        <v>250</v>
      </c>
      <c r="BC12" s="91">
        <f t="shared" si="43"/>
        <v>250</v>
      </c>
      <c r="BD12" s="91" t="str">
        <f t="shared" ref="BD12:BF12" si="44">IF(AU12&gt;=D$43,D$43/1000*D$42*$AE12,IF(MOD(AU12,1000)&gt;0.1,$AE12*D$42*(ABS(AU12/1000)+1),$AE12*D$42*ABS(AU12/1000)))</f>
        <v>#REF!</v>
      </c>
      <c r="BE12" s="91">
        <f t="shared" si="44"/>
        <v>205.5404114</v>
      </c>
      <c r="BF12" s="91">
        <f t="shared" si="44"/>
        <v>210.9921091</v>
      </c>
      <c r="BG12" s="91" t="str">
        <f t="shared" si="45"/>
        <v>#REF!</v>
      </c>
      <c r="BH12" s="91">
        <f t="shared" si="46"/>
        <v>2271.975368</v>
      </c>
      <c r="BI12" s="91">
        <f t="shared" si="47"/>
        <v>2333.881093</v>
      </c>
      <c r="BJ12" s="91" t="str">
        <f t="shared" si="48"/>
        <v>#REF!</v>
      </c>
      <c r="BK12" s="91">
        <f t="shared" si="49"/>
        <v>2258.594606</v>
      </c>
      <c r="BL12" s="91" t="str">
        <f t="shared" ref="BL12:BN12" si="50">$AF12*AU12*D$85</f>
        <v>#REF!</v>
      </c>
      <c r="BM12" s="91">
        <f t="shared" si="50"/>
        <v>531.349078</v>
      </c>
      <c r="BN12" s="91">
        <f t="shared" si="50"/>
        <v>545.8270297</v>
      </c>
      <c r="BO12" s="95">
        <f t="shared" si="51"/>
        <v>72</v>
      </c>
      <c r="BP12" s="95">
        <f t="shared" si="52"/>
        <v>72</v>
      </c>
      <c r="BQ12" s="91" t="str">
        <f t="shared" si="53"/>
        <v>#REF!</v>
      </c>
      <c r="BR12" s="91">
        <f t="shared" si="54"/>
        <v>3330.864857</v>
      </c>
      <c r="BS12" s="91">
        <f t="shared" si="55"/>
        <v>5671.294837</v>
      </c>
      <c r="BT12" s="91" t="str">
        <f t="shared" ref="BT12:BV12" si="56">IF($AG12=0,0,IF($AG12=1,D$48*AU12,IF($AG12=2,AU12*D$54,"Error in col x")))</f>
        <v>#REF!</v>
      </c>
      <c r="BU12" s="91">
        <f t="shared" si="56"/>
        <v>732.89528</v>
      </c>
      <c r="BV12" s="91">
        <f t="shared" si="56"/>
        <v>752.8648686</v>
      </c>
      <c r="BW12" s="91" t="str">
        <f t="shared" ref="BW12:BY12" si="57">SUM(BQ12,BT12)</f>
        <v>#REF!</v>
      </c>
      <c r="BX12" s="91">
        <f t="shared" si="57"/>
        <v>4063.760137</v>
      </c>
      <c r="BY12" s="91">
        <f t="shared" si="57"/>
        <v>6424.159706</v>
      </c>
      <c r="BZ12" s="14"/>
      <c r="CA12" s="44" t="str">
        <f t="shared" si="58"/>
        <v>#REF!</v>
      </c>
      <c r="CB12" s="44">
        <f t="shared" ref="CB12:CB18" si="77">SUM(AV12,BX12)</f>
        <v>40708.52414</v>
      </c>
      <c r="CC12" s="69">
        <f t="shared" si="59"/>
        <v>90021180</v>
      </c>
      <c r="CD12" s="69">
        <f t="shared" si="60"/>
        <v>90022080</v>
      </c>
      <c r="CE12" s="69">
        <f t="shared" si="61"/>
        <v>90022380</v>
      </c>
      <c r="CF12" s="75">
        <f t="shared" ref="CF12:CM12" si="62">IF($CC12=CF$5,$AU12,0)</f>
        <v>0</v>
      </c>
      <c r="CG12" s="75" t="str">
        <f t="shared" si="62"/>
        <v>#REF!</v>
      </c>
      <c r="CH12" s="75">
        <f t="shared" si="62"/>
        <v>0</v>
      </c>
      <c r="CI12" s="75">
        <f t="shared" si="62"/>
        <v>0</v>
      </c>
      <c r="CJ12" s="75">
        <f t="shared" si="62"/>
        <v>0</v>
      </c>
      <c r="CK12" s="75">
        <f t="shared" si="62"/>
        <v>0</v>
      </c>
      <c r="CL12" s="75">
        <f t="shared" si="62"/>
        <v>0</v>
      </c>
      <c r="CM12" s="75">
        <f t="shared" si="62"/>
        <v>0</v>
      </c>
      <c r="CN12" s="75">
        <f t="shared" ref="CN12:CU12" si="63">IF($CC12=CN$5,$AV12,0)</f>
        <v>0</v>
      </c>
      <c r="CO12" s="75">
        <f t="shared" si="63"/>
        <v>36644.764</v>
      </c>
      <c r="CP12" s="75">
        <f t="shared" si="63"/>
        <v>0</v>
      </c>
      <c r="CQ12" s="75">
        <f t="shared" si="63"/>
        <v>0</v>
      </c>
      <c r="CR12" s="75">
        <f t="shared" si="63"/>
        <v>0</v>
      </c>
      <c r="CS12" s="75">
        <f t="shared" si="63"/>
        <v>0</v>
      </c>
      <c r="CT12" s="75">
        <f t="shared" si="63"/>
        <v>0</v>
      </c>
      <c r="CU12" s="75">
        <f t="shared" si="63"/>
        <v>0</v>
      </c>
      <c r="CV12" s="75">
        <f t="shared" ref="CV12:DC12" si="64">IF($CC12=CV$5,$AW12,0)</f>
        <v>0</v>
      </c>
      <c r="CW12" s="75">
        <f t="shared" si="64"/>
        <v>37643.24343</v>
      </c>
      <c r="CX12" s="75">
        <f t="shared" si="64"/>
        <v>0</v>
      </c>
      <c r="CY12" s="75">
        <f t="shared" si="64"/>
        <v>0</v>
      </c>
      <c r="CZ12" s="75">
        <f t="shared" si="64"/>
        <v>0</v>
      </c>
      <c r="DA12" s="75">
        <f t="shared" si="64"/>
        <v>0</v>
      </c>
      <c r="DB12" s="75">
        <f t="shared" si="64"/>
        <v>0</v>
      </c>
      <c r="DC12" s="75">
        <f t="shared" si="64"/>
        <v>0</v>
      </c>
      <c r="DD12" s="75">
        <f t="shared" ref="DD12:DI12" si="65">IF($CD12=DD$5,$BQ12,0)</f>
        <v>0</v>
      </c>
      <c r="DE12" s="75" t="str">
        <f t="shared" si="65"/>
        <v>#REF!</v>
      </c>
      <c r="DF12" s="75">
        <f t="shared" si="65"/>
        <v>0</v>
      </c>
      <c r="DG12" s="75">
        <f t="shared" si="65"/>
        <v>0</v>
      </c>
      <c r="DH12" s="75">
        <f t="shared" si="65"/>
        <v>0</v>
      </c>
      <c r="DI12" s="75">
        <f t="shared" si="65"/>
        <v>0</v>
      </c>
      <c r="DJ12" s="75">
        <f t="shared" ref="DJ12:DO12" si="66">IF($CE12=DJ$5,$BT12,0)</f>
        <v>0</v>
      </c>
      <c r="DK12" s="75" t="str">
        <f t="shared" si="66"/>
        <v>#REF!</v>
      </c>
      <c r="DL12" s="75">
        <f t="shared" si="66"/>
        <v>0</v>
      </c>
      <c r="DM12" s="75">
        <f t="shared" si="66"/>
        <v>0</v>
      </c>
      <c r="DN12" s="75">
        <f t="shared" si="66"/>
        <v>0</v>
      </c>
      <c r="DO12" s="75">
        <f t="shared" si="66"/>
        <v>0</v>
      </c>
      <c r="DP12" s="75">
        <f t="shared" ref="DP12:DU12" si="67">IF($CD12=DP$5,$BR12,0)</f>
        <v>0</v>
      </c>
      <c r="DQ12" s="75">
        <f t="shared" si="67"/>
        <v>3330.864857</v>
      </c>
      <c r="DR12" s="75">
        <f t="shared" si="67"/>
        <v>0</v>
      </c>
      <c r="DS12" s="75">
        <f t="shared" si="67"/>
        <v>0</v>
      </c>
      <c r="DT12" s="75">
        <f t="shared" si="67"/>
        <v>0</v>
      </c>
      <c r="DU12" s="75">
        <f t="shared" si="67"/>
        <v>0</v>
      </c>
      <c r="DV12" s="75">
        <f t="shared" ref="DV12:EA12" si="68">IF($CE12=DV$5,$BU12,0)</f>
        <v>0</v>
      </c>
      <c r="DW12" s="75">
        <f t="shared" si="68"/>
        <v>732.89528</v>
      </c>
      <c r="DX12" s="75">
        <f t="shared" si="68"/>
        <v>0</v>
      </c>
      <c r="DY12" s="75">
        <f t="shared" si="68"/>
        <v>0</v>
      </c>
      <c r="DZ12" s="75">
        <f t="shared" si="68"/>
        <v>0</v>
      </c>
      <c r="EA12" s="75">
        <f t="shared" si="68"/>
        <v>0</v>
      </c>
      <c r="EB12" s="75">
        <f t="shared" ref="EB12:EG12" si="69">IF($CD12=EB$5,$BS12,0)</f>
        <v>0</v>
      </c>
      <c r="EC12" s="75">
        <f t="shared" si="69"/>
        <v>5671.294837</v>
      </c>
      <c r="ED12" s="75">
        <f t="shared" si="69"/>
        <v>0</v>
      </c>
      <c r="EE12" s="75">
        <f t="shared" si="69"/>
        <v>0</v>
      </c>
      <c r="EF12" s="75">
        <f t="shared" si="69"/>
        <v>0</v>
      </c>
      <c r="EG12" s="75">
        <f t="shared" si="69"/>
        <v>0</v>
      </c>
      <c r="EH12" s="75">
        <f t="shared" ref="EH12:EM12" si="70">IF($CE12=EH$5,$BV12,0)</f>
        <v>0</v>
      </c>
      <c r="EI12" s="75">
        <f t="shared" si="70"/>
        <v>752.8648686</v>
      </c>
      <c r="EJ12" s="75">
        <f t="shared" si="70"/>
        <v>0</v>
      </c>
      <c r="EK12" s="75">
        <f t="shared" si="70"/>
        <v>0</v>
      </c>
      <c r="EL12" s="75">
        <f t="shared" si="70"/>
        <v>0</v>
      </c>
      <c r="EM12" s="75">
        <f t="shared" si="70"/>
        <v>0</v>
      </c>
    </row>
    <row r="13" ht="18.0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 t="s">
        <v>94</v>
      </c>
      <c r="Q13" s="29" t="s">
        <v>87</v>
      </c>
      <c r="R13" s="28">
        <v>9002.0</v>
      </c>
      <c r="S13" s="28">
        <v>1.0</v>
      </c>
      <c r="T13" s="28">
        <v>180.0</v>
      </c>
      <c r="U13" s="18" t="s">
        <v>95</v>
      </c>
      <c r="V13" s="18" t="s">
        <v>96</v>
      </c>
      <c r="W13" s="71">
        <v>1.0</v>
      </c>
      <c r="X13" s="90">
        <v>34743.0</v>
      </c>
      <c r="Y13" s="77">
        <f t="shared" si="31"/>
        <v>20.4</v>
      </c>
      <c r="Z13" s="77"/>
      <c r="AA13" s="28">
        <v>23.0</v>
      </c>
      <c r="AB13" s="28">
        <v>24.0</v>
      </c>
      <c r="AC13" s="28">
        <v>40.0</v>
      </c>
      <c r="AD13" s="92">
        <v>52.0</v>
      </c>
      <c r="AE13" s="28">
        <v>1.0</v>
      </c>
      <c r="AF13" s="28">
        <v>1.0</v>
      </c>
      <c r="AG13" s="28">
        <v>1.0</v>
      </c>
      <c r="AH13" s="28">
        <v>1.0</v>
      </c>
      <c r="AI13" s="28">
        <v>1.0</v>
      </c>
      <c r="AJ13" s="28">
        <v>0.0</v>
      </c>
      <c r="AK13" s="3"/>
      <c r="AL13" s="40"/>
      <c r="AM13" s="28"/>
      <c r="AN13" s="3"/>
      <c r="AO13" s="84" t="str">
        <f t="shared" si="32"/>
        <v>#REF!</v>
      </c>
      <c r="AP13" s="85" t="str">
        <f t="shared" ref="AP13:AQ13" si="71">AV13-AU13</f>
        <v>#REF!</v>
      </c>
      <c r="AQ13" s="85">
        <f t="shared" si="71"/>
        <v>1235.35178</v>
      </c>
      <c r="AR13" s="85" t="str">
        <f t="shared" si="34"/>
        <v>#REF!</v>
      </c>
      <c r="AS13" s="84">
        <f t="shared" si="35"/>
        <v>18.497025</v>
      </c>
      <c r="AT13" s="84">
        <f t="shared" si="36"/>
        <v>19.09094413</v>
      </c>
      <c r="AU13" s="94" t="str">
        <f t="shared" si="37"/>
        <v>#REF!</v>
      </c>
      <c r="AV13" s="94">
        <f t="shared" si="38"/>
        <v>38473.812</v>
      </c>
      <c r="AW13" s="94">
        <f t="shared" si="39"/>
        <v>39709.16378</v>
      </c>
      <c r="AX13" s="94">
        <f t="shared" si="40"/>
        <v>6713.6256</v>
      </c>
      <c r="AY13" s="94">
        <f t="shared" si="41"/>
        <v>6561.0432</v>
      </c>
      <c r="AZ13" s="94">
        <f t="shared" si="42"/>
        <v>7151.537088</v>
      </c>
      <c r="BA13" s="91">
        <f t="shared" ref="BA13:BC13" si="72">$W13*D$82*$AJ13</f>
        <v>0</v>
      </c>
      <c r="BB13" s="91">
        <f t="shared" si="72"/>
        <v>0</v>
      </c>
      <c r="BC13" s="91">
        <f t="shared" si="72"/>
        <v>0</v>
      </c>
      <c r="BD13" s="91" t="str">
        <f t="shared" ref="BD13:BF13" si="73">IF(AU13&gt;=D$43,D$43/1000*D$42*$AE13,IF(MOD(AU13,1000)&gt;0.1,$AE13*D$42*(ABS(AU13/1000)+1),$AE13*D$42*ABS(AU13/1000)))</f>
        <v>#REF!</v>
      </c>
      <c r="BE13" s="91">
        <f t="shared" si="73"/>
        <v>215.5270135</v>
      </c>
      <c r="BF13" s="91">
        <f t="shared" si="73"/>
        <v>222.2720342</v>
      </c>
      <c r="BG13" s="91" t="str">
        <f t="shared" si="45"/>
        <v>#REF!</v>
      </c>
      <c r="BH13" s="91">
        <f t="shared" si="46"/>
        <v>2385.376344</v>
      </c>
      <c r="BI13" s="91">
        <f t="shared" si="47"/>
        <v>2461.968154</v>
      </c>
      <c r="BJ13" s="91" t="str">
        <f t="shared" si="48"/>
        <v>#REF!</v>
      </c>
      <c r="BK13" s="91">
        <f t="shared" si="49"/>
        <v>2382.549827</v>
      </c>
      <c r="BL13" s="91" t="str">
        <f t="shared" ref="BL13:BN13" si="74">$AF13*AU13*D$85</f>
        <v>#REF!</v>
      </c>
      <c r="BM13" s="91">
        <f t="shared" si="74"/>
        <v>557.870274</v>
      </c>
      <c r="BN13" s="91">
        <f t="shared" si="74"/>
        <v>575.7828748</v>
      </c>
      <c r="BO13" s="95">
        <f t="shared" si="51"/>
        <v>72</v>
      </c>
      <c r="BP13" s="95">
        <f t="shared" si="52"/>
        <v>72</v>
      </c>
      <c r="BQ13" s="91" t="str">
        <f t="shared" si="53"/>
        <v>#REF!</v>
      </c>
      <c r="BR13" s="91">
        <f t="shared" si="54"/>
        <v>9791.816832</v>
      </c>
      <c r="BS13" s="91">
        <f t="shared" si="55"/>
        <v>12866.10998</v>
      </c>
      <c r="BT13" s="91" t="str">
        <f t="shared" ref="BT13:BV13" si="75">IF($AG13=0,0,IF($AG13=1,D$48*AU13,IF($AG13=2,AU13*D$54,"Error in col x")))</f>
        <v>#REF!</v>
      </c>
      <c r="BU13" s="91">
        <f t="shared" si="75"/>
        <v>2693.16684</v>
      </c>
      <c r="BV13" s="91">
        <f t="shared" si="75"/>
        <v>2779.641465</v>
      </c>
      <c r="BW13" s="91" t="str">
        <f t="shared" ref="BW13:BY13" si="76">SUM(BQ13,BT13)</f>
        <v>#REF!</v>
      </c>
      <c r="BX13" s="91">
        <f t="shared" si="76"/>
        <v>12484.98367</v>
      </c>
      <c r="BY13" s="91">
        <f t="shared" si="76"/>
        <v>15645.75144</v>
      </c>
      <c r="BZ13" s="14"/>
      <c r="CA13" s="44" t="str">
        <f t="shared" si="58"/>
        <v>#REF!</v>
      </c>
      <c r="CB13" s="44">
        <f t="shared" si="77"/>
        <v>50958.79567</v>
      </c>
      <c r="CC13" s="69">
        <f t="shared" si="59"/>
        <v>90021180</v>
      </c>
      <c r="CD13" s="69">
        <f t="shared" si="60"/>
        <v>90022080</v>
      </c>
      <c r="CE13" s="69">
        <f t="shared" si="61"/>
        <v>90022380</v>
      </c>
      <c r="CF13" s="75">
        <f t="shared" ref="CF13:CM13" si="78">IF($CC13=CF$5,$AU13,0)</f>
        <v>0</v>
      </c>
      <c r="CG13" s="75" t="str">
        <f t="shared" si="78"/>
        <v>#REF!</v>
      </c>
      <c r="CH13" s="75">
        <f t="shared" si="78"/>
        <v>0</v>
      </c>
      <c r="CI13" s="75">
        <f t="shared" si="78"/>
        <v>0</v>
      </c>
      <c r="CJ13" s="75">
        <f t="shared" si="78"/>
        <v>0</v>
      </c>
      <c r="CK13" s="75">
        <f t="shared" si="78"/>
        <v>0</v>
      </c>
      <c r="CL13" s="75">
        <f t="shared" si="78"/>
        <v>0</v>
      </c>
      <c r="CM13" s="75">
        <f t="shared" si="78"/>
        <v>0</v>
      </c>
      <c r="CN13" s="75">
        <f t="shared" ref="CN13:CU13" si="79">IF($CC13=CN$5,$AV13,0)</f>
        <v>0</v>
      </c>
      <c r="CO13" s="75">
        <f t="shared" si="79"/>
        <v>38473.812</v>
      </c>
      <c r="CP13" s="75">
        <f t="shared" si="79"/>
        <v>0</v>
      </c>
      <c r="CQ13" s="75">
        <f t="shared" si="79"/>
        <v>0</v>
      </c>
      <c r="CR13" s="75">
        <f t="shared" si="79"/>
        <v>0</v>
      </c>
      <c r="CS13" s="75">
        <f t="shared" si="79"/>
        <v>0</v>
      </c>
      <c r="CT13" s="75">
        <f t="shared" si="79"/>
        <v>0</v>
      </c>
      <c r="CU13" s="75">
        <f t="shared" si="79"/>
        <v>0</v>
      </c>
      <c r="CV13" s="75">
        <f t="shared" ref="CV13:DC13" si="80">IF($CC13=CV$5,$AW13,0)</f>
        <v>0</v>
      </c>
      <c r="CW13" s="75">
        <f t="shared" si="80"/>
        <v>39709.16378</v>
      </c>
      <c r="CX13" s="75">
        <f t="shared" si="80"/>
        <v>0</v>
      </c>
      <c r="CY13" s="75">
        <f t="shared" si="80"/>
        <v>0</v>
      </c>
      <c r="CZ13" s="75">
        <f t="shared" si="80"/>
        <v>0</v>
      </c>
      <c r="DA13" s="75">
        <f t="shared" si="80"/>
        <v>0</v>
      </c>
      <c r="DB13" s="75">
        <f t="shared" si="80"/>
        <v>0</v>
      </c>
      <c r="DC13" s="75">
        <f t="shared" si="80"/>
        <v>0</v>
      </c>
      <c r="DD13" s="75">
        <f t="shared" ref="DD13:DI13" si="81">IF($CD13=DD$5,$BQ13,0)</f>
        <v>0</v>
      </c>
      <c r="DE13" s="75" t="str">
        <f t="shared" si="81"/>
        <v>#REF!</v>
      </c>
      <c r="DF13" s="75">
        <f t="shared" si="81"/>
        <v>0</v>
      </c>
      <c r="DG13" s="75">
        <f t="shared" si="81"/>
        <v>0</v>
      </c>
      <c r="DH13" s="75">
        <f t="shared" si="81"/>
        <v>0</v>
      </c>
      <c r="DI13" s="75">
        <f t="shared" si="81"/>
        <v>0</v>
      </c>
      <c r="DJ13" s="75">
        <f t="shared" ref="DJ13:DO13" si="82">IF($CE13=DJ$5,$BT13,0)</f>
        <v>0</v>
      </c>
      <c r="DK13" s="75" t="str">
        <f t="shared" si="82"/>
        <v>#REF!</v>
      </c>
      <c r="DL13" s="75">
        <f t="shared" si="82"/>
        <v>0</v>
      </c>
      <c r="DM13" s="75">
        <f t="shared" si="82"/>
        <v>0</v>
      </c>
      <c r="DN13" s="75">
        <f t="shared" si="82"/>
        <v>0</v>
      </c>
      <c r="DO13" s="75">
        <f t="shared" si="82"/>
        <v>0</v>
      </c>
      <c r="DP13" s="75">
        <f t="shared" ref="DP13:DU13" si="83">IF($CD13=DP$5,$BR13,0)</f>
        <v>0</v>
      </c>
      <c r="DQ13" s="75">
        <f t="shared" si="83"/>
        <v>9791.816832</v>
      </c>
      <c r="DR13" s="75">
        <f t="shared" si="83"/>
        <v>0</v>
      </c>
      <c r="DS13" s="75">
        <f t="shared" si="83"/>
        <v>0</v>
      </c>
      <c r="DT13" s="75">
        <f t="shared" si="83"/>
        <v>0</v>
      </c>
      <c r="DU13" s="75">
        <f t="shared" si="83"/>
        <v>0</v>
      </c>
      <c r="DV13" s="75">
        <f t="shared" ref="DV13:EA13" si="84">IF($CE13=DV$5,$BU13,0)</f>
        <v>0</v>
      </c>
      <c r="DW13" s="75">
        <f t="shared" si="84"/>
        <v>2693.16684</v>
      </c>
      <c r="DX13" s="75">
        <f t="shared" si="84"/>
        <v>0</v>
      </c>
      <c r="DY13" s="75">
        <f t="shared" si="84"/>
        <v>0</v>
      </c>
      <c r="DZ13" s="75">
        <f t="shared" si="84"/>
        <v>0</v>
      </c>
      <c r="EA13" s="75">
        <f t="shared" si="84"/>
        <v>0</v>
      </c>
      <c r="EB13" s="75">
        <f t="shared" ref="EB13:EG13" si="85">IF($CD13=EB$5,$BS13,0)</f>
        <v>0</v>
      </c>
      <c r="EC13" s="75">
        <f t="shared" si="85"/>
        <v>12866.10998</v>
      </c>
      <c r="ED13" s="75">
        <f t="shared" si="85"/>
        <v>0</v>
      </c>
      <c r="EE13" s="75">
        <f t="shared" si="85"/>
        <v>0</v>
      </c>
      <c r="EF13" s="75">
        <f t="shared" si="85"/>
        <v>0</v>
      </c>
      <c r="EG13" s="75">
        <f t="shared" si="85"/>
        <v>0</v>
      </c>
      <c r="EH13" s="75">
        <f t="shared" ref="EH13:EM13" si="86">IF($CE13=EH$5,$BV13,0)</f>
        <v>0</v>
      </c>
      <c r="EI13" s="75">
        <f t="shared" si="86"/>
        <v>2779.641465</v>
      </c>
      <c r="EJ13" s="75">
        <f t="shared" si="86"/>
        <v>0</v>
      </c>
      <c r="EK13" s="75">
        <f t="shared" si="86"/>
        <v>0</v>
      </c>
      <c r="EL13" s="75">
        <f t="shared" si="86"/>
        <v>0</v>
      </c>
      <c r="EM13" s="75">
        <f t="shared" si="86"/>
        <v>0</v>
      </c>
    </row>
    <row r="14" ht="18.0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 t="s">
        <v>97</v>
      </c>
      <c r="Q14" s="29" t="s">
        <v>87</v>
      </c>
      <c r="R14" s="36">
        <v>9002.0</v>
      </c>
      <c r="S14" s="28">
        <v>1.0</v>
      </c>
      <c r="T14" s="28">
        <v>180.0</v>
      </c>
      <c r="U14" s="70" t="s">
        <v>98</v>
      </c>
      <c r="V14" s="70" t="s">
        <v>99</v>
      </c>
      <c r="W14" s="71">
        <v>1.0</v>
      </c>
      <c r="X14" s="90">
        <v>39756.0</v>
      </c>
      <c r="Y14" s="77">
        <f t="shared" si="31"/>
        <v>6.7</v>
      </c>
      <c r="Z14" s="77"/>
      <c r="AA14" s="97">
        <v>36.0</v>
      </c>
      <c r="AB14" s="36">
        <v>38.0</v>
      </c>
      <c r="AC14" s="36">
        <v>40.0</v>
      </c>
      <c r="AD14" s="92">
        <v>52.0</v>
      </c>
      <c r="AE14" s="28">
        <v>1.0</v>
      </c>
      <c r="AF14" s="28">
        <v>1.0</v>
      </c>
      <c r="AG14" s="28">
        <v>1.0</v>
      </c>
      <c r="AH14" s="28">
        <v>1.0</v>
      </c>
      <c r="AI14" s="28">
        <v>2.0</v>
      </c>
      <c r="AJ14" s="28">
        <v>0.0</v>
      </c>
      <c r="AK14" s="3"/>
      <c r="AL14" s="19" t="s">
        <v>7</v>
      </c>
      <c r="AM14" s="28"/>
      <c r="AN14" s="3"/>
      <c r="AO14" s="84" t="str">
        <f t="shared" si="32"/>
        <v>#REF!</v>
      </c>
      <c r="AP14" s="85" t="str">
        <f t="shared" ref="AP14:AQ14" si="87">AV14-AU14</f>
        <v>#REF!</v>
      </c>
      <c r="AQ14" s="85">
        <f t="shared" si="87"/>
        <v>1028.35044</v>
      </c>
      <c r="AR14" s="85" t="str">
        <f t="shared" si="34"/>
        <v>#REF!</v>
      </c>
      <c r="AS14" s="84">
        <f t="shared" si="35"/>
        <v>17.781275</v>
      </c>
      <c r="AT14" s="84">
        <f t="shared" si="36"/>
        <v>18.27567425</v>
      </c>
      <c r="AU14" s="94" t="str">
        <f t="shared" si="37"/>
        <v>#REF!</v>
      </c>
      <c r="AV14" s="94">
        <f t="shared" si="38"/>
        <v>36985.052</v>
      </c>
      <c r="AW14" s="94">
        <f t="shared" si="39"/>
        <v>38013.40244</v>
      </c>
      <c r="AX14" s="94">
        <f t="shared" si="40"/>
        <v>15131.3184</v>
      </c>
      <c r="AY14" s="94">
        <f t="shared" si="41"/>
        <v>14787.4248</v>
      </c>
      <c r="AZ14" s="94">
        <f t="shared" si="42"/>
        <v>16118.29303</v>
      </c>
      <c r="BA14" s="91">
        <f t="shared" ref="BA14:BC14" si="88">$W14*D$82*$AJ14</f>
        <v>0</v>
      </c>
      <c r="BB14" s="91">
        <f t="shared" si="88"/>
        <v>0</v>
      </c>
      <c r="BC14" s="91">
        <f t="shared" si="88"/>
        <v>0</v>
      </c>
      <c r="BD14" s="91" t="str">
        <f t="shared" ref="BD14:BF14" si="89">IF(AU14&gt;=D$43,D$43/1000*D$42*$AE14,IF(MOD(AU14,1000)&gt;0.1,$AE14*D$42*(ABS(AU14/1000)+1),$AE14*D$42*ABS(AU14/1000)))</f>
        <v>#REF!</v>
      </c>
      <c r="BE14" s="91">
        <f t="shared" si="89"/>
        <v>207.3983839</v>
      </c>
      <c r="BF14" s="91">
        <f t="shared" si="89"/>
        <v>213.0131773</v>
      </c>
      <c r="BG14" s="91" t="str">
        <f t="shared" si="45"/>
        <v>#REF!</v>
      </c>
      <c r="BH14" s="91">
        <f t="shared" si="46"/>
        <v>2293.073224</v>
      </c>
      <c r="BI14" s="91">
        <f t="shared" si="47"/>
        <v>2356.830951</v>
      </c>
      <c r="BJ14" s="91" t="str">
        <f t="shared" si="48"/>
        <v>#REF!</v>
      </c>
      <c r="BK14" s="91">
        <f t="shared" si="49"/>
        <v>2280.804146</v>
      </c>
      <c r="BL14" s="91" t="str">
        <f t="shared" ref="BL14:BN14" si="90">$AF14*AU14*D$85</f>
        <v>#REF!</v>
      </c>
      <c r="BM14" s="91">
        <f t="shared" si="90"/>
        <v>536.283254</v>
      </c>
      <c r="BN14" s="91">
        <f t="shared" si="90"/>
        <v>551.1943354</v>
      </c>
      <c r="BO14" s="95">
        <f t="shared" si="51"/>
        <v>72</v>
      </c>
      <c r="BP14" s="95">
        <f t="shared" si="52"/>
        <v>72</v>
      </c>
      <c r="BQ14" s="91" t="str">
        <f t="shared" si="53"/>
        <v>#REF!</v>
      </c>
      <c r="BR14" s="91">
        <f t="shared" si="54"/>
        <v>17896.17966</v>
      </c>
      <c r="BS14" s="91">
        <f t="shared" si="55"/>
        <v>21592.13564</v>
      </c>
      <c r="BT14" s="91" t="str">
        <f t="shared" ref="BT14:BV14" si="91">IF($AG14=0,0,IF($AG14=1,D$48*AU14,IF($AG14=2,AU14*D$54,"Error in col x")))</f>
        <v>#REF!</v>
      </c>
      <c r="BU14" s="91">
        <f t="shared" si="91"/>
        <v>2588.95364</v>
      </c>
      <c r="BV14" s="91">
        <f t="shared" si="91"/>
        <v>2660.938171</v>
      </c>
      <c r="BW14" s="91" t="str">
        <f t="shared" ref="BW14:BY14" si="92">SUM(BQ14,BT14)</f>
        <v>#REF!</v>
      </c>
      <c r="BX14" s="91">
        <f t="shared" si="92"/>
        <v>20485.1333</v>
      </c>
      <c r="BY14" s="91">
        <f t="shared" si="92"/>
        <v>24253.07381</v>
      </c>
      <c r="BZ14" s="14"/>
      <c r="CA14" s="44" t="str">
        <f t="shared" si="58"/>
        <v>#REF!</v>
      </c>
      <c r="CB14" s="44">
        <f t="shared" si="77"/>
        <v>57470.1853</v>
      </c>
      <c r="CC14" s="69">
        <f t="shared" si="59"/>
        <v>90021180</v>
      </c>
      <c r="CD14" s="69">
        <f t="shared" si="60"/>
        <v>90022080</v>
      </c>
      <c r="CE14" s="69">
        <f t="shared" si="61"/>
        <v>90022380</v>
      </c>
      <c r="CF14" s="75">
        <f t="shared" ref="CF14:CM14" si="93">IF($CC14=CF$5,$AU14,0)</f>
        <v>0</v>
      </c>
      <c r="CG14" s="75" t="str">
        <f t="shared" si="93"/>
        <v>#REF!</v>
      </c>
      <c r="CH14" s="75">
        <f t="shared" si="93"/>
        <v>0</v>
      </c>
      <c r="CI14" s="75">
        <f t="shared" si="93"/>
        <v>0</v>
      </c>
      <c r="CJ14" s="75">
        <f t="shared" si="93"/>
        <v>0</v>
      </c>
      <c r="CK14" s="75">
        <f t="shared" si="93"/>
        <v>0</v>
      </c>
      <c r="CL14" s="75">
        <f t="shared" si="93"/>
        <v>0</v>
      </c>
      <c r="CM14" s="75">
        <f t="shared" si="93"/>
        <v>0</v>
      </c>
      <c r="CN14" s="75">
        <f t="shared" ref="CN14:CU14" si="94">IF($CC14=CN$5,$AV14,0)</f>
        <v>0</v>
      </c>
      <c r="CO14" s="75">
        <f t="shared" si="94"/>
        <v>36985.052</v>
      </c>
      <c r="CP14" s="75">
        <f t="shared" si="94"/>
        <v>0</v>
      </c>
      <c r="CQ14" s="75">
        <f t="shared" si="94"/>
        <v>0</v>
      </c>
      <c r="CR14" s="75">
        <f t="shared" si="94"/>
        <v>0</v>
      </c>
      <c r="CS14" s="75">
        <f t="shared" si="94"/>
        <v>0</v>
      </c>
      <c r="CT14" s="75">
        <f t="shared" si="94"/>
        <v>0</v>
      </c>
      <c r="CU14" s="75">
        <f t="shared" si="94"/>
        <v>0</v>
      </c>
      <c r="CV14" s="75">
        <f t="shared" ref="CV14:DC14" si="95">IF($CC14=CV$5,$AW14,0)</f>
        <v>0</v>
      </c>
      <c r="CW14" s="75">
        <f t="shared" si="95"/>
        <v>38013.40244</v>
      </c>
      <c r="CX14" s="75">
        <f t="shared" si="95"/>
        <v>0</v>
      </c>
      <c r="CY14" s="75">
        <f t="shared" si="95"/>
        <v>0</v>
      </c>
      <c r="CZ14" s="75">
        <f t="shared" si="95"/>
        <v>0</v>
      </c>
      <c r="DA14" s="75">
        <f t="shared" si="95"/>
        <v>0</v>
      </c>
      <c r="DB14" s="75">
        <f t="shared" si="95"/>
        <v>0</v>
      </c>
      <c r="DC14" s="75">
        <f t="shared" si="95"/>
        <v>0</v>
      </c>
      <c r="DD14" s="75">
        <f t="shared" ref="DD14:DI14" si="96">IF($CD14=DD$5,$BQ14,0)</f>
        <v>0</v>
      </c>
      <c r="DE14" s="75" t="str">
        <f t="shared" si="96"/>
        <v>#REF!</v>
      </c>
      <c r="DF14" s="75">
        <f t="shared" si="96"/>
        <v>0</v>
      </c>
      <c r="DG14" s="75">
        <f t="shared" si="96"/>
        <v>0</v>
      </c>
      <c r="DH14" s="75">
        <f t="shared" si="96"/>
        <v>0</v>
      </c>
      <c r="DI14" s="75">
        <f t="shared" si="96"/>
        <v>0</v>
      </c>
      <c r="DJ14" s="75">
        <f t="shared" ref="DJ14:DO14" si="97">IF($CE14=DJ$5,$BT14,0)</f>
        <v>0</v>
      </c>
      <c r="DK14" s="75" t="str">
        <f t="shared" si="97"/>
        <v>#REF!</v>
      </c>
      <c r="DL14" s="75">
        <f t="shared" si="97"/>
        <v>0</v>
      </c>
      <c r="DM14" s="75">
        <f t="shared" si="97"/>
        <v>0</v>
      </c>
      <c r="DN14" s="75">
        <f t="shared" si="97"/>
        <v>0</v>
      </c>
      <c r="DO14" s="75">
        <f t="shared" si="97"/>
        <v>0</v>
      </c>
      <c r="DP14" s="75">
        <f t="shared" ref="DP14:DU14" si="98">IF($CD14=DP$5,$BR14,0)</f>
        <v>0</v>
      </c>
      <c r="DQ14" s="75">
        <f t="shared" si="98"/>
        <v>17896.17966</v>
      </c>
      <c r="DR14" s="75">
        <f t="shared" si="98"/>
        <v>0</v>
      </c>
      <c r="DS14" s="75">
        <f t="shared" si="98"/>
        <v>0</v>
      </c>
      <c r="DT14" s="75">
        <f t="shared" si="98"/>
        <v>0</v>
      </c>
      <c r="DU14" s="75">
        <f t="shared" si="98"/>
        <v>0</v>
      </c>
      <c r="DV14" s="75">
        <f t="shared" ref="DV14:EA14" si="99">IF($CE14=DV$5,$BU14,0)</f>
        <v>0</v>
      </c>
      <c r="DW14" s="75">
        <f t="shared" si="99"/>
        <v>2588.95364</v>
      </c>
      <c r="DX14" s="75">
        <f t="shared" si="99"/>
        <v>0</v>
      </c>
      <c r="DY14" s="75">
        <f t="shared" si="99"/>
        <v>0</v>
      </c>
      <c r="DZ14" s="75">
        <f t="shared" si="99"/>
        <v>0</v>
      </c>
      <c r="EA14" s="75">
        <f t="shared" si="99"/>
        <v>0</v>
      </c>
      <c r="EB14" s="75">
        <f t="shared" ref="EB14:EG14" si="100">IF($CD14=EB$5,$BS14,0)</f>
        <v>0</v>
      </c>
      <c r="EC14" s="75">
        <f t="shared" si="100"/>
        <v>21592.13564</v>
      </c>
      <c r="ED14" s="75">
        <f t="shared" si="100"/>
        <v>0</v>
      </c>
      <c r="EE14" s="75">
        <f t="shared" si="100"/>
        <v>0</v>
      </c>
      <c r="EF14" s="75">
        <f t="shared" si="100"/>
        <v>0</v>
      </c>
      <c r="EG14" s="75">
        <f t="shared" si="100"/>
        <v>0</v>
      </c>
      <c r="EH14" s="75">
        <f t="shared" ref="EH14:EM14" si="101">IF($CE14=EH$5,$BV14,0)</f>
        <v>0</v>
      </c>
      <c r="EI14" s="75">
        <f t="shared" si="101"/>
        <v>2660.938171</v>
      </c>
      <c r="EJ14" s="75">
        <f t="shared" si="101"/>
        <v>0</v>
      </c>
      <c r="EK14" s="75">
        <f t="shared" si="101"/>
        <v>0</v>
      </c>
      <c r="EL14" s="75">
        <f t="shared" si="101"/>
        <v>0</v>
      </c>
      <c r="EM14" s="75">
        <f t="shared" si="101"/>
        <v>0</v>
      </c>
    </row>
    <row r="15" ht="18.0" customHeight="1">
      <c r="A15" s="28"/>
      <c r="B15" s="18"/>
      <c r="C15" s="18"/>
      <c r="D15" s="18"/>
      <c r="E15" s="18"/>
      <c r="F15" s="18"/>
      <c r="G15" s="28"/>
      <c r="H15" s="28"/>
      <c r="I15" s="28"/>
      <c r="J15" s="28"/>
      <c r="K15" s="28"/>
      <c r="L15" s="28"/>
      <c r="M15" s="28"/>
      <c r="N15" s="28"/>
      <c r="O15" s="28"/>
      <c r="P15" s="18" t="s">
        <v>97</v>
      </c>
      <c r="Q15" s="29" t="s">
        <v>87</v>
      </c>
      <c r="R15" s="28">
        <v>9002.0</v>
      </c>
      <c r="S15" s="28">
        <v>1.0</v>
      </c>
      <c r="T15" s="28">
        <v>180.0</v>
      </c>
      <c r="U15" s="70" t="s">
        <v>101</v>
      </c>
      <c r="V15" s="70" t="s">
        <v>102</v>
      </c>
      <c r="W15" s="71">
        <v>1.0</v>
      </c>
      <c r="X15" s="90">
        <v>41617.0</v>
      </c>
      <c r="Y15" s="77">
        <f t="shared" si="31"/>
        <v>1.6</v>
      </c>
      <c r="Z15" s="77" t="s">
        <v>103</v>
      </c>
      <c r="AA15" s="28">
        <v>32.0</v>
      </c>
      <c r="AB15" s="28">
        <v>33.0</v>
      </c>
      <c r="AC15" s="36">
        <v>40.0</v>
      </c>
      <c r="AD15" s="92">
        <v>52.0</v>
      </c>
      <c r="AE15" s="28">
        <v>1.0</v>
      </c>
      <c r="AF15" s="28">
        <v>1.0</v>
      </c>
      <c r="AG15" s="28">
        <v>0.0</v>
      </c>
      <c r="AH15" s="28">
        <v>1.0</v>
      </c>
      <c r="AI15" s="28">
        <v>0.0</v>
      </c>
      <c r="AJ15" s="28">
        <v>0.0</v>
      </c>
      <c r="AK15" s="3"/>
      <c r="AL15" s="19" t="s">
        <v>4</v>
      </c>
      <c r="AM15" s="28"/>
      <c r="AN15" s="3"/>
      <c r="AO15" s="84" t="str">
        <f t="shared" si="32"/>
        <v>#REF!</v>
      </c>
      <c r="AP15" s="85" t="str">
        <f t="shared" ref="AP15:AQ15" si="102">AV15-AU15</f>
        <v>#REF!</v>
      </c>
      <c r="AQ15" s="85">
        <f t="shared" si="102"/>
        <v>998.47943</v>
      </c>
      <c r="AR15" s="85" t="str">
        <f t="shared" si="34"/>
        <v>#REF!</v>
      </c>
      <c r="AS15" s="84">
        <f t="shared" si="35"/>
        <v>17.617675</v>
      </c>
      <c r="AT15" s="84">
        <f t="shared" si="36"/>
        <v>18.09771319</v>
      </c>
      <c r="AU15" s="94" t="str">
        <f t="shared" si="37"/>
        <v>#REF!</v>
      </c>
      <c r="AV15" s="94">
        <f t="shared" si="38"/>
        <v>36644.764</v>
      </c>
      <c r="AW15" s="94">
        <f t="shared" si="39"/>
        <v>37643.24343</v>
      </c>
      <c r="AX15" s="94">
        <f t="shared" si="40"/>
        <v>0</v>
      </c>
      <c r="AY15" s="94">
        <f t="shared" si="41"/>
        <v>0</v>
      </c>
      <c r="AZ15" s="94">
        <f t="shared" si="42"/>
        <v>0</v>
      </c>
      <c r="BA15" s="91">
        <f t="shared" ref="BA15:BC15" si="103">$W15*D$82*$AJ15</f>
        <v>0</v>
      </c>
      <c r="BB15" s="91">
        <f t="shared" si="103"/>
        <v>0</v>
      </c>
      <c r="BC15" s="91">
        <f t="shared" si="103"/>
        <v>0</v>
      </c>
      <c r="BD15" s="91" t="str">
        <f t="shared" ref="BD15:BF15" si="104">IF(AU15&gt;=D$43,D$43/1000*D$42*$AE15,IF(MOD(AU15,1000)&gt;0.1,$AE15*D$42*(ABS(AU15/1000)+1),$AE15*D$42*ABS(AU15/1000)))</f>
        <v>#REF!</v>
      </c>
      <c r="BE15" s="91">
        <f t="shared" si="104"/>
        <v>205.5404114</v>
      </c>
      <c r="BF15" s="91">
        <f t="shared" si="104"/>
        <v>210.9921091</v>
      </c>
      <c r="BG15" s="91" t="str">
        <f t="shared" si="45"/>
        <v>#REF!</v>
      </c>
      <c r="BH15" s="91">
        <f t="shared" si="46"/>
        <v>2271.975368</v>
      </c>
      <c r="BI15" s="91">
        <f t="shared" si="47"/>
        <v>2333.881093</v>
      </c>
      <c r="BJ15" s="91" t="str">
        <f t="shared" si="48"/>
        <v>#REF!</v>
      </c>
      <c r="BK15" s="91">
        <f t="shared" si="49"/>
        <v>2258.594606</v>
      </c>
      <c r="BL15" s="91" t="str">
        <f t="shared" ref="BL15:BN15" si="105">$AF15*AU15*D$85</f>
        <v>#REF!</v>
      </c>
      <c r="BM15" s="91">
        <f t="shared" si="105"/>
        <v>531.349078</v>
      </c>
      <c r="BN15" s="91">
        <f t="shared" si="105"/>
        <v>545.8270297</v>
      </c>
      <c r="BO15" s="95">
        <f t="shared" si="51"/>
        <v>72</v>
      </c>
      <c r="BP15" s="95">
        <f t="shared" si="52"/>
        <v>72</v>
      </c>
      <c r="BQ15" s="91" t="str">
        <f t="shared" si="53"/>
        <v>#REF!</v>
      </c>
      <c r="BR15" s="91">
        <f t="shared" si="54"/>
        <v>3080.864857</v>
      </c>
      <c r="BS15" s="91">
        <f t="shared" si="55"/>
        <v>5421.294837</v>
      </c>
      <c r="BT15" s="91">
        <f t="shared" ref="BT15:BV15" si="106">IF($AG15=0,0,IF($AG15=1,D$48*AU15,IF($AG15=2,AU15*D$54,"Error in col x")))</f>
        <v>0</v>
      </c>
      <c r="BU15" s="91">
        <f t="shared" si="106"/>
        <v>0</v>
      </c>
      <c r="BV15" s="91">
        <f t="shared" si="106"/>
        <v>0</v>
      </c>
      <c r="BW15" s="91" t="str">
        <f t="shared" ref="BW15:BY15" si="107">SUM(BQ15,BT15)</f>
        <v>#REF!</v>
      </c>
      <c r="BX15" s="91">
        <f t="shared" si="107"/>
        <v>3080.864857</v>
      </c>
      <c r="BY15" s="91">
        <f t="shared" si="107"/>
        <v>5421.294837</v>
      </c>
      <c r="BZ15" s="14"/>
      <c r="CA15" s="44" t="str">
        <f t="shared" si="58"/>
        <v>#REF!</v>
      </c>
      <c r="CB15" s="44">
        <f t="shared" si="77"/>
        <v>39725.62886</v>
      </c>
      <c r="CC15" s="69">
        <f t="shared" si="59"/>
        <v>90021180</v>
      </c>
      <c r="CD15" s="69">
        <f t="shared" si="60"/>
        <v>90022080</v>
      </c>
      <c r="CE15" s="69">
        <f t="shared" si="61"/>
        <v>90022380</v>
      </c>
      <c r="CF15" s="75">
        <f t="shared" ref="CF15:CM15" si="108">IF($CC15=CF$5,$AU15,0)</f>
        <v>0</v>
      </c>
      <c r="CG15" s="75" t="str">
        <f t="shared" si="108"/>
        <v>#REF!</v>
      </c>
      <c r="CH15" s="75">
        <f t="shared" si="108"/>
        <v>0</v>
      </c>
      <c r="CI15" s="75">
        <f t="shared" si="108"/>
        <v>0</v>
      </c>
      <c r="CJ15" s="75">
        <f t="shared" si="108"/>
        <v>0</v>
      </c>
      <c r="CK15" s="75">
        <f t="shared" si="108"/>
        <v>0</v>
      </c>
      <c r="CL15" s="75">
        <f t="shared" si="108"/>
        <v>0</v>
      </c>
      <c r="CM15" s="75">
        <f t="shared" si="108"/>
        <v>0</v>
      </c>
      <c r="CN15" s="75">
        <f t="shared" ref="CN15:CU15" si="109">IF($CC15=CN$5,$AV15,0)</f>
        <v>0</v>
      </c>
      <c r="CO15" s="75">
        <f t="shared" si="109"/>
        <v>36644.764</v>
      </c>
      <c r="CP15" s="75">
        <f t="shared" si="109"/>
        <v>0</v>
      </c>
      <c r="CQ15" s="75">
        <f t="shared" si="109"/>
        <v>0</v>
      </c>
      <c r="CR15" s="75">
        <f t="shared" si="109"/>
        <v>0</v>
      </c>
      <c r="CS15" s="75">
        <f t="shared" si="109"/>
        <v>0</v>
      </c>
      <c r="CT15" s="75">
        <f t="shared" si="109"/>
        <v>0</v>
      </c>
      <c r="CU15" s="75">
        <f t="shared" si="109"/>
        <v>0</v>
      </c>
      <c r="CV15" s="75">
        <f t="shared" ref="CV15:DC15" si="110">IF($CC15=CV$5,$AW15,0)</f>
        <v>0</v>
      </c>
      <c r="CW15" s="75">
        <f t="shared" si="110"/>
        <v>37643.24343</v>
      </c>
      <c r="CX15" s="75">
        <f t="shared" si="110"/>
        <v>0</v>
      </c>
      <c r="CY15" s="75">
        <f t="shared" si="110"/>
        <v>0</v>
      </c>
      <c r="CZ15" s="75">
        <f t="shared" si="110"/>
        <v>0</v>
      </c>
      <c r="DA15" s="75">
        <f t="shared" si="110"/>
        <v>0</v>
      </c>
      <c r="DB15" s="75">
        <f t="shared" si="110"/>
        <v>0</v>
      </c>
      <c r="DC15" s="75">
        <f t="shared" si="110"/>
        <v>0</v>
      </c>
      <c r="DD15" s="75">
        <f t="shared" ref="DD15:DI15" si="111">IF($CD15=DD$5,$BQ15,0)</f>
        <v>0</v>
      </c>
      <c r="DE15" s="75" t="str">
        <f t="shared" si="111"/>
        <v>#REF!</v>
      </c>
      <c r="DF15" s="75">
        <f t="shared" si="111"/>
        <v>0</v>
      </c>
      <c r="DG15" s="75">
        <f t="shared" si="111"/>
        <v>0</v>
      </c>
      <c r="DH15" s="75">
        <f t="shared" si="111"/>
        <v>0</v>
      </c>
      <c r="DI15" s="75">
        <f t="shared" si="111"/>
        <v>0</v>
      </c>
      <c r="DJ15" s="75">
        <f t="shared" ref="DJ15:DO15" si="112">IF($CE15=DJ$5,$BT15,0)</f>
        <v>0</v>
      </c>
      <c r="DK15" s="75">
        <f t="shared" si="112"/>
        <v>0</v>
      </c>
      <c r="DL15" s="75">
        <f t="shared" si="112"/>
        <v>0</v>
      </c>
      <c r="DM15" s="75">
        <f t="shared" si="112"/>
        <v>0</v>
      </c>
      <c r="DN15" s="75">
        <f t="shared" si="112"/>
        <v>0</v>
      </c>
      <c r="DO15" s="75">
        <f t="shared" si="112"/>
        <v>0</v>
      </c>
      <c r="DP15" s="75">
        <f t="shared" ref="DP15:DU15" si="113">IF($CD15=DP$5,$BR15,0)</f>
        <v>0</v>
      </c>
      <c r="DQ15" s="75">
        <f t="shared" si="113"/>
        <v>3080.864857</v>
      </c>
      <c r="DR15" s="75">
        <f t="shared" si="113"/>
        <v>0</v>
      </c>
      <c r="DS15" s="75">
        <f t="shared" si="113"/>
        <v>0</v>
      </c>
      <c r="DT15" s="75">
        <f t="shared" si="113"/>
        <v>0</v>
      </c>
      <c r="DU15" s="75">
        <f t="shared" si="113"/>
        <v>0</v>
      </c>
      <c r="DV15" s="75">
        <f t="shared" ref="DV15:EA15" si="114">IF($CE15=DV$5,$BU15,0)</f>
        <v>0</v>
      </c>
      <c r="DW15" s="75">
        <f t="shared" si="114"/>
        <v>0</v>
      </c>
      <c r="DX15" s="75">
        <f t="shared" si="114"/>
        <v>0</v>
      </c>
      <c r="DY15" s="75">
        <f t="shared" si="114"/>
        <v>0</v>
      </c>
      <c r="DZ15" s="75">
        <f t="shared" si="114"/>
        <v>0</v>
      </c>
      <c r="EA15" s="75">
        <f t="shared" si="114"/>
        <v>0</v>
      </c>
      <c r="EB15" s="75">
        <f t="shared" ref="EB15:EG15" si="115">IF($CD15=EB$5,$BS15,0)</f>
        <v>0</v>
      </c>
      <c r="EC15" s="75">
        <f t="shared" si="115"/>
        <v>5421.294837</v>
      </c>
      <c r="ED15" s="75">
        <f t="shared" si="115"/>
        <v>0</v>
      </c>
      <c r="EE15" s="75">
        <f t="shared" si="115"/>
        <v>0</v>
      </c>
      <c r="EF15" s="75">
        <f t="shared" si="115"/>
        <v>0</v>
      </c>
      <c r="EG15" s="75">
        <f t="shared" si="115"/>
        <v>0</v>
      </c>
      <c r="EH15" s="75">
        <f t="shared" ref="EH15:EM15" si="116">IF($CE15=EH$5,$BV15,0)</f>
        <v>0</v>
      </c>
      <c r="EI15" s="75">
        <f t="shared" si="116"/>
        <v>0</v>
      </c>
      <c r="EJ15" s="75">
        <f t="shared" si="116"/>
        <v>0</v>
      </c>
      <c r="EK15" s="75">
        <f t="shared" si="116"/>
        <v>0</v>
      </c>
      <c r="EL15" s="75">
        <f t="shared" si="116"/>
        <v>0</v>
      </c>
      <c r="EM15" s="75">
        <f t="shared" si="116"/>
        <v>0</v>
      </c>
    </row>
    <row r="16" ht="18.0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 t="s">
        <v>97</v>
      </c>
      <c r="Q16" s="29" t="s">
        <v>87</v>
      </c>
      <c r="R16" s="28">
        <v>9002.0</v>
      </c>
      <c r="S16" s="28">
        <v>1.0</v>
      </c>
      <c r="T16" s="28">
        <v>180.0</v>
      </c>
      <c r="U16" s="18" t="s">
        <v>104</v>
      </c>
      <c r="V16" s="18" t="s">
        <v>105</v>
      </c>
      <c r="W16" s="71">
        <v>1.0</v>
      </c>
      <c r="X16" s="90">
        <v>35009.0</v>
      </c>
      <c r="Y16" s="77">
        <f t="shared" si="31"/>
        <v>19.6</v>
      </c>
      <c r="Z16" s="77"/>
      <c r="AA16" s="28">
        <v>50.0</v>
      </c>
      <c r="AB16" s="28">
        <v>51.0</v>
      </c>
      <c r="AC16" s="28">
        <v>40.0</v>
      </c>
      <c r="AD16" s="92">
        <v>52.0</v>
      </c>
      <c r="AE16" s="28">
        <v>1.0</v>
      </c>
      <c r="AF16" s="28">
        <v>1.0</v>
      </c>
      <c r="AG16" s="28">
        <v>0.0</v>
      </c>
      <c r="AH16" s="28">
        <v>1.0</v>
      </c>
      <c r="AI16" s="28">
        <v>1.0</v>
      </c>
      <c r="AJ16" s="28">
        <v>1.0</v>
      </c>
      <c r="AK16" s="3"/>
      <c r="AL16" s="19" t="s">
        <v>106</v>
      </c>
      <c r="AM16" s="28"/>
      <c r="AN16" s="3"/>
      <c r="AO16" s="84" t="str">
        <f t="shared" si="32"/>
        <v>#REF!</v>
      </c>
      <c r="AP16" s="85" t="str">
        <f t="shared" ref="AP16:AQ16" si="117">AV16-AU16</f>
        <v>#REF!</v>
      </c>
      <c r="AQ16" s="85">
        <f t="shared" si="117"/>
        <v>1270.48662</v>
      </c>
      <c r="AR16" s="85" t="str">
        <f t="shared" si="34"/>
        <v>#REF!</v>
      </c>
      <c r="AS16" s="84">
        <f t="shared" si="35"/>
        <v>18.762875</v>
      </c>
      <c r="AT16" s="84">
        <f t="shared" si="36"/>
        <v>19.37368588</v>
      </c>
      <c r="AU16" s="94" t="str">
        <f t="shared" si="37"/>
        <v>#REF!</v>
      </c>
      <c r="AV16" s="94">
        <f t="shared" si="38"/>
        <v>39026.78</v>
      </c>
      <c r="AW16" s="94">
        <f t="shared" si="39"/>
        <v>40297.26662</v>
      </c>
      <c r="AX16" s="94">
        <f t="shared" si="40"/>
        <v>6713.6256</v>
      </c>
      <c r="AY16" s="94">
        <f t="shared" si="41"/>
        <v>6561.0432</v>
      </c>
      <c r="AZ16" s="94">
        <f t="shared" si="42"/>
        <v>7151.537088</v>
      </c>
      <c r="BA16" s="91">
        <f t="shared" ref="BA16:BC16" si="118">$W16*D$82*$AJ16</f>
        <v>250</v>
      </c>
      <c r="BB16" s="91">
        <f t="shared" si="118"/>
        <v>250</v>
      </c>
      <c r="BC16" s="91">
        <f t="shared" si="118"/>
        <v>250</v>
      </c>
      <c r="BD16" s="91" t="str">
        <f t="shared" ref="BD16:BF16" si="119">IF(AU16&gt;=D$43,D$43/1000*D$42*$AE16,IF(MOD(AU16,1000)&gt;0.1,$AE16*D$42*(ABS(AU16/1000)+1),$AE16*D$42*ABS(AU16/1000)))</f>
        <v>#REF!</v>
      </c>
      <c r="BE16" s="91">
        <f t="shared" si="119"/>
        <v>218.5462188</v>
      </c>
      <c r="BF16" s="91">
        <f t="shared" si="119"/>
        <v>225.4830757</v>
      </c>
      <c r="BG16" s="91" t="str">
        <f t="shared" si="45"/>
        <v>#REF!</v>
      </c>
      <c r="BH16" s="91">
        <f t="shared" si="46"/>
        <v>2419.66036</v>
      </c>
      <c r="BI16" s="91">
        <f t="shared" si="47"/>
        <v>2498.43053</v>
      </c>
      <c r="BJ16" s="91" t="str">
        <f t="shared" si="48"/>
        <v>#REF!</v>
      </c>
      <c r="BK16" s="91">
        <f t="shared" si="49"/>
        <v>2417.835997</v>
      </c>
      <c r="BL16" s="91" t="str">
        <f t="shared" ref="BL16:BN16" si="120">$AF16*AU16*D$85</f>
        <v>#REF!</v>
      </c>
      <c r="BM16" s="91">
        <f t="shared" si="120"/>
        <v>565.88831</v>
      </c>
      <c r="BN16" s="91">
        <f t="shared" si="120"/>
        <v>584.310366</v>
      </c>
      <c r="BO16" s="95">
        <f t="shared" si="51"/>
        <v>72</v>
      </c>
      <c r="BP16" s="95">
        <f t="shared" si="52"/>
        <v>72</v>
      </c>
      <c r="BQ16" s="91" t="str">
        <f t="shared" si="53"/>
        <v>#REF!</v>
      </c>
      <c r="BR16" s="91">
        <f t="shared" si="54"/>
        <v>10087.13809</v>
      </c>
      <c r="BS16" s="91">
        <f t="shared" si="55"/>
        <v>13199.59706</v>
      </c>
      <c r="BT16" s="91">
        <f t="shared" ref="BT16:BV16" si="121">IF($AG16=0,0,IF($AG16=1,D$48*AU16,IF($AG16=2,AU16*D$54,"Error in col x")))</f>
        <v>0</v>
      </c>
      <c r="BU16" s="91">
        <f t="shared" si="121"/>
        <v>0</v>
      </c>
      <c r="BV16" s="91">
        <f t="shared" si="121"/>
        <v>0</v>
      </c>
      <c r="BW16" s="91" t="str">
        <f t="shared" ref="BW16:BY16" si="122">SUM(BQ16,BT16)</f>
        <v>#REF!</v>
      </c>
      <c r="BX16" s="91">
        <f t="shared" si="122"/>
        <v>10087.13809</v>
      </c>
      <c r="BY16" s="91">
        <f t="shared" si="122"/>
        <v>13199.59706</v>
      </c>
      <c r="BZ16" s="14"/>
      <c r="CA16" s="44" t="str">
        <f t="shared" si="58"/>
        <v>#REF!</v>
      </c>
      <c r="CB16" s="44">
        <f t="shared" si="77"/>
        <v>49113.91809</v>
      </c>
      <c r="CC16" s="69">
        <f t="shared" si="59"/>
        <v>90021180</v>
      </c>
      <c r="CD16" s="69">
        <f t="shared" si="60"/>
        <v>90022080</v>
      </c>
      <c r="CE16" s="69">
        <f t="shared" si="61"/>
        <v>90022380</v>
      </c>
      <c r="CF16" s="75">
        <f t="shared" ref="CF16:CM16" si="123">IF($CC16=CF$5,$AU16,0)</f>
        <v>0</v>
      </c>
      <c r="CG16" s="75" t="str">
        <f t="shared" si="123"/>
        <v>#REF!</v>
      </c>
      <c r="CH16" s="75">
        <f t="shared" si="123"/>
        <v>0</v>
      </c>
      <c r="CI16" s="75">
        <f t="shared" si="123"/>
        <v>0</v>
      </c>
      <c r="CJ16" s="75">
        <f t="shared" si="123"/>
        <v>0</v>
      </c>
      <c r="CK16" s="75">
        <f t="shared" si="123"/>
        <v>0</v>
      </c>
      <c r="CL16" s="75">
        <f t="shared" si="123"/>
        <v>0</v>
      </c>
      <c r="CM16" s="75">
        <f t="shared" si="123"/>
        <v>0</v>
      </c>
      <c r="CN16" s="75">
        <f t="shared" ref="CN16:CU16" si="124">IF($CC16=CN$5,$AV16,0)</f>
        <v>0</v>
      </c>
      <c r="CO16" s="75">
        <f t="shared" si="124"/>
        <v>39026.78</v>
      </c>
      <c r="CP16" s="75">
        <f t="shared" si="124"/>
        <v>0</v>
      </c>
      <c r="CQ16" s="75">
        <f t="shared" si="124"/>
        <v>0</v>
      </c>
      <c r="CR16" s="75">
        <f t="shared" si="124"/>
        <v>0</v>
      </c>
      <c r="CS16" s="75">
        <f t="shared" si="124"/>
        <v>0</v>
      </c>
      <c r="CT16" s="75">
        <f t="shared" si="124"/>
        <v>0</v>
      </c>
      <c r="CU16" s="75">
        <f t="shared" si="124"/>
        <v>0</v>
      </c>
      <c r="CV16" s="75">
        <f t="shared" ref="CV16:DC16" si="125">IF($CC16=CV$5,$AW16,0)</f>
        <v>0</v>
      </c>
      <c r="CW16" s="75">
        <f t="shared" si="125"/>
        <v>40297.26662</v>
      </c>
      <c r="CX16" s="75">
        <f t="shared" si="125"/>
        <v>0</v>
      </c>
      <c r="CY16" s="75">
        <f t="shared" si="125"/>
        <v>0</v>
      </c>
      <c r="CZ16" s="75">
        <f t="shared" si="125"/>
        <v>0</v>
      </c>
      <c r="DA16" s="75">
        <f t="shared" si="125"/>
        <v>0</v>
      </c>
      <c r="DB16" s="75">
        <f t="shared" si="125"/>
        <v>0</v>
      </c>
      <c r="DC16" s="75">
        <f t="shared" si="125"/>
        <v>0</v>
      </c>
      <c r="DD16" s="75">
        <f t="shared" ref="DD16:DI16" si="126">IF($CD16=DD$5,$BQ16,0)</f>
        <v>0</v>
      </c>
      <c r="DE16" s="75" t="str">
        <f t="shared" si="126"/>
        <v>#REF!</v>
      </c>
      <c r="DF16" s="75">
        <f t="shared" si="126"/>
        <v>0</v>
      </c>
      <c r="DG16" s="75">
        <f t="shared" si="126"/>
        <v>0</v>
      </c>
      <c r="DH16" s="75">
        <f t="shared" si="126"/>
        <v>0</v>
      </c>
      <c r="DI16" s="75">
        <f t="shared" si="126"/>
        <v>0</v>
      </c>
      <c r="DJ16" s="75">
        <f t="shared" ref="DJ16:DO16" si="127">IF($CE16=DJ$5,$BT16,0)</f>
        <v>0</v>
      </c>
      <c r="DK16" s="75">
        <f t="shared" si="127"/>
        <v>0</v>
      </c>
      <c r="DL16" s="75">
        <f t="shared" si="127"/>
        <v>0</v>
      </c>
      <c r="DM16" s="75">
        <f t="shared" si="127"/>
        <v>0</v>
      </c>
      <c r="DN16" s="75">
        <f t="shared" si="127"/>
        <v>0</v>
      </c>
      <c r="DO16" s="75">
        <f t="shared" si="127"/>
        <v>0</v>
      </c>
      <c r="DP16" s="75">
        <f t="shared" ref="DP16:DU16" si="128">IF($CD16=DP$5,$BR16,0)</f>
        <v>0</v>
      </c>
      <c r="DQ16" s="75">
        <f t="shared" si="128"/>
        <v>10087.13809</v>
      </c>
      <c r="DR16" s="75">
        <f t="shared" si="128"/>
        <v>0</v>
      </c>
      <c r="DS16" s="75">
        <f t="shared" si="128"/>
        <v>0</v>
      </c>
      <c r="DT16" s="75">
        <f t="shared" si="128"/>
        <v>0</v>
      </c>
      <c r="DU16" s="75">
        <f t="shared" si="128"/>
        <v>0</v>
      </c>
      <c r="DV16" s="75">
        <f t="shared" ref="DV16:EA16" si="129">IF($CE16=DV$5,$BU16,0)</f>
        <v>0</v>
      </c>
      <c r="DW16" s="75">
        <f t="shared" si="129"/>
        <v>0</v>
      </c>
      <c r="DX16" s="75">
        <f t="shared" si="129"/>
        <v>0</v>
      </c>
      <c r="DY16" s="75">
        <f t="shared" si="129"/>
        <v>0</v>
      </c>
      <c r="DZ16" s="75">
        <f t="shared" si="129"/>
        <v>0</v>
      </c>
      <c r="EA16" s="75">
        <f t="shared" si="129"/>
        <v>0</v>
      </c>
      <c r="EB16" s="75">
        <f t="shared" ref="EB16:EG16" si="130">IF($CD16=EB$5,$BS16,0)</f>
        <v>0</v>
      </c>
      <c r="EC16" s="75">
        <f t="shared" si="130"/>
        <v>13199.59706</v>
      </c>
      <c r="ED16" s="75">
        <f t="shared" si="130"/>
        <v>0</v>
      </c>
      <c r="EE16" s="75">
        <f t="shared" si="130"/>
        <v>0</v>
      </c>
      <c r="EF16" s="75">
        <f t="shared" si="130"/>
        <v>0</v>
      </c>
      <c r="EG16" s="75">
        <f t="shared" si="130"/>
        <v>0</v>
      </c>
      <c r="EH16" s="75">
        <f t="shared" ref="EH16:EM16" si="131">IF($CE16=EH$5,$BV16,0)</f>
        <v>0</v>
      </c>
      <c r="EI16" s="75">
        <f t="shared" si="131"/>
        <v>0</v>
      </c>
      <c r="EJ16" s="75">
        <f t="shared" si="131"/>
        <v>0</v>
      </c>
      <c r="EK16" s="75">
        <f t="shared" si="131"/>
        <v>0</v>
      </c>
      <c r="EL16" s="75">
        <f t="shared" si="131"/>
        <v>0</v>
      </c>
      <c r="EM16" s="75">
        <f t="shared" si="131"/>
        <v>0</v>
      </c>
    </row>
    <row r="17" ht="23.25" customHeight="1">
      <c r="A17" s="18"/>
      <c r="B17" s="30" t="s">
        <v>108</v>
      </c>
      <c r="G17" s="18"/>
      <c r="H17" s="18"/>
      <c r="I17" s="18"/>
      <c r="J17" s="18"/>
      <c r="K17" s="18"/>
      <c r="L17" s="18"/>
      <c r="M17" s="18"/>
      <c r="N17" s="18"/>
      <c r="O17" s="18"/>
      <c r="P17" s="18" t="s">
        <v>109</v>
      </c>
      <c r="Q17" s="29" t="s">
        <v>87</v>
      </c>
      <c r="R17" s="28">
        <v>9002.0</v>
      </c>
      <c r="S17" s="28">
        <v>1.0</v>
      </c>
      <c r="T17" s="28">
        <v>180.0</v>
      </c>
      <c r="U17" s="18" t="s">
        <v>110</v>
      </c>
      <c r="V17" s="18" t="s">
        <v>111</v>
      </c>
      <c r="W17" s="71">
        <v>1.0</v>
      </c>
      <c r="X17" s="90">
        <v>37895.0</v>
      </c>
      <c r="Y17" s="77">
        <f t="shared" si="31"/>
        <v>11.7</v>
      </c>
      <c r="Z17" s="104"/>
      <c r="AA17" s="28">
        <v>42.0</v>
      </c>
      <c r="AB17" s="28">
        <v>43.0</v>
      </c>
      <c r="AC17" s="28">
        <v>40.0</v>
      </c>
      <c r="AD17" s="92">
        <v>52.0</v>
      </c>
      <c r="AE17" s="28">
        <v>1.0</v>
      </c>
      <c r="AF17" s="28">
        <v>1.0</v>
      </c>
      <c r="AG17" s="28">
        <v>1.0</v>
      </c>
      <c r="AH17" s="28">
        <v>1.0</v>
      </c>
      <c r="AI17" s="28">
        <v>1.0</v>
      </c>
      <c r="AJ17" s="28">
        <v>1.0</v>
      </c>
      <c r="AK17" s="3"/>
      <c r="AL17" s="40"/>
      <c r="AM17" s="28"/>
      <c r="AN17" s="3"/>
      <c r="AO17" s="84" t="str">
        <f t="shared" si="32"/>
        <v>#REF!</v>
      </c>
      <c r="AP17" s="85" t="str">
        <f t="shared" ref="AP17:AQ17" si="132">AV17-AU17</f>
        <v>#REF!</v>
      </c>
      <c r="AQ17" s="85">
        <f t="shared" si="132"/>
        <v>1213.82846</v>
      </c>
      <c r="AR17" s="85" t="str">
        <f t="shared" si="34"/>
        <v>#REF!</v>
      </c>
      <c r="AS17" s="84">
        <f t="shared" si="35"/>
        <v>18.04735</v>
      </c>
      <c r="AT17" s="84">
        <f t="shared" si="36"/>
        <v>18.63092138</v>
      </c>
      <c r="AU17" s="94" t="str">
        <f t="shared" si="37"/>
        <v>#REF!</v>
      </c>
      <c r="AV17" s="94">
        <f t="shared" si="38"/>
        <v>37538.488</v>
      </c>
      <c r="AW17" s="94">
        <f t="shared" si="39"/>
        <v>38752.31646</v>
      </c>
      <c r="AX17" s="94">
        <f t="shared" si="40"/>
        <v>6713.6256</v>
      </c>
      <c r="AY17" s="94">
        <f t="shared" si="41"/>
        <v>6561.0432</v>
      </c>
      <c r="AZ17" s="94">
        <f t="shared" si="42"/>
        <v>7151.537088</v>
      </c>
      <c r="BA17" s="91">
        <f t="shared" ref="BA17:BC17" si="133">$W17*D$82*$AJ17</f>
        <v>250</v>
      </c>
      <c r="BB17" s="91">
        <f t="shared" si="133"/>
        <v>250</v>
      </c>
      <c r="BC17" s="91">
        <f t="shared" si="133"/>
        <v>250</v>
      </c>
      <c r="BD17" s="91" t="str">
        <f t="shared" ref="BD17:BF17" si="134">IF(AU17&gt;=D$43,D$43/1000*D$42*$AE17,IF(MOD(AU17,1000)&gt;0.1,$AE17*D$42*(ABS(AU17/1000)+1),$AE17*D$42*ABS(AU17/1000)))</f>
        <v>#REF!</v>
      </c>
      <c r="BE17" s="91">
        <f t="shared" si="134"/>
        <v>210.4201445</v>
      </c>
      <c r="BF17" s="91">
        <f t="shared" si="134"/>
        <v>217.0476479</v>
      </c>
      <c r="BG17" s="91" t="str">
        <f t="shared" si="45"/>
        <v>#REF!</v>
      </c>
      <c r="BH17" s="91">
        <f t="shared" si="46"/>
        <v>2327.386256</v>
      </c>
      <c r="BI17" s="91">
        <f t="shared" si="47"/>
        <v>2402.643621</v>
      </c>
      <c r="BJ17" s="91" t="str">
        <f t="shared" si="48"/>
        <v>#REF!</v>
      </c>
      <c r="BK17" s="91">
        <f t="shared" si="49"/>
        <v>2325.138988</v>
      </c>
      <c r="BL17" s="91" t="str">
        <f t="shared" ref="BL17:BN17" si="135">$AF17*AU17*D$85</f>
        <v>#REF!</v>
      </c>
      <c r="BM17" s="91">
        <f t="shared" si="135"/>
        <v>544.308076</v>
      </c>
      <c r="BN17" s="91">
        <f t="shared" si="135"/>
        <v>561.9085887</v>
      </c>
      <c r="BO17" s="95">
        <f t="shared" si="51"/>
        <v>72</v>
      </c>
      <c r="BP17" s="95">
        <f t="shared" si="52"/>
        <v>72</v>
      </c>
      <c r="BQ17" s="91" t="str">
        <f t="shared" si="53"/>
        <v>#REF!</v>
      </c>
      <c r="BR17" s="91">
        <f t="shared" si="54"/>
        <v>9965.157676</v>
      </c>
      <c r="BS17" s="91">
        <f t="shared" si="55"/>
        <v>12980.27593</v>
      </c>
      <c r="BT17" s="91" t="str">
        <f t="shared" ref="BT17:BV17" si="136">IF($AG17=0,0,IF($AG17=1,D$48*AU17,IF($AG17=2,AU17*D$54,"Error in col x")))</f>
        <v>#REF!</v>
      </c>
      <c r="BU17" s="91">
        <f t="shared" si="136"/>
        <v>2627.69416</v>
      </c>
      <c r="BV17" s="91">
        <f t="shared" si="136"/>
        <v>2712.662152</v>
      </c>
      <c r="BW17" s="91" t="str">
        <f t="shared" ref="BW17:BY17" si="137">SUM(BQ17,BT17)</f>
        <v>#REF!</v>
      </c>
      <c r="BX17" s="91">
        <f t="shared" si="137"/>
        <v>12592.85184</v>
      </c>
      <c r="BY17" s="91">
        <f t="shared" si="137"/>
        <v>15692.93808</v>
      </c>
      <c r="BZ17" s="14"/>
      <c r="CA17" s="44" t="str">
        <f t="shared" si="58"/>
        <v>#REF!</v>
      </c>
      <c r="CB17" s="44">
        <f t="shared" si="77"/>
        <v>50131.33984</v>
      </c>
      <c r="CC17" s="69">
        <f t="shared" si="59"/>
        <v>90021180</v>
      </c>
      <c r="CD17" s="69">
        <f t="shared" si="60"/>
        <v>90022080</v>
      </c>
      <c r="CE17" s="69">
        <f t="shared" si="61"/>
        <v>90022380</v>
      </c>
      <c r="CF17" s="75">
        <f t="shared" ref="CF17:CM17" si="138">IF($CC17=CF$5,$AU17,0)</f>
        <v>0</v>
      </c>
      <c r="CG17" s="75" t="str">
        <f t="shared" si="138"/>
        <v>#REF!</v>
      </c>
      <c r="CH17" s="75">
        <f t="shared" si="138"/>
        <v>0</v>
      </c>
      <c r="CI17" s="75">
        <f t="shared" si="138"/>
        <v>0</v>
      </c>
      <c r="CJ17" s="75">
        <f t="shared" si="138"/>
        <v>0</v>
      </c>
      <c r="CK17" s="75">
        <f t="shared" si="138"/>
        <v>0</v>
      </c>
      <c r="CL17" s="75">
        <f t="shared" si="138"/>
        <v>0</v>
      </c>
      <c r="CM17" s="75">
        <f t="shared" si="138"/>
        <v>0</v>
      </c>
      <c r="CN17" s="75">
        <f t="shared" ref="CN17:CU17" si="139">IF($CC17=CN$5,$AV17,0)</f>
        <v>0</v>
      </c>
      <c r="CO17" s="75">
        <f t="shared" si="139"/>
        <v>37538.488</v>
      </c>
      <c r="CP17" s="75">
        <f t="shared" si="139"/>
        <v>0</v>
      </c>
      <c r="CQ17" s="75">
        <f t="shared" si="139"/>
        <v>0</v>
      </c>
      <c r="CR17" s="75">
        <f t="shared" si="139"/>
        <v>0</v>
      </c>
      <c r="CS17" s="75">
        <f t="shared" si="139"/>
        <v>0</v>
      </c>
      <c r="CT17" s="75">
        <f t="shared" si="139"/>
        <v>0</v>
      </c>
      <c r="CU17" s="75">
        <f t="shared" si="139"/>
        <v>0</v>
      </c>
      <c r="CV17" s="75">
        <f t="shared" ref="CV17:DC17" si="140">IF($CC17=CV$5,$AW17,0)</f>
        <v>0</v>
      </c>
      <c r="CW17" s="75">
        <f t="shared" si="140"/>
        <v>38752.31646</v>
      </c>
      <c r="CX17" s="75">
        <f t="shared" si="140"/>
        <v>0</v>
      </c>
      <c r="CY17" s="75">
        <f t="shared" si="140"/>
        <v>0</v>
      </c>
      <c r="CZ17" s="75">
        <f t="shared" si="140"/>
        <v>0</v>
      </c>
      <c r="DA17" s="75">
        <f t="shared" si="140"/>
        <v>0</v>
      </c>
      <c r="DB17" s="75">
        <f t="shared" si="140"/>
        <v>0</v>
      </c>
      <c r="DC17" s="75">
        <f t="shared" si="140"/>
        <v>0</v>
      </c>
      <c r="DD17" s="75">
        <f t="shared" ref="DD17:DI17" si="141">IF($CD17=DD$5,$BQ17,0)</f>
        <v>0</v>
      </c>
      <c r="DE17" s="75" t="str">
        <f t="shared" si="141"/>
        <v>#REF!</v>
      </c>
      <c r="DF17" s="75">
        <f t="shared" si="141"/>
        <v>0</v>
      </c>
      <c r="DG17" s="75">
        <f t="shared" si="141"/>
        <v>0</v>
      </c>
      <c r="DH17" s="75">
        <f t="shared" si="141"/>
        <v>0</v>
      </c>
      <c r="DI17" s="75">
        <f t="shared" si="141"/>
        <v>0</v>
      </c>
      <c r="DJ17" s="75">
        <f t="shared" ref="DJ17:DO17" si="142">IF($CE17=DJ$5,$BT17,0)</f>
        <v>0</v>
      </c>
      <c r="DK17" s="75" t="str">
        <f t="shared" si="142"/>
        <v>#REF!</v>
      </c>
      <c r="DL17" s="75">
        <f t="shared" si="142"/>
        <v>0</v>
      </c>
      <c r="DM17" s="75">
        <f t="shared" si="142"/>
        <v>0</v>
      </c>
      <c r="DN17" s="75">
        <f t="shared" si="142"/>
        <v>0</v>
      </c>
      <c r="DO17" s="75">
        <f t="shared" si="142"/>
        <v>0</v>
      </c>
      <c r="DP17" s="75">
        <f t="shared" ref="DP17:DU17" si="143">IF($CD17=DP$5,$BR17,0)</f>
        <v>0</v>
      </c>
      <c r="DQ17" s="75">
        <f t="shared" si="143"/>
        <v>9965.157676</v>
      </c>
      <c r="DR17" s="75">
        <f t="shared" si="143"/>
        <v>0</v>
      </c>
      <c r="DS17" s="75">
        <f t="shared" si="143"/>
        <v>0</v>
      </c>
      <c r="DT17" s="75">
        <f t="shared" si="143"/>
        <v>0</v>
      </c>
      <c r="DU17" s="75">
        <f t="shared" si="143"/>
        <v>0</v>
      </c>
      <c r="DV17" s="75">
        <f t="shared" ref="DV17:EA17" si="144">IF($CE17=DV$5,$BU17,0)</f>
        <v>0</v>
      </c>
      <c r="DW17" s="75">
        <f t="shared" si="144"/>
        <v>2627.69416</v>
      </c>
      <c r="DX17" s="75">
        <f t="shared" si="144"/>
        <v>0</v>
      </c>
      <c r="DY17" s="75">
        <f t="shared" si="144"/>
        <v>0</v>
      </c>
      <c r="DZ17" s="75">
        <f t="shared" si="144"/>
        <v>0</v>
      </c>
      <c r="EA17" s="75">
        <f t="shared" si="144"/>
        <v>0</v>
      </c>
      <c r="EB17" s="75">
        <f t="shared" ref="EB17:EG17" si="145">IF($CD17=EB$5,$BS17,0)</f>
        <v>0</v>
      </c>
      <c r="EC17" s="75">
        <f t="shared" si="145"/>
        <v>12980.27593</v>
      </c>
      <c r="ED17" s="75">
        <f t="shared" si="145"/>
        <v>0</v>
      </c>
      <c r="EE17" s="75">
        <f t="shared" si="145"/>
        <v>0</v>
      </c>
      <c r="EF17" s="75">
        <f t="shared" si="145"/>
        <v>0</v>
      </c>
      <c r="EG17" s="75">
        <f t="shared" si="145"/>
        <v>0</v>
      </c>
      <c r="EH17" s="75">
        <f t="shared" ref="EH17:EM17" si="146">IF($CE17=EH$5,$BV17,0)</f>
        <v>0</v>
      </c>
      <c r="EI17" s="75">
        <f t="shared" si="146"/>
        <v>2712.662152</v>
      </c>
      <c r="EJ17" s="75">
        <f t="shared" si="146"/>
        <v>0</v>
      </c>
      <c r="EK17" s="75">
        <f t="shared" si="146"/>
        <v>0</v>
      </c>
      <c r="EL17" s="75">
        <f t="shared" si="146"/>
        <v>0</v>
      </c>
      <c r="EM17" s="75">
        <f t="shared" si="146"/>
        <v>0</v>
      </c>
    </row>
    <row r="18" ht="18.0" customHeight="1">
      <c r="A18" s="18"/>
      <c r="B18" s="19" t="s">
        <v>112</v>
      </c>
      <c r="G18" s="18"/>
      <c r="H18" s="18"/>
      <c r="I18" s="18"/>
      <c r="J18" s="18"/>
      <c r="K18" s="18"/>
      <c r="L18" s="18"/>
      <c r="M18" s="18"/>
      <c r="N18" s="18"/>
      <c r="O18" s="18"/>
      <c r="P18" s="105" t="s">
        <v>113</v>
      </c>
      <c r="Q18" s="105" t="s">
        <v>114</v>
      </c>
      <c r="R18" s="105">
        <v>9002.0</v>
      </c>
      <c r="S18" s="105">
        <v>1.0</v>
      </c>
      <c r="T18" s="105">
        <v>180.0</v>
      </c>
      <c r="U18" s="105" t="s">
        <v>115</v>
      </c>
      <c r="V18" s="106"/>
      <c r="W18" s="107">
        <v>0.25</v>
      </c>
      <c r="X18" s="105"/>
      <c r="Y18" s="105"/>
      <c r="Z18" s="105"/>
      <c r="AA18" s="108">
        <v>31.0</v>
      </c>
      <c r="AB18" s="109"/>
      <c r="AC18" s="109">
        <v>10.0</v>
      </c>
      <c r="AD18" s="92">
        <v>52.0</v>
      </c>
      <c r="AE18" s="109">
        <v>1.0</v>
      </c>
      <c r="AF18" s="109">
        <v>1.0</v>
      </c>
      <c r="AG18" s="109">
        <v>1.0</v>
      </c>
      <c r="AH18" s="109">
        <v>1.0</v>
      </c>
      <c r="AI18" s="109">
        <v>1.0</v>
      </c>
      <c r="AJ18" s="109">
        <v>1.0</v>
      </c>
      <c r="AK18" s="3"/>
      <c r="AL18" s="78"/>
      <c r="AM18" s="28"/>
      <c r="AN18" s="3"/>
      <c r="AO18" s="84"/>
      <c r="AP18" s="85"/>
      <c r="AQ18" s="85"/>
      <c r="AR18" s="85"/>
      <c r="AS18" s="84">
        <f t="shared" si="35"/>
        <v>17.617675</v>
      </c>
      <c r="AT18" s="84"/>
      <c r="AU18" s="94"/>
      <c r="AV18" s="94">
        <f t="shared" si="38"/>
        <v>9161.191</v>
      </c>
      <c r="AW18" s="94"/>
      <c r="AX18" s="94">
        <f t="shared" si="40"/>
        <v>1678.4064</v>
      </c>
      <c r="AY18" s="94">
        <f t="shared" si="41"/>
        <v>1640.2608</v>
      </c>
      <c r="AZ18" s="94">
        <f t="shared" si="42"/>
        <v>1787.884272</v>
      </c>
      <c r="BA18" s="91">
        <f t="shared" ref="BA18:BC18" si="147">$W18*D$82*$AJ18</f>
        <v>62.5</v>
      </c>
      <c r="BB18" s="91">
        <f t="shared" si="147"/>
        <v>62.5</v>
      </c>
      <c r="BC18" s="91">
        <f t="shared" si="147"/>
        <v>62.5</v>
      </c>
      <c r="BD18" s="91"/>
      <c r="BE18" s="91">
        <f>IF(AV18&gt;=E$43,E$43/1000*E$42*$AE18,IF(MOD(AV18,1000)&gt;0.1,$AE18*E$42*(ABS(AV18/1000)+1),$AE18*E$42*ABS(AV18/1000)))</f>
        <v>55.48010286</v>
      </c>
      <c r="BF18" s="91"/>
      <c r="BG18" s="91"/>
      <c r="BH18" s="91">
        <f t="shared" si="46"/>
        <v>567.993842</v>
      </c>
      <c r="BI18" s="91"/>
      <c r="BJ18" s="91"/>
      <c r="BK18" s="91"/>
      <c r="BL18" s="91"/>
      <c r="BM18" s="91">
        <f>$AF18*AV18*E$85</f>
        <v>132.8372695</v>
      </c>
      <c r="BN18" s="91"/>
      <c r="BO18" s="110">
        <f t="shared" si="51"/>
        <v>54.967146</v>
      </c>
      <c r="BP18" s="74"/>
      <c r="BQ18" s="91"/>
      <c r="BR18" s="91">
        <f t="shared" si="54"/>
        <v>2514.03916</v>
      </c>
      <c r="BS18" s="91"/>
      <c r="BT18" s="91"/>
      <c r="BU18" s="91">
        <f>IF($AG18=0,0,IF($AG18=1,E$48*AV18,IF($AG18=2,AV18*E$54,"Error in col x")))</f>
        <v>641.28337</v>
      </c>
      <c r="BV18" s="91"/>
      <c r="BW18" s="91"/>
      <c r="BX18" s="91">
        <f>SUM(BR18,BU18)</f>
        <v>3155.32253</v>
      </c>
      <c r="BY18" s="91"/>
      <c r="BZ18" s="14"/>
      <c r="CA18" s="44"/>
      <c r="CB18" s="44">
        <f t="shared" si="77"/>
        <v>12316.51353</v>
      </c>
      <c r="CC18" s="69">
        <f t="shared" si="59"/>
        <v>90021180</v>
      </c>
      <c r="CD18" s="69">
        <f t="shared" si="60"/>
        <v>90022080</v>
      </c>
      <c r="CE18" s="69">
        <f t="shared" si="61"/>
        <v>90022380</v>
      </c>
      <c r="CF18" s="75"/>
      <c r="CG18" s="75"/>
      <c r="CH18" s="75"/>
      <c r="CI18" s="75"/>
      <c r="CJ18" s="75"/>
      <c r="CK18" s="75"/>
      <c r="CL18" s="75"/>
      <c r="CM18" s="75"/>
      <c r="CN18" s="75">
        <f t="shared" ref="CN18:CU18" si="148">IF($CC18=CN$5,$AV18,0)</f>
        <v>0</v>
      </c>
      <c r="CO18" s="75">
        <f t="shared" si="148"/>
        <v>9161.191</v>
      </c>
      <c r="CP18" s="75">
        <f t="shared" si="148"/>
        <v>0</v>
      </c>
      <c r="CQ18" s="75">
        <f t="shared" si="148"/>
        <v>0</v>
      </c>
      <c r="CR18" s="75">
        <f t="shared" si="148"/>
        <v>0</v>
      </c>
      <c r="CS18" s="75">
        <f t="shared" si="148"/>
        <v>0</v>
      </c>
      <c r="CT18" s="75">
        <f t="shared" si="148"/>
        <v>0</v>
      </c>
      <c r="CU18" s="75">
        <f t="shared" si="148"/>
        <v>0</v>
      </c>
      <c r="CV18" s="75">
        <f t="shared" ref="CV18:DC18" si="149">IF($CC18=CV$5,$AW18,0)</f>
        <v>0</v>
      </c>
      <c r="CW18" s="75" t="str">
        <f t="shared" si="149"/>
        <v/>
      </c>
      <c r="CX18" s="75">
        <f t="shared" si="149"/>
        <v>0</v>
      </c>
      <c r="CY18" s="75">
        <f t="shared" si="149"/>
        <v>0</v>
      </c>
      <c r="CZ18" s="75">
        <f t="shared" si="149"/>
        <v>0</v>
      </c>
      <c r="DA18" s="75">
        <f t="shared" si="149"/>
        <v>0</v>
      </c>
      <c r="DB18" s="75">
        <f t="shared" si="149"/>
        <v>0</v>
      </c>
      <c r="DC18" s="75">
        <f t="shared" si="149"/>
        <v>0</v>
      </c>
      <c r="DD18" s="75">
        <f t="shared" ref="DD18:DI18" si="150">IF($CD18=DD$5,$BQ18,0)</f>
        <v>0</v>
      </c>
      <c r="DE18" s="75" t="str">
        <f t="shared" si="150"/>
        <v/>
      </c>
      <c r="DF18" s="75">
        <f t="shared" si="150"/>
        <v>0</v>
      </c>
      <c r="DG18" s="75">
        <f t="shared" si="150"/>
        <v>0</v>
      </c>
      <c r="DH18" s="75">
        <f t="shared" si="150"/>
        <v>0</v>
      </c>
      <c r="DI18" s="75">
        <f t="shared" si="150"/>
        <v>0</v>
      </c>
      <c r="DJ18" s="75">
        <f t="shared" ref="DJ18:DO18" si="151">IF($CE18=DJ$5,$BT18,0)</f>
        <v>0</v>
      </c>
      <c r="DK18" s="75" t="str">
        <f t="shared" si="151"/>
        <v/>
      </c>
      <c r="DL18" s="75">
        <f t="shared" si="151"/>
        <v>0</v>
      </c>
      <c r="DM18" s="75">
        <f t="shared" si="151"/>
        <v>0</v>
      </c>
      <c r="DN18" s="75">
        <f t="shared" si="151"/>
        <v>0</v>
      </c>
      <c r="DO18" s="75">
        <f t="shared" si="151"/>
        <v>0</v>
      </c>
      <c r="DP18" s="75">
        <f t="shared" ref="DP18:DU18" si="152">IF($CD18=DP$5,$BR18,0)</f>
        <v>0</v>
      </c>
      <c r="DQ18" s="75">
        <f t="shared" si="152"/>
        <v>2514.03916</v>
      </c>
      <c r="DR18" s="75">
        <f t="shared" si="152"/>
        <v>0</v>
      </c>
      <c r="DS18" s="75">
        <f t="shared" si="152"/>
        <v>0</v>
      </c>
      <c r="DT18" s="75">
        <f t="shared" si="152"/>
        <v>0</v>
      </c>
      <c r="DU18" s="75">
        <f t="shared" si="152"/>
        <v>0</v>
      </c>
      <c r="DV18" s="75">
        <f t="shared" ref="DV18:EA18" si="153">IF($CE18=DV$5,$BU18,0)</f>
        <v>0</v>
      </c>
      <c r="DW18" s="75">
        <f t="shared" si="153"/>
        <v>641.28337</v>
      </c>
      <c r="DX18" s="75">
        <f t="shared" si="153"/>
        <v>0</v>
      </c>
      <c r="DY18" s="75">
        <f t="shared" si="153"/>
        <v>0</v>
      </c>
      <c r="DZ18" s="75">
        <f t="shared" si="153"/>
        <v>0</v>
      </c>
      <c r="EA18" s="75">
        <f t="shared" si="153"/>
        <v>0</v>
      </c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</row>
    <row r="19" ht="16.5" customHeight="1">
      <c r="A19" s="18"/>
      <c r="B19" s="18"/>
      <c r="C19" s="2"/>
      <c r="D19" s="28"/>
      <c r="E19" s="28"/>
      <c r="F19" s="28"/>
      <c r="G19" s="18"/>
      <c r="H19" s="18"/>
      <c r="I19" s="18"/>
      <c r="J19" s="18"/>
      <c r="K19" s="18"/>
      <c r="L19" s="18"/>
      <c r="M19" s="18"/>
      <c r="N19" s="18"/>
      <c r="O19" s="18"/>
      <c r="P19" s="18" t="s">
        <v>116</v>
      </c>
      <c r="Q19" s="29" t="s">
        <v>87</v>
      </c>
      <c r="R19" s="28">
        <v>9002.0</v>
      </c>
      <c r="S19" s="28">
        <v>1.0</v>
      </c>
      <c r="T19" s="28">
        <v>180.0</v>
      </c>
      <c r="U19" s="18" t="s">
        <v>117</v>
      </c>
      <c r="V19" s="18" t="s">
        <v>118</v>
      </c>
      <c r="W19" s="71">
        <v>1.0</v>
      </c>
      <c r="X19" s="90">
        <v>39237.0</v>
      </c>
      <c r="Y19" s="77">
        <f t="shared" ref="Y19:Y21" si="171">IF(X19&gt;1,ABS(ROUND(($Y$5-X19)/365.25,1))," ")</f>
        <v>8.1</v>
      </c>
      <c r="Z19" s="77" t="s">
        <v>119</v>
      </c>
      <c r="AA19" s="36">
        <v>110.0</v>
      </c>
      <c r="AB19" s="36">
        <v>110.0</v>
      </c>
      <c r="AC19" s="28">
        <v>40.0</v>
      </c>
      <c r="AD19" s="92">
        <v>52.0</v>
      </c>
      <c r="AE19" s="28">
        <v>1.0</v>
      </c>
      <c r="AF19" s="28">
        <v>1.0</v>
      </c>
      <c r="AG19" s="28">
        <v>1.0</v>
      </c>
      <c r="AH19" s="28">
        <v>1.0</v>
      </c>
      <c r="AI19" s="28">
        <v>1.0</v>
      </c>
      <c r="AJ19" s="28">
        <v>1.0</v>
      </c>
      <c r="AK19" s="3"/>
      <c r="AL19" s="40" t="s">
        <v>42</v>
      </c>
      <c r="AM19" s="28"/>
      <c r="AN19" s="3"/>
      <c r="AO19" s="84" t="str">
        <f t="shared" ref="AO19:AO27" si="172">VLOOKUP(#REF!,$C$109:$G$234,2)</f>
        <v>#REF!</v>
      </c>
      <c r="AP19" s="85" t="str">
        <f t="shared" ref="AP19:AQ19" si="154">AV19-AU19</f>
        <v>#REF!</v>
      </c>
      <c r="AQ19" s="85">
        <f t="shared" si="154"/>
        <v>865.41598</v>
      </c>
      <c r="AR19" s="85" t="str">
        <f t="shared" ref="AR19:AR27" si="174">AW19-AU19</f>
        <v>#REF!</v>
      </c>
      <c r="AS19" s="84">
        <f t="shared" si="35"/>
        <v>22.54735</v>
      </c>
      <c r="AT19" s="84">
        <f t="shared" ref="AT19:AT27" si="175">VLOOKUP($AB19,$C$109:$G$234,4)</f>
        <v>22.96341538</v>
      </c>
      <c r="AU19" s="94" t="str">
        <f t="shared" ref="AU19:AU21" si="176">IF($E$9=0,$AO19*$W19,IF($E$9=1,$AO19*$AC19*$AD19,"error some place"))</f>
        <v>#REF!</v>
      </c>
      <c r="AV19" s="94">
        <f t="shared" si="38"/>
        <v>46898.488</v>
      </c>
      <c r="AW19" s="94">
        <f t="shared" ref="AW19:AW21" si="177">IF($E$9=0,$AT19*$W19,IF($E$9=1,$AT19*$AC19*$AD19,"error some place"))</f>
        <v>47763.90398</v>
      </c>
      <c r="AX19" s="94">
        <f t="shared" si="40"/>
        <v>6713.6256</v>
      </c>
      <c r="AY19" s="94">
        <f t="shared" si="41"/>
        <v>6561.0432</v>
      </c>
      <c r="AZ19" s="94">
        <f t="shared" si="42"/>
        <v>7151.537088</v>
      </c>
      <c r="BA19" s="91">
        <f t="shared" ref="BA19:BC19" si="155">$W19*D$82*$AJ19</f>
        <v>250</v>
      </c>
      <c r="BB19" s="91">
        <f t="shared" si="155"/>
        <v>250</v>
      </c>
      <c r="BC19" s="91">
        <f t="shared" si="155"/>
        <v>250</v>
      </c>
      <c r="BD19" s="91" t="str">
        <f t="shared" ref="BD19:BF19" si="156">IF(AU19&gt;=D$43,D$43/1000*D$42*$AE19,IF(MOD(AU19,1000)&gt;0.1,$AE19*D$42*(ABS(AU19/1000)+1),$AE19*D$42*ABS(AU19/1000)))</f>
        <v>#REF!</v>
      </c>
      <c r="BE19" s="91">
        <f t="shared" si="156"/>
        <v>261.5257445</v>
      </c>
      <c r="BF19" s="91">
        <f t="shared" si="156"/>
        <v>266.2509157</v>
      </c>
      <c r="BG19" s="91" t="str">
        <f t="shared" ref="BG19:BG27" si="180">AU19*D$88*AH19</f>
        <v>#REF!</v>
      </c>
      <c r="BH19" s="91">
        <f t="shared" si="46"/>
        <v>2907.706256</v>
      </c>
      <c r="BI19" s="91">
        <f t="shared" ref="BI19:BI27" si="181">AW19*F$88*AH19</f>
        <v>2961.362047</v>
      </c>
      <c r="BJ19" s="91" t="str">
        <f t="shared" ref="BJ19:BJ27" si="182">AU19*$D$38</f>
        <v>#REF!</v>
      </c>
      <c r="BK19" s="91">
        <f t="shared" ref="BK19:BK27" si="183">AW19*$F$38</f>
        <v>2865.834239</v>
      </c>
      <c r="BL19" s="91" t="str">
        <f t="shared" ref="BL19:BN19" si="157">$AF19*AU19*D$85</f>
        <v>#REF!</v>
      </c>
      <c r="BM19" s="91">
        <f t="shared" si="157"/>
        <v>680.028076</v>
      </c>
      <c r="BN19" s="91">
        <f t="shared" si="157"/>
        <v>692.5766077</v>
      </c>
      <c r="BO19" s="95">
        <f t="shared" si="51"/>
        <v>72</v>
      </c>
      <c r="BP19" s="95">
        <f t="shared" ref="BP19:BP21" si="185">IF(AW19&gt;$C$91,$C$91*$F$91,IF(AW19&lt;$C$91,AW19*$F$91))</f>
        <v>72</v>
      </c>
      <c r="BQ19" s="91" t="str">
        <f t="shared" ref="BQ19:BQ27" si="186">AX19+BA19+BD19+BG19+BJ19+BL19+#REF!</f>
        <v>#REF!</v>
      </c>
      <c r="BR19" s="91">
        <f t="shared" si="54"/>
        <v>10732.30328</v>
      </c>
      <c r="BS19" s="91">
        <f t="shared" ref="BS19:BS27" si="187">AZ19+BC19+BF19+BI19+BK19+BN19+BP19</f>
        <v>14259.5609</v>
      </c>
      <c r="BT19" s="91" t="str">
        <f t="shared" ref="BT19:BV19" si="158">IF($AG19=0,0,IF($AG19=1,D$48*AU19,IF($AG19=2,AU19*D$54,"Error in col x")))</f>
        <v>#REF!</v>
      </c>
      <c r="BU19" s="91">
        <f t="shared" si="158"/>
        <v>3282.89416</v>
      </c>
      <c r="BV19" s="91">
        <f t="shared" si="158"/>
        <v>3343.473279</v>
      </c>
      <c r="BW19" s="91" t="str">
        <f t="shared" ref="BW19:BY19" si="159">SUM(BQ19,BT19)</f>
        <v>#REF!</v>
      </c>
      <c r="BX19" s="91">
        <f t="shared" si="159"/>
        <v>14015.19744</v>
      </c>
      <c r="BY19" s="91">
        <f t="shared" si="159"/>
        <v>17603.03418</v>
      </c>
      <c r="BZ19" s="14"/>
      <c r="CA19" s="44" t="str">
        <f t="shared" ref="CA19:CB19" si="160">SUM(AU19,BW19)</f>
        <v>#REF!</v>
      </c>
      <c r="CB19" s="44">
        <f t="shared" si="160"/>
        <v>60913.68544</v>
      </c>
      <c r="CC19" s="69">
        <f t="shared" si="59"/>
        <v>90021180</v>
      </c>
      <c r="CD19" s="69">
        <f t="shared" si="60"/>
        <v>90022080</v>
      </c>
      <c r="CE19" s="69">
        <f t="shared" si="61"/>
        <v>90022380</v>
      </c>
      <c r="CF19" s="75">
        <f t="shared" ref="CF19:CM19" si="161">IF($CC19=CF$5,$AU19,0)</f>
        <v>0</v>
      </c>
      <c r="CG19" s="75" t="str">
        <f t="shared" si="161"/>
        <v>#REF!</v>
      </c>
      <c r="CH19" s="75">
        <f t="shared" si="161"/>
        <v>0</v>
      </c>
      <c r="CI19" s="75">
        <f t="shared" si="161"/>
        <v>0</v>
      </c>
      <c r="CJ19" s="75">
        <f t="shared" si="161"/>
        <v>0</v>
      </c>
      <c r="CK19" s="75">
        <f t="shared" si="161"/>
        <v>0</v>
      </c>
      <c r="CL19" s="75">
        <f t="shared" si="161"/>
        <v>0</v>
      </c>
      <c r="CM19" s="75">
        <f t="shared" si="161"/>
        <v>0</v>
      </c>
      <c r="CN19" s="75">
        <f t="shared" ref="CN19:CU19" si="162">IF($CC19=CN$5,$AV19,0)</f>
        <v>0</v>
      </c>
      <c r="CO19" s="75">
        <f t="shared" si="162"/>
        <v>46898.488</v>
      </c>
      <c r="CP19" s="75">
        <f t="shared" si="162"/>
        <v>0</v>
      </c>
      <c r="CQ19" s="75">
        <f t="shared" si="162"/>
        <v>0</v>
      </c>
      <c r="CR19" s="75">
        <f t="shared" si="162"/>
        <v>0</v>
      </c>
      <c r="CS19" s="75">
        <f t="shared" si="162"/>
        <v>0</v>
      </c>
      <c r="CT19" s="75">
        <f t="shared" si="162"/>
        <v>0</v>
      </c>
      <c r="CU19" s="75">
        <f t="shared" si="162"/>
        <v>0</v>
      </c>
      <c r="CV19" s="75">
        <f t="shared" ref="CV19:DC19" si="163">IF($CC19=CV$5,$AW19,0)</f>
        <v>0</v>
      </c>
      <c r="CW19" s="75">
        <f t="shared" si="163"/>
        <v>47763.90398</v>
      </c>
      <c r="CX19" s="75">
        <f t="shared" si="163"/>
        <v>0</v>
      </c>
      <c r="CY19" s="75">
        <f t="shared" si="163"/>
        <v>0</v>
      </c>
      <c r="CZ19" s="75">
        <f t="shared" si="163"/>
        <v>0</v>
      </c>
      <c r="DA19" s="75">
        <f t="shared" si="163"/>
        <v>0</v>
      </c>
      <c r="DB19" s="75">
        <f t="shared" si="163"/>
        <v>0</v>
      </c>
      <c r="DC19" s="75">
        <f t="shared" si="163"/>
        <v>0</v>
      </c>
      <c r="DD19" s="75">
        <f t="shared" ref="DD19:DI19" si="164">IF($CD19=DD$5,$BQ19,0)</f>
        <v>0</v>
      </c>
      <c r="DE19" s="75" t="str">
        <f t="shared" si="164"/>
        <v>#REF!</v>
      </c>
      <c r="DF19" s="75">
        <f t="shared" si="164"/>
        <v>0</v>
      </c>
      <c r="DG19" s="75">
        <f t="shared" si="164"/>
        <v>0</v>
      </c>
      <c r="DH19" s="75">
        <f t="shared" si="164"/>
        <v>0</v>
      </c>
      <c r="DI19" s="75">
        <f t="shared" si="164"/>
        <v>0</v>
      </c>
      <c r="DJ19" s="75">
        <f t="shared" ref="DJ19:DO19" si="165">IF($CE19=DJ$5,$BT19,0)</f>
        <v>0</v>
      </c>
      <c r="DK19" s="75" t="str">
        <f t="shared" si="165"/>
        <v>#REF!</v>
      </c>
      <c r="DL19" s="75">
        <f t="shared" si="165"/>
        <v>0</v>
      </c>
      <c r="DM19" s="75">
        <f t="shared" si="165"/>
        <v>0</v>
      </c>
      <c r="DN19" s="75">
        <f t="shared" si="165"/>
        <v>0</v>
      </c>
      <c r="DO19" s="75">
        <f t="shared" si="165"/>
        <v>0</v>
      </c>
      <c r="DP19" s="75">
        <f t="shared" ref="DP19:DU19" si="166">IF($CD19=DP$5,$BR19,0)</f>
        <v>0</v>
      </c>
      <c r="DQ19" s="75">
        <f t="shared" si="166"/>
        <v>10732.30328</v>
      </c>
      <c r="DR19" s="75">
        <f t="shared" si="166"/>
        <v>0</v>
      </c>
      <c r="DS19" s="75">
        <f t="shared" si="166"/>
        <v>0</v>
      </c>
      <c r="DT19" s="75">
        <f t="shared" si="166"/>
        <v>0</v>
      </c>
      <c r="DU19" s="75">
        <f t="shared" si="166"/>
        <v>0</v>
      </c>
      <c r="DV19" s="75">
        <f t="shared" ref="DV19:EA19" si="167">IF($CE19=DV$5,$BU19,0)</f>
        <v>0</v>
      </c>
      <c r="DW19" s="75">
        <f t="shared" si="167"/>
        <v>3282.89416</v>
      </c>
      <c r="DX19" s="75">
        <f t="shared" si="167"/>
        <v>0</v>
      </c>
      <c r="DY19" s="75">
        <f t="shared" si="167"/>
        <v>0</v>
      </c>
      <c r="DZ19" s="75">
        <f t="shared" si="167"/>
        <v>0</v>
      </c>
      <c r="EA19" s="75">
        <f t="shared" si="167"/>
        <v>0</v>
      </c>
      <c r="EB19" s="75">
        <f t="shared" ref="EB19:EG19" si="168">IF($CD19=EB$5,$BS19,0)</f>
        <v>0</v>
      </c>
      <c r="EC19" s="75">
        <f t="shared" si="168"/>
        <v>14259.5609</v>
      </c>
      <c r="ED19" s="75">
        <f t="shared" si="168"/>
        <v>0</v>
      </c>
      <c r="EE19" s="75">
        <f t="shared" si="168"/>
        <v>0</v>
      </c>
      <c r="EF19" s="75">
        <f t="shared" si="168"/>
        <v>0</v>
      </c>
      <c r="EG19" s="75">
        <f t="shared" si="168"/>
        <v>0</v>
      </c>
      <c r="EH19" s="75">
        <f t="shared" ref="EH19:EM19" si="169">IF($CE19=EH$5,$BV19,0)</f>
        <v>0</v>
      </c>
      <c r="EI19" s="75">
        <f t="shared" si="169"/>
        <v>3343.473279</v>
      </c>
      <c r="EJ19" s="75">
        <f t="shared" si="169"/>
        <v>0</v>
      </c>
      <c r="EK19" s="75">
        <f t="shared" si="169"/>
        <v>0</v>
      </c>
      <c r="EL19" s="75">
        <f t="shared" si="169"/>
        <v>0</v>
      </c>
      <c r="EM19" s="75">
        <f t="shared" si="169"/>
        <v>0</v>
      </c>
    </row>
    <row r="20" ht="18.0" customHeight="1">
      <c r="A20" s="18"/>
      <c r="B20" s="18"/>
      <c r="C20" s="18"/>
      <c r="D20" s="28"/>
      <c r="E20" s="111" t="str">
        <f t="shared" ref="E20:F20" si="170">E6</f>
        <v>16-17</v>
      </c>
      <c r="F20" s="111" t="str">
        <f t="shared" si="170"/>
        <v>17-18</v>
      </c>
      <c r="G20" s="18"/>
      <c r="H20" s="18"/>
      <c r="I20" s="18"/>
      <c r="J20" s="18"/>
      <c r="K20" s="18"/>
      <c r="L20" s="18"/>
      <c r="M20" s="18"/>
      <c r="N20" s="18"/>
      <c r="O20" s="18"/>
      <c r="P20" s="18" t="s">
        <v>97</v>
      </c>
      <c r="Q20" s="29" t="s">
        <v>87</v>
      </c>
      <c r="R20" s="28">
        <v>9002.0</v>
      </c>
      <c r="S20" s="28">
        <v>1.0</v>
      </c>
      <c r="T20" s="28">
        <v>180.0</v>
      </c>
      <c r="U20" s="18" t="s">
        <v>120</v>
      </c>
      <c r="V20" s="18" t="s">
        <v>121</v>
      </c>
      <c r="W20" s="71">
        <v>1.0</v>
      </c>
      <c r="X20" s="90">
        <v>40645.0</v>
      </c>
      <c r="Y20" s="77">
        <f t="shared" si="171"/>
        <v>4.2</v>
      </c>
      <c r="Z20" s="77"/>
      <c r="AA20" s="28">
        <v>34.0</v>
      </c>
      <c r="AB20" s="28">
        <v>35.0</v>
      </c>
      <c r="AC20" s="28">
        <v>40.0</v>
      </c>
      <c r="AD20" s="92">
        <v>52.0</v>
      </c>
      <c r="AE20" s="28">
        <v>1.0</v>
      </c>
      <c r="AF20" s="28">
        <v>1.0</v>
      </c>
      <c r="AG20" s="28">
        <v>0.0</v>
      </c>
      <c r="AH20" s="28">
        <v>1.0</v>
      </c>
      <c r="AI20" s="28">
        <v>4.0</v>
      </c>
      <c r="AJ20" s="28">
        <v>1.0</v>
      </c>
      <c r="AK20" s="3"/>
      <c r="AL20" s="19" t="s">
        <v>83</v>
      </c>
      <c r="AM20" s="28"/>
      <c r="AN20" s="3"/>
      <c r="AO20" s="84" t="str">
        <f t="shared" si="172"/>
        <v>#REF!</v>
      </c>
      <c r="AP20" s="85" t="str">
        <f t="shared" ref="AP20:AQ20" si="173">AV20-AU20</f>
        <v>#REF!</v>
      </c>
      <c r="AQ20" s="85">
        <f t="shared" si="173"/>
        <v>1002.30767</v>
      </c>
      <c r="AR20" s="85" t="str">
        <f t="shared" si="174"/>
        <v>#REF!</v>
      </c>
      <c r="AS20" s="84">
        <f t="shared" si="35"/>
        <v>17.699475</v>
      </c>
      <c r="AT20" s="84">
        <f t="shared" si="175"/>
        <v>18.18135369</v>
      </c>
      <c r="AU20" s="94" t="str">
        <f t="shared" si="176"/>
        <v>#REF!</v>
      </c>
      <c r="AV20" s="94">
        <f t="shared" si="38"/>
        <v>36814.908</v>
      </c>
      <c r="AW20" s="94">
        <f t="shared" si="177"/>
        <v>37817.21567</v>
      </c>
      <c r="AX20" s="94">
        <f t="shared" si="40"/>
        <v>18416.8512</v>
      </c>
      <c r="AY20" s="94">
        <f t="shared" si="41"/>
        <v>17998.2864</v>
      </c>
      <c r="AZ20" s="94">
        <f t="shared" si="42"/>
        <v>19618.13218</v>
      </c>
      <c r="BA20" s="91">
        <f t="shared" ref="BA20:BC20" si="178">$W20*D$82*$AJ20</f>
        <v>250</v>
      </c>
      <c r="BB20" s="91">
        <f t="shared" si="178"/>
        <v>250</v>
      </c>
      <c r="BC20" s="91">
        <f t="shared" si="178"/>
        <v>250</v>
      </c>
      <c r="BD20" s="91" t="str">
        <f t="shared" ref="BD20:BF20" si="179">IF(AU20&gt;=D$43,D$43/1000*D$42*$AE20,IF(MOD(AU20,1000)&gt;0.1,$AE20*D$42*(ABS(AU20/1000)+1),$AE20*D$42*ABS(AU20/1000)))</f>
        <v>#REF!</v>
      </c>
      <c r="BE20" s="91">
        <f t="shared" si="179"/>
        <v>206.4693977</v>
      </c>
      <c r="BF20" s="91">
        <f t="shared" si="179"/>
        <v>211.9419976</v>
      </c>
      <c r="BG20" s="91" t="str">
        <f t="shared" si="180"/>
        <v>#REF!</v>
      </c>
      <c r="BH20" s="91">
        <f t="shared" si="46"/>
        <v>2282.524296</v>
      </c>
      <c r="BI20" s="91">
        <f t="shared" si="181"/>
        <v>2344.667372</v>
      </c>
      <c r="BJ20" s="91" t="str">
        <f t="shared" si="182"/>
        <v>#REF!</v>
      </c>
      <c r="BK20" s="91">
        <f t="shared" si="183"/>
        <v>2269.03294</v>
      </c>
      <c r="BL20" s="91" t="str">
        <f t="shared" ref="BL20:BN20" si="184">$AF20*AU20*D$85</f>
        <v>#REF!</v>
      </c>
      <c r="BM20" s="91">
        <f t="shared" si="184"/>
        <v>533.816166</v>
      </c>
      <c r="BN20" s="91">
        <f t="shared" si="184"/>
        <v>548.3496272</v>
      </c>
      <c r="BO20" s="95">
        <f t="shared" si="51"/>
        <v>72</v>
      </c>
      <c r="BP20" s="95">
        <f t="shared" si="185"/>
        <v>72</v>
      </c>
      <c r="BQ20" s="91" t="str">
        <f t="shared" si="186"/>
        <v>#REF!</v>
      </c>
      <c r="BR20" s="91">
        <f t="shared" si="54"/>
        <v>21343.09626</v>
      </c>
      <c r="BS20" s="91">
        <f t="shared" si="187"/>
        <v>25314.12411</v>
      </c>
      <c r="BT20" s="91">
        <f t="shared" ref="BT20:BV20" si="188">IF($AG20=0,0,IF($AG20=1,D$48*AU20,IF($AG20=2,AU20*D$54,"Error in col x")))</f>
        <v>0</v>
      </c>
      <c r="BU20" s="91">
        <f t="shared" si="188"/>
        <v>0</v>
      </c>
      <c r="BV20" s="91">
        <f t="shared" si="188"/>
        <v>0</v>
      </c>
      <c r="BW20" s="91" t="str">
        <f t="shared" ref="BW20:BY20" si="189">SUM(BQ20,BT20)</f>
        <v>#REF!</v>
      </c>
      <c r="BX20" s="91">
        <f t="shared" si="189"/>
        <v>21343.09626</v>
      </c>
      <c r="BY20" s="91">
        <f t="shared" si="189"/>
        <v>25314.12411</v>
      </c>
      <c r="BZ20" s="14"/>
      <c r="CA20" s="44" t="str">
        <f t="shared" ref="CA20:CB20" si="190">SUM(AU20,BW20)</f>
        <v>#REF!</v>
      </c>
      <c r="CB20" s="44">
        <f t="shared" si="190"/>
        <v>58158.00426</v>
      </c>
      <c r="CC20" s="69">
        <f t="shared" si="59"/>
        <v>90021180</v>
      </c>
      <c r="CD20" s="69">
        <f t="shared" si="60"/>
        <v>90022080</v>
      </c>
      <c r="CE20" s="69">
        <f t="shared" si="61"/>
        <v>90022380</v>
      </c>
      <c r="CF20" s="75">
        <f t="shared" ref="CF20:CM20" si="191">IF($CC20=CF$5,$AU20,0)</f>
        <v>0</v>
      </c>
      <c r="CG20" s="75" t="str">
        <f t="shared" si="191"/>
        <v>#REF!</v>
      </c>
      <c r="CH20" s="75">
        <f t="shared" si="191"/>
        <v>0</v>
      </c>
      <c r="CI20" s="75">
        <f t="shared" si="191"/>
        <v>0</v>
      </c>
      <c r="CJ20" s="75">
        <f t="shared" si="191"/>
        <v>0</v>
      </c>
      <c r="CK20" s="75">
        <f t="shared" si="191"/>
        <v>0</v>
      </c>
      <c r="CL20" s="75">
        <f t="shared" si="191"/>
        <v>0</v>
      </c>
      <c r="CM20" s="75">
        <f t="shared" si="191"/>
        <v>0</v>
      </c>
      <c r="CN20" s="75">
        <f t="shared" ref="CN20:CU20" si="192">IF($CC20=CN$5,$AV20,0)</f>
        <v>0</v>
      </c>
      <c r="CO20" s="75">
        <f t="shared" si="192"/>
        <v>36814.908</v>
      </c>
      <c r="CP20" s="75">
        <f t="shared" si="192"/>
        <v>0</v>
      </c>
      <c r="CQ20" s="75">
        <f t="shared" si="192"/>
        <v>0</v>
      </c>
      <c r="CR20" s="75">
        <f t="shared" si="192"/>
        <v>0</v>
      </c>
      <c r="CS20" s="75">
        <f t="shared" si="192"/>
        <v>0</v>
      </c>
      <c r="CT20" s="75">
        <f t="shared" si="192"/>
        <v>0</v>
      </c>
      <c r="CU20" s="75">
        <f t="shared" si="192"/>
        <v>0</v>
      </c>
      <c r="CV20" s="75">
        <f t="shared" ref="CV20:DC20" si="193">IF($CC20=CV$5,$AW20,0)</f>
        <v>0</v>
      </c>
      <c r="CW20" s="75">
        <f t="shared" si="193"/>
        <v>37817.21567</v>
      </c>
      <c r="CX20" s="75">
        <f t="shared" si="193"/>
        <v>0</v>
      </c>
      <c r="CY20" s="75">
        <f t="shared" si="193"/>
        <v>0</v>
      </c>
      <c r="CZ20" s="75">
        <f t="shared" si="193"/>
        <v>0</v>
      </c>
      <c r="DA20" s="75">
        <f t="shared" si="193"/>
        <v>0</v>
      </c>
      <c r="DB20" s="75">
        <f t="shared" si="193"/>
        <v>0</v>
      </c>
      <c r="DC20" s="75">
        <f t="shared" si="193"/>
        <v>0</v>
      </c>
      <c r="DD20" s="75">
        <f t="shared" ref="DD20:DI20" si="194">IF($CD20=DD$5,$BQ20,0)</f>
        <v>0</v>
      </c>
      <c r="DE20" s="75" t="str">
        <f t="shared" si="194"/>
        <v>#REF!</v>
      </c>
      <c r="DF20" s="75">
        <f t="shared" si="194"/>
        <v>0</v>
      </c>
      <c r="DG20" s="75">
        <f t="shared" si="194"/>
        <v>0</v>
      </c>
      <c r="DH20" s="75">
        <f t="shared" si="194"/>
        <v>0</v>
      </c>
      <c r="DI20" s="75">
        <f t="shared" si="194"/>
        <v>0</v>
      </c>
      <c r="DJ20" s="75">
        <f t="shared" ref="DJ20:DO20" si="195">IF($CE20=DJ$5,$BT20,0)</f>
        <v>0</v>
      </c>
      <c r="DK20" s="75">
        <f t="shared" si="195"/>
        <v>0</v>
      </c>
      <c r="DL20" s="75">
        <f t="shared" si="195"/>
        <v>0</v>
      </c>
      <c r="DM20" s="75">
        <f t="shared" si="195"/>
        <v>0</v>
      </c>
      <c r="DN20" s="75">
        <f t="shared" si="195"/>
        <v>0</v>
      </c>
      <c r="DO20" s="75">
        <f t="shared" si="195"/>
        <v>0</v>
      </c>
      <c r="DP20" s="75">
        <f t="shared" ref="DP20:DU20" si="196">IF($CD20=DP$5,$BR20,0)</f>
        <v>0</v>
      </c>
      <c r="DQ20" s="75">
        <f t="shared" si="196"/>
        <v>21343.09626</v>
      </c>
      <c r="DR20" s="75">
        <f t="shared" si="196"/>
        <v>0</v>
      </c>
      <c r="DS20" s="75">
        <f t="shared" si="196"/>
        <v>0</v>
      </c>
      <c r="DT20" s="75">
        <f t="shared" si="196"/>
        <v>0</v>
      </c>
      <c r="DU20" s="75">
        <f t="shared" si="196"/>
        <v>0</v>
      </c>
      <c r="DV20" s="75">
        <f t="shared" ref="DV20:EA20" si="197">IF($CE20=DV$5,$BU20,0)</f>
        <v>0</v>
      </c>
      <c r="DW20" s="75">
        <f t="shared" si="197"/>
        <v>0</v>
      </c>
      <c r="DX20" s="75">
        <f t="shared" si="197"/>
        <v>0</v>
      </c>
      <c r="DY20" s="75">
        <f t="shared" si="197"/>
        <v>0</v>
      </c>
      <c r="DZ20" s="75">
        <f t="shared" si="197"/>
        <v>0</v>
      </c>
      <c r="EA20" s="75">
        <f t="shared" si="197"/>
        <v>0</v>
      </c>
      <c r="EB20" s="75">
        <f t="shared" ref="EB20:EG20" si="198">IF($CD20=EB$5,$BS20,0)</f>
        <v>0</v>
      </c>
      <c r="EC20" s="75">
        <f t="shared" si="198"/>
        <v>25314.12411</v>
      </c>
      <c r="ED20" s="75">
        <f t="shared" si="198"/>
        <v>0</v>
      </c>
      <c r="EE20" s="75">
        <f t="shared" si="198"/>
        <v>0</v>
      </c>
      <c r="EF20" s="75">
        <f t="shared" si="198"/>
        <v>0</v>
      </c>
      <c r="EG20" s="75">
        <f t="shared" si="198"/>
        <v>0</v>
      </c>
      <c r="EH20" s="75">
        <f t="shared" ref="EH20:EM20" si="199">IF($CE20=EH$5,$BV20,0)</f>
        <v>0</v>
      </c>
      <c r="EI20" s="75">
        <f t="shared" si="199"/>
        <v>0</v>
      </c>
      <c r="EJ20" s="75">
        <f t="shared" si="199"/>
        <v>0</v>
      </c>
      <c r="EK20" s="75">
        <f t="shared" si="199"/>
        <v>0</v>
      </c>
      <c r="EL20" s="75">
        <f t="shared" si="199"/>
        <v>0</v>
      </c>
      <c r="EM20" s="75">
        <f t="shared" si="199"/>
        <v>0</v>
      </c>
    </row>
    <row r="21" ht="15.75" customHeight="1">
      <c r="A21" s="18"/>
      <c r="B21" s="112" t="s">
        <v>122</v>
      </c>
      <c r="C21" s="1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18" t="s">
        <v>86</v>
      </c>
      <c r="Q21" s="29" t="s">
        <v>87</v>
      </c>
      <c r="R21" s="28">
        <v>9002.0</v>
      </c>
      <c r="S21" s="28">
        <v>1.0</v>
      </c>
      <c r="T21" s="28">
        <v>180.0</v>
      </c>
      <c r="U21" s="18" t="s">
        <v>123</v>
      </c>
      <c r="V21" s="18" t="s">
        <v>124</v>
      </c>
      <c r="W21" s="71">
        <v>1.0</v>
      </c>
      <c r="X21" s="90">
        <v>29172.0</v>
      </c>
      <c r="Y21" s="77">
        <f t="shared" si="171"/>
        <v>35.6</v>
      </c>
      <c r="Z21" s="77"/>
      <c r="AA21" s="28">
        <v>54.0</v>
      </c>
      <c r="AB21" s="28">
        <v>54.0</v>
      </c>
      <c r="AC21" s="28">
        <v>40.0</v>
      </c>
      <c r="AD21" s="92">
        <v>52.0</v>
      </c>
      <c r="AE21" s="28">
        <v>1.0</v>
      </c>
      <c r="AF21" s="28">
        <v>1.0</v>
      </c>
      <c r="AG21" s="28">
        <v>1.0</v>
      </c>
      <c r="AH21" s="28">
        <v>1.0</v>
      </c>
      <c r="AI21" s="28">
        <v>1.0</v>
      </c>
      <c r="AJ21" s="28">
        <v>1.0</v>
      </c>
      <c r="AK21" s="3"/>
      <c r="AL21" s="19" t="s">
        <v>7</v>
      </c>
      <c r="AM21" s="28"/>
      <c r="AN21" s="3"/>
      <c r="AO21" s="84" t="str">
        <f t="shared" si="172"/>
        <v>#REF!</v>
      </c>
      <c r="AP21" s="85" t="str">
        <f t="shared" ref="AP21:AQ21" si="200">AV21-AU21</f>
        <v>#REF!</v>
      </c>
      <c r="AQ21" s="85">
        <f t="shared" si="200"/>
        <v>896.28669</v>
      </c>
      <c r="AR21" s="85" t="str">
        <f t="shared" si="174"/>
        <v>#REF!</v>
      </c>
      <c r="AS21" s="84">
        <f t="shared" si="35"/>
        <v>19.151425</v>
      </c>
      <c r="AT21" s="84">
        <f t="shared" si="175"/>
        <v>19.58233206</v>
      </c>
      <c r="AU21" s="94" t="str">
        <f t="shared" si="176"/>
        <v>#REF!</v>
      </c>
      <c r="AV21" s="94">
        <f t="shared" si="38"/>
        <v>39834.964</v>
      </c>
      <c r="AW21" s="94">
        <f t="shared" si="177"/>
        <v>40731.25069</v>
      </c>
      <c r="AX21" s="94">
        <f t="shared" si="40"/>
        <v>6713.6256</v>
      </c>
      <c r="AY21" s="94">
        <f t="shared" si="41"/>
        <v>6561.0432</v>
      </c>
      <c r="AZ21" s="94">
        <f t="shared" si="42"/>
        <v>7151.537088</v>
      </c>
      <c r="BA21" s="91">
        <f t="shared" ref="BA21:BC21" si="201">$W21*D$82*$AJ21</f>
        <v>250</v>
      </c>
      <c r="BB21" s="91">
        <f t="shared" si="201"/>
        <v>250</v>
      </c>
      <c r="BC21" s="91">
        <f t="shared" si="201"/>
        <v>250</v>
      </c>
      <c r="BD21" s="91" t="str">
        <f t="shared" ref="BD21:BF21" si="202">IF(AU21&gt;=D$43,D$43/1000*D$42*$AE21,IF(MOD(AU21,1000)&gt;0.1,$AE21*D$42*(ABS(AU21/1000)+1),$AE21*D$42*ABS(AU21/1000)))</f>
        <v>#REF!</v>
      </c>
      <c r="BE21" s="91">
        <f t="shared" si="202"/>
        <v>222.9589034</v>
      </c>
      <c r="BF21" s="91">
        <f t="shared" si="202"/>
        <v>227.8526288</v>
      </c>
      <c r="BG21" s="91" t="str">
        <f t="shared" si="180"/>
        <v>#REF!</v>
      </c>
      <c r="BH21" s="91">
        <f t="shared" si="46"/>
        <v>2469.767768</v>
      </c>
      <c r="BI21" s="91">
        <f t="shared" si="181"/>
        <v>2525.337543</v>
      </c>
      <c r="BJ21" s="91" t="str">
        <f t="shared" si="182"/>
        <v>#REF!</v>
      </c>
      <c r="BK21" s="91">
        <f t="shared" si="183"/>
        <v>2443.875041</v>
      </c>
      <c r="BL21" s="91" t="str">
        <f t="shared" ref="BL21:BN21" si="203">$AF21*AU21*D$85</f>
        <v>#REF!</v>
      </c>
      <c r="BM21" s="91">
        <f t="shared" si="203"/>
        <v>577.606978</v>
      </c>
      <c r="BN21" s="91">
        <f t="shared" si="203"/>
        <v>590.603135</v>
      </c>
      <c r="BO21" s="95">
        <f t="shared" si="51"/>
        <v>72</v>
      </c>
      <c r="BP21" s="95">
        <f t="shared" si="185"/>
        <v>72</v>
      </c>
      <c r="BQ21" s="91" t="str">
        <f t="shared" si="186"/>
        <v>#REF!</v>
      </c>
      <c r="BR21" s="91">
        <f t="shared" si="54"/>
        <v>10153.37685</v>
      </c>
      <c r="BS21" s="91">
        <f t="shared" si="187"/>
        <v>13261.20544</v>
      </c>
      <c r="BT21" s="91" t="str">
        <f t="shared" ref="BT21:BV21" si="204">IF($AG21=0,0,IF($AG21=1,D$48*AU21,IF($AG21=2,AU21*D$54,"Error in col x")))</f>
        <v>#REF!</v>
      </c>
      <c r="BU21" s="91">
        <f t="shared" si="204"/>
        <v>2788.44748</v>
      </c>
      <c r="BV21" s="91">
        <f t="shared" si="204"/>
        <v>2851.187548</v>
      </c>
      <c r="BW21" s="91" t="str">
        <f t="shared" ref="BW21:BY21" si="205">SUM(BQ21,BT21)</f>
        <v>#REF!</v>
      </c>
      <c r="BX21" s="91">
        <f t="shared" si="205"/>
        <v>12941.82433</v>
      </c>
      <c r="BY21" s="91">
        <f t="shared" si="205"/>
        <v>16112.39298</v>
      </c>
      <c r="BZ21" s="14"/>
      <c r="CA21" s="44" t="str">
        <f t="shared" ref="CA21:CB21" si="206">SUM(AU21,BW21)</f>
        <v>#REF!</v>
      </c>
      <c r="CB21" s="44">
        <f t="shared" si="206"/>
        <v>52776.78833</v>
      </c>
      <c r="CC21" s="69">
        <f t="shared" si="59"/>
        <v>90021180</v>
      </c>
      <c r="CD21" s="69">
        <f t="shared" si="60"/>
        <v>90022080</v>
      </c>
      <c r="CE21" s="69">
        <f t="shared" si="61"/>
        <v>90022380</v>
      </c>
      <c r="CF21" s="75">
        <f t="shared" ref="CF21:CM21" si="207">IF($CC21=CF$5,$AU21,0)</f>
        <v>0</v>
      </c>
      <c r="CG21" s="75" t="str">
        <f t="shared" si="207"/>
        <v>#REF!</v>
      </c>
      <c r="CH21" s="75">
        <f t="shared" si="207"/>
        <v>0</v>
      </c>
      <c r="CI21" s="75">
        <f t="shared" si="207"/>
        <v>0</v>
      </c>
      <c r="CJ21" s="75">
        <f t="shared" si="207"/>
        <v>0</v>
      </c>
      <c r="CK21" s="75">
        <f t="shared" si="207"/>
        <v>0</v>
      </c>
      <c r="CL21" s="75">
        <f t="shared" si="207"/>
        <v>0</v>
      </c>
      <c r="CM21" s="75">
        <f t="shared" si="207"/>
        <v>0</v>
      </c>
      <c r="CN21" s="75">
        <f t="shared" ref="CN21:CU21" si="208">IF($CC21=CN$5,$AV21,0)</f>
        <v>0</v>
      </c>
      <c r="CO21" s="75">
        <f t="shared" si="208"/>
        <v>39834.964</v>
      </c>
      <c r="CP21" s="75">
        <f t="shared" si="208"/>
        <v>0</v>
      </c>
      <c r="CQ21" s="75">
        <f t="shared" si="208"/>
        <v>0</v>
      </c>
      <c r="CR21" s="75">
        <f t="shared" si="208"/>
        <v>0</v>
      </c>
      <c r="CS21" s="75">
        <f t="shared" si="208"/>
        <v>0</v>
      </c>
      <c r="CT21" s="75">
        <f t="shared" si="208"/>
        <v>0</v>
      </c>
      <c r="CU21" s="75">
        <f t="shared" si="208"/>
        <v>0</v>
      </c>
      <c r="CV21" s="75">
        <f t="shared" ref="CV21:DC21" si="209">IF($CC21=CV$5,$AW21,0)</f>
        <v>0</v>
      </c>
      <c r="CW21" s="75">
        <f t="shared" si="209"/>
        <v>40731.25069</v>
      </c>
      <c r="CX21" s="75">
        <f t="shared" si="209"/>
        <v>0</v>
      </c>
      <c r="CY21" s="75">
        <f t="shared" si="209"/>
        <v>0</v>
      </c>
      <c r="CZ21" s="75">
        <f t="shared" si="209"/>
        <v>0</v>
      </c>
      <c r="DA21" s="75">
        <f t="shared" si="209"/>
        <v>0</v>
      </c>
      <c r="DB21" s="75">
        <f t="shared" si="209"/>
        <v>0</v>
      </c>
      <c r="DC21" s="75">
        <f t="shared" si="209"/>
        <v>0</v>
      </c>
      <c r="DD21" s="75">
        <f t="shared" ref="DD21:DI21" si="210">IF($CD21=DD$5,$BQ21,0)</f>
        <v>0</v>
      </c>
      <c r="DE21" s="75" t="str">
        <f t="shared" si="210"/>
        <v>#REF!</v>
      </c>
      <c r="DF21" s="75">
        <f t="shared" si="210"/>
        <v>0</v>
      </c>
      <c r="DG21" s="75">
        <f t="shared" si="210"/>
        <v>0</v>
      </c>
      <c r="DH21" s="75">
        <f t="shared" si="210"/>
        <v>0</v>
      </c>
      <c r="DI21" s="75">
        <f t="shared" si="210"/>
        <v>0</v>
      </c>
      <c r="DJ21" s="75">
        <f t="shared" ref="DJ21:DO21" si="211">IF($CE21=DJ$5,$BT21,0)</f>
        <v>0</v>
      </c>
      <c r="DK21" s="75" t="str">
        <f t="shared" si="211"/>
        <v>#REF!</v>
      </c>
      <c r="DL21" s="75">
        <f t="shared" si="211"/>
        <v>0</v>
      </c>
      <c r="DM21" s="75">
        <f t="shared" si="211"/>
        <v>0</v>
      </c>
      <c r="DN21" s="75">
        <f t="shared" si="211"/>
        <v>0</v>
      </c>
      <c r="DO21" s="75">
        <f t="shared" si="211"/>
        <v>0</v>
      </c>
      <c r="DP21" s="75">
        <f t="shared" ref="DP21:DU21" si="212">IF($CD21=DP$5,$BR21,0)</f>
        <v>0</v>
      </c>
      <c r="DQ21" s="75">
        <f t="shared" si="212"/>
        <v>10153.37685</v>
      </c>
      <c r="DR21" s="75">
        <f t="shared" si="212"/>
        <v>0</v>
      </c>
      <c r="DS21" s="75">
        <f t="shared" si="212"/>
        <v>0</v>
      </c>
      <c r="DT21" s="75">
        <f t="shared" si="212"/>
        <v>0</v>
      </c>
      <c r="DU21" s="75">
        <f t="shared" si="212"/>
        <v>0</v>
      </c>
      <c r="DV21" s="75">
        <f t="shared" ref="DV21:EA21" si="213">IF($CE21=DV$5,$BU21,0)</f>
        <v>0</v>
      </c>
      <c r="DW21" s="75">
        <f t="shared" si="213"/>
        <v>2788.44748</v>
      </c>
      <c r="DX21" s="75">
        <f t="shared" si="213"/>
        <v>0</v>
      </c>
      <c r="DY21" s="75">
        <f t="shared" si="213"/>
        <v>0</v>
      </c>
      <c r="DZ21" s="75">
        <f t="shared" si="213"/>
        <v>0</v>
      </c>
      <c r="EA21" s="75">
        <f t="shared" si="213"/>
        <v>0</v>
      </c>
      <c r="EB21" s="75">
        <f t="shared" ref="EB21:EG21" si="214">IF($CD21=EB$5,$BS21,0)</f>
        <v>0</v>
      </c>
      <c r="EC21" s="75">
        <f t="shared" si="214"/>
        <v>13261.20544</v>
      </c>
      <c r="ED21" s="75">
        <f t="shared" si="214"/>
        <v>0</v>
      </c>
      <c r="EE21" s="75">
        <f t="shared" si="214"/>
        <v>0</v>
      </c>
      <c r="EF21" s="75">
        <f t="shared" si="214"/>
        <v>0</v>
      </c>
      <c r="EG21" s="75">
        <f t="shared" si="214"/>
        <v>0</v>
      </c>
      <c r="EH21" s="75">
        <f t="shared" ref="EH21:EM21" si="215">IF($CE21=EH$5,$BV21,0)</f>
        <v>0</v>
      </c>
      <c r="EI21" s="75">
        <f t="shared" si="215"/>
        <v>2851.187548</v>
      </c>
      <c r="EJ21" s="75">
        <f t="shared" si="215"/>
        <v>0</v>
      </c>
      <c r="EK21" s="75">
        <f t="shared" si="215"/>
        <v>0</v>
      </c>
      <c r="EL21" s="75">
        <f t="shared" si="215"/>
        <v>0</v>
      </c>
      <c r="EM21" s="75">
        <f t="shared" si="215"/>
        <v>0</v>
      </c>
    </row>
    <row r="22" ht="15.75" customHeight="1">
      <c r="A22" s="112"/>
      <c r="B22" s="113" t="s">
        <v>125</v>
      </c>
      <c r="C22" s="113" t="s">
        <v>126</v>
      </c>
      <c r="D22" s="30"/>
      <c r="E22" s="114">
        <v>0.0225</v>
      </c>
      <c r="F22" s="114">
        <v>0.0225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3"/>
      <c r="Q22" s="115" t="s">
        <v>87</v>
      </c>
      <c r="R22" s="30">
        <v>9002.0</v>
      </c>
      <c r="S22" s="30">
        <v>1.0</v>
      </c>
      <c r="T22" s="30">
        <v>180.0</v>
      </c>
      <c r="U22" s="116" t="s">
        <v>127</v>
      </c>
      <c r="V22" s="117"/>
      <c r="W22" s="117"/>
      <c r="X22" s="118"/>
      <c r="Y22" s="30"/>
      <c r="Z22" s="30"/>
      <c r="AA22" s="35"/>
      <c r="AB22" s="35"/>
      <c r="AC22" s="30"/>
      <c r="AD22" s="74"/>
      <c r="AE22" s="119"/>
      <c r="AF22" s="103">
        <v>1.0</v>
      </c>
      <c r="AG22" s="103">
        <v>1.0</v>
      </c>
      <c r="AH22" s="103">
        <v>1.0</v>
      </c>
      <c r="AI22" s="30"/>
      <c r="AJ22" s="30"/>
      <c r="AK22" s="3"/>
      <c r="AL22" s="112"/>
      <c r="AM22" s="112"/>
      <c r="AN22" s="3"/>
      <c r="AO22" s="100" t="str">
        <f t="shared" si="172"/>
        <v>#REF!</v>
      </c>
      <c r="AP22" s="27">
        <f t="shared" ref="AP22:AQ22" si="216">AV22-AU22</f>
        <v>1500</v>
      </c>
      <c r="AQ22" s="27">
        <f t="shared" si="216"/>
        <v>-1500</v>
      </c>
      <c r="AR22" s="27">
        <f t="shared" si="174"/>
        <v>0</v>
      </c>
      <c r="AS22" s="100" t="str">
        <f t="shared" si="35"/>
        <v/>
      </c>
      <c r="AT22" s="100" t="str">
        <f t="shared" si="175"/>
        <v/>
      </c>
      <c r="AU22" s="27"/>
      <c r="AV22" s="120">
        <v>1500.0</v>
      </c>
      <c r="AW22" s="121"/>
      <c r="AX22" s="121">
        <v>3000.0</v>
      </c>
      <c r="AY22" s="122">
        <v>0.0</v>
      </c>
      <c r="AZ22" s="121">
        <v>3000.0</v>
      </c>
      <c r="BA22" s="121"/>
      <c r="BB22" s="91">
        <f t="shared" ref="BB22:BC22" si="217">$W22*E$82*$AJ22</f>
        <v>0</v>
      </c>
      <c r="BC22" s="91">
        <f t="shared" si="217"/>
        <v>0</v>
      </c>
      <c r="BD22" s="91">
        <f t="shared" ref="BD22:BF22" si="218">IF(AU22&gt;=D$43,D$43/1000*D$42*$AE22,IF(MOD(AU22,1000)&gt;0.1,$AE22*D$42*(ABS(AU22/1000)+1),$AE22*D$42*ABS(AU22/1000)))</f>
        <v>0</v>
      </c>
      <c r="BE22" s="91">
        <f t="shared" si="218"/>
        <v>0</v>
      </c>
      <c r="BF22" s="91">
        <f t="shared" si="218"/>
        <v>0</v>
      </c>
      <c r="BG22" s="91">
        <f t="shared" si="180"/>
        <v>0</v>
      </c>
      <c r="BH22" s="91">
        <f t="shared" si="46"/>
        <v>93</v>
      </c>
      <c r="BI22" s="91">
        <f t="shared" si="181"/>
        <v>0</v>
      </c>
      <c r="BJ22" s="91">
        <f t="shared" si="182"/>
        <v>0</v>
      </c>
      <c r="BK22" s="91">
        <f t="shared" si="183"/>
        <v>0</v>
      </c>
      <c r="BL22" s="91">
        <f t="shared" ref="BL22:BN22" si="219">$AF22*AU22*D$85</f>
        <v>0</v>
      </c>
      <c r="BM22" s="91">
        <f t="shared" si="219"/>
        <v>21.75</v>
      </c>
      <c r="BN22" s="91">
        <f t="shared" si="219"/>
        <v>0</v>
      </c>
      <c r="BO22" s="123">
        <v>0.0</v>
      </c>
      <c r="BP22" s="93"/>
      <c r="BQ22" s="93" t="str">
        <f t="shared" si="186"/>
        <v>#REF!</v>
      </c>
      <c r="BR22" s="91">
        <f t="shared" si="54"/>
        <v>114.75</v>
      </c>
      <c r="BS22" s="93">
        <f t="shared" si="187"/>
        <v>3000</v>
      </c>
      <c r="BT22" s="93">
        <f t="shared" ref="BT22:BV22" si="220">IF($AG22=0,0,IF($AG22=1,D$48*AU22,IF($AG22=2,AU22*D$54,"Error in col x")))</f>
        <v>0</v>
      </c>
      <c r="BU22" s="93">
        <f t="shared" si="220"/>
        <v>105</v>
      </c>
      <c r="BV22" s="93">
        <f t="shared" si="220"/>
        <v>0</v>
      </c>
      <c r="BW22" s="93" t="str">
        <f t="shared" ref="BW22:BY22" si="221">SUM(BQ22,BT22)</f>
        <v>#REF!</v>
      </c>
      <c r="BX22" s="93">
        <f t="shared" si="221"/>
        <v>219.75</v>
      </c>
      <c r="BY22" s="93">
        <f t="shared" si="221"/>
        <v>3000</v>
      </c>
      <c r="BZ22" s="14"/>
      <c r="CA22" s="45" t="str">
        <f t="shared" ref="CA22:CB22" si="222">SUM(AU22,BW22)</f>
        <v>#REF!</v>
      </c>
      <c r="CB22" s="45">
        <f t="shared" si="222"/>
        <v>1719.75</v>
      </c>
      <c r="CC22" s="124">
        <f t="shared" si="59"/>
        <v>90021180</v>
      </c>
      <c r="CD22" s="124">
        <f t="shared" si="60"/>
        <v>90022080</v>
      </c>
      <c r="CE22" s="124">
        <f t="shared" si="61"/>
        <v>90022380</v>
      </c>
      <c r="CF22" s="125">
        <f t="shared" ref="CF22:CM22" si="223">IF($CC22=CF$5,$AU22,0)</f>
        <v>0</v>
      </c>
      <c r="CG22" s="125" t="str">
        <f t="shared" si="223"/>
        <v/>
      </c>
      <c r="CH22" s="125">
        <f t="shared" si="223"/>
        <v>0</v>
      </c>
      <c r="CI22" s="125">
        <f t="shared" si="223"/>
        <v>0</v>
      </c>
      <c r="CJ22" s="125">
        <f t="shared" si="223"/>
        <v>0</v>
      </c>
      <c r="CK22" s="125">
        <f t="shared" si="223"/>
        <v>0</v>
      </c>
      <c r="CL22" s="125">
        <f t="shared" si="223"/>
        <v>0</v>
      </c>
      <c r="CM22" s="125">
        <f t="shared" si="223"/>
        <v>0</v>
      </c>
      <c r="CN22" s="125">
        <f t="shared" ref="CN22:CU22" si="224">IF($CC22=CN$5,$AV22,0)</f>
        <v>0</v>
      </c>
      <c r="CO22" s="125">
        <f t="shared" si="224"/>
        <v>1500</v>
      </c>
      <c r="CP22" s="125">
        <f t="shared" si="224"/>
        <v>0</v>
      </c>
      <c r="CQ22" s="125">
        <f t="shared" si="224"/>
        <v>0</v>
      </c>
      <c r="CR22" s="125">
        <f t="shared" si="224"/>
        <v>0</v>
      </c>
      <c r="CS22" s="125">
        <f t="shared" si="224"/>
        <v>0</v>
      </c>
      <c r="CT22" s="125">
        <f t="shared" si="224"/>
        <v>0</v>
      </c>
      <c r="CU22" s="125">
        <f t="shared" si="224"/>
        <v>0</v>
      </c>
      <c r="CV22" s="125">
        <f t="shared" ref="CV22:DC22" si="225">IF($CC22=CV$5,$AW22,0)</f>
        <v>0</v>
      </c>
      <c r="CW22" s="125" t="str">
        <f t="shared" si="225"/>
        <v/>
      </c>
      <c r="CX22" s="125">
        <f t="shared" si="225"/>
        <v>0</v>
      </c>
      <c r="CY22" s="125">
        <f t="shared" si="225"/>
        <v>0</v>
      </c>
      <c r="CZ22" s="125">
        <f t="shared" si="225"/>
        <v>0</v>
      </c>
      <c r="DA22" s="125">
        <f t="shared" si="225"/>
        <v>0</v>
      </c>
      <c r="DB22" s="125">
        <f t="shared" si="225"/>
        <v>0</v>
      </c>
      <c r="DC22" s="125">
        <f t="shared" si="225"/>
        <v>0</v>
      </c>
      <c r="DD22" s="125">
        <f t="shared" ref="DD22:DI22" si="226">IF($CD22=DD$5,$BQ22,0)</f>
        <v>0</v>
      </c>
      <c r="DE22" s="125" t="str">
        <f t="shared" si="226"/>
        <v>#REF!</v>
      </c>
      <c r="DF22" s="125">
        <f t="shared" si="226"/>
        <v>0</v>
      </c>
      <c r="DG22" s="125">
        <f t="shared" si="226"/>
        <v>0</v>
      </c>
      <c r="DH22" s="125">
        <f t="shared" si="226"/>
        <v>0</v>
      </c>
      <c r="DI22" s="125">
        <f t="shared" si="226"/>
        <v>0</v>
      </c>
      <c r="DJ22" s="125">
        <f t="shared" ref="DJ22:DO22" si="227">IF($CE22=DJ$5,$BT22,0)</f>
        <v>0</v>
      </c>
      <c r="DK22" s="125">
        <f t="shared" si="227"/>
        <v>0</v>
      </c>
      <c r="DL22" s="125">
        <f t="shared" si="227"/>
        <v>0</v>
      </c>
      <c r="DM22" s="125">
        <f t="shared" si="227"/>
        <v>0</v>
      </c>
      <c r="DN22" s="125">
        <f t="shared" si="227"/>
        <v>0</v>
      </c>
      <c r="DO22" s="125">
        <f t="shared" si="227"/>
        <v>0</v>
      </c>
      <c r="DP22" s="125">
        <f t="shared" ref="DP22:DU22" si="228">IF($CD22=DP$5,$BR22,0)</f>
        <v>0</v>
      </c>
      <c r="DQ22" s="125">
        <f t="shared" si="228"/>
        <v>114.75</v>
      </c>
      <c r="DR22" s="125">
        <f t="shared" si="228"/>
        <v>0</v>
      </c>
      <c r="DS22" s="125">
        <f t="shared" si="228"/>
        <v>0</v>
      </c>
      <c r="DT22" s="125">
        <f t="shared" si="228"/>
        <v>0</v>
      </c>
      <c r="DU22" s="125">
        <f t="shared" si="228"/>
        <v>0</v>
      </c>
      <c r="DV22" s="125">
        <f t="shared" ref="DV22:EA22" si="229">IF($CE22=DV$5,$BU22,0)</f>
        <v>0</v>
      </c>
      <c r="DW22" s="125">
        <f t="shared" si="229"/>
        <v>105</v>
      </c>
      <c r="DX22" s="125">
        <f t="shared" si="229"/>
        <v>0</v>
      </c>
      <c r="DY22" s="125">
        <f t="shared" si="229"/>
        <v>0</v>
      </c>
      <c r="DZ22" s="125">
        <f t="shared" si="229"/>
        <v>0</v>
      </c>
      <c r="EA22" s="125">
        <f t="shared" si="229"/>
        <v>0</v>
      </c>
      <c r="EB22" s="125">
        <f t="shared" ref="EB22:EG22" si="230">IF($CD22=EB$5,$BS22,0)</f>
        <v>0</v>
      </c>
      <c r="EC22" s="125">
        <f t="shared" si="230"/>
        <v>3000</v>
      </c>
      <c r="ED22" s="125">
        <f t="shared" si="230"/>
        <v>0</v>
      </c>
      <c r="EE22" s="125">
        <f t="shared" si="230"/>
        <v>0</v>
      </c>
      <c r="EF22" s="125">
        <f t="shared" si="230"/>
        <v>0</v>
      </c>
      <c r="EG22" s="125">
        <f t="shared" si="230"/>
        <v>0</v>
      </c>
      <c r="EH22" s="125">
        <f t="shared" ref="EH22:EM22" si="231">IF($CE22=EH$5,$BV22,0)</f>
        <v>0</v>
      </c>
      <c r="EI22" s="125">
        <f t="shared" si="231"/>
        <v>0</v>
      </c>
      <c r="EJ22" s="125">
        <f t="shared" si="231"/>
        <v>0</v>
      </c>
      <c r="EK22" s="125">
        <f t="shared" si="231"/>
        <v>0</v>
      </c>
      <c r="EL22" s="125">
        <f t="shared" si="231"/>
        <v>0</v>
      </c>
      <c r="EM22" s="125">
        <f t="shared" si="231"/>
        <v>0</v>
      </c>
    </row>
    <row r="23" ht="13.5" customHeight="1">
      <c r="A23" s="18"/>
      <c r="B23" s="18"/>
      <c r="C23" s="126" t="s">
        <v>128</v>
      </c>
      <c r="D23" s="28"/>
      <c r="E23" s="127">
        <v>0.0</v>
      </c>
      <c r="F23" s="127">
        <v>0.0</v>
      </c>
      <c r="G23" s="18"/>
      <c r="H23" s="18"/>
      <c r="I23" s="18"/>
      <c r="J23" s="18"/>
      <c r="K23" s="18"/>
      <c r="L23" s="18"/>
      <c r="M23" s="18"/>
      <c r="N23" s="18"/>
      <c r="O23" s="18"/>
      <c r="P23" s="18" t="s">
        <v>97</v>
      </c>
      <c r="Q23" s="29" t="s">
        <v>87</v>
      </c>
      <c r="R23" s="36">
        <v>9002.0</v>
      </c>
      <c r="S23" s="28">
        <v>1.0</v>
      </c>
      <c r="T23" s="128">
        <v>180.0</v>
      </c>
      <c r="U23" s="70" t="s">
        <v>129</v>
      </c>
      <c r="V23" s="70"/>
      <c r="W23" s="71">
        <v>1.0</v>
      </c>
      <c r="X23" s="72"/>
      <c r="Y23" s="77"/>
      <c r="Z23" s="77"/>
      <c r="AA23" s="36">
        <v>28.0</v>
      </c>
      <c r="AB23" s="36">
        <v>28.0</v>
      </c>
      <c r="AC23" s="36">
        <v>14.0</v>
      </c>
      <c r="AD23" s="92">
        <v>38.0</v>
      </c>
      <c r="AE23" s="28">
        <v>0.0</v>
      </c>
      <c r="AF23" s="28">
        <v>1.0</v>
      </c>
      <c r="AG23" s="28">
        <v>0.0</v>
      </c>
      <c r="AH23" s="28">
        <v>1.0</v>
      </c>
      <c r="AI23" s="28">
        <v>0.0</v>
      </c>
      <c r="AJ23" s="28">
        <v>0.0</v>
      </c>
      <c r="AK23" s="3"/>
      <c r="AL23" s="19" t="s">
        <v>7</v>
      </c>
      <c r="AM23" s="28"/>
      <c r="AN23" s="3"/>
      <c r="AO23" s="84" t="str">
        <f t="shared" si="172"/>
        <v>#REF!</v>
      </c>
      <c r="AP23" s="85" t="str">
        <f t="shared" ref="AP23:AQ23" si="232">AV23-AU23</f>
        <v>#REF!</v>
      </c>
      <c r="AQ23" s="85">
        <f t="shared" si="232"/>
        <v>-687.7870895</v>
      </c>
      <c r="AR23" s="85" t="str">
        <f t="shared" si="174"/>
        <v>#REF!</v>
      </c>
      <c r="AS23" s="129">
        <v>17.54</v>
      </c>
      <c r="AT23" s="84">
        <f t="shared" si="175"/>
        <v>16.24716713</v>
      </c>
      <c r="AU23" s="94" t="str">
        <f t="shared" ref="AU23:AU27" si="250">IF($E$9=0,$AO23*$W23,IF($E$9=1,$AO23*$AC23*$AD23,"error some place"))</f>
        <v>#REF!</v>
      </c>
      <c r="AV23" s="94">
        <f t="shared" ref="AV23:AV37" si="251">IF($E$9=0,$AS23*$W23,IF($E$9=1,$AS23*$AC23*$AD23,"error some place"))</f>
        <v>9331.28</v>
      </c>
      <c r="AW23" s="94">
        <f t="shared" ref="AW23:AW27" si="252">IF($E$9=0,$AT23*$W23,IF($E$9=1,$AT23*$AC23*$AD23,"error some place"))</f>
        <v>8643.492911</v>
      </c>
      <c r="AX23" s="94">
        <f t="shared" ref="AX23:AX60" si="253">W23*VLOOKUP($AI23,$C$275:$F$283,2)</f>
        <v>0</v>
      </c>
      <c r="AY23" s="94">
        <f t="shared" ref="AY23:AY53" si="254">W23*VLOOKUP($AI23,$C$275:$F$283,3)</f>
        <v>0</v>
      </c>
      <c r="AZ23" s="94">
        <f t="shared" ref="AZ23:AZ60" si="255">$W23*VLOOKUP($AI23,$C$275:$F$283,4)</f>
        <v>0</v>
      </c>
      <c r="BA23" s="91">
        <f t="shared" ref="BA23:BC23" si="233">$W23*D$82*$AJ23</f>
        <v>0</v>
      </c>
      <c r="BB23" s="91">
        <f t="shared" si="233"/>
        <v>0</v>
      </c>
      <c r="BC23" s="91">
        <f t="shared" si="233"/>
        <v>0</v>
      </c>
      <c r="BD23" s="91" t="str">
        <f t="shared" ref="BD23:BF23" si="234">IF(AU23&gt;=D$43,D$43/1000*D$42*$AE23,IF(MOD(AU23,1000)&gt;0.1,$AE23*D$42*(ABS(AU23/1000)+1),$AE23*D$42*ABS(AU23/1000)))</f>
        <v>#REF!</v>
      </c>
      <c r="BE23" s="91">
        <f t="shared" si="234"/>
        <v>0</v>
      </c>
      <c r="BF23" s="91">
        <f t="shared" si="234"/>
        <v>0</v>
      </c>
      <c r="BG23" s="91" t="str">
        <f t="shared" si="180"/>
        <v>#REF!</v>
      </c>
      <c r="BH23" s="91">
        <f t="shared" si="46"/>
        <v>578.53936</v>
      </c>
      <c r="BI23" s="91">
        <f t="shared" si="181"/>
        <v>535.8965605</v>
      </c>
      <c r="BJ23" s="91" t="str">
        <f t="shared" si="182"/>
        <v>#REF!</v>
      </c>
      <c r="BK23" s="91">
        <f t="shared" si="183"/>
        <v>518.6095746</v>
      </c>
      <c r="BL23" s="91" t="str">
        <f t="shared" ref="BL23:BN23" si="235">$AF23*AU23*D$85</f>
        <v>#REF!</v>
      </c>
      <c r="BM23" s="91">
        <f t="shared" si="235"/>
        <v>135.30356</v>
      </c>
      <c r="BN23" s="91">
        <f t="shared" si="235"/>
        <v>125.3306472</v>
      </c>
      <c r="BO23" s="95">
        <f t="shared" ref="BO23:BO38" si="259">IF(AV23&gt;$C$91,$C$91*$E$91,IF(AV23&lt;$C$91,AV23*$E$91))</f>
        <v>55.98768</v>
      </c>
      <c r="BP23" s="95">
        <f t="shared" ref="BP23:BP27" si="260">IF(AW23&gt;$C$91,$C$91*$F$91,IF(AW23&lt;$C$91,AW23*$F$91))</f>
        <v>51.86095746</v>
      </c>
      <c r="BQ23" s="91" t="str">
        <f t="shared" si="186"/>
        <v>#REF!</v>
      </c>
      <c r="BR23" s="91">
        <f t="shared" si="54"/>
        <v>769.8306</v>
      </c>
      <c r="BS23" s="91">
        <f t="shared" si="187"/>
        <v>1231.69774</v>
      </c>
      <c r="BT23" s="91">
        <f t="shared" ref="BT23:BV23" si="236">IF($AG23=0,0,IF($AG23=1,D$48*AU23,IF($AG23=2,AU23*D$54,"Error in col x")))</f>
        <v>0</v>
      </c>
      <c r="BU23" s="91">
        <f t="shared" si="236"/>
        <v>0</v>
      </c>
      <c r="BV23" s="91">
        <f t="shared" si="236"/>
        <v>0</v>
      </c>
      <c r="BW23" s="91" t="str">
        <f t="shared" ref="BW23:BY23" si="237">SUM(BQ23,BT23)</f>
        <v>#REF!</v>
      </c>
      <c r="BX23" s="91">
        <f t="shared" si="237"/>
        <v>769.8306</v>
      </c>
      <c r="BY23" s="91">
        <f t="shared" si="237"/>
        <v>1231.69774</v>
      </c>
      <c r="BZ23" s="14"/>
      <c r="CA23" s="44" t="str">
        <f t="shared" ref="CA23:CB23" si="238">SUM(AU23,BW23)</f>
        <v>#REF!</v>
      </c>
      <c r="CB23" s="44">
        <f t="shared" si="238"/>
        <v>10101.1106</v>
      </c>
      <c r="CC23" s="69">
        <f t="shared" si="59"/>
        <v>90021180</v>
      </c>
      <c r="CD23" s="124">
        <f t="shared" si="60"/>
        <v>90022080</v>
      </c>
      <c r="CE23" s="124">
        <f t="shared" si="61"/>
        <v>90022380</v>
      </c>
      <c r="CF23" s="75">
        <f t="shared" ref="CF23:CM23" si="239">IF($CC23=CF$5,$AU23,0)</f>
        <v>0</v>
      </c>
      <c r="CG23" s="75" t="str">
        <f t="shared" si="239"/>
        <v>#REF!</v>
      </c>
      <c r="CH23" s="75">
        <f t="shared" si="239"/>
        <v>0</v>
      </c>
      <c r="CI23" s="75">
        <f t="shared" si="239"/>
        <v>0</v>
      </c>
      <c r="CJ23" s="75">
        <f t="shared" si="239"/>
        <v>0</v>
      </c>
      <c r="CK23" s="75">
        <f t="shared" si="239"/>
        <v>0</v>
      </c>
      <c r="CL23" s="75">
        <f t="shared" si="239"/>
        <v>0</v>
      </c>
      <c r="CM23" s="75">
        <f t="shared" si="239"/>
        <v>0</v>
      </c>
      <c r="CN23" s="75">
        <f t="shared" ref="CN23:CU23" si="240">IF($CC23=CN$5,$AV23,0)</f>
        <v>0</v>
      </c>
      <c r="CO23" s="75">
        <f t="shared" si="240"/>
        <v>9331.28</v>
      </c>
      <c r="CP23" s="75">
        <f t="shared" si="240"/>
        <v>0</v>
      </c>
      <c r="CQ23" s="75">
        <f t="shared" si="240"/>
        <v>0</v>
      </c>
      <c r="CR23" s="75">
        <f t="shared" si="240"/>
        <v>0</v>
      </c>
      <c r="CS23" s="75">
        <f t="shared" si="240"/>
        <v>0</v>
      </c>
      <c r="CT23" s="75">
        <f t="shared" si="240"/>
        <v>0</v>
      </c>
      <c r="CU23" s="75">
        <f t="shared" si="240"/>
        <v>0</v>
      </c>
      <c r="CV23" s="75">
        <f t="shared" ref="CV23:DC23" si="241">IF($CC23=CV$5,$AW23,0)</f>
        <v>0</v>
      </c>
      <c r="CW23" s="75">
        <f t="shared" si="241"/>
        <v>8643.492911</v>
      </c>
      <c r="CX23" s="75">
        <f t="shared" si="241"/>
        <v>0</v>
      </c>
      <c r="CY23" s="75">
        <f t="shared" si="241"/>
        <v>0</v>
      </c>
      <c r="CZ23" s="75">
        <f t="shared" si="241"/>
        <v>0</v>
      </c>
      <c r="DA23" s="75">
        <f t="shared" si="241"/>
        <v>0</v>
      </c>
      <c r="DB23" s="75">
        <f t="shared" si="241"/>
        <v>0</v>
      </c>
      <c r="DC23" s="75">
        <f t="shared" si="241"/>
        <v>0</v>
      </c>
      <c r="DD23" s="75">
        <f t="shared" ref="DD23:DI23" si="242">IF($CD23=DD$5,$BQ23,0)</f>
        <v>0</v>
      </c>
      <c r="DE23" s="75" t="str">
        <f t="shared" si="242"/>
        <v>#REF!</v>
      </c>
      <c r="DF23" s="75">
        <f t="shared" si="242"/>
        <v>0</v>
      </c>
      <c r="DG23" s="75">
        <f t="shared" si="242"/>
        <v>0</v>
      </c>
      <c r="DH23" s="75">
        <f t="shared" si="242"/>
        <v>0</v>
      </c>
      <c r="DI23" s="75">
        <f t="shared" si="242"/>
        <v>0</v>
      </c>
      <c r="DJ23" s="75">
        <f t="shared" ref="DJ23:DO23" si="243">IF($CE23=DJ$5,$BT23,0)</f>
        <v>0</v>
      </c>
      <c r="DK23" s="75">
        <f t="shared" si="243"/>
        <v>0</v>
      </c>
      <c r="DL23" s="75">
        <f t="shared" si="243"/>
        <v>0</v>
      </c>
      <c r="DM23" s="75">
        <f t="shared" si="243"/>
        <v>0</v>
      </c>
      <c r="DN23" s="75">
        <f t="shared" si="243"/>
        <v>0</v>
      </c>
      <c r="DO23" s="75">
        <f t="shared" si="243"/>
        <v>0</v>
      </c>
      <c r="DP23" s="75">
        <f t="shared" ref="DP23:DU23" si="244">IF($CD23=DP$5,$BR23,0)</f>
        <v>0</v>
      </c>
      <c r="DQ23" s="75">
        <f t="shared" si="244"/>
        <v>769.8306</v>
      </c>
      <c r="DR23" s="75">
        <f t="shared" si="244"/>
        <v>0</v>
      </c>
      <c r="DS23" s="75">
        <f t="shared" si="244"/>
        <v>0</v>
      </c>
      <c r="DT23" s="75">
        <f t="shared" si="244"/>
        <v>0</v>
      </c>
      <c r="DU23" s="75">
        <f t="shared" si="244"/>
        <v>0</v>
      </c>
      <c r="DV23" s="75">
        <f t="shared" ref="DV23:EA23" si="245">IF($CE23=DV$5,$BU23,0)</f>
        <v>0</v>
      </c>
      <c r="DW23" s="75">
        <f t="shared" si="245"/>
        <v>0</v>
      </c>
      <c r="DX23" s="75">
        <f t="shared" si="245"/>
        <v>0</v>
      </c>
      <c r="DY23" s="75">
        <f t="shared" si="245"/>
        <v>0</v>
      </c>
      <c r="DZ23" s="75">
        <f t="shared" si="245"/>
        <v>0</v>
      </c>
      <c r="EA23" s="75">
        <f t="shared" si="245"/>
        <v>0</v>
      </c>
      <c r="EB23" s="75">
        <f t="shared" ref="EB23:EG23" si="246">IF($CD23=EB$5,$BS23,0)</f>
        <v>0</v>
      </c>
      <c r="EC23" s="75">
        <f t="shared" si="246"/>
        <v>1231.69774</v>
      </c>
      <c r="ED23" s="75">
        <f t="shared" si="246"/>
        <v>0</v>
      </c>
      <c r="EE23" s="75">
        <f t="shared" si="246"/>
        <v>0</v>
      </c>
      <c r="EF23" s="75">
        <f t="shared" si="246"/>
        <v>0</v>
      </c>
      <c r="EG23" s="75">
        <f t="shared" si="246"/>
        <v>0</v>
      </c>
      <c r="EH23" s="75">
        <f t="shared" ref="EH23:EM23" si="247">IF($CE23=EH$5,$BV23,0)</f>
        <v>0</v>
      </c>
      <c r="EI23" s="75">
        <f t="shared" si="247"/>
        <v>0</v>
      </c>
      <c r="EJ23" s="75">
        <f t="shared" si="247"/>
        <v>0</v>
      </c>
      <c r="EK23" s="75">
        <f t="shared" si="247"/>
        <v>0</v>
      </c>
      <c r="EL23" s="75">
        <f t="shared" si="247"/>
        <v>0</v>
      </c>
      <c r="EM23" s="75">
        <f t="shared" si="247"/>
        <v>0</v>
      </c>
    </row>
    <row r="24" ht="18.0" customHeight="1">
      <c r="A24" s="18"/>
      <c r="B24" s="18"/>
      <c r="C24" s="126"/>
      <c r="D24" s="28"/>
      <c r="E24" s="41" t="str">
        <f t="shared" ref="E24:F24" si="248">IF($E$9=0,"per year", "per hour")</f>
        <v>per hour</v>
      </c>
      <c r="F24" s="41" t="str">
        <f t="shared" si="248"/>
        <v>per hour</v>
      </c>
      <c r="G24" s="18"/>
      <c r="H24" s="18"/>
      <c r="I24" s="18"/>
      <c r="J24" s="18"/>
      <c r="K24" s="18"/>
      <c r="L24" s="18"/>
      <c r="M24" s="18"/>
      <c r="N24" s="18"/>
      <c r="O24" s="18"/>
      <c r="P24" s="18" t="s">
        <v>131</v>
      </c>
      <c r="Q24" s="29" t="s">
        <v>87</v>
      </c>
      <c r="R24" s="28">
        <v>9003.0</v>
      </c>
      <c r="S24" s="28">
        <v>1.0</v>
      </c>
      <c r="T24" s="28">
        <v>180.0</v>
      </c>
      <c r="U24" s="18" t="s">
        <v>132</v>
      </c>
      <c r="V24" s="18" t="s">
        <v>133</v>
      </c>
      <c r="W24" s="71">
        <v>1.0</v>
      </c>
      <c r="X24" s="90">
        <v>30560.0</v>
      </c>
      <c r="Y24" s="77">
        <f t="shared" ref="Y24:Y27" si="273">IF(X24&gt;1,ABS(ROUND(($Y$5-X24)/365.25,1))," ")</f>
        <v>31.8</v>
      </c>
      <c r="Z24" s="77"/>
      <c r="AA24" s="28">
        <v>27.0</v>
      </c>
      <c r="AB24" s="28">
        <v>27.0</v>
      </c>
      <c r="AC24" s="28">
        <v>40.0</v>
      </c>
      <c r="AD24" s="92">
        <v>52.0</v>
      </c>
      <c r="AE24" s="28">
        <v>1.0</v>
      </c>
      <c r="AF24" s="28">
        <v>1.0</v>
      </c>
      <c r="AG24" s="28">
        <v>1.0</v>
      </c>
      <c r="AH24" s="28">
        <v>1.0</v>
      </c>
      <c r="AI24" s="28">
        <v>2.0</v>
      </c>
      <c r="AJ24" s="28">
        <v>1.0</v>
      </c>
      <c r="AK24" s="3"/>
      <c r="AL24" s="40" t="s">
        <v>83</v>
      </c>
      <c r="AM24" s="28"/>
      <c r="AN24" s="3"/>
      <c r="AO24" s="84" t="str">
        <f t="shared" si="172"/>
        <v>#REF!</v>
      </c>
      <c r="AP24" s="85" t="str">
        <f t="shared" ref="AP24:AQ24" si="249">AV24-AU24</f>
        <v>#REF!</v>
      </c>
      <c r="AQ24" s="85">
        <f t="shared" si="249"/>
        <v>862.07732</v>
      </c>
      <c r="AR24" s="85" t="str">
        <f t="shared" si="174"/>
        <v>#REF!</v>
      </c>
      <c r="AS24" s="84">
        <f t="shared" ref="AS24:AS31" si="275">VLOOKUP(AA24,$C$109:$G$234,3)</f>
        <v>18.8649</v>
      </c>
      <c r="AT24" s="84">
        <f t="shared" si="175"/>
        <v>19.27936025</v>
      </c>
      <c r="AU24" s="94" t="str">
        <f t="shared" si="250"/>
        <v>#REF!</v>
      </c>
      <c r="AV24" s="94">
        <f t="shared" si="251"/>
        <v>39238.992</v>
      </c>
      <c r="AW24" s="94">
        <f t="shared" si="252"/>
        <v>40101.06932</v>
      </c>
      <c r="AX24" s="94">
        <f t="shared" si="253"/>
        <v>15131.3184</v>
      </c>
      <c r="AY24" s="94">
        <f t="shared" si="254"/>
        <v>14787.4248</v>
      </c>
      <c r="AZ24" s="94">
        <f t="shared" si="255"/>
        <v>16118.29303</v>
      </c>
      <c r="BA24" s="91">
        <f t="shared" ref="BA24:BC24" si="256">$W24*D$82*$AJ24</f>
        <v>250</v>
      </c>
      <c r="BB24" s="91">
        <f t="shared" si="256"/>
        <v>250</v>
      </c>
      <c r="BC24" s="91">
        <f t="shared" si="256"/>
        <v>250</v>
      </c>
      <c r="BD24" s="91" t="str">
        <f t="shared" ref="BD24:BF24" si="257">IF(AU24&gt;=D$43,D$43/1000*D$42*$AE24,IF(MOD(AU24,1000)&gt;0.1,$AE24*D$42*(ABS(AU24/1000)+1),$AE24*D$42*ABS(AU24/1000)))</f>
        <v>#REF!</v>
      </c>
      <c r="BE24" s="91">
        <f t="shared" si="257"/>
        <v>219.7048963</v>
      </c>
      <c r="BF24" s="91">
        <f t="shared" si="257"/>
        <v>224.4118385</v>
      </c>
      <c r="BG24" s="91" t="str">
        <f t="shared" si="180"/>
        <v>#REF!</v>
      </c>
      <c r="BH24" s="91">
        <f t="shared" si="46"/>
        <v>2432.817504</v>
      </c>
      <c r="BI24" s="91">
        <f t="shared" si="181"/>
        <v>2486.266298</v>
      </c>
      <c r="BJ24" s="91" t="str">
        <f t="shared" si="182"/>
        <v>#REF!</v>
      </c>
      <c r="BK24" s="91">
        <f t="shared" si="183"/>
        <v>2406.064159</v>
      </c>
      <c r="BL24" s="91" t="str">
        <f t="shared" ref="BL24:BN24" si="258">$AF24*AU24*D$85</f>
        <v>#REF!</v>
      </c>
      <c r="BM24" s="91">
        <f t="shared" si="258"/>
        <v>568.965384</v>
      </c>
      <c r="BN24" s="91">
        <f t="shared" si="258"/>
        <v>581.4655051</v>
      </c>
      <c r="BO24" s="95">
        <f t="shared" si="259"/>
        <v>72</v>
      </c>
      <c r="BP24" s="95">
        <f t="shared" si="260"/>
        <v>72</v>
      </c>
      <c r="BQ24" s="91" t="str">
        <f t="shared" si="186"/>
        <v>#REF!</v>
      </c>
      <c r="BR24" s="91">
        <f t="shared" si="54"/>
        <v>18330.91258</v>
      </c>
      <c r="BS24" s="91">
        <f t="shared" si="187"/>
        <v>22138.50083</v>
      </c>
      <c r="BT24" s="91" t="str">
        <f t="shared" ref="BT24:BV24" si="261">IF($AG24=0,0,IF($AG24=1,D$48*AU24,IF($AG24=2,AU24*D$54,"Error in col x")))</f>
        <v>#REF!</v>
      </c>
      <c r="BU24" s="91">
        <f t="shared" si="261"/>
        <v>2746.72944</v>
      </c>
      <c r="BV24" s="91">
        <f t="shared" si="261"/>
        <v>2807.074852</v>
      </c>
      <c r="BW24" s="91" t="str">
        <f t="shared" ref="BW24:BY24" si="262">SUM(BQ24,BT24)</f>
        <v>#REF!</v>
      </c>
      <c r="BX24" s="91">
        <f t="shared" si="262"/>
        <v>21077.64202</v>
      </c>
      <c r="BY24" s="91">
        <f t="shared" si="262"/>
        <v>24945.57569</v>
      </c>
      <c r="BZ24" s="14"/>
      <c r="CA24" s="44" t="str">
        <f t="shared" ref="CA24:CB24" si="263">SUM(AU24,BW24)</f>
        <v>#REF!</v>
      </c>
      <c r="CB24" s="44">
        <f t="shared" si="263"/>
        <v>60316.63402</v>
      </c>
      <c r="CC24" s="69">
        <f t="shared" si="59"/>
        <v>90031180</v>
      </c>
      <c r="CD24" s="69">
        <f t="shared" si="60"/>
        <v>90032080</v>
      </c>
      <c r="CE24" s="69">
        <f t="shared" si="61"/>
        <v>90032380</v>
      </c>
      <c r="CF24" s="75">
        <f t="shared" ref="CF24:CM24" si="264">IF($CC24=CF$5,$AU24,0)</f>
        <v>0</v>
      </c>
      <c r="CG24" s="75">
        <f t="shared" si="264"/>
        <v>0</v>
      </c>
      <c r="CH24" s="75">
        <f t="shared" si="264"/>
        <v>0</v>
      </c>
      <c r="CI24" s="75" t="str">
        <f t="shared" si="264"/>
        <v>#REF!</v>
      </c>
      <c r="CJ24" s="75">
        <f t="shared" si="264"/>
        <v>0</v>
      </c>
      <c r="CK24" s="75">
        <f t="shared" si="264"/>
        <v>0</v>
      </c>
      <c r="CL24" s="75">
        <f t="shared" si="264"/>
        <v>0</v>
      </c>
      <c r="CM24" s="75">
        <f t="shared" si="264"/>
        <v>0</v>
      </c>
      <c r="CN24" s="75">
        <f t="shared" ref="CN24:CU24" si="265">IF($CC24=CN$5,$AV24,0)</f>
        <v>0</v>
      </c>
      <c r="CO24" s="75">
        <f t="shared" si="265"/>
        <v>0</v>
      </c>
      <c r="CP24" s="75">
        <f t="shared" si="265"/>
        <v>0</v>
      </c>
      <c r="CQ24" s="75">
        <f t="shared" si="265"/>
        <v>39238.992</v>
      </c>
      <c r="CR24" s="75">
        <f t="shared" si="265"/>
        <v>0</v>
      </c>
      <c r="CS24" s="75">
        <f t="shared" si="265"/>
        <v>0</v>
      </c>
      <c r="CT24" s="75">
        <f t="shared" si="265"/>
        <v>0</v>
      </c>
      <c r="CU24" s="75">
        <f t="shared" si="265"/>
        <v>0</v>
      </c>
      <c r="CV24" s="75">
        <f t="shared" ref="CV24:DC24" si="266">IF($CC24=CV$5,$AW24,0)</f>
        <v>0</v>
      </c>
      <c r="CW24" s="75">
        <f t="shared" si="266"/>
        <v>0</v>
      </c>
      <c r="CX24" s="75">
        <f t="shared" si="266"/>
        <v>0</v>
      </c>
      <c r="CY24" s="75">
        <f t="shared" si="266"/>
        <v>40101.06932</v>
      </c>
      <c r="CZ24" s="75">
        <f t="shared" si="266"/>
        <v>0</v>
      </c>
      <c r="DA24" s="75">
        <f t="shared" si="266"/>
        <v>0</v>
      </c>
      <c r="DB24" s="75">
        <f t="shared" si="266"/>
        <v>0</v>
      </c>
      <c r="DC24" s="75">
        <f t="shared" si="266"/>
        <v>0</v>
      </c>
      <c r="DD24" s="75">
        <f t="shared" ref="DD24:DI24" si="267">IF($CD24=DD$5,$BQ24,0)</f>
        <v>0</v>
      </c>
      <c r="DE24" s="75">
        <f t="shared" si="267"/>
        <v>0</v>
      </c>
      <c r="DF24" s="75">
        <f t="shared" si="267"/>
        <v>0</v>
      </c>
      <c r="DG24" s="75" t="str">
        <f t="shared" si="267"/>
        <v>#REF!</v>
      </c>
      <c r="DH24" s="75">
        <f t="shared" si="267"/>
        <v>0</v>
      </c>
      <c r="DI24" s="75">
        <f t="shared" si="267"/>
        <v>0</v>
      </c>
      <c r="DJ24" s="75">
        <f t="shared" ref="DJ24:DO24" si="268">IF($CE24=DJ$5,$BT24,0)</f>
        <v>0</v>
      </c>
      <c r="DK24" s="75">
        <f t="shared" si="268"/>
        <v>0</v>
      </c>
      <c r="DL24" s="75">
        <f t="shared" si="268"/>
        <v>0</v>
      </c>
      <c r="DM24" s="75" t="str">
        <f t="shared" si="268"/>
        <v>#REF!</v>
      </c>
      <c r="DN24" s="75">
        <f t="shared" si="268"/>
        <v>0</v>
      </c>
      <c r="DO24" s="75">
        <f t="shared" si="268"/>
        <v>0</v>
      </c>
      <c r="DP24" s="75">
        <f t="shared" ref="DP24:DU24" si="269">IF($CD24=DP$5,$BR24,0)</f>
        <v>0</v>
      </c>
      <c r="DQ24" s="75">
        <f t="shared" si="269"/>
        <v>0</v>
      </c>
      <c r="DR24" s="75">
        <f t="shared" si="269"/>
        <v>0</v>
      </c>
      <c r="DS24" s="75">
        <f t="shared" si="269"/>
        <v>18330.91258</v>
      </c>
      <c r="DT24" s="75">
        <f t="shared" si="269"/>
        <v>0</v>
      </c>
      <c r="DU24" s="75">
        <f t="shared" si="269"/>
        <v>0</v>
      </c>
      <c r="DV24" s="75">
        <f t="shared" ref="DV24:EA24" si="270">IF($CE24=DV$5,$BU24,0)</f>
        <v>0</v>
      </c>
      <c r="DW24" s="75">
        <f t="shared" si="270"/>
        <v>0</v>
      </c>
      <c r="DX24" s="75">
        <f t="shared" si="270"/>
        <v>0</v>
      </c>
      <c r="DY24" s="75">
        <f t="shared" si="270"/>
        <v>2746.72944</v>
      </c>
      <c r="DZ24" s="75">
        <f t="shared" si="270"/>
        <v>0</v>
      </c>
      <c r="EA24" s="75">
        <f t="shared" si="270"/>
        <v>0</v>
      </c>
      <c r="EB24" s="75">
        <f t="shared" ref="EB24:EG24" si="271">IF($CD24=EB$5,$BS24,0)</f>
        <v>0</v>
      </c>
      <c r="EC24" s="75">
        <f t="shared" si="271"/>
        <v>0</v>
      </c>
      <c r="ED24" s="75">
        <f t="shared" si="271"/>
        <v>0</v>
      </c>
      <c r="EE24" s="75">
        <f t="shared" si="271"/>
        <v>22138.50083</v>
      </c>
      <c r="EF24" s="75">
        <f t="shared" si="271"/>
        <v>0</v>
      </c>
      <c r="EG24" s="75">
        <f t="shared" si="271"/>
        <v>0</v>
      </c>
      <c r="EH24" s="75">
        <f t="shared" ref="EH24:EM24" si="272">IF($CE24=EH$5,$BV24,0)</f>
        <v>0</v>
      </c>
      <c r="EI24" s="75">
        <f t="shared" si="272"/>
        <v>0</v>
      </c>
      <c r="EJ24" s="75">
        <f t="shared" si="272"/>
        <v>0</v>
      </c>
      <c r="EK24" s="75">
        <f t="shared" si="272"/>
        <v>2807.074852</v>
      </c>
      <c r="EL24" s="75">
        <f t="shared" si="272"/>
        <v>0</v>
      </c>
      <c r="EM24" s="75">
        <f t="shared" si="272"/>
        <v>0</v>
      </c>
    </row>
    <row r="25" ht="18.75" customHeight="1">
      <c r="A25" s="18"/>
      <c r="B25" s="18" t="s">
        <v>134</v>
      </c>
      <c r="C25" s="126"/>
      <c r="D25" s="28"/>
      <c r="E25" s="28"/>
      <c r="F25" s="28"/>
      <c r="G25" s="18"/>
      <c r="H25" s="18"/>
      <c r="I25" s="18"/>
      <c r="J25" s="18"/>
      <c r="K25" s="18"/>
      <c r="L25" s="18"/>
      <c r="M25" s="18"/>
      <c r="N25" s="18"/>
      <c r="O25" s="18"/>
      <c r="P25" s="18" t="s">
        <v>131</v>
      </c>
      <c r="Q25" s="29" t="s">
        <v>87</v>
      </c>
      <c r="R25" s="28">
        <v>9003.0</v>
      </c>
      <c r="S25" s="28">
        <v>1.0</v>
      </c>
      <c r="T25" s="28">
        <v>180.0</v>
      </c>
      <c r="U25" s="18" t="s">
        <v>135</v>
      </c>
      <c r="V25" s="18" t="s">
        <v>121</v>
      </c>
      <c r="W25" s="71">
        <v>1.0</v>
      </c>
      <c r="X25" s="90">
        <v>35296.0</v>
      </c>
      <c r="Y25" s="77">
        <f t="shared" si="273"/>
        <v>18.9</v>
      </c>
      <c r="Z25" s="77"/>
      <c r="AA25" s="28">
        <v>109.0</v>
      </c>
      <c r="AB25" s="28">
        <v>109.0</v>
      </c>
      <c r="AC25" s="28">
        <v>40.0</v>
      </c>
      <c r="AD25" s="92">
        <v>52.0</v>
      </c>
      <c r="AE25" s="28">
        <v>1.0</v>
      </c>
      <c r="AF25" s="28">
        <v>1.0</v>
      </c>
      <c r="AG25" s="28">
        <v>0.0</v>
      </c>
      <c r="AH25" s="28">
        <v>1.0</v>
      </c>
      <c r="AI25" s="28">
        <v>1.0</v>
      </c>
      <c r="AJ25" s="28">
        <v>1.0</v>
      </c>
      <c r="AK25" s="3"/>
      <c r="AL25" s="19" t="s">
        <v>9</v>
      </c>
      <c r="AM25" s="28"/>
      <c r="AN25" s="3"/>
      <c r="AO25" s="84" t="str">
        <f t="shared" si="172"/>
        <v>#REF!</v>
      </c>
      <c r="AP25" s="85" t="str">
        <f t="shared" ref="AP25:AQ25" si="274">AV25-AU25</f>
        <v>#REF!</v>
      </c>
      <c r="AQ25" s="85">
        <f t="shared" si="274"/>
        <v>1197.59055</v>
      </c>
      <c r="AR25" s="85" t="str">
        <f t="shared" si="174"/>
        <v>#REF!</v>
      </c>
      <c r="AS25" s="84">
        <f t="shared" si="275"/>
        <v>19.729275</v>
      </c>
      <c r="AT25" s="84">
        <f t="shared" si="175"/>
        <v>20.30503969</v>
      </c>
      <c r="AU25" s="94" t="str">
        <f t="shared" si="250"/>
        <v>#REF!</v>
      </c>
      <c r="AV25" s="94">
        <f t="shared" si="251"/>
        <v>41036.892</v>
      </c>
      <c r="AW25" s="94">
        <f t="shared" si="252"/>
        <v>42234.48255</v>
      </c>
      <c r="AX25" s="94">
        <f t="shared" si="253"/>
        <v>6713.6256</v>
      </c>
      <c r="AY25" s="94">
        <f t="shared" si="254"/>
        <v>6561.0432</v>
      </c>
      <c r="AZ25" s="94">
        <f t="shared" si="255"/>
        <v>7151.537088</v>
      </c>
      <c r="BA25" s="91">
        <f t="shared" ref="BA25:BC25" si="276">$W25*D$82*$AJ25</f>
        <v>250</v>
      </c>
      <c r="BB25" s="91">
        <f t="shared" si="276"/>
        <v>250</v>
      </c>
      <c r="BC25" s="91">
        <f t="shared" si="276"/>
        <v>250</v>
      </c>
      <c r="BD25" s="91" t="str">
        <f t="shared" ref="BD25:BF25" si="277">IF(AU25&gt;=D$43,D$43/1000*D$42*$AE25,IF(MOD(AU25,1000)&gt;0.1,$AE25*D$42*(ABS(AU25/1000)+1),$AE25*D$42*ABS(AU25/1000)))</f>
        <v>#REF!</v>
      </c>
      <c r="BE25" s="91">
        <f t="shared" si="277"/>
        <v>229.5214303</v>
      </c>
      <c r="BF25" s="91">
        <f t="shared" si="277"/>
        <v>236.0602747</v>
      </c>
      <c r="BG25" s="91" t="str">
        <f t="shared" si="180"/>
        <v>#REF!</v>
      </c>
      <c r="BH25" s="91">
        <f t="shared" si="46"/>
        <v>2544.287304</v>
      </c>
      <c r="BI25" s="91">
        <f t="shared" si="181"/>
        <v>2618.537918</v>
      </c>
      <c r="BJ25" s="91" t="str">
        <f t="shared" si="182"/>
        <v>#REF!</v>
      </c>
      <c r="BK25" s="91">
        <f t="shared" si="183"/>
        <v>2534.068953</v>
      </c>
      <c r="BL25" s="91" t="str">
        <f t="shared" ref="BL25:BN25" si="278">$AF25*AU25*D$85</f>
        <v>#REF!</v>
      </c>
      <c r="BM25" s="91">
        <f t="shared" si="278"/>
        <v>595.034934</v>
      </c>
      <c r="BN25" s="91">
        <f t="shared" si="278"/>
        <v>612.399997</v>
      </c>
      <c r="BO25" s="95">
        <f t="shared" si="259"/>
        <v>72</v>
      </c>
      <c r="BP25" s="95">
        <f t="shared" si="260"/>
        <v>72</v>
      </c>
      <c r="BQ25" s="91" t="str">
        <f t="shared" si="186"/>
        <v>#REF!</v>
      </c>
      <c r="BR25" s="91">
        <f t="shared" si="54"/>
        <v>10251.88687</v>
      </c>
      <c r="BS25" s="91">
        <f t="shared" si="187"/>
        <v>13474.60423</v>
      </c>
      <c r="BT25" s="91">
        <f t="shared" ref="BT25:BV25" si="279">IF($AG25=0,0,IF($AG25=1,D$48*AU25,IF($AG25=2,AU25*D$54,"Error in col x")))</f>
        <v>0</v>
      </c>
      <c r="BU25" s="91">
        <f t="shared" si="279"/>
        <v>0</v>
      </c>
      <c r="BV25" s="91">
        <f t="shared" si="279"/>
        <v>0</v>
      </c>
      <c r="BW25" s="91" t="str">
        <f t="shared" ref="BW25:BY25" si="280">SUM(BQ25,BT25)</f>
        <v>#REF!</v>
      </c>
      <c r="BX25" s="91">
        <f t="shared" si="280"/>
        <v>10251.88687</v>
      </c>
      <c r="BY25" s="91">
        <f t="shared" si="280"/>
        <v>13474.60423</v>
      </c>
      <c r="BZ25" s="14"/>
      <c r="CA25" s="44" t="str">
        <f t="shared" ref="CA25:CB25" si="281">SUM(AU25,BW25)</f>
        <v>#REF!</v>
      </c>
      <c r="CB25" s="44">
        <f t="shared" si="281"/>
        <v>51288.77887</v>
      </c>
      <c r="CC25" s="69">
        <f t="shared" si="59"/>
        <v>90031180</v>
      </c>
      <c r="CD25" s="69">
        <f t="shared" si="60"/>
        <v>90032080</v>
      </c>
      <c r="CE25" s="69">
        <f t="shared" si="61"/>
        <v>90032380</v>
      </c>
      <c r="CF25" s="75">
        <f t="shared" ref="CF25:CM25" si="282">IF($CC25=CF$5,$AU25,0)</f>
        <v>0</v>
      </c>
      <c r="CG25" s="75">
        <f t="shared" si="282"/>
        <v>0</v>
      </c>
      <c r="CH25" s="75">
        <f t="shared" si="282"/>
        <v>0</v>
      </c>
      <c r="CI25" s="75" t="str">
        <f t="shared" si="282"/>
        <v>#REF!</v>
      </c>
      <c r="CJ25" s="75">
        <f t="shared" si="282"/>
        <v>0</v>
      </c>
      <c r="CK25" s="75">
        <f t="shared" si="282"/>
        <v>0</v>
      </c>
      <c r="CL25" s="75">
        <f t="shared" si="282"/>
        <v>0</v>
      </c>
      <c r="CM25" s="75">
        <f t="shared" si="282"/>
        <v>0</v>
      </c>
      <c r="CN25" s="75">
        <f t="shared" ref="CN25:CU25" si="283">IF($CC25=CN$5,$AV25,0)</f>
        <v>0</v>
      </c>
      <c r="CO25" s="75">
        <f t="shared" si="283"/>
        <v>0</v>
      </c>
      <c r="CP25" s="75">
        <f t="shared" si="283"/>
        <v>0</v>
      </c>
      <c r="CQ25" s="75">
        <f t="shared" si="283"/>
        <v>41036.892</v>
      </c>
      <c r="CR25" s="75">
        <f t="shared" si="283"/>
        <v>0</v>
      </c>
      <c r="CS25" s="75">
        <f t="shared" si="283"/>
        <v>0</v>
      </c>
      <c r="CT25" s="75">
        <f t="shared" si="283"/>
        <v>0</v>
      </c>
      <c r="CU25" s="75">
        <f t="shared" si="283"/>
        <v>0</v>
      </c>
      <c r="CV25" s="75">
        <f t="shared" ref="CV25:DC25" si="284">IF($CC25=CV$5,$AW25,0)</f>
        <v>0</v>
      </c>
      <c r="CW25" s="75">
        <f t="shared" si="284"/>
        <v>0</v>
      </c>
      <c r="CX25" s="75">
        <f t="shared" si="284"/>
        <v>0</v>
      </c>
      <c r="CY25" s="75">
        <f t="shared" si="284"/>
        <v>42234.48255</v>
      </c>
      <c r="CZ25" s="75">
        <f t="shared" si="284"/>
        <v>0</v>
      </c>
      <c r="DA25" s="75">
        <f t="shared" si="284"/>
        <v>0</v>
      </c>
      <c r="DB25" s="75">
        <f t="shared" si="284"/>
        <v>0</v>
      </c>
      <c r="DC25" s="75">
        <f t="shared" si="284"/>
        <v>0</v>
      </c>
      <c r="DD25" s="75">
        <f t="shared" ref="DD25:DI25" si="285">IF($CD25=DD$5,$BQ25,0)</f>
        <v>0</v>
      </c>
      <c r="DE25" s="75">
        <f t="shared" si="285"/>
        <v>0</v>
      </c>
      <c r="DF25" s="75">
        <f t="shared" si="285"/>
        <v>0</v>
      </c>
      <c r="DG25" s="75" t="str">
        <f t="shared" si="285"/>
        <v>#REF!</v>
      </c>
      <c r="DH25" s="75">
        <f t="shared" si="285"/>
        <v>0</v>
      </c>
      <c r="DI25" s="75">
        <f t="shared" si="285"/>
        <v>0</v>
      </c>
      <c r="DJ25" s="75">
        <f t="shared" ref="DJ25:DO25" si="286">IF($CE25=DJ$5,$BT25,0)</f>
        <v>0</v>
      </c>
      <c r="DK25" s="75">
        <f t="shared" si="286"/>
        <v>0</v>
      </c>
      <c r="DL25" s="75">
        <f t="shared" si="286"/>
        <v>0</v>
      </c>
      <c r="DM25" s="75">
        <f t="shared" si="286"/>
        <v>0</v>
      </c>
      <c r="DN25" s="75">
        <f t="shared" si="286"/>
        <v>0</v>
      </c>
      <c r="DO25" s="75">
        <f t="shared" si="286"/>
        <v>0</v>
      </c>
      <c r="DP25" s="75">
        <f t="shared" ref="DP25:DU25" si="287">IF($CD25=DP$5,$BR25,0)</f>
        <v>0</v>
      </c>
      <c r="DQ25" s="75">
        <f t="shared" si="287"/>
        <v>0</v>
      </c>
      <c r="DR25" s="75">
        <f t="shared" si="287"/>
        <v>0</v>
      </c>
      <c r="DS25" s="75">
        <f t="shared" si="287"/>
        <v>10251.88687</v>
      </c>
      <c r="DT25" s="75">
        <f t="shared" si="287"/>
        <v>0</v>
      </c>
      <c r="DU25" s="75">
        <f t="shared" si="287"/>
        <v>0</v>
      </c>
      <c r="DV25" s="75">
        <f t="shared" ref="DV25:EA25" si="288">IF($CE25=DV$5,$BU25,0)</f>
        <v>0</v>
      </c>
      <c r="DW25" s="75">
        <f t="shared" si="288"/>
        <v>0</v>
      </c>
      <c r="DX25" s="75">
        <f t="shared" si="288"/>
        <v>0</v>
      </c>
      <c r="DY25" s="75">
        <f t="shared" si="288"/>
        <v>0</v>
      </c>
      <c r="DZ25" s="75">
        <f t="shared" si="288"/>
        <v>0</v>
      </c>
      <c r="EA25" s="75">
        <f t="shared" si="288"/>
        <v>0</v>
      </c>
      <c r="EB25" s="75">
        <f t="shared" ref="EB25:EG25" si="289">IF($CD25=EB$5,$BS25,0)</f>
        <v>0</v>
      </c>
      <c r="EC25" s="75">
        <f t="shared" si="289"/>
        <v>0</v>
      </c>
      <c r="ED25" s="75">
        <f t="shared" si="289"/>
        <v>0</v>
      </c>
      <c r="EE25" s="75">
        <f t="shared" si="289"/>
        <v>13474.60423</v>
      </c>
      <c r="EF25" s="75">
        <f t="shared" si="289"/>
        <v>0</v>
      </c>
      <c r="EG25" s="75">
        <f t="shared" si="289"/>
        <v>0</v>
      </c>
      <c r="EH25" s="75">
        <f t="shared" ref="EH25:EM25" si="290">IF($CE25=EH$5,$BV25,0)</f>
        <v>0</v>
      </c>
      <c r="EI25" s="75">
        <f t="shared" si="290"/>
        <v>0</v>
      </c>
      <c r="EJ25" s="75">
        <f t="shared" si="290"/>
        <v>0</v>
      </c>
      <c r="EK25" s="75">
        <f t="shared" si="290"/>
        <v>0</v>
      </c>
      <c r="EL25" s="75">
        <f t="shared" si="290"/>
        <v>0</v>
      </c>
      <c r="EM25" s="75">
        <f t="shared" si="290"/>
        <v>0</v>
      </c>
    </row>
    <row r="26" ht="18.0" customHeight="1">
      <c r="A26" s="18"/>
      <c r="B26" s="18" t="s">
        <v>136</v>
      </c>
      <c r="C26" s="18"/>
      <c r="D26" s="28"/>
      <c r="E26" s="28"/>
      <c r="F26" s="28"/>
      <c r="G26" s="18"/>
      <c r="H26" s="18"/>
      <c r="I26" s="18"/>
      <c r="J26" s="18"/>
      <c r="K26" s="18"/>
      <c r="L26" s="18"/>
      <c r="M26" s="18"/>
      <c r="N26" s="18"/>
      <c r="O26" s="18"/>
      <c r="P26" s="18" t="s">
        <v>131</v>
      </c>
      <c r="Q26" s="29" t="s">
        <v>87</v>
      </c>
      <c r="R26" s="28">
        <v>9003.0</v>
      </c>
      <c r="S26" s="28">
        <v>1.0</v>
      </c>
      <c r="T26" s="28">
        <v>180.0</v>
      </c>
      <c r="U26" s="18" t="s">
        <v>137</v>
      </c>
      <c r="V26" s="18" t="s">
        <v>138</v>
      </c>
      <c r="W26" s="71">
        <v>1.0</v>
      </c>
      <c r="X26" s="90">
        <v>41381.0</v>
      </c>
      <c r="Y26" s="77">
        <f t="shared" si="273"/>
        <v>2.2</v>
      </c>
      <c r="Z26" s="77"/>
      <c r="AA26" s="28">
        <v>32.0</v>
      </c>
      <c r="AB26" s="28">
        <v>33.0</v>
      </c>
      <c r="AC26" s="28">
        <v>40.0</v>
      </c>
      <c r="AD26" s="92">
        <v>52.0</v>
      </c>
      <c r="AE26" s="28">
        <v>0.0</v>
      </c>
      <c r="AF26" s="28">
        <v>1.0</v>
      </c>
      <c r="AG26" s="28">
        <v>2.0</v>
      </c>
      <c r="AH26" s="28">
        <v>1.0</v>
      </c>
      <c r="AI26" s="28">
        <v>2.0</v>
      </c>
      <c r="AJ26" s="28">
        <v>0.0</v>
      </c>
      <c r="AK26" s="3"/>
      <c r="AL26" s="19" t="s">
        <v>90</v>
      </c>
      <c r="AM26" s="28"/>
      <c r="AN26" s="3"/>
      <c r="AO26" s="84" t="str">
        <f t="shared" si="172"/>
        <v>#REF!</v>
      </c>
      <c r="AP26" s="85" t="str">
        <f t="shared" ref="AP26:AQ26" si="291">AV26-AU26</f>
        <v>#REF!</v>
      </c>
      <c r="AQ26" s="85">
        <f t="shared" si="291"/>
        <v>998.47943</v>
      </c>
      <c r="AR26" s="85" t="str">
        <f t="shared" si="174"/>
        <v>#REF!</v>
      </c>
      <c r="AS26" s="84">
        <f t="shared" si="275"/>
        <v>17.617675</v>
      </c>
      <c r="AT26" s="84">
        <f t="shared" si="175"/>
        <v>18.09771319</v>
      </c>
      <c r="AU26" s="94" t="str">
        <f t="shared" si="250"/>
        <v>#REF!</v>
      </c>
      <c r="AV26" s="94">
        <f t="shared" si="251"/>
        <v>36644.764</v>
      </c>
      <c r="AW26" s="94">
        <f t="shared" si="252"/>
        <v>37643.24343</v>
      </c>
      <c r="AX26" s="94">
        <f t="shared" si="253"/>
        <v>15131.3184</v>
      </c>
      <c r="AY26" s="94">
        <f t="shared" si="254"/>
        <v>14787.4248</v>
      </c>
      <c r="AZ26" s="94">
        <f t="shared" si="255"/>
        <v>16118.29303</v>
      </c>
      <c r="BA26" s="91">
        <f t="shared" ref="BA26:BC26" si="292">$W26*D$82*$AJ26</f>
        <v>0</v>
      </c>
      <c r="BB26" s="91">
        <f t="shared" si="292"/>
        <v>0</v>
      </c>
      <c r="BC26" s="91">
        <f t="shared" si="292"/>
        <v>0</v>
      </c>
      <c r="BD26" s="91" t="str">
        <f t="shared" ref="BD26:BF26" si="293">IF(AU26&gt;=D$43,D$43/1000*D$42*$AE26,IF(MOD(AU26,1000)&gt;0.1,$AE26*D$42*(ABS(AU26/1000)+1),$AE26*D$42*ABS(AU26/1000)))</f>
        <v>#REF!</v>
      </c>
      <c r="BE26" s="91">
        <f t="shared" si="293"/>
        <v>0</v>
      </c>
      <c r="BF26" s="91">
        <f t="shared" si="293"/>
        <v>0</v>
      </c>
      <c r="BG26" s="91" t="str">
        <f t="shared" si="180"/>
        <v>#REF!</v>
      </c>
      <c r="BH26" s="91">
        <f t="shared" si="46"/>
        <v>2271.975368</v>
      </c>
      <c r="BI26" s="91">
        <f t="shared" si="181"/>
        <v>2333.881093</v>
      </c>
      <c r="BJ26" s="91" t="str">
        <f t="shared" si="182"/>
        <v>#REF!</v>
      </c>
      <c r="BK26" s="91">
        <f t="shared" si="183"/>
        <v>2258.594606</v>
      </c>
      <c r="BL26" s="91" t="str">
        <f t="shared" ref="BL26:BN26" si="294">$AF26*AU26*D$85</f>
        <v>#REF!</v>
      </c>
      <c r="BM26" s="91">
        <f t="shared" si="294"/>
        <v>531.349078</v>
      </c>
      <c r="BN26" s="91">
        <f t="shared" si="294"/>
        <v>545.8270297</v>
      </c>
      <c r="BO26" s="95">
        <f t="shared" si="259"/>
        <v>72</v>
      </c>
      <c r="BP26" s="95">
        <f t="shared" si="260"/>
        <v>72</v>
      </c>
      <c r="BQ26" s="91" t="str">
        <f t="shared" si="186"/>
        <v>#REF!</v>
      </c>
      <c r="BR26" s="91">
        <f t="shared" si="54"/>
        <v>17662.74925</v>
      </c>
      <c r="BS26" s="91">
        <f t="shared" si="187"/>
        <v>21328.59576</v>
      </c>
      <c r="BT26" s="91" t="str">
        <f t="shared" ref="BT26:BV26" si="295">IF($AG26=0,0,IF($AG26=1,D$48*AU26,IF($AG26=2,AU26*D$54,"Error in col x")))</f>
        <v>#REF!</v>
      </c>
      <c r="BU26" s="91">
        <f t="shared" si="295"/>
        <v>732.89528</v>
      </c>
      <c r="BV26" s="91">
        <f t="shared" si="295"/>
        <v>752.8648686</v>
      </c>
      <c r="BW26" s="91" t="str">
        <f t="shared" ref="BW26:BY26" si="296">SUM(BQ26,BT26)</f>
        <v>#REF!</v>
      </c>
      <c r="BX26" s="91">
        <f t="shared" si="296"/>
        <v>18395.64453</v>
      </c>
      <c r="BY26" s="91">
        <f t="shared" si="296"/>
        <v>22081.46063</v>
      </c>
      <c r="BZ26" s="14"/>
      <c r="CA26" s="44" t="str">
        <f t="shared" ref="CA26:CB26" si="297">SUM(AU26,BW26)</f>
        <v>#REF!</v>
      </c>
      <c r="CB26" s="44">
        <f t="shared" si="297"/>
        <v>55040.40853</v>
      </c>
      <c r="CC26" s="69">
        <f t="shared" si="59"/>
        <v>90031180</v>
      </c>
      <c r="CD26" s="69">
        <f t="shared" si="60"/>
        <v>90032080</v>
      </c>
      <c r="CE26" s="69">
        <f t="shared" si="61"/>
        <v>90032380</v>
      </c>
      <c r="CF26" s="75">
        <f t="shared" ref="CF26:CM26" si="298">IF($CC26=CF$5,$AU26,0)</f>
        <v>0</v>
      </c>
      <c r="CG26" s="75">
        <f t="shared" si="298"/>
        <v>0</v>
      </c>
      <c r="CH26" s="75">
        <f t="shared" si="298"/>
        <v>0</v>
      </c>
      <c r="CI26" s="75" t="str">
        <f t="shared" si="298"/>
        <v>#REF!</v>
      </c>
      <c r="CJ26" s="75">
        <f t="shared" si="298"/>
        <v>0</v>
      </c>
      <c r="CK26" s="75">
        <f t="shared" si="298"/>
        <v>0</v>
      </c>
      <c r="CL26" s="75">
        <f t="shared" si="298"/>
        <v>0</v>
      </c>
      <c r="CM26" s="75">
        <f t="shared" si="298"/>
        <v>0</v>
      </c>
      <c r="CN26" s="75">
        <f t="shared" ref="CN26:CU26" si="299">IF($CC26=CN$5,$AV26,0)</f>
        <v>0</v>
      </c>
      <c r="CO26" s="75">
        <f t="shared" si="299"/>
        <v>0</v>
      </c>
      <c r="CP26" s="75">
        <f t="shared" si="299"/>
        <v>0</v>
      </c>
      <c r="CQ26" s="75">
        <f t="shared" si="299"/>
        <v>36644.764</v>
      </c>
      <c r="CR26" s="75">
        <f t="shared" si="299"/>
        <v>0</v>
      </c>
      <c r="CS26" s="75">
        <f t="shared" si="299"/>
        <v>0</v>
      </c>
      <c r="CT26" s="75">
        <f t="shared" si="299"/>
        <v>0</v>
      </c>
      <c r="CU26" s="75">
        <f t="shared" si="299"/>
        <v>0</v>
      </c>
      <c r="CV26" s="75">
        <f t="shared" ref="CV26:DC26" si="300">IF($CC26=CV$5,$AW26,0)</f>
        <v>0</v>
      </c>
      <c r="CW26" s="75">
        <f t="shared" si="300"/>
        <v>0</v>
      </c>
      <c r="CX26" s="75">
        <f t="shared" si="300"/>
        <v>0</v>
      </c>
      <c r="CY26" s="75">
        <f t="shared" si="300"/>
        <v>37643.24343</v>
      </c>
      <c r="CZ26" s="75">
        <f t="shared" si="300"/>
        <v>0</v>
      </c>
      <c r="DA26" s="75">
        <f t="shared" si="300"/>
        <v>0</v>
      </c>
      <c r="DB26" s="75">
        <f t="shared" si="300"/>
        <v>0</v>
      </c>
      <c r="DC26" s="75">
        <f t="shared" si="300"/>
        <v>0</v>
      </c>
      <c r="DD26" s="75">
        <f t="shared" ref="DD26:DI26" si="301">IF($CD26=DD$5,$BQ26,0)</f>
        <v>0</v>
      </c>
      <c r="DE26" s="75">
        <f t="shared" si="301"/>
        <v>0</v>
      </c>
      <c r="DF26" s="75">
        <f t="shared" si="301"/>
        <v>0</v>
      </c>
      <c r="DG26" s="75" t="str">
        <f t="shared" si="301"/>
        <v>#REF!</v>
      </c>
      <c r="DH26" s="75">
        <f t="shared" si="301"/>
        <v>0</v>
      </c>
      <c r="DI26" s="75">
        <f t="shared" si="301"/>
        <v>0</v>
      </c>
      <c r="DJ26" s="75">
        <f t="shared" ref="DJ26:DO26" si="302">IF($CE26=DJ$5,$BT26,0)</f>
        <v>0</v>
      </c>
      <c r="DK26" s="75">
        <f t="shared" si="302"/>
        <v>0</v>
      </c>
      <c r="DL26" s="75">
        <f t="shared" si="302"/>
        <v>0</v>
      </c>
      <c r="DM26" s="75" t="str">
        <f t="shared" si="302"/>
        <v>#REF!</v>
      </c>
      <c r="DN26" s="75">
        <f t="shared" si="302"/>
        <v>0</v>
      </c>
      <c r="DO26" s="75">
        <f t="shared" si="302"/>
        <v>0</v>
      </c>
      <c r="DP26" s="75">
        <f t="shared" ref="DP26:DU26" si="303">IF($CD26=DP$5,$BR26,0)</f>
        <v>0</v>
      </c>
      <c r="DQ26" s="75">
        <f t="shared" si="303"/>
        <v>0</v>
      </c>
      <c r="DR26" s="75">
        <f t="shared" si="303"/>
        <v>0</v>
      </c>
      <c r="DS26" s="75">
        <f t="shared" si="303"/>
        <v>17662.74925</v>
      </c>
      <c r="DT26" s="75">
        <f t="shared" si="303"/>
        <v>0</v>
      </c>
      <c r="DU26" s="75">
        <f t="shared" si="303"/>
        <v>0</v>
      </c>
      <c r="DV26" s="75">
        <f t="shared" ref="DV26:EA26" si="304">IF($CE26=DV$5,$BU26,0)</f>
        <v>0</v>
      </c>
      <c r="DW26" s="75">
        <f t="shared" si="304"/>
        <v>0</v>
      </c>
      <c r="DX26" s="75">
        <f t="shared" si="304"/>
        <v>0</v>
      </c>
      <c r="DY26" s="75">
        <f t="shared" si="304"/>
        <v>732.89528</v>
      </c>
      <c r="DZ26" s="75">
        <f t="shared" si="304"/>
        <v>0</v>
      </c>
      <c r="EA26" s="75">
        <f t="shared" si="304"/>
        <v>0</v>
      </c>
      <c r="EB26" s="75">
        <f t="shared" ref="EB26:EG26" si="305">IF($CD26=EB$5,$BS26,0)</f>
        <v>0</v>
      </c>
      <c r="EC26" s="75">
        <f t="shared" si="305"/>
        <v>0</v>
      </c>
      <c r="ED26" s="75">
        <f t="shared" si="305"/>
        <v>0</v>
      </c>
      <c r="EE26" s="75">
        <f t="shared" si="305"/>
        <v>21328.59576</v>
      </c>
      <c r="EF26" s="75">
        <f t="shared" si="305"/>
        <v>0</v>
      </c>
      <c r="EG26" s="75">
        <f t="shared" si="305"/>
        <v>0</v>
      </c>
      <c r="EH26" s="75">
        <f t="shared" ref="EH26:EM26" si="306">IF($CE26=EH$5,$BV26,0)</f>
        <v>0</v>
      </c>
      <c r="EI26" s="75">
        <f t="shared" si="306"/>
        <v>0</v>
      </c>
      <c r="EJ26" s="75">
        <f t="shared" si="306"/>
        <v>0</v>
      </c>
      <c r="EK26" s="75">
        <f t="shared" si="306"/>
        <v>752.8648686</v>
      </c>
      <c r="EL26" s="75">
        <f t="shared" si="306"/>
        <v>0</v>
      </c>
      <c r="EM26" s="75">
        <f t="shared" si="306"/>
        <v>0</v>
      </c>
    </row>
    <row r="27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 t="s">
        <v>139</v>
      </c>
      <c r="Q27" s="29" t="s">
        <v>87</v>
      </c>
      <c r="R27" s="36">
        <v>9003.0</v>
      </c>
      <c r="S27" s="28">
        <v>1.0</v>
      </c>
      <c r="T27" s="28">
        <v>180.0</v>
      </c>
      <c r="U27" s="70" t="s">
        <v>140</v>
      </c>
      <c r="V27" s="70" t="s">
        <v>141</v>
      </c>
      <c r="W27" s="71">
        <v>0.5</v>
      </c>
      <c r="X27" s="90">
        <v>41643.0</v>
      </c>
      <c r="Y27" s="77">
        <f t="shared" si="273"/>
        <v>1.5</v>
      </c>
      <c r="Z27" s="77"/>
      <c r="AA27" s="36">
        <v>31.0</v>
      </c>
      <c r="AB27" s="36">
        <v>32.0</v>
      </c>
      <c r="AC27" s="36">
        <v>20.0</v>
      </c>
      <c r="AD27" s="92">
        <v>52.0</v>
      </c>
      <c r="AE27" s="28">
        <v>1.0</v>
      </c>
      <c r="AF27" s="28">
        <v>1.0</v>
      </c>
      <c r="AG27" s="28">
        <v>0.0</v>
      </c>
      <c r="AH27" s="28">
        <v>1.0</v>
      </c>
      <c r="AI27" s="28">
        <v>0.0</v>
      </c>
      <c r="AJ27" s="28">
        <v>0.0</v>
      </c>
      <c r="AK27" s="3"/>
      <c r="AL27" s="19" t="s">
        <v>7</v>
      </c>
      <c r="AM27" s="28"/>
      <c r="AN27" s="3"/>
      <c r="AO27" s="84" t="str">
        <f t="shared" si="172"/>
        <v>#REF!</v>
      </c>
      <c r="AP27" s="85" t="str">
        <f t="shared" ref="AP27:AQ27" si="307">AV27-AU27</f>
        <v>#REF!</v>
      </c>
      <c r="AQ27" s="85">
        <f t="shared" si="307"/>
        <v>412.253595</v>
      </c>
      <c r="AR27" s="85" t="str">
        <f t="shared" si="174"/>
        <v>#REF!</v>
      </c>
      <c r="AS27" s="84">
        <f t="shared" si="275"/>
        <v>17.617675</v>
      </c>
      <c r="AT27" s="84">
        <f t="shared" si="175"/>
        <v>18.01407269</v>
      </c>
      <c r="AU27" s="94" t="str">
        <f t="shared" si="250"/>
        <v>#REF!</v>
      </c>
      <c r="AV27" s="94">
        <f t="shared" si="251"/>
        <v>18322.382</v>
      </c>
      <c r="AW27" s="94">
        <f t="shared" si="252"/>
        <v>18734.6356</v>
      </c>
      <c r="AX27" s="94">
        <f t="shared" si="253"/>
        <v>0</v>
      </c>
      <c r="AY27" s="94">
        <f t="shared" si="254"/>
        <v>0</v>
      </c>
      <c r="AZ27" s="94">
        <f t="shared" si="255"/>
        <v>0</v>
      </c>
      <c r="BA27" s="91">
        <f t="shared" ref="BA27:BC27" si="308">$W27*D$82*$AJ27</f>
        <v>0</v>
      </c>
      <c r="BB27" s="91">
        <f t="shared" si="308"/>
        <v>0</v>
      </c>
      <c r="BC27" s="91">
        <f t="shared" si="308"/>
        <v>0</v>
      </c>
      <c r="BD27" s="91" t="str">
        <f t="shared" ref="BD27:BF27" si="309">IF(AU27&gt;=D$43,D$43/1000*D$42*$AE27,IF(MOD(AU27,1000)&gt;0.1,$AE27*D$42*(ABS(AU27/1000)+1),$AE27*D$42*ABS(AU27/1000)))</f>
        <v>#REF!</v>
      </c>
      <c r="BE27" s="91">
        <f t="shared" si="309"/>
        <v>105.5002057</v>
      </c>
      <c r="BF27" s="91">
        <f t="shared" si="309"/>
        <v>107.7511103</v>
      </c>
      <c r="BG27" s="91" t="str">
        <f t="shared" si="180"/>
        <v>#REF!</v>
      </c>
      <c r="BH27" s="91">
        <f t="shared" si="46"/>
        <v>1135.987684</v>
      </c>
      <c r="BI27" s="91">
        <f t="shared" si="181"/>
        <v>1161.547407</v>
      </c>
      <c r="BJ27" s="91" t="str">
        <f t="shared" si="182"/>
        <v>#REF!</v>
      </c>
      <c r="BK27" s="91">
        <f t="shared" si="183"/>
        <v>1124.078136</v>
      </c>
      <c r="BL27" s="91" t="str">
        <f t="shared" ref="BL27:BN27" si="310">$AF27*AU27*D$85</f>
        <v>#REF!</v>
      </c>
      <c r="BM27" s="91">
        <f t="shared" si="310"/>
        <v>265.674539</v>
      </c>
      <c r="BN27" s="91">
        <f t="shared" si="310"/>
        <v>271.6522161</v>
      </c>
      <c r="BO27" s="95">
        <f t="shared" si="259"/>
        <v>72</v>
      </c>
      <c r="BP27" s="95">
        <f t="shared" si="260"/>
        <v>72</v>
      </c>
      <c r="BQ27" s="91" t="str">
        <f t="shared" si="186"/>
        <v>#REF!</v>
      </c>
      <c r="BR27" s="91">
        <f t="shared" si="54"/>
        <v>1579.162429</v>
      </c>
      <c r="BS27" s="91">
        <f t="shared" si="187"/>
        <v>2737.028869</v>
      </c>
      <c r="BT27" s="91">
        <f t="shared" ref="BT27:BV27" si="311">IF($AG27=0,0,IF($AG27=1,D$48*AU27,IF($AG27=2,AU27*D$54,"Error in col x")))</f>
        <v>0</v>
      </c>
      <c r="BU27" s="91">
        <f t="shared" si="311"/>
        <v>0</v>
      </c>
      <c r="BV27" s="91">
        <f t="shared" si="311"/>
        <v>0</v>
      </c>
      <c r="BW27" s="91" t="str">
        <f t="shared" ref="BW27:BY27" si="312">SUM(BQ27,BT27)</f>
        <v>#REF!</v>
      </c>
      <c r="BX27" s="91">
        <f t="shared" si="312"/>
        <v>1579.162429</v>
      </c>
      <c r="BY27" s="91">
        <f t="shared" si="312"/>
        <v>2737.028869</v>
      </c>
      <c r="BZ27" s="14"/>
      <c r="CA27" s="44" t="str">
        <f t="shared" ref="CA27:CB27" si="313">SUM(AU27,BW27)</f>
        <v>#REF!</v>
      </c>
      <c r="CB27" s="44">
        <f t="shared" si="313"/>
        <v>19901.54443</v>
      </c>
      <c r="CC27" s="69">
        <f t="shared" si="59"/>
        <v>90031180</v>
      </c>
      <c r="CD27" s="69">
        <f t="shared" si="60"/>
        <v>90032080</v>
      </c>
      <c r="CE27" s="69">
        <f t="shared" si="61"/>
        <v>90032380</v>
      </c>
      <c r="CF27" s="75">
        <f t="shared" ref="CF27:CM27" si="314">IF($CC27=CF$5,$AU27,0)</f>
        <v>0</v>
      </c>
      <c r="CG27" s="75">
        <f t="shared" si="314"/>
        <v>0</v>
      </c>
      <c r="CH27" s="75">
        <f t="shared" si="314"/>
        <v>0</v>
      </c>
      <c r="CI27" s="75" t="str">
        <f t="shared" si="314"/>
        <v>#REF!</v>
      </c>
      <c r="CJ27" s="75">
        <f t="shared" si="314"/>
        <v>0</v>
      </c>
      <c r="CK27" s="75">
        <f t="shared" si="314"/>
        <v>0</v>
      </c>
      <c r="CL27" s="75">
        <f t="shared" si="314"/>
        <v>0</v>
      </c>
      <c r="CM27" s="75">
        <f t="shared" si="314"/>
        <v>0</v>
      </c>
      <c r="CN27" s="75">
        <f t="shared" ref="CN27:CU27" si="315">IF($CC27=CN$5,$AV27,0)</f>
        <v>0</v>
      </c>
      <c r="CO27" s="75">
        <f t="shared" si="315"/>
        <v>0</v>
      </c>
      <c r="CP27" s="75">
        <f t="shared" si="315"/>
        <v>0</v>
      </c>
      <c r="CQ27" s="75">
        <f t="shared" si="315"/>
        <v>18322.382</v>
      </c>
      <c r="CR27" s="75">
        <f t="shared" si="315"/>
        <v>0</v>
      </c>
      <c r="CS27" s="75">
        <f t="shared" si="315"/>
        <v>0</v>
      </c>
      <c r="CT27" s="75">
        <f t="shared" si="315"/>
        <v>0</v>
      </c>
      <c r="CU27" s="75">
        <f t="shared" si="315"/>
        <v>0</v>
      </c>
      <c r="CV27" s="75">
        <f t="shared" ref="CV27:DC27" si="316">IF($CC27=CV$5,$AW27,0)</f>
        <v>0</v>
      </c>
      <c r="CW27" s="75">
        <f t="shared" si="316"/>
        <v>0</v>
      </c>
      <c r="CX27" s="75">
        <f t="shared" si="316"/>
        <v>0</v>
      </c>
      <c r="CY27" s="75">
        <f t="shared" si="316"/>
        <v>18734.6356</v>
      </c>
      <c r="CZ27" s="75">
        <f t="shared" si="316"/>
        <v>0</v>
      </c>
      <c r="DA27" s="75">
        <f t="shared" si="316"/>
        <v>0</v>
      </c>
      <c r="DB27" s="75">
        <f t="shared" si="316"/>
        <v>0</v>
      </c>
      <c r="DC27" s="75">
        <f t="shared" si="316"/>
        <v>0</v>
      </c>
      <c r="DD27" s="75">
        <f t="shared" ref="DD27:DI27" si="317">IF($CD27=DD$5,$BQ27,0)</f>
        <v>0</v>
      </c>
      <c r="DE27" s="75">
        <f t="shared" si="317"/>
        <v>0</v>
      </c>
      <c r="DF27" s="75">
        <f t="shared" si="317"/>
        <v>0</v>
      </c>
      <c r="DG27" s="75" t="str">
        <f t="shared" si="317"/>
        <v>#REF!</v>
      </c>
      <c r="DH27" s="75">
        <f t="shared" si="317"/>
        <v>0</v>
      </c>
      <c r="DI27" s="75">
        <f t="shared" si="317"/>
        <v>0</v>
      </c>
      <c r="DJ27" s="75">
        <f t="shared" ref="DJ27:DO27" si="318">IF($CE27=DJ$5,$BT27,0)</f>
        <v>0</v>
      </c>
      <c r="DK27" s="75">
        <f t="shared" si="318"/>
        <v>0</v>
      </c>
      <c r="DL27" s="75">
        <f t="shared" si="318"/>
        <v>0</v>
      </c>
      <c r="DM27" s="75">
        <f t="shared" si="318"/>
        <v>0</v>
      </c>
      <c r="DN27" s="75">
        <f t="shared" si="318"/>
        <v>0</v>
      </c>
      <c r="DO27" s="75">
        <f t="shared" si="318"/>
        <v>0</v>
      </c>
      <c r="DP27" s="75">
        <f t="shared" ref="DP27:DU27" si="319">IF($CD27=DP$5,$BR27,0)</f>
        <v>0</v>
      </c>
      <c r="DQ27" s="75">
        <f t="shared" si="319"/>
        <v>0</v>
      </c>
      <c r="DR27" s="75">
        <f t="shared" si="319"/>
        <v>0</v>
      </c>
      <c r="DS27" s="75">
        <f t="shared" si="319"/>
        <v>1579.162429</v>
      </c>
      <c r="DT27" s="75">
        <f t="shared" si="319"/>
        <v>0</v>
      </c>
      <c r="DU27" s="75">
        <f t="shared" si="319"/>
        <v>0</v>
      </c>
      <c r="DV27" s="75">
        <f t="shared" ref="DV27:EA27" si="320">IF($CE27=DV$5,$BU27,0)</f>
        <v>0</v>
      </c>
      <c r="DW27" s="75">
        <f t="shared" si="320"/>
        <v>0</v>
      </c>
      <c r="DX27" s="75">
        <f t="shared" si="320"/>
        <v>0</v>
      </c>
      <c r="DY27" s="75">
        <f t="shared" si="320"/>
        <v>0</v>
      </c>
      <c r="DZ27" s="75">
        <f t="shared" si="320"/>
        <v>0</v>
      </c>
      <c r="EA27" s="75">
        <f t="shared" si="320"/>
        <v>0</v>
      </c>
      <c r="EB27" s="75">
        <f t="shared" ref="EB27:EG27" si="321">IF($CD27=EB$5,$BS27,0)</f>
        <v>0</v>
      </c>
      <c r="EC27" s="75">
        <f t="shared" si="321"/>
        <v>0</v>
      </c>
      <c r="ED27" s="75">
        <f t="shared" si="321"/>
        <v>0</v>
      </c>
      <c r="EE27" s="75">
        <f t="shared" si="321"/>
        <v>2737.028869</v>
      </c>
      <c r="EF27" s="75">
        <f t="shared" si="321"/>
        <v>0</v>
      </c>
      <c r="EG27" s="75">
        <f t="shared" si="321"/>
        <v>0</v>
      </c>
      <c r="EH27" s="75">
        <f t="shared" ref="EH27:EM27" si="322">IF($CE27=EH$5,$BV27,0)</f>
        <v>0</v>
      </c>
      <c r="EI27" s="75">
        <f t="shared" si="322"/>
        <v>0</v>
      </c>
      <c r="EJ27" s="75">
        <f t="shared" si="322"/>
        <v>0</v>
      </c>
      <c r="EK27" s="75">
        <f t="shared" si="322"/>
        <v>0</v>
      </c>
      <c r="EL27" s="75">
        <f t="shared" si="322"/>
        <v>0</v>
      </c>
      <c r="EM27" s="75">
        <f t="shared" si="322"/>
        <v>0</v>
      </c>
    </row>
    <row r="28" ht="15.75" customHeight="1">
      <c r="A28" s="18"/>
      <c r="B28" s="18"/>
      <c r="C28" s="1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130" t="s">
        <v>131</v>
      </c>
      <c r="Q28" s="131" t="s">
        <v>143</v>
      </c>
      <c r="R28" s="109">
        <v>9003.0</v>
      </c>
      <c r="S28" s="109">
        <v>1.0</v>
      </c>
      <c r="T28" s="109">
        <v>180.0</v>
      </c>
      <c r="U28" s="132" t="s">
        <v>144</v>
      </c>
      <c r="V28" s="133" t="s">
        <v>145</v>
      </c>
      <c r="W28" s="134">
        <v>0.5</v>
      </c>
      <c r="X28" s="135"/>
      <c r="Y28" s="136"/>
      <c r="Z28" s="109"/>
      <c r="AA28" s="109">
        <v>31.0</v>
      </c>
      <c r="AB28" s="109"/>
      <c r="AC28" s="109">
        <v>20.0</v>
      </c>
      <c r="AD28" s="137">
        <v>52.0</v>
      </c>
      <c r="AE28" s="109">
        <v>1.0</v>
      </c>
      <c r="AF28" s="109">
        <v>1.0</v>
      </c>
      <c r="AG28" s="109">
        <v>1.0</v>
      </c>
      <c r="AH28" s="109">
        <v>1.0</v>
      </c>
      <c r="AI28" s="109">
        <v>1.0</v>
      </c>
      <c r="AJ28" s="109">
        <v>1.0</v>
      </c>
      <c r="AK28" s="3"/>
      <c r="AL28" s="19"/>
      <c r="AM28" s="28"/>
      <c r="AN28" s="3"/>
      <c r="AO28" s="84"/>
      <c r="AP28" s="85"/>
      <c r="AQ28" s="85"/>
      <c r="AR28" s="85"/>
      <c r="AS28" s="84">
        <f t="shared" si="275"/>
        <v>17.617675</v>
      </c>
      <c r="AT28" s="84"/>
      <c r="AU28" s="94"/>
      <c r="AV28" s="94">
        <f t="shared" si="251"/>
        <v>18322.382</v>
      </c>
      <c r="AW28" s="94"/>
      <c r="AX28" s="94">
        <f t="shared" si="253"/>
        <v>3356.8128</v>
      </c>
      <c r="AY28" s="94">
        <f t="shared" si="254"/>
        <v>3280.5216</v>
      </c>
      <c r="AZ28" s="94">
        <f t="shared" si="255"/>
        <v>3575.768544</v>
      </c>
      <c r="BA28" s="91">
        <f t="shared" ref="BA28:BC28" si="323">$W28*D$82*$AJ28</f>
        <v>125</v>
      </c>
      <c r="BB28" s="91">
        <f t="shared" si="323"/>
        <v>125</v>
      </c>
      <c r="BC28" s="91">
        <f t="shared" si="323"/>
        <v>125</v>
      </c>
      <c r="BD28" s="91"/>
      <c r="BE28" s="91">
        <f>IF(AV28&gt;=E$43,E$43/1000*E$42*$AE28,IF(MOD(AV28,1000)&gt;0.1,$AE28*E$42*(ABS(AV28/1000)+1),$AE28*E$42*ABS(AV28/1000)))</f>
        <v>105.5002057</v>
      </c>
      <c r="BF28" s="91"/>
      <c r="BG28" s="91"/>
      <c r="BH28" s="91">
        <f t="shared" si="46"/>
        <v>1135.987684</v>
      </c>
      <c r="BI28" s="91"/>
      <c r="BJ28" s="91"/>
      <c r="BK28" s="91"/>
      <c r="BL28" s="91"/>
      <c r="BM28" s="91">
        <f>$AF28*AV28*E$85</f>
        <v>265.674539</v>
      </c>
      <c r="BN28" s="91"/>
      <c r="BO28" s="74">
        <f t="shared" si="259"/>
        <v>72</v>
      </c>
      <c r="BP28" s="74"/>
      <c r="BQ28" s="91"/>
      <c r="BR28" s="91">
        <f t="shared" si="54"/>
        <v>4984.684029</v>
      </c>
      <c r="BS28" s="91"/>
      <c r="BT28" s="91"/>
      <c r="BU28" s="91">
        <f>IF($AG28=0,0,IF($AG28=1,E$48*AV28,IF($AG28=2,AV28*E$54,"Error in col x")))</f>
        <v>1282.56674</v>
      </c>
      <c r="BV28" s="91"/>
      <c r="BW28" s="91"/>
      <c r="BX28" s="91">
        <f>SUM(BR28,BU28)</f>
        <v>6267.250769</v>
      </c>
      <c r="BY28" s="91"/>
      <c r="BZ28" s="14"/>
      <c r="CA28" s="44"/>
      <c r="CB28" s="44">
        <f>SUM(AV28,BX28)</f>
        <v>24589.63277</v>
      </c>
      <c r="CC28" s="69">
        <f t="shared" si="59"/>
        <v>90031180</v>
      </c>
      <c r="CD28" s="69">
        <f t="shared" si="60"/>
        <v>90032080</v>
      </c>
      <c r="CE28" s="69">
        <f t="shared" si="61"/>
        <v>90032380</v>
      </c>
      <c r="CF28" s="75"/>
      <c r="CG28" s="75"/>
      <c r="CH28" s="75"/>
      <c r="CI28" s="75"/>
      <c r="CJ28" s="75"/>
      <c r="CK28" s="75"/>
      <c r="CL28" s="75"/>
      <c r="CM28" s="75"/>
      <c r="CN28" s="75">
        <f t="shared" ref="CN28:CU28" si="324">IF($CC28=CN$5,$AV28,0)</f>
        <v>0</v>
      </c>
      <c r="CO28" s="75">
        <f t="shared" si="324"/>
        <v>0</v>
      </c>
      <c r="CP28" s="75">
        <f t="shared" si="324"/>
        <v>0</v>
      </c>
      <c r="CQ28" s="75">
        <f t="shared" si="324"/>
        <v>18322.382</v>
      </c>
      <c r="CR28" s="75">
        <f t="shared" si="324"/>
        <v>0</v>
      </c>
      <c r="CS28" s="75">
        <f t="shared" si="324"/>
        <v>0</v>
      </c>
      <c r="CT28" s="75">
        <f t="shared" si="324"/>
        <v>0</v>
      </c>
      <c r="CU28" s="75">
        <f t="shared" si="324"/>
        <v>0</v>
      </c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>
        <f t="shared" ref="DP28:DU28" si="325">IF($CD28=DP$5,$BR28,0)</f>
        <v>0</v>
      </c>
      <c r="DQ28" s="75">
        <f t="shared" si="325"/>
        <v>0</v>
      </c>
      <c r="DR28" s="75">
        <f t="shared" si="325"/>
        <v>0</v>
      </c>
      <c r="DS28" s="75">
        <f t="shared" si="325"/>
        <v>4984.684029</v>
      </c>
      <c r="DT28" s="75">
        <f t="shared" si="325"/>
        <v>0</v>
      </c>
      <c r="DU28" s="75">
        <f t="shared" si="325"/>
        <v>0</v>
      </c>
      <c r="DV28" s="75">
        <f t="shared" ref="DV28:EA28" si="326">IF($CE28=DV$5,$BU28,0)</f>
        <v>0</v>
      </c>
      <c r="DW28" s="75">
        <f t="shared" si="326"/>
        <v>0</v>
      </c>
      <c r="DX28" s="75">
        <f t="shared" si="326"/>
        <v>0</v>
      </c>
      <c r="DY28" s="75">
        <f t="shared" si="326"/>
        <v>1282.56674</v>
      </c>
      <c r="DZ28" s="75">
        <f t="shared" si="326"/>
        <v>0</v>
      </c>
      <c r="EA28" s="75">
        <f t="shared" si="326"/>
        <v>0</v>
      </c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</row>
    <row r="29" ht="13.5" customHeight="1">
      <c r="A29" s="18"/>
      <c r="B29" s="18"/>
      <c r="C29" s="1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18" t="s">
        <v>131</v>
      </c>
      <c r="Q29" s="29" t="s">
        <v>87</v>
      </c>
      <c r="R29" s="28">
        <v>9003.0</v>
      </c>
      <c r="S29" s="28">
        <v>1.0</v>
      </c>
      <c r="T29" s="28">
        <v>180.0</v>
      </c>
      <c r="U29" s="70" t="s">
        <v>147</v>
      </c>
      <c r="V29" s="70" t="s">
        <v>148</v>
      </c>
      <c r="W29" s="71">
        <v>0.63</v>
      </c>
      <c r="X29" s="90">
        <v>41484.0</v>
      </c>
      <c r="Y29" s="77">
        <f t="shared" ref="Y29:Y31" si="343">IF(X29&gt;1,ABS(ROUND(($Y$5-X29)/365.25,1))," ")</f>
        <v>1.9</v>
      </c>
      <c r="Z29" s="104"/>
      <c r="AA29" s="36">
        <v>32.0</v>
      </c>
      <c r="AB29" s="36">
        <v>33.0</v>
      </c>
      <c r="AC29" s="36">
        <v>25.0</v>
      </c>
      <c r="AD29" s="92">
        <v>52.0</v>
      </c>
      <c r="AE29" s="28">
        <v>1.0</v>
      </c>
      <c r="AF29" s="28">
        <v>1.0</v>
      </c>
      <c r="AG29" s="28">
        <v>0.0</v>
      </c>
      <c r="AH29" s="28">
        <v>1.0</v>
      </c>
      <c r="AI29" s="28">
        <v>0.0</v>
      </c>
      <c r="AJ29" s="28">
        <v>1.0</v>
      </c>
      <c r="AK29" s="3"/>
      <c r="AL29" s="19" t="s">
        <v>7</v>
      </c>
      <c r="AM29" s="28"/>
      <c r="AN29" s="3"/>
      <c r="AO29" s="84" t="str">
        <f t="shared" ref="AO29:AO59" si="344">VLOOKUP(#REF!,$C$109:$G$234,2)</f>
        <v>#REF!</v>
      </c>
      <c r="AP29" s="85" t="str">
        <f t="shared" ref="AP29:AQ29" si="327">AV29-AU29</f>
        <v>#REF!</v>
      </c>
      <c r="AQ29" s="85">
        <f t="shared" si="327"/>
        <v>624.0496437</v>
      </c>
      <c r="AR29" s="85" t="str">
        <f t="shared" ref="AR29:AR59" si="346">AW29-AU29</f>
        <v>#REF!</v>
      </c>
      <c r="AS29" s="84">
        <f t="shared" si="275"/>
        <v>17.617675</v>
      </c>
      <c r="AT29" s="84">
        <f t="shared" ref="AT29:AT59" si="347">VLOOKUP($AB29,$C$109:$G$234,4)</f>
        <v>18.09771319</v>
      </c>
      <c r="AU29" s="94" t="str">
        <f t="shared" ref="AU29:AU38" si="348">IF($E$9=0,$AO29*$W29,IF($E$9=1,$AO29*$AC29*$AD29,"error some place"))</f>
        <v>#REF!</v>
      </c>
      <c r="AV29" s="94">
        <f t="shared" si="251"/>
        <v>22902.9775</v>
      </c>
      <c r="AW29" s="94">
        <f t="shared" ref="AW29:AW38" si="349">IF($E$9=0,$AT29*$W29,IF($E$9=1,$AT29*$AC29*$AD29,"error some place"))</f>
        <v>23527.02714</v>
      </c>
      <c r="AX29" s="94">
        <f t="shared" si="253"/>
        <v>0</v>
      </c>
      <c r="AY29" s="94">
        <f t="shared" si="254"/>
        <v>0</v>
      </c>
      <c r="AZ29" s="94">
        <f t="shared" si="255"/>
        <v>0</v>
      </c>
      <c r="BA29" s="91">
        <f t="shared" ref="BA29:BC29" si="328">$W29*D$82*$AJ29</f>
        <v>157.5</v>
      </c>
      <c r="BB29" s="91">
        <f t="shared" si="328"/>
        <v>157.5</v>
      </c>
      <c r="BC29" s="91">
        <f t="shared" si="328"/>
        <v>157.5</v>
      </c>
      <c r="BD29" s="91" t="str">
        <f t="shared" ref="BD29:BF29" si="329">IF(AU29&gt;=D$43,D$43/1000*D$42*$AE29,IF(MOD(AU29,1000)&gt;0.1,$AE29*D$42*(ABS(AU29/1000)+1),$AE29*D$42*ABS(AU29/1000)))</f>
        <v>#REF!</v>
      </c>
      <c r="BE29" s="91">
        <f t="shared" si="329"/>
        <v>130.5102572</v>
      </c>
      <c r="BF29" s="91">
        <f t="shared" si="329"/>
        <v>133.9175682</v>
      </c>
      <c r="BG29" s="91" t="str">
        <f t="shared" ref="BG29:BG38" si="352">AU29*D$88*AH29</f>
        <v>#REF!</v>
      </c>
      <c r="BH29" s="91">
        <f t="shared" si="46"/>
        <v>1419.984605</v>
      </c>
      <c r="BI29" s="91">
        <f t="shared" ref="BI29:BI38" si="353">AW29*F$88*AH29</f>
        <v>1458.675683</v>
      </c>
      <c r="BJ29" s="91" t="str">
        <f t="shared" ref="BJ29:BJ38" si="354">AU29*$D$38</f>
        <v>#REF!</v>
      </c>
      <c r="BK29" s="91">
        <v>28.0</v>
      </c>
      <c r="BL29" s="91" t="str">
        <f t="shared" ref="BL29:BN29" si="330">$AF29*AU29*D$85</f>
        <v>#REF!</v>
      </c>
      <c r="BM29" s="91">
        <f t="shared" si="330"/>
        <v>332.0931738</v>
      </c>
      <c r="BN29" s="91">
        <f t="shared" si="330"/>
        <v>341.1418936</v>
      </c>
      <c r="BO29" s="95">
        <f t="shared" si="259"/>
        <v>72</v>
      </c>
      <c r="BP29" s="95">
        <f t="shared" ref="BP29:BP38" si="356">IF(AW29&gt;$C$91,$C$91*$F$91,IF(AW29&lt;$C$91,AW29*$F$91))</f>
        <v>72</v>
      </c>
      <c r="BQ29" s="91" t="str">
        <f t="shared" ref="BQ29:BQ76" si="357">AX29+BA29+BD29+BG29+BJ29+BL29+#REF!</f>
        <v>#REF!</v>
      </c>
      <c r="BR29" s="91">
        <f t="shared" si="54"/>
        <v>2112.088036</v>
      </c>
      <c r="BS29" s="91">
        <f t="shared" ref="BS29:BS76" si="358">AZ29+BC29+BF29+BI29+BK29+BN29+BP29</f>
        <v>2191.235145</v>
      </c>
      <c r="BT29" s="91">
        <f t="shared" ref="BT29:BV29" si="331">IF($AG29=0,0,IF($AG29=1,D$48*AU29,IF($AG29=2,AU29*D$54,"Error in col x")))</f>
        <v>0</v>
      </c>
      <c r="BU29" s="91">
        <f t="shared" si="331"/>
        <v>0</v>
      </c>
      <c r="BV29" s="91">
        <f t="shared" si="331"/>
        <v>0</v>
      </c>
      <c r="BW29" s="91" t="str">
        <f t="shared" ref="BW29:BY29" si="332">SUM(BQ29,BT29)</f>
        <v>#REF!</v>
      </c>
      <c r="BX29" s="91">
        <f t="shared" si="332"/>
        <v>2112.088036</v>
      </c>
      <c r="BY29" s="91">
        <f t="shared" si="332"/>
        <v>2191.235145</v>
      </c>
      <c r="BZ29" s="14"/>
      <c r="CA29" s="44" t="str">
        <f t="shared" ref="CA29:CB29" si="333">SUM(AU29,BW29)</f>
        <v>#REF!</v>
      </c>
      <c r="CB29" s="44">
        <f t="shared" si="333"/>
        <v>25015.06554</v>
      </c>
      <c r="CC29" s="69">
        <f t="shared" si="59"/>
        <v>90031180</v>
      </c>
      <c r="CD29" s="69">
        <f t="shared" si="60"/>
        <v>90032080</v>
      </c>
      <c r="CE29" s="69">
        <f t="shared" si="61"/>
        <v>90032380</v>
      </c>
      <c r="CF29" s="75">
        <f t="shared" ref="CF29:CM29" si="334">IF($CC29=CF$5,$AU29,0)</f>
        <v>0</v>
      </c>
      <c r="CG29" s="75">
        <f t="shared" si="334"/>
        <v>0</v>
      </c>
      <c r="CH29" s="75">
        <f t="shared" si="334"/>
        <v>0</v>
      </c>
      <c r="CI29" s="75" t="str">
        <f t="shared" si="334"/>
        <v>#REF!</v>
      </c>
      <c r="CJ29" s="75">
        <f t="shared" si="334"/>
        <v>0</v>
      </c>
      <c r="CK29" s="75">
        <f t="shared" si="334"/>
        <v>0</v>
      </c>
      <c r="CL29" s="75">
        <f t="shared" si="334"/>
        <v>0</v>
      </c>
      <c r="CM29" s="75">
        <f t="shared" si="334"/>
        <v>0</v>
      </c>
      <c r="CN29" s="75">
        <f t="shared" ref="CN29:CU29" si="335">IF($CC29=CN$5,$AV29,0)</f>
        <v>0</v>
      </c>
      <c r="CO29" s="75">
        <f t="shared" si="335"/>
        <v>0</v>
      </c>
      <c r="CP29" s="75">
        <f t="shared" si="335"/>
        <v>0</v>
      </c>
      <c r="CQ29" s="75">
        <f t="shared" si="335"/>
        <v>22902.9775</v>
      </c>
      <c r="CR29" s="75">
        <f t="shared" si="335"/>
        <v>0</v>
      </c>
      <c r="CS29" s="75">
        <f t="shared" si="335"/>
        <v>0</v>
      </c>
      <c r="CT29" s="75">
        <f t="shared" si="335"/>
        <v>0</v>
      </c>
      <c r="CU29" s="75">
        <f t="shared" si="335"/>
        <v>0</v>
      </c>
      <c r="CV29" s="75">
        <f t="shared" ref="CV29:DC29" si="336">IF($CC29=CV$5,$AW29,0)</f>
        <v>0</v>
      </c>
      <c r="CW29" s="75">
        <f t="shared" si="336"/>
        <v>0</v>
      </c>
      <c r="CX29" s="75">
        <f t="shared" si="336"/>
        <v>0</v>
      </c>
      <c r="CY29" s="75">
        <f t="shared" si="336"/>
        <v>23527.02714</v>
      </c>
      <c r="CZ29" s="75">
        <f t="shared" si="336"/>
        <v>0</v>
      </c>
      <c r="DA29" s="75">
        <f t="shared" si="336"/>
        <v>0</v>
      </c>
      <c r="DB29" s="75">
        <f t="shared" si="336"/>
        <v>0</v>
      </c>
      <c r="DC29" s="75">
        <f t="shared" si="336"/>
        <v>0</v>
      </c>
      <c r="DD29" s="75">
        <f t="shared" ref="DD29:DI29" si="337">IF($CD29=DD$5,$BQ29,0)</f>
        <v>0</v>
      </c>
      <c r="DE29" s="75">
        <f t="shared" si="337"/>
        <v>0</v>
      </c>
      <c r="DF29" s="75">
        <f t="shared" si="337"/>
        <v>0</v>
      </c>
      <c r="DG29" s="75" t="str">
        <f t="shared" si="337"/>
        <v>#REF!</v>
      </c>
      <c r="DH29" s="75">
        <f t="shared" si="337"/>
        <v>0</v>
      </c>
      <c r="DI29" s="75">
        <f t="shared" si="337"/>
        <v>0</v>
      </c>
      <c r="DJ29" s="75">
        <f t="shared" ref="DJ29:DO29" si="338">IF($CE29=DJ$5,$BT29,0)</f>
        <v>0</v>
      </c>
      <c r="DK29" s="75">
        <f t="shared" si="338"/>
        <v>0</v>
      </c>
      <c r="DL29" s="75">
        <f t="shared" si="338"/>
        <v>0</v>
      </c>
      <c r="DM29" s="75">
        <f t="shared" si="338"/>
        <v>0</v>
      </c>
      <c r="DN29" s="75">
        <f t="shared" si="338"/>
        <v>0</v>
      </c>
      <c r="DO29" s="75">
        <f t="shared" si="338"/>
        <v>0</v>
      </c>
      <c r="DP29" s="75">
        <f t="shared" ref="DP29:DU29" si="339">IF($CD29=DP$5,$BR29,0)</f>
        <v>0</v>
      </c>
      <c r="DQ29" s="75">
        <f t="shared" si="339"/>
        <v>0</v>
      </c>
      <c r="DR29" s="75">
        <f t="shared" si="339"/>
        <v>0</v>
      </c>
      <c r="DS29" s="75">
        <f t="shared" si="339"/>
        <v>2112.088036</v>
      </c>
      <c r="DT29" s="75">
        <f t="shared" si="339"/>
        <v>0</v>
      </c>
      <c r="DU29" s="75">
        <f t="shared" si="339"/>
        <v>0</v>
      </c>
      <c r="DV29" s="75">
        <f t="shared" ref="DV29:EA29" si="340">IF($CE29=DV$5,$BU29,0)</f>
        <v>0</v>
      </c>
      <c r="DW29" s="75">
        <f t="shared" si="340"/>
        <v>0</v>
      </c>
      <c r="DX29" s="75">
        <f t="shared" si="340"/>
        <v>0</v>
      </c>
      <c r="DY29" s="75">
        <f t="shared" si="340"/>
        <v>0</v>
      </c>
      <c r="DZ29" s="75">
        <f t="shared" si="340"/>
        <v>0</v>
      </c>
      <c r="EA29" s="75">
        <f t="shared" si="340"/>
        <v>0</v>
      </c>
      <c r="EB29" s="75">
        <f t="shared" ref="EB29:EG29" si="341">IF($CD29=EB$5,$BS29,0)</f>
        <v>0</v>
      </c>
      <c r="EC29" s="75">
        <f t="shared" si="341"/>
        <v>0</v>
      </c>
      <c r="ED29" s="75">
        <f t="shared" si="341"/>
        <v>0</v>
      </c>
      <c r="EE29" s="75">
        <f t="shared" si="341"/>
        <v>2191.235145</v>
      </c>
      <c r="EF29" s="75">
        <f t="shared" si="341"/>
        <v>0</v>
      </c>
      <c r="EG29" s="75">
        <f t="shared" si="341"/>
        <v>0</v>
      </c>
      <c r="EH29" s="75">
        <f t="shared" ref="EH29:EM29" si="342">IF($CE29=EH$5,$BV29,0)</f>
        <v>0</v>
      </c>
      <c r="EI29" s="75">
        <f t="shared" si="342"/>
        <v>0</v>
      </c>
      <c r="EJ29" s="75">
        <f t="shared" si="342"/>
        <v>0</v>
      </c>
      <c r="EK29" s="75">
        <f t="shared" si="342"/>
        <v>0</v>
      </c>
      <c r="EL29" s="75">
        <f t="shared" si="342"/>
        <v>0</v>
      </c>
      <c r="EM29" s="75">
        <f t="shared" si="342"/>
        <v>0</v>
      </c>
    </row>
    <row r="30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 t="s">
        <v>1</v>
      </c>
      <c r="M30" s="18"/>
      <c r="N30" s="18"/>
      <c r="O30" s="18"/>
      <c r="P30" s="113" t="s">
        <v>139</v>
      </c>
      <c r="Q30" s="140" t="s">
        <v>87</v>
      </c>
      <c r="R30" s="28">
        <v>9003.0</v>
      </c>
      <c r="S30" s="28">
        <v>1.0</v>
      </c>
      <c r="T30" s="28">
        <v>180.0</v>
      </c>
      <c r="U30" s="70" t="s">
        <v>149</v>
      </c>
      <c r="V30" s="70" t="s">
        <v>150</v>
      </c>
      <c r="W30" s="141">
        <v>1.0</v>
      </c>
      <c r="X30" s="90">
        <v>41645.0</v>
      </c>
      <c r="Y30" s="77">
        <f t="shared" si="343"/>
        <v>1.5</v>
      </c>
      <c r="Z30" s="77"/>
      <c r="AA30" s="36">
        <v>31.0</v>
      </c>
      <c r="AB30" s="36">
        <v>32.0</v>
      </c>
      <c r="AC30" s="97">
        <v>40.0</v>
      </c>
      <c r="AD30" s="92">
        <v>52.0</v>
      </c>
      <c r="AE30" s="28">
        <v>1.0</v>
      </c>
      <c r="AF30" s="28">
        <v>1.0</v>
      </c>
      <c r="AG30" s="28">
        <v>0.0</v>
      </c>
      <c r="AH30" s="28">
        <v>1.0</v>
      </c>
      <c r="AI30" s="28">
        <v>0.0</v>
      </c>
      <c r="AJ30" s="28">
        <v>0.0</v>
      </c>
      <c r="AK30" s="3"/>
      <c r="AL30" s="19"/>
      <c r="AM30" s="28"/>
      <c r="AN30" s="3"/>
      <c r="AO30" s="84" t="str">
        <f t="shared" si="344"/>
        <v>#REF!</v>
      </c>
      <c r="AP30" s="85" t="str">
        <f t="shared" ref="AP30:AQ30" si="345">AV30-AU30</f>
        <v>#REF!</v>
      </c>
      <c r="AQ30" s="85">
        <f t="shared" si="345"/>
        <v>824.50719</v>
      </c>
      <c r="AR30" s="85" t="str">
        <f t="shared" si="346"/>
        <v>#REF!</v>
      </c>
      <c r="AS30" s="84">
        <f t="shared" si="275"/>
        <v>17.617675</v>
      </c>
      <c r="AT30" s="84">
        <f t="shared" si="347"/>
        <v>18.01407269</v>
      </c>
      <c r="AU30" s="94" t="str">
        <f t="shared" si="348"/>
        <v>#REF!</v>
      </c>
      <c r="AV30" s="94">
        <f t="shared" si="251"/>
        <v>36644.764</v>
      </c>
      <c r="AW30" s="94">
        <f t="shared" si="349"/>
        <v>37469.27119</v>
      </c>
      <c r="AX30" s="94">
        <f t="shared" si="253"/>
        <v>0</v>
      </c>
      <c r="AY30" s="94">
        <f t="shared" si="254"/>
        <v>0</v>
      </c>
      <c r="AZ30" s="94">
        <f t="shared" si="255"/>
        <v>0</v>
      </c>
      <c r="BA30" s="91">
        <f t="shared" ref="BA30:BC30" si="350">$W30*D$82*$AJ30</f>
        <v>0</v>
      </c>
      <c r="BB30" s="91">
        <f t="shared" si="350"/>
        <v>0</v>
      </c>
      <c r="BC30" s="91">
        <f t="shared" si="350"/>
        <v>0</v>
      </c>
      <c r="BD30" s="91" t="str">
        <f t="shared" ref="BD30:BF30" si="351">IF(AU30&gt;=D$43,D$43/1000*D$42*$AE30,IF(MOD(AU30,1000)&gt;0.1,$AE30*D$42*(ABS(AU30/1000)+1),$AE30*D$42*ABS(AU30/1000)))</f>
        <v>#REF!</v>
      </c>
      <c r="BE30" s="91">
        <f t="shared" si="351"/>
        <v>205.5404114</v>
      </c>
      <c r="BF30" s="91">
        <f t="shared" si="351"/>
        <v>210.0422207</v>
      </c>
      <c r="BG30" s="91" t="str">
        <f t="shared" si="352"/>
        <v>#REF!</v>
      </c>
      <c r="BH30" s="91">
        <f t="shared" si="46"/>
        <v>2271.975368</v>
      </c>
      <c r="BI30" s="91">
        <f t="shared" si="353"/>
        <v>2323.094814</v>
      </c>
      <c r="BJ30" s="91" t="str">
        <f t="shared" si="354"/>
        <v>#REF!</v>
      </c>
      <c r="BK30" s="91">
        <f t="shared" ref="BK30:BK38" si="374">AW30*$F$38</f>
        <v>2248.156271</v>
      </c>
      <c r="BL30" s="91" t="str">
        <f t="shared" ref="BL30:BN30" si="355">$AF30*AU30*D$85</f>
        <v>#REF!</v>
      </c>
      <c r="BM30" s="91">
        <f t="shared" si="355"/>
        <v>531.349078</v>
      </c>
      <c r="BN30" s="91">
        <f t="shared" si="355"/>
        <v>543.3044323</v>
      </c>
      <c r="BO30" s="95">
        <f t="shared" si="259"/>
        <v>72</v>
      </c>
      <c r="BP30" s="95">
        <f t="shared" si="356"/>
        <v>72</v>
      </c>
      <c r="BQ30" s="91" t="str">
        <f t="shared" si="357"/>
        <v>#REF!</v>
      </c>
      <c r="BR30" s="91">
        <f t="shared" si="54"/>
        <v>3080.864857</v>
      </c>
      <c r="BS30" s="91">
        <f t="shared" si="358"/>
        <v>5396.597738</v>
      </c>
      <c r="BT30" s="91">
        <f t="shared" ref="BT30:BV30" si="359">IF($AG30=0,0,IF($AG30=1,D$48*AU30,IF($AG30=2,AU30*D$54,"Error in col x")))</f>
        <v>0</v>
      </c>
      <c r="BU30" s="91">
        <f t="shared" si="359"/>
        <v>0</v>
      </c>
      <c r="BV30" s="91">
        <f t="shared" si="359"/>
        <v>0</v>
      </c>
      <c r="BW30" s="91" t="str">
        <f t="shared" ref="BW30:BY30" si="360">SUM(BQ30,BT30)</f>
        <v>#REF!</v>
      </c>
      <c r="BX30" s="91">
        <f t="shared" si="360"/>
        <v>3080.864857</v>
      </c>
      <c r="BY30" s="91">
        <f t="shared" si="360"/>
        <v>5396.597738</v>
      </c>
      <c r="BZ30" s="14"/>
      <c r="CA30" s="44" t="str">
        <f t="shared" ref="CA30:CB30" si="361">SUM(AU30,BW30)</f>
        <v>#REF!</v>
      </c>
      <c r="CB30" s="44">
        <f t="shared" si="361"/>
        <v>39725.62886</v>
      </c>
      <c r="CC30" s="69">
        <f t="shared" si="59"/>
        <v>90031180</v>
      </c>
      <c r="CD30" s="69">
        <f t="shared" si="60"/>
        <v>90032080</v>
      </c>
      <c r="CE30" s="69">
        <f t="shared" si="61"/>
        <v>90032380</v>
      </c>
      <c r="CF30" s="75">
        <f t="shared" ref="CF30:CM30" si="362">IF($CC30=CF$5,$AU30,0)</f>
        <v>0</v>
      </c>
      <c r="CG30" s="75">
        <f t="shared" si="362"/>
        <v>0</v>
      </c>
      <c r="CH30" s="75">
        <f t="shared" si="362"/>
        <v>0</v>
      </c>
      <c r="CI30" s="75" t="str">
        <f t="shared" si="362"/>
        <v>#REF!</v>
      </c>
      <c r="CJ30" s="75">
        <f t="shared" si="362"/>
        <v>0</v>
      </c>
      <c r="CK30" s="75">
        <f t="shared" si="362"/>
        <v>0</v>
      </c>
      <c r="CL30" s="75">
        <f t="shared" si="362"/>
        <v>0</v>
      </c>
      <c r="CM30" s="75">
        <f t="shared" si="362"/>
        <v>0</v>
      </c>
      <c r="CN30" s="75">
        <f t="shared" ref="CN30:CU30" si="363">IF($CC30=CN$5,$AV30,0)</f>
        <v>0</v>
      </c>
      <c r="CO30" s="75">
        <f t="shared" si="363"/>
        <v>0</v>
      </c>
      <c r="CP30" s="75">
        <f t="shared" si="363"/>
        <v>0</v>
      </c>
      <c r="CQ30" s="75">
        <f t="shared" si="363"/>
        <v>36644.764</v>
      </c>
      <c r="CR30" s="75">
        <f t="shared" si="363"/>
        <v>0</v>
      </c>
      <c r="CS30" s="75">
        <f t="shared" si="363"/>
        <v>0</v>
      </c>
      <c r="CT30" s="75">
        <f t="shared" si="363"/>
        <v>0</v>
      </c>
      <c r="CU30" s="75">
        <f t="shared" si="363"/>
        <v>0</v>
      </c>
      <c r="CV30" s="75">
        <f t="shared" ref="CV30:DC30" si="364">IF($CC30=CV$5,$AW30,0)</f>
        <v>0</v>
      </c>
      <c r="CW30" s="75">
        <f t="shared" si="364"/>
        <v>0</v>
      </c>
      <c r="CX30" s="75">
        <f t="shared" si="364"/>
        <v>0</v>
      </c>
      <c r="CY30" s="75">
        <f t="shared" si="364"/>
        <v>37469.27119</v>
      </c>
      <c r="CZ30" s="75">
        <f t="shared" si="364"/>
        <v>0</v>
      </c>
      <c r="DA30" s="75">
        <f t="shared" si="364"/>
        <v>0</v>
      </c>
      <c r="DB30" s="75">
        <f t="shared" si="364"/>
        <v>0</v>
      </c>
      <c r="DC30" s="75">
        <f t="shared" si="364"/>
        <v>0</v>
      </c>
      <c r="DD30" s="75">
        <f t="shared" ref="DD30:DI30" si="365">IF($CD30=DD$5,$BQ30,0)</f>
        <v>0</v>
      </c>
      <c r="DE30" s="75">
        <f t="shared" si="365"/>
        <v>0</v>
      </c>
      <c r="DF30" s="75">
        <f t="shared" si="365"/>
        <v>0</v>
      </c>
      <c r="DG30" s="75" t="str">
        <f t="shared" si="365"/>
        <v>#REF!</v>
      </c>
      <c r="DH30" s="75">
        <f t="shared" si="365"/>
        <v>0</v>
      </c>
      <c r="DI30" s="75">
        <f t="shared" si="365"/>
        <v>0</v>
      </c>
      <c r="DJ30" s="75">
        <f t="shared" ref="DJ30:DO30" si="366">IF($CE30=DJ$5,$BT30,0)</f>
        <v>0</v>
      </c>
      <c r="DK30" s="75">
        <f t="shared" si="366"/>
        <v>0</v>
      </c>
      <c r="DL30" s="75">
        <f t="shared" si="366"/>
        <v>0</v>
      </c>
      <c r="DM30" s="75">
        <f t="shared" si="366"/>
        <v>0</v>
      </c>
      <c r="DN30" s="75">
        <f t="shared" si="366"/>
        <v>0</v>
      </c>
      <c r="DO30" s="75">
        <f t="shared" si="366"/>
        <v>0</v>
      </c>
      <c r="DP30" s="75">
        <f t="shared" ref="DP30:DU30" si="367">IF($CD30=DP$5,$BR30,0)</f>
        <v>0</v>
      </c>
      <c r="DQ30" s="75">
        <f t="shared" si="367"/>
        <v>0</v>
      </c>
      <c r="DR30" s="75">
        <f t="shared" si="367"/>
        <v>0</v>
      </c>
      <c r="DS30" s="75">
        <f t="shared" si="367"/>
        <v>3080.864857</v>
      </c>
      <c r="DT30" s="75">
        <f t="shared" si="367"/>
        <v>0</v>
      </c>
      <c r="DU30" s="75">
        <f t="shared" si="367"/>
        <v>0</v>
      </c>
      <c r="DV30" s="75">
        <f t="shared" ref="DV30:EA30" si="368">IF($CE30=DV$5,$BU30,0)</f>
        <v>0</v>
      </c>
      <c r="DW30" s="75">
        <f t="shared" si="368"/>
        <v>0</v>
      </c>
      <c r="DX30" s="75">
        <f t="shared" si="368"/>
        <v>0</v>
      </c>
      <c r="DY30" s="75">
        <f t="shared" si="368"/>
        <v>0</v>
      </c>
      <c r="DZ30" s="75">
        <f t="shared" si="368"/>
        <v>0</v>
      </c>
      <c r="EA30" s="75">
        <f t="shared" si="368"/>
        <v>0</v>
      </c>
      <c r="EB30" s="75">
        <f t="shared" ref="EB30:EG30" si="369">IF($CD30=EB$5,$BS30,0)</f>
        <v>0</v>
      </c>
      <c r="EC30" s="75">
        <f t="shared" si="369"/>
        <v>0</v>
      </c>
      <c r="ED30" s="75">
        <f t="shared" si="369"/>
        <v>0</v>
      </c>
      <c r="EE30" s="75">
        <f t="shared" si="369"/>
        <v>5396.597738</v>
      </c>
      <c r="EF30" s="75">
        <f t="shared" si="369"/>
        <v>0</v>
      </c>
      <c r="EG30" s="75">
        <f t="shared" si="369"/>
        <v>0</v>
      </c>
      <c r="EH30" s="75">
        <f t="shared" ref="EH30:EM30" si="370">IF($CE30=EH$5,$BV30,0)</f>
        <v>0</v>
      </c>
      <c r="EI30" s="75">
        <f t="shared" si="370"/>
        <v>0</v>
      </c>
      <c r="EJ30" s="75">
        <f t="shared" si="370"/>
        <v>0</v>
      </c>
      <c r="EK30" s="75">
        <f t="shared" si="370"/>
        <v>0</v>
      </c>
      <c r="EL30" s="75">
        <f t="shared" si="370"/>
        <v>0</v>
      </c>
      <c r="EM30" s="75">
        <f t="shared" si="370"/>
        <v>0</v>
      </c>
    </row>
    <row r="31" ht="16.5" customHeight="1">
      <c r="A31" s="18"/>
      <c r="B31" s="30" t="s">
        <v>151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8" t="s">
        <v>131</v>
      </c>
      <c r="Q31" s="29" t="s">
        <v>87</v>
      </c>
      <c r="R31" s="28">
        <v>9003.0</v>
      </c>
      <c r="S31" s="28">
        <v>1.0</v>
      </c>
      <c r="T31" s="28">
        <v>180.0</v>
      </c>
      <c r="U31" s="70" t="s">
        <v>152</v>
      </c>
      <c r="V31" s="70" t="s">
        <v>153</v>
      </c>
      <c r="W31" s="71">
        <v>0.75</v>
      </c>
      <c r="X31" s="90">
        <v>41660.0</v>
      </c>
      <c r="Y31" s="77">
        <f t="shared" si="343"/>
        <v>1.4</v>
      </c>
      <c r="Z31" s="77" t="s">
        <v>154</v>
      </c>
      <c r="AA31" s="36">
        <v>32.0</v>
      </c>
      <c r="AB31" s="36">
        <v>33.0</v>
      </c>
      <c r="AC31" s="36">
        <v>30.0</v>
      </c>
      <c r="AD31" s="92">
        <v>52.0</v>
      </c>
      <c r="AE31" s="28">
        <v>1.0</v>
      </c>
      <c r="AF31" s="28">
        <v>1.0</v>
      </c>
      <c r="AG31" s="28">
        <v>2.0</v>
      </c>
      <c r="AH31" s="28">
        <v>1.0</v>
      </c>
      <c r="AI31" s="28">
        <v>0.0</v>
      </c>
      <c r="AJ31" s="28">
        <v>0.0</v>
      </c>
      <c r="AK31" s="3"/>
      <c r="AL31" s="78"/>
      <c r="AM31" s="28"/>
      <c r="AN31" s="3"/>
      <c r="AO31" s="84" t="str">
        <f t="shared" si="344"/>
        <v>#REF!</v>
      </c>
      <c r="AP31" s="85" t="str">
        <f t="shared" ref="AP31:AQ31" si="371">AV31-AU31</f>
        <v>#REF!</v>
      </c>
      <c r="AQ31" s="85">
        <f t="shared" si="371"/>
        <v>748.8595725</v>
      </c>
      <c r="AR31" s="85" t="str">
        <f t="shared" si="346"/>
        <v>#REF!</v>
      </c>
      <c r="AS31" s="84">
        <f t="shared" si="275"/>
        <v>17.617675</v>
      </c>
      <c r="AT31" s="84">
        <f t="shared" si="347"/>
        <v>18.09771319</v>
      </c>
      <c r="AU31" s="94" t="str">
        <f t="shared" si="348"/>
        <v>#REF!</v>
      </c>
      <c r="AV31" s="94">
        <f t="shared" si="251"/>
        <v>27483.573</v>
      </c>
      <c r="AW31" s="94">
        <f t="shared" si="349"/>
        <v>28232.43257</v>
      </c>
      <c r="AX31" s="94">
        <f t="shared" si="253"/>
        <v>0</v>
      </c>
      <c r="AY31" s="94">
        <f t="shared" si="254"/>
        <v>0</v>
      </c>
      <c r="AZ31" s="94">
        <f t="shared" si="255"/>
        <v>0</v>
      </c>
      <c r="BA31" s="91">
        <f t="shared" ref="BA31:BC31" si="372">$W31*D$82*$AJ31</f>
        <v>0</v>
      </c>
      <c r="BB31" s="91">
        <f t="shared" si="372"/>
        <v>0</v>
      </c>
      <c r="BC31" s="91">
        <f t="shared" si="372"/>
        <v>0</v>
      </c>
      <c r="BD31" s="91" t="str">
        <f t="shared" ref="BD31:BF31" si="373">IF(AU31&gt;=D$43,D$43/1000*D$42*$AE31,IF(MOD(AU31,1000)&gt;0.1,$AE31*D$42*(ABS(AU31/1000)+1),$AE31*D$42*ABS(AU31/1000)))</f>
        <v>#REF!</v>
      </c>
      <c r="BE31" s="91">
        <f t="shared" si="373"/>
        <v>155.5203086</v>
      </c>
      <c r="BF31" s="91">
        <f t="shared" si="373"/>
        <v>159.6090818</v>
      </c>
      <c r="BG31" s="91" t="str">
        <f t="shared" si="352"/>
        <v>#REF!</v>
      </c>
      <c r="BH31" s="91">
        <f t="shared" si="46"/>
        <v>1703.981526</v>
      </c>
      <c r="BI31" s="91">
        <f t="shared" si="353"/>
        <v>1750.410819</v>
      </c>
      <c r="BJ31" s="91" t="str">
        <f t="shared" si="354"/>
        <v>#REF!</v>
      </c>
      <c r="BK31" s="91">
        <f t="shared" si="374"/>
        <v>1693.945954</v>
      </c>
      <c r="BL31" s="91" t="str">
        <f t="shared" ref="BL31:BN31" si="375">$AF31*AU31*D$85</f>
        <v>#REF!</v>
      </c>
      <c r="BM31" s="91">
        <f t="shared" si="375"/>
        <v>398.5118085</v>
      </c>
      <c r="BN31" s="91">
        <f t="shared" si="375"/>
        <v>409.3702723</v>
      </c>
      <c r="BO31" s="95">
        <f t="shared" si="259"/>
        <v>72</v>
      </c>
      <c r="BP31" s="95">
        <f t="shared" si="356"/>
        <v>72</v>
      </c>
      <c r="BQ31" s="91" t="str">
        <f t="shared" si="357"/>
        <v>#REF!</v>
      </c>
      <c r="BR31" s="91">
        <f t="shared" si="54"/>
        <v>2330.013643</v>
      </c>
      <c r="BS31" s="91">
        <f t="shared" si="358"/>
        <v>4085.336128</v>
      </c>
      <c r="BT31" s="91" t="str">
        <f t="shared" ref="BT31:BV31" si="376">IF($AG31=0,0,IF($AG31=1,D$48*AU31,IF($AG31=2,AU31*D$54,"Error in col x")))</f>
        <v>#REF!</v>
      </c>
      <c r="BU31" s="91">
        <f t="shared" si="376"/>
        <v>549.67146</v>
      </c>
      <c r="BV31" s="91">
        <f t="shared" si="376"/>
        <v>564.6486515</v>
      </c>
      <c r="BW31" s="91" t="str">
        <f t="shared" ref="BW31:BY31" si="377">SUM(BQ31,BT31)</f>
        <v>#REF!</v>
      </c>
      <c r="BX31" s="91">
        <f t="shared" si="377"/>
        <v>2879.685103</v>
      </c>
      <c r="BY31" s="91">
        <f t="shared" si="377"/>
        <v>4649.984779</v>
      </c>
      <c r="BZ31" s="14"/>
      <c r="CA31" s="44" t="str">
        <f t="shared" ref="CA31:CB31" si="378">SUM(AU31,BW31)</f>
        <v>#REF!</v>
      </c>
      <c r="CB31" s="44">
        <f t="shared" si="378"/>
        <v>30363.2581</v>
      </c>
      <c r="CC31" s="69">
        <f t="shared" si="59"/>
        <v>90031180</v>
      </c>
      <c r="CD31" s="69">
        <f t="shared" si="60"/>
        <v>90032080</v>
      </c>
      <c r="CE31" s="69">
        <f t="shared" si="61"/>
        <v>90032380</v>
      </c>
      <c r="CF31" s="75">
        <f t="shared" ref="CF31:CM31" si="379">IF($CC31=CF$5,$AU31,0)</f>
        <v>0</v>
      </c>
      <c r="CG31" s="75">
        <f t="shared" si="379"/>
        <v>0</v>
      </c>
      <c r="CH31" s="75">
        <f t="shared" si="379"/>
        <v>0</v>
      </c>
      <c r="CI31" s="75" t="str">
        <f t="shared" si="379"/>
        <v>#REF!</v>
      </c>
      <c r="CJ31" s="75">
        <f t="shared" si="379"/>
        <v>0</v>
      </c>
      <c r="CK31" s="75">
        <f t="shared" si="379"/>
        <v>0</v>
      </c>
      <c r="CL31" s="75">
        <f t="shared" si="379"/>
        <v>0</v>
      </c>
      <c r="CM31" s="75">
        <f t="shared" si="379"/>
        <v>0</v>
      </c>
      <c r="CN31" s="75">
        <f t="shared" ref="CN31:CU31" si="380">IF($CC31=CN$5,$AV31,0)</f>
        <v>0</v>
      </c>
      <c r="CO31" s="75">
        <f t="shared" si="380"/>
        <v>0</v>
      </c>
      <c r="CP31" s="75">
        <f t="shared" si="380"/>
        <v>0</v>
      </c>
      <c r="CQ31" s="75">
        <f t="shared" si="380"/>
        <v>27483.573</v>
      </c>
      <c r="CR31" s="75">
        <f t="shared" si="380"/>
        <v>0</v>
      </c>
      <c r="CS31" s="75">
        <f t="shared" si="380"/>
        <v>0</v>
      </c>
      <c r="CT31" s="75">
        <f t="shared" si="380"/>
        <v>0</v>
      </c>
      <c r="CU31" s="75">
        <f t="shared" si="380"/>
        <v>0</v>
      </c>
      <c r="CV31" s="75">
        <f t="shared" ref="CV31:DC31" si="381">IF($CC31=CV$5,$AW31,0)</f>
        <v>0</v>
      </c>
      <c r="CW31" s="75">
        <f t="shared" si="381"/>
        <v>0</v>
      </c>
      <c r="CX31" s="75">
        <f t="shared" si="381"/>
        <v>0</v>
      </c>
      <c r="CY31" s="75">
        <f t="shared" si="381"/>
        <v>28232.43257</v>
      </c>
      <c r="CZ31" s="75">
        <f t="shared" si="381"/>
        <v>0</v>
      </c>
      <c r="DA31" s="75">
        <f t="shared" si="381"/>
        <v>0</v>
      </c>
      <c r="DB31" s="75">
        <f t="shared" si="381"/>
        <v>0</v>
      </c>
      <c r="DC31" s="75">
        <f t="shared" si="381"/>
        <v>0</v>
      </c>
      <c r="DD31" s="75">
        <f t="shared" ref="DD31:DI31" si="382">IF($CD31=DD$5,$BQ31,0)</f>
        <v>0</v>
      </c>
      <c r="DE31" s="75">
        <f t="shared" si="382"/>
        <v>0</v>
      </c>
      <c r="DF31" s="75">
        <f t="shared" si="382"/>
        <v>0</v>
      </c>
      <c r="DG31" s="75" t="str">
        <f t="shared" si="382"/>
        <v>#REF!</v>
      </c>
      <c r="DH31" s="75">
        <f t="shared" si="382"/>
        <v>0</v>
      </c>
      <c r="DI31" s="75">
        <f t="shared" si="382"/>
        <v>0</v>
      </c>
      <c r="DJ31" s="75">
        <f t="shared" ref="DJ31:DO31" si="383">IF($CE31=DJ$5,$BT31,0)</f>
        <v>0</v>
      </c>
      <c r="DK31" s="75">
        <f t="shared" si="383"/>
        <v>0</v>
      </c>
      <c r="DL31" s="75">
        <f t="shared" si="383"/>
        <v>0</v>
      </c>
      <c r="DM31" s="75" t="str">
        <f t="shared" si="383"/>
        <v>#REF!</v>
      </c>
      <c r="DN31" s="75">
        <f t="shared" si="383"/>
        <v>0</v>
      </c>
      <c r="DO31" s="75">
        <f t="shared" si="383"/>
        <v>0</v>
      </c>
      <c r="DP31" s="75">
        <f t="shared" ref="DP31:DU31" si="384">IF($CD31=DP$5,$BR31,0)</f>
        <v>0</v>
      </c>
      <c r="DQ31" s="75">
        <f t="shared" si="384"/>
        <v>0</v>
      </c>
      <c r="DR31" s="75">
        <f t="shared" si="384"/>
        <v>0</v>
      </c>
      <c r="DS31" s="75">
        <f t="shared" si="384"/>
        <v>2330.013643</v>
      </c>
      <c r="DT31" s="75">
        <f t="shared" si="384"/>
        <v>0</v>
      </c>
      <c r="DU31" s="75">
        <f t="shared" si="384"/>
        <v>0</v>
      </c>
      <c r="DV31" s="75">
        <f t="shared" ref="DV31:EA31" si="385">IF($CE31=DV$5,$BU31,0)</f>
        <v>0</v>
      </c>
      <c r="DW31" s="75">
        <f t="shared" si="385"/>
        <v>0</v>
      </c>
      <c r="DX31" s="75">
        <f t="shared" si="385"/>
        <v>0</v>
      </c>
      <c r="DY31" s="75">
        <f t="shared" si="385"/>
        <v>549.67146</v>
      </c>
      <c r="DZ31" s="75">
        <f t="shared" si="385"/>
        <v>0</v>
      </c>
      <c r="EA31" s="75">
        <f t="shared" si="385"/>
        <v>0</v>
      </c>
      <c r="EB31" s="75">
        <f t="shared" ref="EB31:EG31" si="386">IF($CD31=EB$5,$BS31,0)</f>
        <v>0</v>
      </c>
      <c r="EC31" s="75">
        <f t="shared" si="386"/>
        <v>0</v>
      </c>
      <c r="ED31" s="75">
        <f t="shared" si="386"/>
        <v>0</v>
      </c>
      <c r="EE31" s="75">
        <f t="shared" si="386"/>
        <v>4085.336128</v>
      </c>
      <c r="EF31" s="75">
        <f t="shared" si="386"/>
        <v>0</v>
      </c>
      <c r="EG31" s="75">
        <f t="shared" si="386"/>
        <v>0</v>
      </c>
      <c r="EH31" s="75">
        <f t="shared" ref="EH31:EM31" si="387">IF($CE31=EH$5,$BV31,0)</f>
        <v>0</v>
      </c>
      <c r="EI31" s="75">
        <f t="shared" si="387"/>
        <v>0</v>
      </c>
      <c r="EJ31" s="75">
        <f t="shared" si="387"/>
        <v>0</v>
      </c>
      <c r="EK31" s="75">
        <f t="shared" si="387"/>
        <v>564.6486515</v>
      </c>
      <c r="EL31" s="75">
        <f t="shared" si="387"/>
        <v>0</v>
      </c>
      <c r="EM31" s="75">
        <f t="shared" si="387"/>
        <v>0</v>
      </c>
    </row>
    <row r="32" ht="18.0" customHeight="1">
      <c r="A32" s="18"/>
      <c r="B32" s="19" t="s">
        <v>112</v>
      </c>
      <c r="G32" s="142"/>
      <c r="H32" s="142"/>
      <c r="I32" s="142"/>
      <c r="J32" s="142"/>
      <c r="K32" s="142"/>
      <c r="L32" s="142"/>
      <c r="M32" s="142"/>
      <c r="N32" s="142"/>
      <c r="O32" s="142"/>
      <c r="P32" s="18" t="s">
        <v>131</v>
      </c>
      <c r="Q32" s="29" t="s">
        <v>87</v>
      </c>
      <c r="R32" s="36">
        <v>9003.0</v>
      </c>
      <c r="S32" s="28">
        <v>1.0</v>
      </c>
      <c r="T32" s="128">
        <v>180.0</v>
      </c>
      <c r="U32" s="70" t="s">
        <v>129</v>
      </c>
      <c r="V32" s="70"/>
      <c r="W32" s="71">
        <v>1.0</v>
      </c>
      <c r="X32" s="72"/>
      <c r="Y32" s="77"/>
      <c r="Z32" s="77"/>
      <c r="AA32" s="36">
        <v>28.0</v>
      </c>
      <c r="AB32" s="36">
        <v>28.0</v>
      </c>
      <c r="AC32" s="36">
        <v>14.0</v>
      </c>
      <c r="AD32" s="92">
        <v>52.0</v>
      </c>
      <c r="AE32" s="28">
        <v>0.0</v>
      </c>
      <c r="AF32" s="28">
        <v>1.0</v>
      </c>
      <c r="AG32" s="28">
        <v>0.0</v>
      </c>
      <c r="AH32" s="28">
        <v>1.0</v>
      </c>
      <c r="AI32" s="28">
        <v>0.0</v>
      </c>
      <c r="AJ32" s="28">
        <v>0.0</v>
      </c>
      <c r="AK32" s="3"/>
      <c r="AL32" s="19" t="s">
        <v>7</v>
      </c>
      <c r="AM32" s="28"/>
      <c r="AN32" s="3"/>
      <c r="AO32" s="84" t="str">
        <f t="shared" si="344"/>
        <v>#REF!</v>
      </c>
      <c r="AP32" s="85" t="str">
        <f t="shared" ref="AP32:AQ32" si="388">AV32-AU32</f>
        <v>#REF!</v>
      </c>
      <c r="AQ32" s="85">
        <f t="shared" si="388"/>
        <v>-941.182333</v>
      </c>
      <c r="AR32" s="85" t="str">
        <f t="shared" si="346"/>
        <v>#REF!</v>
      </c>
      <c r="AS32" s="129">
        <v>17.54</v>
      </c>
      <c r="AT32" s="84">
        <f t="shared" si="347"/>
        <v>16.24716713</v>
      </c>
      <c r="AU32" s="94" t="str">
        <f t="shared" si="348"/>
        <v>#REF!</v>
      </c>
      <c r="AV32" s="94">
        <f t="shared" si="251"/>
        <v>12769.12</v>
      </c>
      <c r="AW32" s="94">
        <f t="shared" si="349"/>
        <v>11827.93767</v>
      </c>
      <c r="AX32" s="94">
        <f t="shared" si="253"/>
        <v>0</v>
      </c>
      <c r="AY32" s="94">
        <f t="shared" si="254"/>
        <v>0</v>
      </c>
      <c r="AZ32" s="94">
        <f t="shared" si="255"/>
        <v>0</v>
      </c>
      <c r="BA32" s="91">
        <f t="shared" ref="BA32:BC32" si="389">$W32*D$82*$AJ32</f>
        <v>0</v>
      </c>
      <c r="BB32" s="91">
        <f t="shared" si="389"/>
        <v>0</v>
      </c>
      <c r="BC32" s="91">
        <f t="shared" si="389"/>
        <v>0</v>
      </c>
      <c r="BD32" s="91" t="str">
        <f t="shared" ref="BD32:BF32" si="390">IF(AU32&gt;=D$43,D$43/1000*D$42*$AE32,IF(MOD(AU32,1000)&gt;0.1,$AE32*D$42*(ABS(AU32/1000)+1),$AE32*D$42*ABS(AU32/1000)))</f>
        <v>#REF!</v>
      </c>
      <c r="BE32" s="91">
        <f t="shared" si="390"/>
        <v>0</v>
      </c>
      <c r="BF32" s="91">
        <f t="shared" si="390"/>
        <v>0</v>
      </c>
      <c r="BG32" s="91" t="str">
        <f t="shared" si="352"/>
        <v>#REF!</v>
      </c>
      <c r="BH32" s="91">
        <f t="shared" si="46"/>
        <v>791.68544</v>
      </c>
      <c r="BI32" s="91">
        <f t="shared" si="353"/>
        <v>733.3321354</v>
      </c>
      <c r="BJ32" s="91" t="str">
        <f t="shared" si="354"/>
        <v>#REF!</v>
      </c>
      <c r="BK32" s="91">
        <f t="shared" si="374"/>
        <v>709.67626</v>
      </c>
      <c r="BL32" s="91" t="str">
        <f t="shared" ref="BL32:BN32" si="391">$AF32*AU32*D$85</f>
        <v>#REF!</v>
      </c>
      <c r="BM32" s="91">
        <f t="shared" si="391"/>
        <v>185.15224</v>
      </c>
      <c r="BN32" s="91">
        <f t="shared" si="391"/>
        <v>171.5050962</v>
      </c>
      <c r="BO32" s="95">
        <f t="shared" si="259"/>
        <v>72</v>
      </c>
      <c r="BP32" s="95">
        <f t="shared" si="356"/>
        <v>70.967626</v>
      </c>
      <c r="BQ32" s="91" t="str">
        <f t="shared" si="357"/>
        <v>#REF!</v>
      </c>
      <c r="BR32" s="91">
        <f t="shared" si="54"/>
        <v>1048.83768</v>
      </c>
      <c r="BS32" s="91">
        <f t="shared" si="358"/>
        <v>1685.481118</v>
      </c>
      <c r="BT32" s="91">
        <f t="shared" ref="BT32:BV32" si="392">IF($AG32=0,0,IF($AG32=1,D$48*AU32,IF($AG32=2,AU32*D$54,"Error in col x")))</f>
        <v>0</v>
      </c>
      <c r="BU32" s="91">
        <f t="shared" si="392"/>
        <v>0</v>
      </c>
      <c r="BV32" s="91">
        <f t="shared" si="392"/>
        <v>0</v>
      </c>
      <c r="BW32" s="91" t="str">
        <f t="shared" ref="BW32:BY32" si="393">SUM(BQ32,BT32)</f>
        <v>#REF!</v>
      </c>
      <c r="BX32" s="91">
        <f t="shared" si="393"/>
        <v>1048.83768</v>
      </c>
      <c r="BY32" s="91">
        <f t="shared" si="393"/>
        <v>1685.481118</v>
      </c>
      <c r="BZ32" s="14"/>
      <c r="CA32" s="44" t="str">
        <f t="shared" ref="CA32:CB32" si="394">SUM(AU32,BW32)</f>
        <v>#REF!</v>
      </c>
      <c r="CB32" s="44">
        <f t="shared" si="394"/>
        <v>13817.95768</v>
      </c>
      <c r="CC32" s="69">
        <f t="shared" si="59"/>
        <v>90031180</v>
      </c>
      <c r="CD32" s="69">
        <f t="shared" si="60"/>
        <v>90032080</v>
      </c>
      <c r="CE32" s="69">
        <v>9.003233E7</v>
      </c>
      <c r="CF32" s="75">
        <f t="shared" ref="CF32:CM32" si="395">IF($CC32=CF$5,$AU32,0)</f>
        <v>0</v>
      </c>
      <c r="CG32" s="75">
        <f t="shared" si="395"/>
        <v>0</v>
      </c>
      <c r="CH32" s="75">
        <f t="shared" si="395"/>
        <v>0</v>
      </c>
      <c r="CI32" s="75" t="str">
        <f t="shared" si="395"/>
        <v>#REF!</v>
      </c>
      <c r="CJ32" s="75">
        <f t="shared" si="395"/>
        <v>0</v>
      </c>
      <c r="CK32" s="75">
        <f t="shared" si="395"/>
        <v>0</v>
      </c>
      <c r="CL32" s="75">
        <f t="shared" si="395"/>
        <v>0</v>
      </c>
      <c r="CM32" s="75">
        <f t="shared" si="395"/>
        <v>0</v>
      </c>
      <c r="CN32" s="75">
        <f t="shared" ref="CN32:CU32" si="396">IF($CC32=CN$5,$AV32,0)</f>
        <v>0</v>
      </c>
      <c r="CO32" s="75">
        <f t="shared" si="396"/>
        <v>0</v>
      </c>
      <c r="CP32" s="75">
        <f t="shared" si="396"/>
        <v>0</v>
      </c>
      <c r="CQ32" s="75">
        <f t="shared" si="396"/>
        <v>12769.12</v>
      </c>
      <c r="CR32" s="75">
        <f t="shared" si="396"/>
        <v>0</v>
      </c>
      <c r="CS32" s="75">
        <f t="shared" si="396"/>
        <v>0</v>
      </c>
      <c r="CT32" s="75">
        <f t="shared" si="396"/>
        <v>0</v>
      </c>
      <c r="CU32" s="75">
        <f t="shared" si="396"/>
        <v>0</v>
      </c>
      <c r="CV32" s="75">
        <f t="shared" ref="CV32:DC32" si="397">IF($CC32=CV$5,$AW32,0)</f>
        <v>0</v>
      </c>
      <c r="CW32" s="75">
        <f t="shared" si="397"/>
        <v>0</v>
      </c>
      <c r="CX32" s="75">
        <f t="shared" si="397"/>
        <v>0</v>
      </c>
      <c r="CY32" s="75">
        <f t="shared" si="397"/>
        <v>11827.93767</v>
      </c>
      <c r="CZ32" s="75">
        <f t="shared" si="397"/>
        <v>0</v>
      </c>
      <c r="DA32" s="75">
        <f t="shared" si="397"/>
        <v>0</v>
      </c>
      <c r="DB32" s="75">
        <f t="shared" si="397"/>
        <v>0</v>
      </c>
      <c r="DC32" s="75">
        <f t="shared" si="397"/>
        <v>0</v>
      </c>
      <c r="DD32" s="75">
        <f t="shared" ref="DD32:DI32" si="398">IF($CD32=DD$5,$BQ32,0)</f>
        <v>0</v>
      </c>
      <c r="DE32" s="75">
        <f t="shared" si="398"/>
        <v>0</v>
      </c>
      <c r="DF32" s="75">
        <f t="shared" si="398"/>
        <v>0</v>
      </c>
      <c r="DG32" s="75" t="str">
        <f t="shared" si="398"/>
        <v>#REF!</v>
      </c>
      <c r="DH32" s="75">
        <f t="shared" si="398"/>
        <v>0</v>
      </c>
      <c r="DI32" s="75">
        <f t="shared" si="398"/>
        <v>0</v>
      </c>
      <c r="DJ32" s="75">
        <f t="shared" ref="DJ32:DO32" si="399">IF($CE32=DJ$5,$BT32,0)</f>
        <v>0</v>
      </c>
      <c r="DK32" s="75">
        <f t="shared" si="399"/>
        <v>0</v>
      </c>
      <c r="DL32" s="75">
        <f t="shared" si="399"/>
        <v>0</v>
      </c>
      <c r="DM32" s="75">
        <f t="shared" si="399"/>
        <v>0</v>
      </c>
      <c r="DN32" s="75">
        <f t="shared" si="399"/>
        <v>0</v>
      </c>
      <c r="DO32" s="75">
        <f t="shared" si="399"/>
        <v>0</v>
      </c>
      <c r="DP32" s="75">
        <f t="shared" ref="DP32:DU32" si="400">IF($CD32=DP$5,$BR32,0)</f>
        <v>0</v>
      </c>
      <c r="DQ32" s="75">
        <f t="shared" si="400"/>
        <v>0</v>
      </c>
      <c r="DR32" s="75">
        <f t="shared" si="400"/>
        <v>0</v>
      </c>
      <c r="DS32" s="75">
        <f t="shared" si="400"/>
        <v>1048.83768</v>
      </c>
      <c r="DT32" s="75">
        <f t="shared" si="400"/>
        <v>0</v>
      </c>
      <c r="DU32" s="75">
        <f t="shared" si="400"/>
        <v>0</v>
      </c>
      <c r="DV32" s="75">
        <f t="shared" ref="DV32:EA32" si="401">IF($CE32=DV$5,$BU32,0)</f>
        <v>0</v>
      </c>
      <c r="DW32" s="75">
        <f t="shared" si="401"/>
        <v>0</v>
      </c>
      <c r="DX32" s="75">
        <f t="shared" si="401"/>
        <v>0</v>
      </c>
      <c r="DY32" s="75">
        <f t="shared" si="401"/>
        <v>0</v>
      </c>
      <c r="DZ32" s="75">
        <f t="shared" si="401"/>
        <v>0</v>
      </c>
      <c r="EA32" s="75">
        <f t="shared" si="401"/>
        <v>0</v>
      </c>
      <c r="EB32" s="75">
        <f t="shared" ref="EB32:EG32" si="402">IF($CD32=EB$5,$BS32,0)</f>
        <v>0</v>
      </c>
      <c r="EC32" s="75">
        <f t="shared" si="402"/>
        <v>0</v>
      </c>
      <c r="ED32" s="75">
        <f t="shared" si="402"/>
        <v>0</v>
      </c>
      <c r="EE32" s="75">
        <f t="shared" si="402"/>
        <v>1685.481118</v>
      </c>
      <c r="EF32" s="75">
        <f t="shared" si="402"/>
        <v>0</v>
      </c>
      <c r="EG32" s="75">
        <f t="shared" si="402"/>
        <v>0</v>
      </c>
      <c r="EH32" s="75">
        <f t="shared" ref="EH32:EM32" si="403">IF($CE32=EH$5,$BV32,0)</f>
        <v>0</v>
      </c>
      <c r="EI32" s="75">
        <f t="shared" si="403"/>
        <v>0</v>
      </c>
      <c r="EJ32" s="75">
        <f t="shared" si="403"/>
        <v>0</v>
      </c>
      <c r="EK32" s="75">
        <f t="shared" si="403"/>
        <v>0</v>
      </c>
      <c r="EL32" s="75">
        <f t="shared" si="403"/>
        <v>0</v>
      </c>
      <c r="EM32" s="75">
        <f t="shared" si="403"/>
        <v>0</v>
      </c>
    </row>
    <row r="33" ht="13.5" customHeight="1">
      <c r="A33" s="18"/>
      <c r="B33" s="19"/>
      <c r="C33" s="28"/>
      <c r="D33" s="28"/>
      <c r="E33" s="28"/>
      <c r="F33" s="28"/>
      <c r="G33" s="142"/>
      <c r="H33" s="142"/>
      <c r="I33" s="142"/>
      <c r="J33" s="142"/>
      <c r="K33" s="142"/>
      <c r="L33" s="142"/>
      <c r="M33" s="142"/>
      <c r="N33" s="142"/>
      <c r="O33" s="142"/>
      <c r="P33" s="18"/>
      <c r="Q33" s="29" t="s">
        <v>156</v>
      </c>
      <c r="R33" s="28">
        <v>9005.0</v>
      </c>
      <c r="S33" s="28">
        <v>1.0</v>
      </c>
      <c r="T33" s="28">
        <v>180.0</v>
      </c>
      <c r="U33" s="18" t="s">
        <v>157</v>
      </c>
      <c r="V33" s="18" t="s">
        <v>158</v>
      </c>
      <c r="W33" s="71">
        <v>1.0</v>
      </c>
      <c r="X33" s="90">
        <v>37319.0</v>
      </c>
      <c r="Y33" s="77">
        <f t="shared" ref="Y33:Y38" si="421">IF(X33&gt;1,ABS(ROUND(($Y$5-X33)/365.25,1))," ")</f>
        <v>13.3</v>
      </c>
      <c r="Z33" s="77">
        <v>4.0</v>
      </c>
      <c r="AA33" s="28">
        <v>101.0</v>
      </c>
      <c r="AB33" s="28">
        <v>102.0</v>
      </c>
      <c r="AC33" s="28">
        <v>40.0</v>
      </c>
      <c r="AD33" s="92">
        <v>52.0</v>
      </c>
      <c r="AE33" s="28">
        <v>1.0</v>
      </c>
      <c r="AF33" s="28">
        <v>1.0</v>
      </c>
      <c r="AG33" s="28">
        <v>1.0</v>
      </c>
      <c r="AH33" s="28">
        <v>1.0</v>
      </c>
      <c r="AI33" s="28">
        <v>1.0</v>
      </c>
      <c r="AJ33" s="28">
        <v>1.0</v>
      </c>
      <c r="AK33" s="3"/>
      <c r="AL33" s="19" t="s">
        <v>83</v>
      </c>
      <c r="AM33" s="28"/>
      <c r="AN33" s="3"/>
      <c r="AO33" s="84" t="str">
        <f t="shared" si="344"/>
        <v>#REF!</v>
      </c>
      <c r="AP33" s="85" t="str">
        <f t="shared" ref="AP33:AQ33" si="404">AV33-AU33</f>
        <v>#REF!</v>
      </c>
      <c r="AQ33" s="85">
        <f t="shared" si="404"/>
        <v>1002.52035</v>
      </c>
      <c r="AR33" s="85" t="str">
        <f t="shared" si="346"/>
        <v>#REF!</v>
      </c>
      <c r="AS33" s="84">
        <f t="shared" ref="AS33:AS37" si="423">VLOOKUP(AA33,$C$109:$G$234,3)</f>
        <v>21.421375</v>
      </c>
      <c r="AT33" s="84">
        <f t="shared" si="347"/>
        <v>21.90335594</v>
      </c>
      <c r="AU33" s="94" t="str">
        <f t="shared" si="348"/>
        <v>#REF!</v>
      </c>
      <c r="AV33" s="94">
        <f t="shared" si="251"/>
        <v>44556.46</v>
      </c>
      <c r="AW33" s="94">
        <f t="shared" si="349"/>
        <v>45558.98035</v>
      </c>
      <c r="AX33" s="94">
        <f t="shared" si="253"/>
        <v>6713.6256</v>
      </c>
      <c r="AY33" s="94">
        <f t="shared" si="254"/>
        <v>6561.0432</v>
      </c>
      <c r="AZ33" s="94">
        <f t="shared" si="255"/>
        <v>7151.537088</v>
      </c>
      <c r="BA33" s="91">
        <f t="shared" ref="BA33:BC33" si="405">$W33*D$82*$AJ33</f>
        <v>250</v>
      </c>
      <c r="BB33" s="91">
        <f t="shared" si="405"/>
        <v>250</v>
      </c>
      <c r="BC33" s="91">
        <f t="shared" si="405"/>
        <v>250</v>
      </c>
      <c r="BD33" s="91" t="str">
        <f t="shared" ref="BD33:BF33" si="406">IF(AU33&gt;=D$43,D$43/1000*D$42*$AE33,IF(MOD(AU33,1000)&gt;0.1,$AE33*D$42*(ABS(AU33/1000)+1),$AE33*D$42*ABS(AU33/1000)))</f>
        <v>#REF!</v>
      </c>
      <c r="BE33" s="91">
        <f t="shared" si="406"/>
        <v>248.7382716</v>
      </c>
      <c r="BF33" s="91">
        <f t="shared" si="406"/>
        <v>254.2120327</v>
      </c>
      <c r="BG33" s="91" t="str">
        <f t="shared" si="352"/>
        <v>#REF!</v>
      </c>
      <c r="BH33" s="91">
        <f t="shared" si="46"/>
        <v>2762.50052</v>
      </c>
      <c r="BI33" s="91">
        <f t="shared" si="353"/>
        <v>2824.656782</v>
      </c>
      <c r="BJ33" s="91" t="str">
        <f t="shared" si="354"/>
        <v>#REF!</v>
      </c>
      <c r="BK33" s="91">
        <f t="shared" si="374"/>
        <v>2733.538821</v>
      </c>
      <c r="BL33" s="91" t="str">
        <f t="shared" ref="BL33:BN33" si="407">$AF33*AU33*D$85</f>
        <v>#REF!</v>
      </c>
      <c r="BM33" s="91">
        <f t="shared" si="407"/>
        <v>646.06867</v>
      </c>
      <c r="BN33" s="91">
        <f t="shared" si="407"/>
        <v>660.6052151</v>
      </c>
      <c r="BO33" s="95">
        <f t="shared" si="259"/>
        <v>72</v>
      </c>
      <c r="BP33" s="95">
        <f t="shared" si="356"/>
        <v>72</v>
      </c>
      <c r="BQ33" s="91" t="str">
        <f t="shared" si="357"/>
        <v>#REF!</v>
      </c>
      <c r="BR33" s="91">
        <f t="shared" si="54"/>
        <v>10540.35066</v>
      </c>
      <c r="BS33" s="91">
        <f t="shared" si="358"/>
        <v>13946.54994</v>
      </c>
      <c r="BT33" s="91" t="str">
        <f t="shared" ref="BT33:BV33" si="408">IF($AG33=0,0,IF($AG33=1,D$48*AU33,IF($AG33=2,AU33*D$54,"Error in col x")))</f>
        <v>#REF!</v>
      </c>
      <c r="BU33" s="91">
        <f t="shared" si="408"/>
        <v>3118.9522</v>
      </c>
      <c r="BV33" s="91">
        <f t="shared" si="408"/>
        <v>3189.128625</v>
      </c>
      <c r="BW33" s="91" t="str">
        <f t="shared" ref="BW33:BY33" si="409">SUM(BQ33,BT33)</f>
        <v>#REF!</v>
      </c>
      <c r="BX33" s="91">
        <f t="shared" si="409"/>
        <v>13659.30286</v>
      </c>
      <c r="BY33" s="91">
        <f t="shared" si="409"/>
        <v>17135.67856</v>
      </c>
      <c r="BZ33" s="14"/>
      <c r="CA33" s="44" t="str">
        <f t="shared" ref="CA33:CB33" si="410">SUM(AU33,BW33)</f>
        <v>#REF!</v>
      </c>
      <c r="CB33" s="44">
        <f t="shared" si="410"/>
        <v>58215.76286</v>
      </c>
      <c r="CC33" s="69">
        <f t="shared" si="59"/>
        <v>90051180</v>
      </c>
      <c r="CD33" s="69">
        <f t="shared" si="60"/>
        <v>90052080</v>
      </c>
      <c r="CE33" s="69">
        <f t="shared" ref="CE33:CE76" si="430">10000*R33+VLOOKUP(CC33,$E$285:$F$292,2)</f>
        <v>90052380</v>
      </c>
      <c r="CF33" s="75">
        <f t="shared" ref="CF33:CM33" si="411">IF($CC33=CF$5,$AU33,0)</f>
        <v>0</v>
      </c>
      <c r="CG33" s="75">
        <f t="shared" si="411"/>
        <v>0</v>
      </c>
      <c r="CH33" s="75">
        <f t="shared" si="411"/>
        <v>0</v>
      </c>
      <c r="CI33" s="75">
        <f t="shared" si="411"/>
        <v>0</v>
      </c>
      <c r="CJ33" s="75" t="str">
        <f t="shared" si="411"/>
        <v>#REF!</v>
      </c>
      <c r="CK33" s="75">
        <f t="shared" si="411"/>
        <v>0</v>
      </c>
      <c r="CL33" s="75">
        <f t="shared" si="411"/>
        <v>0</v>
      </c>
      <c r="CM33" s="75">
        <f t="shared" si="411"/>
        <v>0</v>
      </c>
      <c r="CN33" s="75">
        <f t="shared" ref="CN33:CU33" si="412">IF($CC33=CN$5,$AV33,0)</f>
        <v>0</v>
      </c>
      <c r="CO33" s="75">
        <f t="shared" si="412"/>
        <v>0</v>
      </c>
      <c r="CP33" s="75">
        <f t="shared" si="412"/>
        <v>0</v>
      </c>
      <c r="CQ33" s="75">
        <f t="shared" si="412"/>
        <v>0</v>
      </c>
      <c r="CR33" s="75">
        <f t="shared" si="412"/>
        <v>44556.46</v>
      </c>
      <c r="CS33" s="75">
        <f t="shared" si="412"/>
        <v>0</v>
      </c>
      <c r="CT33" s="75">
        <f t="shared" si="412"/>
        <v>0</v>
      </c>
      <c r="CU33" s="75">
        <f t="shared" si="412"/>
        <v>0</v>
      </c>
      <c r="CV33" s="75">
        <f t="shared" ref="CV33:DC33" si="413">IF($CC33=CV$5,$AW33,0)</f>
        <v>0</v>
      </c>
      <c r="CW33" s="75">
        <f t="shared" si="413"/>
        <v>0</v>
      </c>
      <c r="CX33" s="75">
        <f t="shared" si="413"/>
        <v>0</v>
      </c>
      <c r="CY33" s="75">
        <f t="shared" si="413"/>
        <v>0</v>
      </c>
      <c r="CZ33" s="75">
        <f t="shared" si="413"/>
        <v>45558.98035</v>
      </c>
      <c r="DA33" s="75">
        <f t="shared" si="413"/>
        <v>0</v>
      </c>
      <c r="DB33" s="75">
        <f t="shared" si="413"/>
        <v>0</v>
      </c>
      <c r="DC33" s="75">
        <f t="shared" si="413"/>
        <v>0</v>
      </c>
      <c r="DD33" s="75">
        <f t="shared" ref="DD33:DI33" si="414">IF($CD33=DD$5,$BQ33,0)</f>
        <v>0</v>
      </c>
      <c r="DE33" s="75">
        <f t="shared" si="414"/>
        <v>0</v>
      </c>
      <c r="DF33" s="75">
        <f t="shared" si="414"/>
        <v>0</v>
      </c>
      <c r="DG33" s="75">
        <f t="shared" si="414"/>
        <v>0</v>
      </c>
      <c r="DH33" s="75" t="str">
        <f t="shared" si="414"/>
        <v>#REF!</v>
      </c>
      <c r="DI33" s="75">
        <f t="shared" si="414"/>
        <v>0</v>
      </c>
      <c r="DJ33" s="75">
        <f t="shared" ref="DJ33:DO33" si="415">IF($CE33=DJ$5,$BT33,0)</f>
        <v>0</v>
      </c>
      <c r="DK33" s="75">
        <f t="shared" si="415"/>
        <v>0</v>
      </c>
      <c r="DL33" s="75">
        <f t="shared" si="415"/>
        <v>0</v>
      </c>
      <c r="DM33" s="75">
        <f t="shared" si="415"/>
        <v>0</v>
      </c>
      <c r="DN33" s="75" t="str">
        <f t="shared" si="415"/>
        <v>#REF!</v>
      </c>
      <c r="DO33" s="75">
        <f t="shared" si="415"/>
        <v>0</v>
      </c>
      <c r="DP33" s="75">
        <f t="shared" ref="DP33:DU33" si="416">IF($CD33=DP$5,$BR33,0)</f>
        <v>0</v>
      </c>
      <c r="DQ33" s="75">
        <f t="shared" si="416"/>
        <v>0</v>
      </c>
      <c r="DR33" s="75">
        <f t="shared" si="416"/>
        <v>0</v>
      </c>
      <c r="DS33" s="75">
        <f t="shared" si="416"/>
        <v>0</v>
      </c>
      <c r="DT33" s="75">
        <f t="shared" si="416"/>
        <v>10540.35066</v>
      </c>
      <c r="DU33" s="75">
        <f t="shared" si="416"/>
        <v>0</v>
      </c>
      <c r="DV33" s="75">
        <f t="shared" ref="DV33:EA33" si="417">IF($CE33=DV$5,$BU33,0)</f>
        <v>0</v>
      </c>
      <c r="DW33" s="75">
        <f t="shared" si="417"/>
        <v>0</v>
      </c>
      <c r="DX33" s="75">
        <f t="shared" si="417"/>
        <v>0</v>
      </c>
      <c r="DY33" s="75">
        <f t="shared" si="417"/>
        <v>0</v>
      </c>
      <c r="DZ33" s="75">
        <f t="shared" si="417"/>
        <v>3118.9522</v>
      </c>
      <c r="EA33" s="75">
        <f t="shared" si="417"/>
        <v>0</v>
      </c>
      <c r="EB33" s="75">
        <f t="shared" ref="EB33:EG33" si="418">IF($CD33=EB$5,$BS33,0)</f>
        <v>0</v>
      </c>
      <c r="EC33" s="75">
        <f t="shared" si="418"/>
        <v>0</v>
      </c>
      <c r="ED33" s="75">
        <f t="shared" si="418"/>
        <v>0</v>
      </c>
      <c r="EE33" s="75">
        <f t="shared" si="418"/>
        <v>0</v>
      </c>
      <c r="EF33" s="75">
        <f t="shared" si="418"/>
        <v>13946.54994</v>
      </c>
      <c r="EG33" s="75">
        <f t="shared" si="418"/>
        <v>0</v>
      </c>
      <c r="EH33" s="75">
        <f t="shared" ref="EH33:EM33" si="419">IF($CE33=EH$5,$BV33,0)</f>
        <v>0</v>
      </c>
      <c r="EI33" s="75">
        <f t="shared" si="419"/>
        <v>0</v>
      </c>
      <c r="EJ33" s="75">
        <f t="shared" si="419"/>
        <v>0</v>
      </c>
      <c r="EK33" s="75">
        <f t="shared" si="419"/>
        <v>0</v>
      </c>
      <c r="EL33" s="75">
        <f t="shared" si="419"/>
        <v>3189.128625</v>
      </c>
      <c r="EM33" s="75">
        <f t="shared" si="419"/>
        <v>0</v>
      </c>
    </row>
    <row r="34" ht="18.0" customHeight="1">
      <c r="A34" s="18"/>
      <c r="B34" s="19"/>
      <c r="C34" s="28"/>
      <c r="D34" s="43" t="str">
        <f t="shared" ref="D34:F34" si="420">D6</f>
        <v>15-16</v>
      </c>
      <c r="E34" s="43" t="str">
        <f t="shared" si="420"/>
        <v>16-17</v>
      </c>
      <c r="F34" s="43" t="str">
        <f t="shared" si="420"/>
        <v>17-18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8"/>
      <c r="Q34" s="29" t="s">
        <v>156</v>
      </c>
      <c r="R34" s="28">
        <v>9005.0</v>
      </c>
      <c r="S34" s="28">
        <v>1.0</v>
      </c>
      <c r="T34" s="28">
        <v>180.0</v>
      </c>
      <c r="U34" s="18" t="s">
        <v>159</v>
      </c>
      <c r="V34" s="18" t="s">
        <v>160</v>
      </c>
      <c r="W34" s="71">
        <v>1.0</v>
      </c>
      <c r="X34" s="90">
        <v>36493.0</v>
      </c>
      <c r="Y34" s="77">
        <f t="shared" si="421"/>
        <v>15.6</v>
      </c>
      <c r="Z34" s="77">
        <v>9.5</v>
      </c>
      <c r="AA34" s="28">
        <v>108.0</v>
      </c>
      <c r="AB34" s="28">
        <v>108.0</v>
      </c>
      <c r="AC34" s="28">
        <v>40.0</v>
      </c>
      <c r="AD34" s="92">
        <v>52.0</v>
      </c>
      <c r="AE34" s="28">
        <v>1.0</v>
      </c>
      <c r="AF34" s="28">
        <v>1.0</v>
      </c>
      <c r="AG34" s="28">
        <v>1.0</v>
      </c>
      <c r="AH34" s="28">
        <v>1.0</v>
      </c>
      <c r="AI34" s="28">
        <v>2.0</v>
      </c>
      <c r="AJ34" s="28">
        <v>1.0</v>
      </c>
      <c r="AK34" s="3"/>
      <c r="AL34" s="40" t="s">
        <v>161</v>
      </c>
      <c r="AM34" s="28"/>
      <c r="AN34" s="3"/>
      <c r="AO34" s="84" t="str">
        <f t="shared" si="344"/>
        <v>#REF!</v>
      </c>
      <c r="AP34" s="85" t="str">
        <f t="shared" ref="AP34:AQ34" si="422">AV34-AU34</f>
        <v>#REF!</v>
      </c>
      <c r="AQ34" s="85">
        <f t="shared" si="422"/>
        <v>996.55478</v>
      </c>
      <c r="AR34" s="85" t="str">
        <f t="shared" si="346"/>
        <v>#REF!</v>
      </c>
      <c r="AS34" s="84">
        <f t="shared" si="423"/>
        <v>21.73835</v>
      </c>
      <c r="AT34" s="84">
        <f t="shared" si="347"/>
        <v>22.21746288</v>
      </c>
      <c r="AU34" s="94" t="str">
        <f t="shared" si="348"/>
        <v>#REF!</v>
      </c>
      <c r="AV34" s="94">
        <f t="shared" si="251"/>
        <v>45215.768</v>
      </c>
      <c r="AW34" s="94">
        <f t="shared" si="349"/>
        <v>46212.32278</v>
      </c>
      <c r="AX34" s="94">
        <f t="shared" si="253"/>
        <v>15131.3184</v>
      </c>
      <c r="AY34" s="94">
        <f t="shared" si="254"/>
        <v>14787.4248</v>
      </c>
      <c r="AZ34" s="94">
        <f t="shared" si="255"/>
        <v>16118.29303</v>
      </c>
      <c r="BA34" s="91">
        <f t="shared" ref="BA34:BC34" si="424">$W34*D$82*$AJ34</f>
        <v>250</v>
      </c>
      <c r="BB34" s="91">
        <f t="shared" si="424"/>
        <v>250</v>
      </c>
      <c r="BC34" s="91">
        <f t="shared" si="424"/>
        <v>250</v>
      </c>
      <c r="BD34" s="91" t="str">
        <f t="shared" ref="BD34:BF34" si="425">IF(AU34&gt;=D$43,D$43/1000*D$42*$AE34,IF(MOD(AU34,1000)&gt;0.1,$AE34*D$42*(ABS(AU34/1000)+1),$AE34*D$42*ABS(AU34/1000)))</f>
        <v>#REF!</v>
      </c>
      <c r="BE34" s="91">
        <f t="shared" si="425"/>
        <v>252.3380933</v>
      </c>
      <c r="BF34" s="91">
        <f t="shared" si="425"/>
        <v>257.7792824</v>
      </c>
      <c r="BG34" s="91" t="str">
        <f t="shared" si="352"/>
        <v>#REF!</v>
      </c>
      <c r="BH34" s="91">
        <f t="shared" si="46"/>
        <v>2803.377616</v>
      </c>
      <c r="BI34" s="91">
        <f t="shared" si="353"/>
        <v>2865.164012</v>
      </c>
      <c r="BJ34" s="91" t="str">
        <f t="shared" si="354"/>
        <v>#REF!</v>
      </c>
      <c r="BK34" s="91">
        <f t="shared" si="374"/>
        <v>2772.739367</v>
      </c>
      <c r="BL34" s="91" t="str">
        <f t="shared" ref="BL34:BN34" si="426">$AF34*AU34*D$85</f>
        <v>#REF!</v>
      </c>
      <c r="BM34" s="91">
        <f t="shared" si="426"/>
        <v>655.628636</v>
      </c>
      <c r="BN34" s="91">
        <f t="shared" si="426"/>
        <v>670.0786803</v>
      </c>
      <c r="BO34" s="95">
        <f t="shared" si="259"/>
        <v>72</v>
      </c>
      <c r="BP34" s="95">
        <f t="shared" si="356"/>
        <v>72</v>
      </c>
      <c r="BQ34" s="91" t="str">
        <f t="shared" si="357"/>
        <v>#REF!</v>
      </c>
      <c r="BR34" s="91">
        <f t="shared" si="54"/>
        <v>18820.76915</v>
      </c>
      <c r="BS34" s="91">
        <f t="shared" si="358"/>
        <v>23006.05437</v>
      </c>
      <c r="BT34" s="91" t="str">
        <f t="shared" ref="BT34:BV34" si="427">IF($AG34=0,0,IF($AG34=1,D$48*AU34,IF($AG34=2,AU34*D$54,"Error in col x")))</f>
        <v>#REF!</v>
      </c>
      <c r="BU34" s="91">
        <f t="shared" si="427"/>
        <v>3165.10376</v>
      </c>
      <c r="BV34" s="91">
        <f t="shared" si="427"/>
        <v>3234.862595</v>
      </c>
      <c r="BW34" s="91" t="str">
        <f t="shared" ref="BW34:BY34" si="428">SUM(BQ34,BT34)</f>
        <v>#REF!</v>
      </c>
      <c r="BX34" s="91">
        <f t="shared" si="428"/>
        <v>21985.87291</v>
      </c>
      <c r="BY34" s="91">
        <f t="shared" si="428"/>
        <v>26240.91697</v>
      </c>
      <c r="BZ34" s="14"/>
      <c r="CA34" s="44" t="str">
        <f t="shared" ref="CA34:CB34" si="429">SUM(AU34,BW34)</f>
        <v>#REF!</v>
      </c>
      <c r="CB34" s="44">
        <f t="shared" si="429"/>
        <v>67201.64091</v>
      </c>
      <c r="CC34" s="69">
        <f t="shared" si="59"/>
        <v>90051180</v>
      </c>
      <c r="CD34" s="69">
        <f t="shared" si="60"/>
        <v>90052080</v>
      </c>
      <c r="CE34" s="69">
        <f t="shared" si="430"/>
        <v>90052380</v>
      </c>
      <c r="CF34" s="75">
        <f t="shared" ref="CF34:CM34" si="431">IF($CC34=CF$5,$AU34,0)</f>
        <v>0</v>
      </c>
      <c r="CG34" s="75">
        <f t="shared" si="431"/>
        <v>0</v>
      </c>
      <c r="CH34" s="75">
        <f t="shared" si="431"/>
        <v>0</v>
      </c>
      <c r="CI34" s="75">
        <f t="shared" si="431"/>
        <v>0</v>
      </c>
      <c r="CJ34" s="75" t="str">
        <f t="shared" si="431"/>
        <v>#REF!</v>
      </c>
      <c r="CK34" s="75">
        <f t="shared" si="431"/>
        <v>0</v>
      </c>
      <c r="CL34" s="75">
        <f t="shared" si="431"/>
        <v>0</v>
      </c>
      <c r="CM34" s="75">
        <f t="shared" si="431"/>
        <v>0</v>
      </c>
      <c r="CN34" s="75">
        <f t="shared" ref="CN34:CU34" si="432">IF($CC34=CN$5,$AV34,0)</f>
        <v>0</v>
      </c>
      <c r="CO34" s="75">
        <f t="shared" si="432"/>
        <v>0</v>
      </c>
      <c r="CP34" s="75">
        <f t="shared" si="432"/>
        <v>0</v>
      </c>
      <c r="CQ34" s="75">
        <f t="shared" si="432"/>
        <v>0</v>
      </c>
      <c r="CR34" s="75">
        <f t="shared" si="432"/>
        <v>45215.768</v>
      </c>
      <c r="CS34" s="75">
        <f t="shared" si="432"/>
        <v>0</v>
      </c>
      <c r="CT34" s="75">
        <f t="shared" si="432"/>
        <v>0</v>
      </c>
      <c r="CU34" s="75">
        <f t="shared" si="432"/>
        <v>0</v>
      </c>
      <c r="CV34" s="75">
        <f t="shared" ref="CV34:DC34" si="433">IF($CC34=CV$5,$AW34,0)</f>
        <v>0</v>
      </c>
      <c r="CW34" s="75">
        <f t="shared" si="433"/>
        <v>0</v>
      </c>
      <c r="CX34" s="75">
        <f t="shared" si="433"/>
        <v>0</v>
      </c>
      <c r="CY34" s="75">
        <f t="shared" si="433"/>
        <v>0</v>
      </c>
      <c r="CZ34" s="75">
        <f t="shared" si="433"/>
        <v>46212.32278</v>
      </c>
      <c r="DA34" s="75">
        <f t="shared" si="433"/>
        <v>0</v>
      </c>
      <c r="DB34" s="75">
        <f t="shared" si="433"/>
        <v>0</v>
      </c>
      <c r="DC34" s="75">
        <f t="shared" si="433"/>
        <v>0</v>
      </c>
      <c r="DD34" s="75">
        <f t="shared" ref="DD34:DI34" si="434">IF($CD34=DD$5,$BQ34,0)</f>
        <v>0</v>
      </c>
      <c r="DE34" s="75">
        <f t="shared" si="434"/>
        <v>0</v>
      </c>
      <c r="DF34" s="75">
        <f t="shared" si="434"/>
        <v>0</v>
      </c>
      <c r="DG34" s="75">
        <f t="shared" si="434"/>
        <v>0</v>
      </c>
      <c r="DH34" s="75" t="str">
        <f t="shared" si="434"/>
        <v>#REF!</v>
      </c>
      <c r="DI34" s="75">
        <f t="shared" si="434"/>
        <v>0</v>
      </c>
      <c r="DJ34" s="75">
        <f t="shared" ref="DJ34:DO34" si="435">IF($CE34=DJ$5,$BT34,0)</f>
        <v>0</v>
      </c>
      <c r="DK34" s="75">
        <f t="shared" si="435"/>
        <v>0</v>
      </c>
      <c r="DL34" s="75">
        <f t="shared" si="435"/>
        <v>0</v>
      </c>
      <c r="DM34" s="75">
        <f t="shared" si="435"/>
        <v>0</v>
      </c>
      <c r="DN34" s="75" t="str">
        <f t="shared" si="435"/>
        <v>#REF!</v>
      </c>
      <c r="DO34" s="75">
        <f t="shared" si="435"/>
        <v>0</v>
      </c>
      <c r="DP34" s="75">
        <f t="shared" ref="DP34:DU34" si="436">IF($CD34=DP$5,$BR34,0)</f>
        <v>0</v>
      </c>
      <c r="DQ34" s="75">
        <f t="shared" si="436"/>
        <v>0</v>
      </c>
      <c r="DR34" s="75">
        <f t="shared" si="436"/>
        <v>0</v>
      </c>
      <c r="DS34" s="75">
        <f t="shared" si="436"/>
        <v>0</v>
      </c>
      <c r="DT34" s="75">
        <f t="shared" si="436"/>
        <v>18820.76915</v>
      </c>
      <c r="DU34" s="75">
        <f t="shared" si="436"/>
        <v>0</v>
      </c>
      <c r="DV34" s="75">
        <f t="shared" ref="DV34:EA34" si="437">IF($CE34=DV$5,$BU34,0)</f>
        <v>0</v>
      </c>
      <c r="DW34" s="75">
        <f t="shared" si="437"/>
        <v>0</v>
      </c>
      <c r="DX34" s="75">
        <f t="shared" si="437"/>
        <v>0</v>
      </c>
      <c r="DY34" s="75">
        <f t="shared" si="437"/>
        <v>0</v>
      </c>
      <c r="DZ34" s="75">
        <f t="shared" si="437"/>
        <v>3165.10376</v>
      </c>
      <c r="EA34" s="75">
        <f t="shared" si="437"/>
        <v>0</v>
      </c>
      <c r="EB34" s="75">
        <f t="shared" ref="EB34:EG34" si="438">IF($CD34=EB$5,$BS34,0)</f>
        <v>0</v>
      </c>
      <c r="EC34" s="75">
        <f t="shared" si="438"/>
        <v>0</v>
      </c>
      <c r="ED34" s="75">
        <f t="shared" si="438"/>
        <v>0</v>
      </c>
      <c r="EE34" s="75">
        <f t="shared" si="438"/>
        <v>0</v>
      </c>
      <c r="EF34" s="75">
        <f t="shared" si="438"/>
        <v>23006.05437</v>
      </c>
      <c r="EG34" s="75">
        <f t="shared" si="438"/>
        <v>0</v>
      </c>
      <c r="EH34" s="75">
        <f t="shared" ref="EH34:EM34" si="439">IF($CE34=EH$5,$BV34,0)</f>
        <v>0</v>
      </c>
      <c r="EI34" s="75">
        <f t="shared" si="439"/>
        <v>0</v>
      </c>
      <c r="EJ34" s="75">
        <f t="shared" si="439"/>
        <v>0</v>
      </c>
      <c r="EK34" s="75">
        <f t="shared" si="439"/>
        <v>0</v>
      </c>
      <c r="EL34" s="75">
        <f t="shared" si="439"/>
        <v>3234.862595</v>
      </c>
      <c r="EM34" s="75">
        <f t="shared" si="439"/>
        <v>0</v>
      </c>
    </row>
    <row r="35" ht="16.5" customHeight="1">
      <c r="A35" s="18"/>
      <c r="B35" s="18"/>
      <c r="C35" s="18"/>
      <c r="D35" s="28"/>
      <c r="E35" s="28"/>
      <c r="F35" s="28"/>
      <c r="G35" s="142"/>
      <c r="H35" s="142"/>
      <c r="I35" s="142"/>
      <c r="J35" s="142"/>
      <c r="K35" s="142"/>
      <c r="L35" s="142"/>
      <c r="M35" s="142"/>
      <c r="N35" s="142"/>
      <c r="O35" s="142"/>
      <c r="P35" s="18"/>
      <c r="Q35" s="29" t="s">
        <v>156</v>
      </c>
      <c r="R35" s="36">
        <v>9005.0</v>
      </c>
      <c r="S35" s="28">
        <v>1.0</v>
      </c>
      <c r="T35" s="28">
        <v>180.0</v>
      </c>
      <c r="U35" s="70" t="s">
        <v>162</v>
      </c>
      <c r="V35" s="70" t="s">
        <v>163</v>
      </c>
      <c r="W35" s="71">
        <v>1.0</v>
      </c>
      <c r="X35" s="90">
        <v>36770.0</v>
      </c>
      <c r="Y35" s="77">
        <f t="shared" si="421"/>
        <v>14.8</v>
      </c>
      <c r="Z35" s="145">
        <v>14.0</v>
      </c>
      <c r="AA35" s="36">
        <v>111.0</v>
      </c>
      <c r="AB35" s="36">
        <v>111.0</v>
      </c>
      <c r="AC35" s="17">
        <v>40.0</v>
      </c>
      <c r="AD35" s="92">
        <v>52.0</v>
      </c>
      <c r="AE35" s="28">
        <v>1.0</v>
      </c>
      <c r="AF35" s="28">
        <v>1.0</v>
      </c>
      <c r="AG35" s="28">
        <v>0.0</v>
      </c>
      <c r="AH35" s="28">
        <v>1.0</v>
      </c>
      <c r="AI35" s="28">
        <v>1.0</v>
      </c>
      <c r="AJ35" s="28">
        <v>1.0</v>
      </c>
      <c r="AK35" s="3"/>
      <c r="AL35" s="40"/>
      <c r="AM35" s="28"/>
      <c r="AN35" s="3"/>
      <c r="AO35" s="84" t="str">
        <f t="shared" si="344"/>
        <v>#REF!</v>
      </c>
      <c r="AP35" s="85" t="str">
        <f t="shared" ref="AP35:AQ35" si="440">AV35-AU35</f>
        <v>#REF!</v>
      </c>
      <c r="AQ35" s="85">
        <f t="shared" si="440"/>
        <v>996.55478</v>
      </c>
      <c r="AR35" s="85" t="str">
        <f t="shared" si="346"/>
        <v>#REF!</v>
      </c>
      <c r="AS35" s="84">
        <f t="shared" si="423"/>
        <v>26.23835</v>
      </c>
      <c r="AT35" s="84">
        <f t="shared" si="347"/>
        <v>26.71746288</v>
      </c>
      <c r="AU35" s="94" t="str">
        <f t="shared" si="348"/>
        <v>#REF!</v>
      </c>
      <c r="AV35" s="94">
        <f t="shared" si="251"/>
        <v>54575.768</v>
      </c>
      <c r="AW35" s="94">
        <f t="shared" si="349"/>
        <v>55572.32278</v>
      </c>
      <c r="AX35" s="94">
        <f t="shared" si="253"/>
        <v>6713.6256</v>
      </c>
      <c r="AY35" s="94">
        <f t="shared" si="254"/>
        <v>6561.0432</v>
      </c>
      <c r="AZ35" s="94">
        <f t="shared" si="255"/>
        <v>7151.537088</v>
      </c>
      <c r="BA35" s="91">
        <f t="shared" ref="BA35:BC35" si="441">$W35*D$82*$AJ35</f>
        <v>250</v>
      </c>
      <c r="BB35" s="91">
        <f t="shared" si="441"/>
        <v>250</v>
      </c>
      <c r="BC35" s="91">
        <f t="shared" si="441"/>
        <v>250</v>
      </c>
      <c r="BD35" s="91" t="str">
        <f t="shared" ref="BD35:BF35" si="442">IF(AU35&gt;=D$43,D$43/1000*D$42*$AE35,IF(MOD(AU35,1000)&gt;0.1,$AE35*D$42*(ABS(AU35/1000)+1),$AE35*D$42*ABS(AU35/1000)))</f>
        <v>#REF!</v>
      </c>
      <c r="BE35" s="91">
        <f t="shared" si="442"/>
        <v>303.4436933</v>
      </c>
      <c r="BF35" s="91">
        <f t="shared" si="442"/>
        <v>308.8848824</v>
      </c>
      <c r="BG35" s="91" t="str">
        <f t="shared" si="352"/>
        <v>#REF!</v>
      </c>
      <c r="BH35" s="91">
        <f t="shared" si="46"/>
        <v>3383.697616</v>
      </c>
      <c r="BI35" s="91">
        <f t="shared" si="353"/>
        <v>3445.484012</v>
      </c>
      <c r="BJ35" s="91" t="str">
        <f t="shared" si="354"/>
        <v>#REF!</v>
      </c>
      <c r="BK35" s="91">
        <f t="shared" si="374"/>
        <v>3334.339367</v>
      </c>
      <c r="BL35" s="91" t="str">
        <f t="shared" ref="BL35:BN35" si="443">$AF35*AU35*D$85</f>
        <v>#REF!</v>
      </c>
      <c r="BM35" s="91">
        <f t="shared" si="443"/>
        <v>791.348636</v>
      </c>
      <c r="BN35" s="91">
        <f t="shared" si="443"/>
        <v>805.7986803</v>
      </c>
      <c r="BO35" s="95">
        <f t="shared" si="259"/>
        <v>72</v>
      </c>
      <c r="BP35" s="95">
        <f t="shared" si="356"/>
        <v>72</v>
      </c>
      <c r="BQ35" s="91" t="str">
        <f t="shared" si="357"/>
        <v>#REF!</v>
      </c>
      <c r="BR35" s="91">
        <f t="shared" si="54"/>
        <v>11361.53315</v>
      </c>
      <c r="BS35" s="91">
        <f t="shared" si="358"/>
        <v>15368.04403</v>
      </c>
      <c r="BT35" s="91">
        <f t="shared" ref="BT35:BV35" si="444">IF($AG35=0,0,IF($AG35=1,D$48*AU35,IF($AG35=2,AU35*D$54,"Error in col x")))</f>
        <v>0</v>
      </c>
      <c r="BU35" s="91">
        <f t="shared" si="444"/>
        <v>0</v>
      </c>
      <c r="BV35" s="91">
        <f t="shared" si="444"/>
        <v>0</v>
      </c>
      <c r="BW35" s="91" t="str">
        <f t="shared" ref="BW35:BY35" si="445">SUM(BQ35,BT35)</f>
        <v>#REF!</v>
      </c>
      <c r="BX35" s="91">
        <f t="shared" si="445"/>
        <v>11361.53315</v>
      </c>
      <c r="BY35" s="91">
        <f t="shared" si="445"/>
        <v>15368.04403</v>
      </c>
      <c r="BZ35" s="14"/>
      <c r="CA35" s="44" t="str">
        <f t="shared" ref="CA35:CB35" si="446">SUM(AU35,BW35)</f>
        <v>#REF!</v>
      </c>
      <c r="CB35" s="44">
        <f t="shared" si="446"/>
        <v>65937.30115</v>
      </c>
      <c r="CC35" s="69">
        <f t="shared" si="59"/>
        <v>90051180</v>
      </c>
      <c r="CD35" s="69">
        <f t="shared" si="60"/>
        <v>90052080</v>
      </c>
      <c r="CE35" s="69">
        <f t="shared" si="430"/>
        <v>90052380</v>
      </c>
      <c r="CF35" s="75">
        <f t="shared" ref="CF35:CM35" si="447">IF($CC35=CF$5,$AU35,0)</f>
        <v>0</v>
      </c>
      <c r="CG35" s="75">
        <f t="shared" si="447"/>
        <v>0</v>
      </c>
      <c r="CH35" s="75">
        <f t="shared" si="447"/>
        <v>0</v>
      </c>
      <c r="CI35" s="75">
        <f t="shared" si="447"/>
        <v>0</v>
      </c>
      <c r="CJ35" s="75" t="str">
        <f t="shared" si="447"/>
        <v>#REF!</v>
      </c>
      <c r="CK35" s="75">
        <f t="shared" si="447"/>
        <v>0</v>
      </c>
      <c r="CL35" s="75">
        <f t="shared" si="447"/>
        <v>0</v>
      </c>
      <c r="CM35" s="75">
        <f t="shared" si="447"/>
        <v>0</v>
      </c>
      <c r="CN35" s="75">
        <f t="shared" ref="CN35:CU35" si="448">IF($CC35=CN$5,$AV35,0)</f>
        <v>0</v>
      </c>
      <c r="CO35" s="75">
        <f t="shared" si="448"/>
        <v>0</v>
      </c>
      <c r="CP35" s="75">
        <f t="shared" si="448"/>
        <v>0</v>
      </c>
      <c r="CQ35" s="75">
        <f t="shared" si="448"/>
        <v>0</v>
      </c>
      <c r="CR35" s="75">
        <f t="shared" si="448"/>
        <v>54575.768</v>
      </c>
      <c r="CS35" s="75">
        <f t="shared" si="448"/>
        <v>0</v>
      </c>
      <c r="CT35" s="75">
        <f t="shared" si="448"/>
        <v>0</v>
      </c>
      <c r="CU35" s="75">
        <f t="shared" si="448"/>
        <v>0</v>
      </c>
      <c r="CV35" s="75">
        <f t="shared" ref="CV35:DC35" si="449">IF($CC35=CV$5,$AW35,0)</f>
        <v>0</v>
      </c>
      <c r="CW35" s="75">
        <f t="shared" si="449"/>
        <v>0</v>
      </c>
      <c r="CX35" s="75">
        <f t="shared" si="449"/>
        <v>0</v>
      </c>
      <c r="CY35" s="75">
        <f t="shared" si="449"/>
        <v>0</v>
      </c>
      <c r="CZ35" s="75">
        <f t="shared" si="449"/>
        <v>55572.32278</v>
      </c>
      <c r="DA35" s="75">
        <f t="shared" si="449"/>
        <v>0</v>
      </c>
      <c r="DB35" s="75">
        <f t="shared" si="449"/>
        <v>0</v>
      </c>
      <c r="DC35" s="75">
        <f t="shared" si="449"/>
        <v>0</v>
      </c>
      <c r="DD35" s="75">
        <f t="shared" ref="DD35:DI35" si="450">IF($CD35=DD$5,$BQ35,0)</f>
        <v>0</v>
      </c>
      <c r="DE35" s="75">
        <f t="shared" si="450"/>
        <v>0</v>
      </c>
      <c r="DF35" s="75">
        <f t="shared" si="450"/>
        <v>0</v>
      </c>
      <c r="DG35" s="75">
        <f t="shared" si="450"/>
        <v>0</v>
      </c>
      <c r="DH35" s="75" t="str">
        <f t="shared" si="450"/>
        <v>#REF!</v>
      </c>
      <c r="DI35" s="75">
        <f t="shared" si="450"/>
        <v>0</v>
      </c>
      <c r="DJ35" s="75">
        <f t="shared" ref="DJ35:DO35" si="451">IF($CE35=DJ$5,$BT35,0)</f>
        <v>0</v>
      </c>
      <c r="DK35" s="75">
        <f t="shared" si="451"/>
        <v>0</v>
      </c>
      <c r="DL35" s="75">
        <f t="shared" si="451"/>
        <v>0</v>
      </c>
      <c r="DM35" s="75">
        <f t="shared" si="451"/>
        <v>0</v>
      </c>
      <c r="DN35" s="75">
        <f t="shared" si="451"/>
        <v>0</v>
      </c>
      <c r="DO35" s="75">
        <f t="shared" si="451"/>
        <v>0</v>
      </c>
      <c r="DP35" s="75">
        <f t="shared" ref="DP35:DU35" si="452">IF($CD35=DP$5,$BR35,0)</f>
        <v>0</v>
      </c>
      <c r="DQ35" s="75">
        <f t="shared" si="452"/>
        <v>0</v>
      </c>
      <c r="DR35" s="75">
        <f t="shared" si="452"/>
        <v>0</v>
      </c>
      <c r="DS35" s="75">
        <f t="shared" si="452"/>
        <v>0</v>
      </c>
      <c r="DT35" s="75">
        <f t="shared" si="452"/>
        <v>11361.53315</v>
      </c>
      <c r="DU35" s="75">
        <f t="shared" si="452"/>
        <v>0</v>
      </c>
      <c r="DV35" s="75">
        <f t="shared" ref="DV35:EA35" si="453">IF($CE35=DV$5,$BU35,0)</f>
        <v>0</v>
      </c>
      <c r="DW35" s="75">
        <f t="shared" si="453"/>
        <v>0</v>
      </c>
      <c r="DX35" s="75">
        <f t="shared" si="453"/>
        <v>0</v>
      </c>
      <c r="DY35" s="75">
        <f t="shared" si="453"/>
        <v>0</v>
      </c>
      <c r="DZ35" s="75">
        <f t="shared" si="453"/>
        <v>0</v>
      </c>
      <c r="EA35" s="75">
        <f t="shared" si="453"/>
        <v>0</v>
      </c>
      <c r="EB35" s="75">
        <f t="shared" ref="EB35:EG35" si="454">IF($CD35=EB$5,$BS35,0)</f>
        <v>0</v>
      </c>
      <c r="EC35" s="75">
        <f t="shared" si="454"/>
        <v>0</v>
      </c>
      <c r="ED35" s="75">
        <f t="shared" si="454"/>
        <v>0</v>
      </c>
      <c r="EE35" s="75">
        <f t="shared" si="454"/>
        <v>0</v>
      </c>
      <c r="EF35" s="75">
        <f t="shared" si="454"/>
        <v>15368.04403</v>
      </c>
      <c r="EG35" s="75">
        <f t="shared" si="454"/>
        <v>0</v>
      </c>
      <c r="EH35" s="75">
        <f t="shared" ref="EH35:EM35" si="455">IF($CE35=EH$5,$BV35,0)</f>
        <v>0</v>
      </c>
      <c r="EI35" s="75">
        <f t="shared" si="455"/>
        <v>0</v>
      </c>
      <c r="EJ35" s="75">
        <f t="shared" si="455"/>
        <v>0</v>
      </c>
      <c r="EK35" s="75">
        <f t="shared" si="455"/>
        <v>0</v>
      </c>
      <c r="EL35" s="75">
        <f t="shared" si="455"/>
        <v>0</v>
      </c>
      <c r="EM35" s="75">
        <f t="shared" si="455"/>
        <v>0</v>
      </c>
    </row>
    <row r="36" ht="15.75" customHeight="1">
      <c r="A36" s="18"/>
      <c r="B36" s="112" t="s">
        <v>164</v>
      </c>
      <c r="C36" s="18"/>
      <c r="D36" s="18"/>
      <c r="E36" s="18"/>
      <c r="F36" s="18"/>
      <c r="G36" s="142"/>
      <c r="H36" s="142"/>
      <c r="I36" s="142"/>
      <c r="J36" s="142"/>
      <c r="K36" s="142"/>
      <c r="L36" s="142"/>
      <c r="M36" s="142"/>
      <c r="N36" s="142"/>
      <c r="O36" s="142"/>
      <c r="P36" s="18"/>
      <c r="Q36" s="29" t="s">
        <v>156</v>
      </c>
      <c r="R36" s="28">
        <v>9005.0</v>
      </c>
      <c r="S36" s="28">
        <v>1.0</v>
      </c>
      <c r="T36" s="28">
        <v>180.0</v>
      </c>
      <c r="U36" s="18" t="s">
        <v>165</v>
      </c>
      <c r="V36" s="18" t="s">
        <v>166</v>
      </c>
      <c r="W36" s="71">
        <v>1.0</v>
      </c>
      <c r="X36" s="90">
        <v>34414.0</v>
      </c>
      <c r="Y36" s="77">
        <f t="shared" si="421"/>
        <v>21.3</v>
      </c>
      <c r="Z36" s="77">
        <v>4.0</v>
      </c>
      <c r="AA36" s="28">
        <v>108.0</v>
      </c>
      <c r="AB36" s="28">
        <v>108.0</v>
      </c>
      <c r="AC36" s="28">
        <v>40.0</v>
      </c>
      <c r="AD36" s="92">
        <v>52.0</v>
      </c>
      <c r="AE36" s="28">
        <v>1.0</v>
      </c>
      <c r="AF36" s="28">
        <v>1.0</v>
      </c>
      <c r="AG36" s="28">
        <v>1.0</v>
      </c>
      <c r="AH36" s="28">
        <v>1.0</v>
      </c>
      <c r="AI36" s="28">
        <v>1.0</v>
      </c>
      <c r="AJ36" s="28">
        <v>1.0</v>
      </c>
      <c r="AK36" s="3"/>
      <c r="AL36" s="40" t="s">
        <v>167</v>
      </c>
      <c r="AM36" s="28"/>
      <c r="AN36" s="3"/>
      <c r="AO36" s="84" t="str">
        <f t="shared" si="344"/>
        <v>#REF!</v>
      </c>
      <c r="AP36" s="85" t="str">
        <f t="shared" ref="AP36:AQ36" si="456">AV36-AU36</f>
        <v>#REF!</v>
      </c>
      <c r="AQ36" s="85">
        <f t="shared" si="456"/>
        <v>996.55478</v>
      </c>
      <c r="AR36" s="85" t="str">
        <f t="shared" si="346"/>
        <v>#REF!</v>
      </c>
      <c r="AS36" s="84">
        <f t="shared" si="423"/>
        <v>21.73835</v>
      </c>
      <c r="AT36" s="84">
        <f t="shared" si="347"/>
        <v>22.21746288</v>
      </c>
      <c r="AU36" s="94" t="str">
        <f t="shared" si="348"/>
        <v>#REF!</v>
      </c>
      <c r="AV36" s="94">
        <f t="shared" si="251"/>
        <v>45215.768</v>
      </c>
      <c r="AW36" s="94">
        <f t="shared" si="349"/>
        <v>46212.32278</v>
      </c>
      <c r="AX36" s="94">
        <f t="shared" si="253"/>
        <v>6713.6256</v>
      </c>
      <c r="AY36" s="94">
        <f t="shared" si="254"/>
        <v>6561.0432</v>
      </c>
      <c r="AZ36" s="94">
        <f t="shared" si="255"/>
        <v>7151.537088</v>
      </c>
      <c r="BA36" s="91">
        <f t="shared" ref="BA36:BC36" si="457">$W36*D$82*$AJ36</f>
        <v>250</v>
      </c>
      <c r="BB36" s="91">
        <f t="shared" si="457"/>
        <v>250</v>
      </c>
      <c r="BC36" s="91">
        <f t="shared" si="457"/>
        <v>250</v>
      </c>
      <c r="BD36" s="91" t="str">
        <f t="shared" ref="BD36:BF36" si="458">IF(AU36&gt;=D$43,D$43/1000*D$42*$AE36,IF(MOD(AU36,1000)&gt;0.1,$AE36*D$42*(ABS(AU36/1000)+1),$AE36*D$42*ABS(AU36/1000)))</f>
        <v>#REF!</v>
      </c>
      <c r="BE36" s="91">
        <f t="shared" si="458"/>
        <v>252.3380933</v>
      </c>
      <c r="BF36" s="91">
        <f t="shared" si="458"/>
        <v>257.7792824</v>
      </c>
      <c r="BG36" s="91" t="str">
        <f t="shared" si="352"/>
        <v>#REF!</v>
      </c>
      <c r="BH36" s="91">
        <f t="shared" si="46"/>
        <v>2803.377616</v>
      </c>
      <c r="BI36" s="91">
        <f t="shared" si="353"/>
        <v>2865.164012</v>
      </c>
      <c r="BJ36" s="91" t="str">
        <f t="shared" si="354"/>
        <v>#REF!</v>
      </c>
      <c r="BK36" s="91">
        <f t="shared" si="374"/>
        <v>2772.739367</v>
      </c>
      <c r="BL36" s="91" t="str">
        <f t="shared" ref="BL36:BN36" si="459">$AF36*AU36*D$85</f>
        <v>#REF!</v>
      </c>
      <c r="BM36" s="91">
        <f t="shared" si="459"/>
        <v>655.628636</v>
      </c>
      <c r="BN36" s="91">
        <f t="shared" si="459"/>
        <v>670.0786803</v>
      </c>
      <c r="BO36" s="95">
        <f t="shared" si="259"/>
        <v>72</v>
      </c>
      <c r="BP36" s="95">
        <f t="shared" si="356"/>
        <v>72</v>
      </c>
      <c r="BQ36" s="91" t="str">
        <f t="shared" si="357"/>
        <v>#REF!</v>
      </c>
      <c r="BR36" s="91">
        <f t="shared" si="54"/>
        <v>10594.38755</v>
      </c>
      <c r="BS36" s="91">
        <f t="shared" si="358"/>
        <v>14039.29843</v>
      </c>
      <c r="BT36" s="91" t="str">
        <f t="shared" ref="BT36:BV36" si="460">IF($AG36=0,0,IF($AG36=1,D$48*AU36,IF($AG36=2,AU36*D$54,"Error in col x")))</f>
        <v>#REF!</v>
      </c>
      <c r="BU36" s="91">
        <f t="shared" si="460"/>
        <v>3165.10376</v>
      </c>
      <c r="BV36" s="91">
        <f t="shared" si="460"/>
        <v>3234.862595</v>
      </c>
      <c r="BW36" s="91" t="str">
        <f t="shared" ref="BW36:BY36" si="461">SUM(BQ36,BT36)</f>
        <v>#REF!</v>
      </c>
      <c r="BX36" s="91">
        <f t="shared" si="461"/>
        <v>13759.49131</v>
      </c>
      <c r="BY36" s="91">
        <f t="shared" si="461"/>
        <v>17274.16102</v>
      </c>
      <c r="BZ36" s="14"/>
      <c r="CA36" s="44" t="str">
        <f t="shared" ref="CA36:CB36" si="462">SUM(AU36,BW36)</f>
        <v>#REF!</v>
      </c>
      <c r="CB36" s="44">
        <f t="shared" si="462"/>
        <v>58975.25931</v>
      </c>
      <c r="CC36" s="69">
        <f t="shared" si="59"/>
        <v>90051180</v>
      </c>
      <c r="CD36" s="69">
        <f t="shared" si="60"/>
        <v>90052080</v>
      </c>
      <c r="CE36" s="69">
        <f t="shared" si="430"/>
        <v>90052380</v>
      </c>
      <c r="CF36" s="75">
        <f t="shared" ref="CF36:CM36" si="463">IF($CC36=CF$5,$AU36,0)</f>
        <v>0</v>
      </c>
      <c r="CG36" s="75">
        <f t="shared" si="463"/>
        <v>0</v>
      </c>
      <c r="CH36" s="75">
        <f t="shared" si="463"/>
        <v>0</v>
      </c>
      <c r="CI36" s="75">
        <f t="shared" si="463"/>
        <v>0</v>
      </c>
      <c r="CJ36" s="75" t="str">
        <f t="shared" si="463"/>
        <v>#REF!</v>
      </c>
      <c r="CK36" s="75">
        <f t="shared" si="463"/>
        <v>0</v>
      </c>
      <c r="CL36" s="75">
        <f t="shared" si="463"/>
        <v>0</v>
      </c>
      <c r="CM36" s="75">
        <f t="shared" si="463"/>
        <v>0</v>
      </c>
      <c r="CN36" s="75">
        <f t="shared" ref="CN36:CU36" si="464">IF($CC36=CN$5,$AV36,0)</f>
        <v>0</v>
      </c>
      <c r="CO36" s="75">
        <f t="shared" si="464"/>
        <v>0</v>
      </c>
      <c r="CP36" s="75">
        <f t="shared" si="464"/>
        <v>0</v>
      </c>
      <c r="CQ36" s="75">
        <f t="shared" si="464"/>
        <v>0</v>
      </c>
      <c r="CR36" s="75">
        <f t="shared" si="464"/>
        <v>45215.768</v>
      </c>
      <c r="CS36" s="75">
        <f t="shared" si="464"/>
        <v>0</v>
      </c>
      <c r="CT36" s="75">
        <f t="shared" si="464"/>
        <v>0</v>
      </c>
      <c r="CU36" s="75">
        <f t="shared" si="464"/>
        <v>0</v>
      </c>
      <c r="CV36" s="75">
        <f t="shared" ref="CV36:DC36" si="465">IF($CC36=CV$5,$AW36,0)</f>
        <v>0</v>
      </c>
      <c r="CW36" s="75">
        <f t="shared" si="465"/>
        <v>0</v>
      </c>
      <c r="CX36" s="75">
        <f t="shared" si="465"/>
        <v>0</v>
      </c>
      <c r="CY36" s="75">
        <f t="shared" si="465"/>
        <v>0</v>
      </c>
      <c r="CZ36" s="75">
        <f t="shared" si="465"/>
        <v>46212.32278</v>
      </c>
      <c r="DA36" s="75">
        <f t="shared" si="465"/>
        <v>0</v>
      </c>
      <c r="DB36" s="75">
        <f t="shared" si="465"/>
        <v>0</v>
      </c>
      <c r="DC36" s="75">
        <f t="shared" si="465"/>
        <v>0</v>
      </c>
      <c r="DD36" s="75">
        <f t="shared" ref="DD36:DI36" si="466">IF($CD36=DD$5,$BQ36,0)</f>
        <v>0</v>
      </c>
      <c r="DE36" s="75">
        <f t="shared" si="466"/>
        <v>0</v>
      </c>
      <c r="DF36" s="75">
        <f t="shared" si="466"/>
        <v>0</v>
      </c>
      <c r="DG36" s="75">
        <f t="shared" si="466"/>
        <v>0</v>
      </c>
      <c r="DH36" s="75" t="str">
        <f t="shared" si="466"/>
        <v>#REF!</v>
      </c>
      <c r="DI36" s="75">
        <f t="shared" si="466"/>
        <v>0</v>
      </c>
      <c r="DJ36" s="75">
        <f t="shared" ref="DJ36:DO36" si="467">IF($CE36=DJ$5,$BT36,0)</f>
        <v>0</v>
      </c>
      <c r="DK36" s="75">
        <f t="shared" si="467"/>
        <v>0</v>
      </c>
      <c r="DL36" s="75">
        <f t="shared" si="467"/>
        <v>0</v>
      </c>
      <c r="DM36" s="75">
        <f t="shared" si="467"/>
        <v>0</v>
      </c>
      <c r="DN36" s="75" t="str">
        <f t="shared" si="467"/>
        <v>#REF!</v>
      </c>
      <c r="DO36" s="75">
        <f t="shared" si="467"/>
        <v>0</v>
      </c>
      <c r="DP36" s="75">
        <f t="shared" ref="DP36:DU36" si="468">IF($CD36=DP$5,$BR36,0)</f>
        <v>0</v>
      </c>
      <c r="DQ36" s="75">
        <f t="shared" si="468"/>
        <v>0</v>
      </c>
      <c r="DR36" s="75">
        <f t="shared" si="468"/>
        <v>0</v>
      </c>
      <c r="DS36" s="75">
        <f t="shared" si="468"/>
        <v>0</v>
      </c>
      <c r="DT36" s="75">
        <f t="shared" si="468"/>
        <v>10594.38755</v>
      </c>
      <c r="DU36" s="75">
        <f t="shared" si="468"/>
        <v>0</v>
      </c>
      <c r="DV36" s="75">
        <f t="shared" ref="DV36:EA36" si="469">IF($CE36=DV$5,$BU36,0)</f>
        <v>0</v>
      </c>
      <c r="DW36" s="75">
        <f t="shared" si="469"/>
        <v>0</v>
      </c>
      <c r="DX36" s="75">
        <f t="shared" si="469"/>
        <v>0</v>
      </c>
      <c r="DY36" s="75">
        <f t="shared" si="469"/>
        <v>0</v>
      </c>
      <c r="DZ36" s="75">
        <f t="shared" si="469"/>
        <v>3165.10376</v>
      </c>
      <c r="EA36" s="75">
        <f t="shared" si="469"/>
        <v>0</v>
      </c>
      <c r="EB36" s="75">
        <f t="shared" ref="EB36:EG36" si="470">IF($CD36=EB$5,$BS36,0)</f>
        <v>0</v>
      </c>
      <c r="EC36" s="75">
        <f t="shared" si="470"/>
        <v>0</v>
      </c>
      <c r="ED36" s="75">
        <f t="shared" si="470"/>
        <v>0</v>
      </c>
      <c r="EE36" s="75">
        <f t="shared" si="470"/>
        <v>0</v>
      </c>
      <c r="EF36" s="75">
        <f t="shared" si="470"/>
        <v>14039.29843</v>
      </c>
      <c r="EG36" s="75">
        <f t="shared" si="470"/>
        <v>0</v>
      </c>
      <c r="EH36" s="75">
        <f t="shared" ref="EH36:EM36" si="471">IF($CE36=EH$5,$BV36,0)</f>
        <v>0</v>
      </c>
      <c r="EI36" s="75">
        <f t="shared" si="471"/>
        <v>0</v>
      </c>
      <c r="EJ36" s="75">
        <f t="shared" si="471"/>
        <v>0</v>
      </c>
      <c r="EK36" s="75">
        <f t="shared" si="471"/>
        <v>0</v>
      </c>
      <c r="EL36" s="75">
        <f t="shared" si="471"/>
        <v>3234.862595</v>
      </c>
      <c r="EM36" s="75">
        <f t="shared" si="471"/>
        <v>0</v>
      </c>
    </row>
    <row r="37" ht="14.25" customHeight="1">
      <c r="A37" s="18"/>
      <c r="B37" s="18" t="s">
        <v>168</v>
      </c>
      <c r="C37" s="18"/>
      <c r="D37" s="28"/>
      <c r="E37" s="146">
        <v>0.0</v>
      </c>
      <c r="F37" s="146">
        <v>0.0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8"/>
      <c r="Q37" s="140" t="s">
        <v>169</v>
      </c>
      <c r="R37" s="36">
        <v>9005.0</v>
      </c>
      <c r="S37" s="28">
        <v>1.0</v>
      </c>
      <c r="T37" s="28">
        <v>180.0</v>
      </c>
      <c r="U37" s="39" t="s">
        <v>170</v>
      </c>
      <c r="V37" s="70" t="s">
        <v>171</v>
      </c>
      <c r="W37" s="71">
        <v>1.0</v>
      </c>
      <c r="X37" s="90"/>
      <c r="Y37" s="77" t="str">
        <f t="shared" si="421"/>
        <v> </v>
      </c>
      <c r="Z37" s="77"/>
      <c r="AA37" s="36">
        <v>113.0</v>
      </c>
      <c r="AB37" s="36">
        <v>113.0</v>
      </c>
      <c r="AC37" s="28">
        <v>40.0</v>
      </c>
      <c r="AD37" s="92">
        <v>52.0</v>
      </c>
      <c r="AE37" s="28">
        <v>1.0</v>
      </c>
      <c r="AF37" s="28">
        <v>1.0</v>
      </c>
      <c r="AG37" s="28">
        <v>1.0</v>
      </c>
      <c r="AH37" s="28">
        <v>1.0</v>
      </c>
      <c r="AI37" s="28">
        <v>2.0</v>
      </c>
      <c r="AJ37" s="28">
        <v>1.0</v>
      </c>
      <c r="AK37" s="3"/>
      <c r="AL37" s="19" t="s">
        <v>7</v>
      </c>
      <c r="AM37" s="28"/>
      <c r="AN37" s="3"/>
      <c r="AO37" s="84" t="str">
        <f t="shared" si="344"/>
        <v>#REF!</v>
      </c>
      <c r="AP37" s="85" t="str">
        <f t="shared" ref="AP37:AQ37" si="472">AV37-AU37</f>
        <v>#REF!</v>
      </c>
      <c r="AQ37" s="85">
        <f t="shared" si="472"/>
        <v>1122.0183</v>
      </c>
      <c r="AR37" s="85" t="str">
        <f t="shared" si="346"/>
        <v>#REF!</v>
      </c>
      <c r="AS37" s="84">
        <f t="shared" si="423"/>
        <v>23.97475</v>
      </c>
      <c r="AT37" s="84">
        <f t="shared" si="347"/>
        <v>24.51418188</v>
      </c>
      <c r="AU37" s="94" t="str">
        <f t="shared" si="348"/>
        <v>#REF!</v>
      </c>
      <c r="AV37" s="94">
        <f t="shared" si="251"/>
        <v>49867.48</v>
      </c>
      <c r="AW37" s="94">
        <f t="shared" si="349"/>
        <v>50989.4983</v>
      </c>
      <c r="AX37" s="94">
        <f t="shared" si="253"/>
        <v>15131.3184</v>
      </c>
      <c r="AY37" s="94">
        <f t="shared" si="254"/>
        <v>14787.4248</v>
      </c>
      <c r="AZ37" s="94">
        <f t="shared" si="255"/>
        <v>16118.29303</v>
      </c>
      <c r="BA37" s="91">
        <f t="shared" ref="BA37:BA38" si="488">$W37*D$82*$AJ37</f>
        <v>250</v>
      </c>
      <c r="BB37" s="91">
        <f t="shared" ref="BB37:BB38" si="489">443.88*1.08*W37</f>
        <v>479.3904</v>
      </c>
      <c r="BC37" s="91">
        <f t="shared" ref="BC37:BC38" si="490">$W37*F$82*$AJ37</f>
        <v>250</v>
      </c>
      <c r="BD37" s="91" t="str">
        <f t="shared" ref="BD37:BF37" si="473">IF(AU37&gt;=D$43,D$43/1000*D$42*$AE37,IF(MOD(AU37,1000)&gt;0.1,$AE37*D$42*(ABS(AU37/1000)+1),$AE37*D$42*ABS(AU37/1000)))</f>
        <v>#REF!</v>
      </c>
      <c r="BE37" s="91">
        <f t="shared" si="473"/>
        <v>277.7364408</v>
      </c>
      <c r="BF37" s="91">
        <f t="shared" si="473"/>
        <v>283.8626607</v>
      </c>
      <c r="BG37" s="91" t="str">
        <f t="shared" si="352"/>
        <v>#REF!</v>
      </c>
      <c r="BH37" s="91">
        <f t="shared" si="46"/>
        <v>3091.78376</v>
      </c>
      <c r="BI37" s="91">
        <f t="shared" si="353"/>
        <v>3161.348895</v>
      </c>
      <c r="BJ37" s="91" t="str">
        <f t="shared" si="354"/>
        <v>#REF!</v>
      </c>
      <c r="BK37" s="91">
        <f t="shared" si="374"/>
        <v>3059.369898</v>
      </c>
      <c r="BL37" s="91" t="str">
        <f t="shared" ref="BL37:BN37" si="474">$AF37*AU37*D$85</f>
        <v>#REF!</v>
      </c>
      <c r="BM37" s="91">
        <f t="shared" si="474"/>
        <v>723.07846</v>
      </c>
      <c r="BN37" s="91">
        <f t="shared" si="474"/>
        <v>739.3477254</v>
      </c>
      <c r="BO37" s="95">
        <f t="shared" si="259"/>
        <v>72</v>
      </c>
      <c r="BP37" s="95">
        <f t="shared" si="356"/>
        <v>72</v>
      </c>
      <c r="BQ37" s="91" t="str">
        <f t="shared" si="357"/>
        <v>#REF!</v>
      </c>
      <c r="BR37" s="91">
        <f t="shared" si="54"/>
        <v>19431.41386</v>
      </c>
      <c r="BS37" s="91">
        <f t="shared" si="358"/>
        <v>23684.22221</v>
      </c>
      <c r="BT37" s="91" t="str">
        <f t="shared" ref="BT37:BV37" si="475">IF($AG37=0,0,IF($AG37=1,D$48*AU37,IF($AG37=2,AU37*D$54,"Error in col x")))</f>
        <v>#REF!</v>
      </c>
      <c r="BU37" s="91">
        <f t="shared" si="475"/>
        <v>3490.7236</v>
      </c>
      <c r="BV37" s="91">
        <f t="shared" si="475"/>
        <v>3569.264881</v>
      </c>
      <c r="BW37" s="91" t="str">
        <f t="shared" ref="BW37:BY37" si="476">SUM(BQ37,BT37)</f>
        <v>#REF!</v>
      </c>
      <c r="BX37" s="91">
        <f t="shared" si="476"/>
        <v>22922.13746</v>
      </c>
      <c r="BY37" s="91">
        <f t="shared" si="476"/>
        <v>27253.48709</v>
      </c>
      <c r="BZ37" s="14"/>
      <c r="CA37" s="44" t="str">
        <f t="shared" ref="CA37:CB37" si="477">SUM(AU37,BW37)</f>
        <v>#REF!</v>
      </c>
      <c r="CB37" s="44">
        <f t="shared" si="477"/>
        <v>72789.61746</v>
      </c>
      <c r="CC37" s="69">
        <f t="shared" si="59"/>
        <v>90051180</v>
      </c>
      <c r="CD37" s="69">
        <f t="shared" si="60"/>
        <v>90052080</v>
      </c>
      <c r="CE37" s="69">
        <f t="shared" si="430"/>
        <v>90052380</v>
      </c>
      <c r="CF37" s="75">
        <f t="shared" ref="CF37:CM37" si="478">IF($CC37=CF$5,$AU37,0)</f>
        <v>0</v>
      </c>
      <c r="CG37" s="75">
        <f t="shared" si="478"/>
        <v>0</v>
      </c>
      <c r="CH37" s="75">
        <f t="shared" si="478"/>
        <v>0</v>
      </c>
      <c r="CI37" s="75">
        <f t="shared" si="478"/>
        <v>0</v>
      </c>
      <c r="CJ37" s="75" t="str">
        <f t="shared" si="478"/>
        <v>#REF!</v>
      </c>
      <c r="CK37" s="75">
        <f t="shared" si="478"/>
        <v>0</v>
      </c>
      <c r="CL37" s="75">
        <f t="shared" si="478"/>
        <v>0</v>
      </c>
      <c r="CM37" s="75">
        <f t="shared" si="478"/>
        <v>0</v>
      </c>
      <c r="CN37" s="75">
        <f t="shared" ref="CN37:CU37" si="479">IF($CC37=CN$5,$AV37,0)</f>
        <v>0</v>
      </c>
      <c r="CO37" s="75">
        <f t="shared" si="479"/>
        <v>0</v>
      </c>
      <c r="CP37" s="75">
        <f t="shared" si="479"/>
        <v>0</v>
      </c>
      <c r="CQ37" s="75">
        <f t="shared" si="479"/>
        <v>0</v>
      </c>
      <c r="CR37" s="75">
        <f t="shared" si="479"/>
        <v>49867.48</v>
      </c>
      <c r="CS37" s="75">
        <f t="shared" si="479"/>
        <v>0</v>
      </c>
      <c r="CT37" s="75">
        <f t="shared" si="479"/>
        <v>0</v>
      </c>
      <c r="CU37" s="75">
        <f t="shared" si="479"/>
        <v>0</v>
      </c>
      <c r="CV37" s="75">
        <f t="shared" ref="CV37:DC37" si="480">IF($CC37=CV$5,$AW37,0)</f>
        <v>0</v>
      </c>
      <c r="CW37" s="75">
        <f t="shared" si="480"/>
        <v>0</v>
      </c>
      <c r="CX37" s="75">
        <f t="shared" si="480"/>
        <v>0</v>
      </c>
      <c r="CY37" s="75">
        <f t="shared" si="480"/>
        <v>0</v>
      </c>
      <c r="CZ37" s="75">
        <f t="shared" si="480"/>
        <v>50989.4983</v>
      </c>
      <c r="DA37" s="75">
        <f t="shared" si="480"/>
        <v>0</v>
      </c>
      <c r="DB37" s="75">
        <f t="shared" si="480"/>
        <v>0</v>
      </c>
      <c r="DC37" s="75">
        <f t="shared" si="480"/>
        <v>0</v>
      </c>
      <c r="DD37" s="75">
        <f t="shared" ref="DD37:DI37" si="481">IF($CD37=DD$5,$BQ37,0)</f>
        <v>0</v>
      </c>
      <c r="DE37" s="75">
        <f t="shared" si="481"/>
        <v>0</v>
      </c>
      <c r="DF37" s="75">
        <f t="shared" si="481"/>
        <v>0</v>
      </c>
      <c r="DG37" s="75">
        <f t="shared" si="481"/>
        <v>0</v>
      </c>
      <c r="DH37" s="75" t="str">
        <f t="shared" si="481"/>
        <v>#REF!</v>
      </c>
      <c r="DI37" s="75">
        <f t="shared" si="481"/>
        <v>0</v>
      </c>
      <c r="DJ37" s="75">
        <f t="shared" ref="DJ37:DO37" si="482">IF($CE37=DJ$5,$BT37,0)</f>
        <v>0</v>
      </c>
      <c r="DK37" s="75">
        <f t="shared" si="482"/>
        <v>0</v>
      </c>
      <c r="DL37" s="75">
        <f t="shared" si="482"/>
        <v>0</v>
      </c>
      <c r="DM37" s="75">
        <f t="shared" si="482"/>
        <v>0</v>
      </c>
      <c r="DN37" s="75" t="str">
        <f t="shared" si="482"/>
        <v>#REF!</v>
      </c>
      <c r="DO37" s="75">
        <f t="shared" si="482"/>
        <v>0</v>
      </c>
      <c r="DP37" s="75">
        <f t="shared" ref="DP37:DU37" si="483">IF($CD37=DP$5,$BR37,0)</f>
        <v>0</v>
      </c>
      <c r="DQ37" s="75">
        <f t="shared" si="483"/>
        <v>0</v>
      </c>
      <c r="DR37" s="75">
        <f t="shared" si="483"/>
        <v>0</v>
      </c>
      <c r="DS37" s="75">
        <f t="shared" si="483"/>
        <v>0</v>
      </c>
      <c r="DT37" s="75">
        <f t="shared" si="483"/>
        <v>19431.41386</v>
      </c>
      <c r="DU37" s="75">
        <f t="shared" si="483"/>
        <v>0</v>
      </c>
      <c r="DV37" s="75">
        <f t="shared" ref="DV37:EA37" si="484">IF($CE37=DV$5,$BU37,0)</f>
        <v>0</v>
      </c>
      <c r="DW37" s="75">
        <f t="shared" si="484"/>
        <v>0</v>
      </c>
      <c r="DX37" s="75">
        <f t="shared" si="484"/>
        <v>0</v>
      </c>
      <c r="DY37" s="75">
        <f t="shared" si="484"/>
        <v>0</v>
      </c>
      <c r="DZ37" s="75">
        <f t="shared" si="484"/>
        <v>3490.7236</v>
      </c>
      <c r="EA37" s="75">
        <f t="shared" si="484"/>
        <v>0</v>
      </c>
      <c r="EB37" s="75">
        <f t="shared" ref="EB37:EG37" si="485">IF($CD37=EB$5,$BS37,0)</f>
        <v>0</v>
      </c>
      <c r="EC37" s="75">
        <f t="shared" si="485"/>
        <v>0</v>
      </c>
      <c r="ED37" s="75">
        <f t="shared" si="485"/>
        <v>0</v>
      </c>
      <c r="EE37" s="75">
        <f t="shared" si="485"/>
        <v>0</v>
      </c>
      <c r="EF37" s="75">
        <f t="shared" si="485"/>
        <v>23684.22221</v>
      </c>
      <c r="EG37" s="75">
        <f t="shared" si="485"/>
        <v>0</v>
      </c>
      <c r="EH37" s="75">
        <f t="shared" ref="EH37:EM37" si="486">IF($CE37=EH$5,$BV37,0)</f>
        <v>0</v>
      </c>
      <c r="EI37" s="75">
        <f t="shared" si="486"/>
        <v>0</v>
      </c>
      <c r="EJ37" s="75">
        <f t="shared" si="486"/>
        <v>0</v>
      </c>
      <c r="EK37" s="75">
        <f t="shared" si="486"/>
        <v>0</v>
      </c>
      <c r="EL37" s="75">
        <f t="shared" si="486"/>
        <v>3569.264881</v>
      </c>
      <c r="EM37" s="75">
        <f t="shared" si="486"/>
        <v>0</v>
      </c>
    </row>
    <row r="38" ht="27.75" customHeight="1">
      <c r="A38" s="18"/>
      <c r="B38" s="126" t="s">
        <v>172</v>
      </c>
      <c r="C38" s="18"/>
      <c r="D38" s="146">
        <v>0.06</v>
      </c>
      <c r="E38" s="146">
        <v>0.06</v>
      </c>
      <c r="F38" s="146">
        <v>0.06</v>
      </c>
      <c r="G38" s="142"/>
      <c r="H38" s="142" t="s">
        <v>1</v>
      </c>
      <c r="I38" s="142"/>
      <c r="J38" s="142"/>
      <c r="K38" s="142"/>
      <c r="L38" s="142"/>
      <c r="M38" s="142"/>
      <c r="N38" s="142"/>
      <c r="O38" s="142"/>
      <c r="P38" s="18"/>
      <c r="Q38" s="140" t="s">
        <v>173</v>
      </c>
      <c r="R38" s="28">
        <v>9005.0</v>
      </c>
      <c r="S38" s="28">
        <v>1.0</v>
      </c>
      <c r="T38" s="28">
        <v>180.0</v>
      </c>
      <c r="U38" s="18" t="s">
        <v>174</v>
      </c>
      <c r="V38" s="18" t="s">
        <v>175</v>
      </c>
      <c r="W38" s="71">
        <v>0.5</v>
      </c>
      <c r="X38" s="90">
        <v>40378.0</v>
      </c>
      <c r="Y38" s="77">
        <f t="shared" si="421"/>
        <v>5</v>
      </c>
      <c r="Z38" s="77"/>
      <c r="AA38" s="28">
        <v>115.0</v>
      </c>
      <c r="AB38" s="28">
        <v>115.0</v>
      </c>
      <c r="AC38" s="28">
        <v>40.0</v>
      </c>
      <c r="AD38" s="74">
        <v>52.0</v>
      </c>
      <c r="AE38" s="28">
        <v>1.0</v>
      </c>
      <c r="AF38" s="28">
        <v>1.0</v>
      </c>
      <c r="AG38" s="28">
        <v>1.0</v>
      </c>
      <c r="AH38" s="28">
        <v>1.0</v>
      </c>
      <c r="AI38" s="28">
        <v>4.0</v>
      </c>
      <c r="AJ38" s="28">
        <v>1.0</v>
      </c>
      <c r="AK38" s="3"/>
      <c r="AL38" s="40" t="s">
        <v>84</v>
      </c>
      <c r="AM38" s="28"/>
      <c r="AN38" s="3"/>
      <c r="AO38" s="84" t="str">
        <f t="shared" si="344"/>
        <v>#REF!</v>
      </c>
      <c r="AP38" s="85" t="str">
        <f t="shared" ref="AP38:AQ38" si="487">AV38-AU38</f>
        <v>#REF!</v>
      </c>
      <c r="AQ38" s="85">
        <f t="shared" si="487"/>
        <v>13048.7133</v>
      </c>
      <c r="AR38" s="85" t="str">
        <f t="shared" si="346"/>
        <v>#REF!</v>
      </c>
      <c r="AS38" s="84"/>
      <c r="AT38" s="84">
        <f t="shared" si="347"/>
        <v>25.30022875</v>
      </c>
      <c r="AU38" s="94" t="str">
        <f t="shared" si="348"/>
        <v>#REF!</v>
      </c>
      <c r="AV38" s="147">
        <f>(77221*1.025)/2</f>
        <v>39575.7625</v>
      </c>
      <c r="AW38" s="94">
        <f t="shared" si="349"/>
        <v>52624.4758</v>
      </c>
      <c r="AX38" s="94">
        <f t="shared" si="253"/>
        <v>9208.4256</v>
      </c>
      <c r="AY38" s="94">
        <f t="shared" si="254"/>
        <v>8999.1432</v>
      </c>
      <c r="AZ38" s="94">
        <f t="shared" si="255"/>
        <v>9809.066088</v>
      </c>
      <c r="BA38" s="91">
        <f t="shared" si="488"/>
        <v>125</v>
      </c>
      <c r="BB38" s="91">
        <f t="shared" si="489"/>
        <v>239.6952</v>
      </c>
      <c r="BC38" s="91">
        <f t="shared" si="490"/>
        <v>125</v>
      </c>
      <c r="BD38" s="91" t="str">
        <f t="shared" ref="BD38:BF38" si="491">IF(AU38&gt;=D$43,D$43/1000*D$42*$AE38,IF(MOD(AU38,1000)&gt;0.1,$AE38*D$42*(ABS(AU38/1000)+1),$AE38*D$42*ABS(AU38/1000)))</f>
        <v>#REF!</v>
      </c>
      <c r="BE38" s="91">
        <f t="shared" si="491"/>
        <v>221.5436633</v>
      </c>
      <c r="BF38" s="91">
        <f t="shared" si="491"/>
        <v>292.7896379</v>
      </c>
      <c r="BG38" s="91" t="str">
        <f t="shared" si="352"/>
        <v>#REF!</v>
      </c>
      <c r="BH38" s="91">
        <f t="shared" si="46"/>
        <v>2453.697275</v>
      </c>
      <c r="BI38" s="91">
        <f t="shared" si="353"/>
        <v>3262.7175</v>
      </c>
      <c r="BJ38" s="91" t="str">
        <f t="shared" si="354"/>
        <v>#REF!</v>
      </c>
      <c r="BK38" s="91">
        <f t="shared" si="374"/>
        <v>3157.468548</v>
      </c>
      <c r="BL38" s="91" t="str">
        <f t="shared" ref="BL38:BN38" si="492">$AF38*AU38*D$85</f>
        <v>#REF!</v>
      </c>
      <c r="BM38" s="91">
        <f t="shared" si="492"/>
        <v>573.8485563</v>
      </c>
      <c r="BN38" s="91">
        <f t="shared" si="492"/>
        <v>763.0548991</v>
      </c>
      <c r="BO38" s="95">
        <f t="shared" si="259"/>
        <v>72</v>
      </c>
      <c r="BP38" s="95">
        <f t="shared" si="356"/>
        <v>72</v>
      </c>
      <c r="BQ38" s="91" t="str">
        <f t="shared" si="357"/>
        <v>#REF!</v>
      </c>
      <c r="BR38" s="91">
        <f t="shared" si="54"/>
        <v>12559.92789</v>
      </c>
      <c r="BS38" s="91">
        <f t="shared" si="358"/>
        <v>17482.09667</v>
      </c>
      <c r="BT38" s="91" t="str">
        <f t="shared" ref="BT38:BV38" si="493">IF($AG38=0,0,IF($AG38=1,D$48*AU38,IF($AG38=2,AU38*D$54,"Error in col x")))</f>
        <v>#REF!</v>
      </c>
      <c r="BU38" s="91">
        <f t="shared" si="493"/>
        <v>2770.303375</v>
      </c>
      <c r="BV38" s="91">
        <f t="shared" si="493"/>
        <v>3683.713306</v>
      </c>
      <c r="BW38" s="91" t="str">
        <f t="shared" ref="BW38:BY38" si="494">SUM(BQ38,BT38)</f>
        <v>#REF!</v>
      </c>
      <c r="BX38" s="91">
        <f t="shared" si="494"/>
        <v>15330.23127</v>
      </c>
      <c r="BY38" s="91">
        <f t="shared" si="494"/>
        <v>21165.80998</v>
      </c>
      <c r="BZ38" s="14"/>
      <c r="CA38" s="44" t="str">
        <f t="shared" ref="CA38:CB38" si="495">SUM(AU38,BW38)</f>
        <v>#REF!</v>
      </c>
      <c r="CB38" s="44">
        <f t="shared" si="495"/>
        <v>54905.99377</v>
      </c>
      <c r="CC38" s="69">
        <f t="shared" si="59"/>
        <v>90051180</v>
      </c>
      <c r="CD38" s="69">
        <f t="shared" si="60"/>
        <v>90052080</v>
      </c>
      <c r="CE38" s="69">
        <f t="shared" si="430"/>
        <v>90052380</v>
      </c>
      <c r="CF38" s="75">
        <f t="shared" ref="CF38:CM38" si="496">IF($CC38=CF$5,$AU38,0)</f>
        <v>0</v>
      </c>
      <c r="CG38" s="75">
        <f t="shared" si="496"/>
        <v>0</v>
      </c>
      <c r="CH38" s="75">
        <f t="shared" si="496"/>
        <v>0</v>
      </c>
      <c r="CI38" s="75">
        <f t="shared" si="496"/>
        <v>0</v>
      </c>
      <c r="CJ38" s="75" t="str">
        <f t="shared" si="496"/>
        <v>#REF!</v>
      </c>
      <c r="CK38" s="75">
        <f t="shared" si="496"/>
        <v>0</v>
      </c>
      <c r="CL38" s="75">
        <f t="shared" si="496"/>
        <v>0</v>
      </c>
      <c r="CM38" s="75">
        <f t="shared" si="496"/>
        <v>0</v>
      </c>
      <c r="CN38" s="75">
        <f t="shared" ref="CN38:CU38" si="497">IF($CC38=CN$5,$AV38,0)</f>
        <v>0</v>
      </c>
      <c r="CO38" s="75">
        <f t="shared" si="497"/>
        <v>0</v>
      </c>
      <c r="CP38" s="75">
        <f t="shared" si="497"/>
        <v>0</v>
      </c>
      <c r="CQ38" s="75">
        <f t="shared" si="497"/>
        <v>0</v>
      </c>
      <c r="CR38" s="75">
        <f t="shared" si="497"/>
        <v>39575.7625</v>
      </c>
      <c r="CS38" s="75">
        <f t="shared" si="497"/>
        <v>0</v>
      </c>
      <c r="CT38" s="75">
        <f t="shared" si="497"/>
        <v>0</v>
      </c>
      <c r="CU38" s="75">
        <f t="shared" si="497"/>
        <v>0</v>
      </c>
      <c r="CV38" s="75">
        <f t="shared" ref="CV38:DC38" si="498">IF($CC38=CV$5,$AW38,0)</f>
        <v>0</v>
      </c>
      <c r="CW38" s="75">
        <f t="shared" si="498"/>
        <v>0</v>
      </c>
      <c r="CX38" s="75">
        <f t="shared" si="498"/>
        <v>0</v>
      </c>
      <c r="CY38" s="75">
        <f t="shared" si="498"/>
        <v>0</v>
      </c>
      <c r="CZ38" s="75">
        <f t="shared" si="498"/>
        <v>52624.4758</v>
      </c>
      <c r="DA38" s="75">
        <f t="shared" si="498"/>
        <v>0</v>
      </c>
      <c r="DB38" s="75">
        <f t="shared" si="498"/>
        <v>0</v>
      </c>
      <c r="DC38" s="75">
        <f t="shared" si="498"/>
        <v>0</v>
      </c>
      <c r="DD38" s="75">
        <f t="shared" ref="DD38:DI38" si="499">IF($CD38=DD$5,$BQ38,0)</f>
        <v>0</v>
      </c>
      <c r="DE38" s="75">
        <f t="shared" si="499"/>
        <v>0</v>
      </c>
      <c r="DF38" s="75">
        <f t="shared" si="499"/>
        <v>0</v>
      </c>
      <c r="DG38" s="75">
        <f t="shared" si="499"/>
        <v>0</v>
      </c>
      <c r="DH38" s="75" t="str">
        <f t="shared" si="499"/>
        <v>#REF!</v>
      </c>
      <c r="DI38" s="75">
        <f t="shared" si="499"/>
        <v>0</v>
      </c>
      <c r="DJ38" s="75">
        <f t="shared" ref="DJ38:DO38" si="500">IF($CE38=DJ$5,$BT38,0)</f>
        <v>0</v>
      </c>
      <c r="DK38" s="75">
        <f t="shared" si="500"/>
        <v>0</v>
      </c>
      <c r="DL38" s="75">
        <f t="shared" si="500"/>
        <v>0</v>
      </c>
      <c r="DM38" s="75">
        <f t="shared" si="500"/>
        <v>0</v>
      </c>
      <c r="DN38" s="75" t="str">
        <f t="shared" si="500"/>
        <v>#REF!</v>
      </c>
      <c r="DO38" s="75">
        <f t="shared" si="500"/>
        <v>0</v>
      </c>
      <c r="DP38" s="75">
        <f t="shared" ref="DP38:DU38" si="501">IF($CD38=DP$5,$BR38,0)</f>
        <v>0</v>
      </c>
      <c r="DQ38" s="75">
        <f t="shared" si="501"/>
        <v>0</v>
      </c>
      <c r="DR38" s="75">
        <f t="shared" si="501"/>
        <v>0</v>
      </c>
      <c r="DS38" s="75">
        <f t="shared" si="501"/>
        <v>0</v>
      </c>
      <c r="DT38" s="75">
        <f t="shared" si="501"/>
        <v>12559.92789</v>
      </c>
      <c r="DU38" s="75">
        <f t="shared" si="501"/>
        <v>0</v>
      </c>
      <c r="DV38" s="75">
        <f t="shared" ref="DV38:EA38" si="502">IF($CE38=DV$5,$BU38,0)</f>
        <v>0</v>
      </c>
      <c r="DW38" s="75">
        <f t="shared" si="502"/>
        <v>0</v>
      </c>
      <c r="DX38" s="75">
        <f t="shared" si="502"/>
        <v>0</v>
      </c>
      <c r="DY38" s="75">
        <f t="shared" si="502"/>
        <v>0</v>
      </c>
      <c r="DZ38" s="75">
        <f t="shared" si="502"/>
        <v>2770.303375</v>
      </c>
      <c r="EA38" s="75">
        <f t="shared" si="502"/>
        <v>0</v>
      </c>
      <c r="EB38" s="75">
        <f t="shared" ref="EB38:EG38" si="503">IF($CD38=EB$5,$BS38,0)</f>
        <v>0</v>
      </c>
      <c r="EC38" s="75">
        <f t="shared" si="503"/>
        <v>0</v>
      </c>
      <c r="ED38" s="75">
        <f t="shared" si="503"/>
        <v>0</v>
      </c>
      <c r="EE38" s="75">
        <f t="shared" si="503"/>
        <v>0</v>
      </c>
      <c r="EF38" s="75">
        <f t="shared" si="503"/>
        <v>17482.09667</v>
      </c>
      <c r="EG38" s="75">
        <f t="shared" si="503"/>
        <v>0</v>
      </c>
      <c r="EH38" s="75">
        <f t="shared" ref="EH38:EM38" si="504">IF($CE38=EH$5,$BV38,0)</f>
        <v>0</v>
      </c>
      <c r="EI38" s="75">
        <f t="shared" si="504"/>
        <v>0</v>
      </c>
      <c r="EJ38" s="75">
        <f t="shared" si="504"/>
        <v>0</v>
      </c>
      <c r="EK38" s="75">
        <f t="shared" si="504"/>
        <v>0</v>
      </c>
      <c r="EL38" s="75">
        <f t="shared" si="504"/>
        <v>3683.713306</v>
      </c>
      <c r="EM38" s="75">
        <f t="shared" si="504"/>
        <v>0</v>
      </c>
    </row>
    <row r="39" ht="24.75" customHeight="1">
      <c r="A39" s="18"/>
      <c r="B39" s="19"/>
      <c r="C39" s="28"/>
      <c r="D39" s="30"/>
      <c r="E39" s="30"/>
      <c r="F39" s="30"/>
      <c r="G39" s="142"/>
      <c r="H39" s="142"/>
      <c r="I39" s="142"/>
      <c r="J39" s="142"/>
      <c r="K39" s="142"/>
      <c r="L39" s="142"/>
      <c r="M39" s="142"/>
      <c r="N39" s="142"/>
      <c r="O39" s="142"/>
      <c r="P39" s="126"/>
      <c r="Q39" s="148"/>
      <c r="R39" s="28">
        <v>9005.0</v>
      </c>
      <c r="S39" s="28">
        <v>1.0</v>
      </c>
      <c r="T39" s="28">
        <v>180.0</v>
      </c>
      <c r="U39" s="70" t="s">
        <v>176</v>
      </c>
      <c r="V39" s="70"/>
      <c r="W39" s="70"/>
      <c r="X39" s="149"/>
      <c r="Y39" s="28"/>
      <c r="Z39" s="28"/>
      <c r="AA39" s="77"/>
      <c r="AB39" s="77"/>
      <c r="AC39" s="150" t="s">
        <v>177</v>
      </c>
      <c r="AD39" s="151"/>
      <c r="AE39" s="151"/>
      <c r="AF39" s="151"/>
      <c r="AG39" s="151"/>
      <c r="AH39" s="151"/>
      <c r="AI39" s="151"/>
      <c r="AJ39" s="151"/>
      <c r="AK39" s="3"/>
      <c r="AL39" s="18"/>
      <c r="AM39" s="18"/>
      <c r="AN39" s="3"/>
      <c r="AO39" s="84" t="str">
        <f t="shared" si="344"/>
        <v>#REF!</v>
      </c>
      <c r="AP39" s="85">
        <f t="shared" ref="AP39:AQ39" si="505">AV39-AU39</f>
        <v>0</v>
      </c>
      <c r="AQ39" s="85">
        <f t="shared" si="505"/>
        <v>0</v>
      </c>
      <c r="AR39" s="85">
        <f t="shared" si="346"/>
        <v>0</v>
      </c>
      <c r="AS39" s="84" t="str">
        <f t="shared" ref="AS39:AS56" si="519">VLOOKUP(AA39,$C$109:$G$234,3)</f>
        <v/>
      </c>
      <c r="AT39" s="84" t="str">
        <f t="shared" si="347"/>
        <v/>
      </c>
      <c r="AU39" s="152"/>
      <c r="AV39" s="153"/>
      <c r="AW39" s="153"/>
      <c r="AX39" s="94">
        <f t="shared" si="253"/>
        <v>0</v>
      </c>
      <c r="AY39" s="94">
        <f t="shared" si="254"/>
        <v>0</v>
      </c>
      <c r="AZ39" s="94">
        <f t="shared" si="255"/>
        <v>0</v>
      </c>
      <c r="BA39" s="94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 t="str">
        <f t="shared" si="357"/>
        <v>#REF!</v>
      </c>
      <c r="BR39" s="91">
        <f t="shared" si="54"/>
        <v>0</v>
      </c>
      <c r="BS39" s="91">
        <f t="shared" si="358"/>
        <v>0</v>
      </c>
      <c r="BT39" s="91">
        <f t="shared" ref="BT39:BV39" si="506">IF($AG39=0,0,IF($AG39=1,D$48*AU39,IF($AG39=2,AU39*D$54,"Error in col x")))</f>
        <v>0</v>
      </c>
      <c r="BU39" s="91">
        <f t="shared" si="506"/>
        <v>0</v>
      </c>
      <c r="BV39" s="91">
        <f t="shared" si="506"/>
        <v>0</v>
      </c>
      <c r="BW39" s="91" t="str">
        <f t="shared" ref="BW39:BY39" si="507">SUM(BQ39,BT39)</f>
        <v>#REF!</v>
      </c>
      <c r="BX39" s="91">
        <f t="shared" si="507"/>
        <v>0</v>
      </c>
      <c r="BY39" s="91">
        <f t="shared" si="507"/>
        <v>0</v>
      </c>
      <c r="BZ39" s="14"/>
      <c r="CA39" s="44" t="str">
        <f t="shared" ref="CA39:CB39" si="508">SUM(AU39,BW39)</f>
        <v>#REF!</v>
      </c>
      <c r="CB39" s="44">
        <f t="shared" si="508"/>
        <v>0</v>
      </c>
      <c r="CC39" s="69">
        <f t="shared" si="59"/>
        <v>90051180</v>
      </c>
      <c r="CD39" s="69">
        <f t="shared" si="60"/>
        <v>90052080</v>
      </c>
      <c r="CE39" s="69">
        <f t="shared" si="430"/>
        <v>90052380</v>
      </c>
      <c r="CF39" s="75">
        <f t="shared" ref="CF39:CM39" si="509">IF($CC39=CF$5,$AU39,0)</f>
        <v>0</v>
      </c>
      <c r="CG39" s="75">
        <f t="shared" si="509"/>
        <v>0</v>
      </c>
      <c r="CH39" s="75">
        <f t="shared" si="509"/>
        <v>0</v>
      </c>
      <c r="CI39" s="75">
        <f t="shared" si="509"/>
        <v>0</v>
      </c>
      <c r="CJ39" s="75" t="str">
        <f t="shared" si="509"/>
        <v/>
      </c>
      <c r="CK39" s="75">
        <f t="shared" si="509"/>
        <v>0</v>
      </c>
      <c r="CL39" s="75">
        <f t="shared" si="509"/>
        <v>0</v>
      </c>
      <c r="CM39" s="75">
        <f t="shared" si="509"/>
        <v>0</v>
      </c>
      <c r="CN39" s="75">
        <f t="shared" ref="CN39:CU39" si="510">IF($CC39=CN$5,$AV39,0)</f>
        <v>0</v>
      </c>
      <c r="CO39" s="75">
        <f t="shared" si="510"/>
        <v>0</v>
      </c>
      <c r="CP39" s="75">
        <f t="shared" si="510"/>
        <v>0</v>
      </c>
      <c r="CQ39" s="75">
        <f t="shared" si="510"/>
        <v>0</v>
      </c>
      <c r="CR39" s="75" t="str">
        <f t="shared" si="510"/>
        <v/>
      </c>
      <c r="CS39" s="75">
        <f t="shared" si="510"/>
        <v>0</v>
      </c>
      <c r="CT39" s="75">
        <f t="shared" si="510"/>
        <v>0</v>
      </c>
      <c r="CU39" s="75">
        <f t="shared" si="510"/>
        <v>0</v>
      </c>
      <c r="CV39" s="75">
        <f t="shared" ref="CV39:DC39" si="511">IF($CC39=CV$5,$AW39,0)</f>
        <v>0</v>
      </c>
      <c r="CW39" s="75">
        <f t="shared" si="511"/>
        <v>0</v>
      </c>
      <c r="CX39" s="75">
        <f t="shared" si="511"/>
        <v>0</v>
      </c>
      <c r="CY39" s="75">
        <f t="shared" si="511"/>
        <v>0</v>
      </c>
      <c r="CZ39" s="75" t="str">
        <f t="shared" si="511"/>
        <v/>
      </c>
      <c r="DA39" s="75">
        <f t="shared" si="511"/>
        <v>0</v>
      </c>
      <c r="DB39" s="75">
        <f t="shared" si="511"/>
        <v>0</v>
      </c>
      <c r="DC39" s="75">
        <f t="shared" si="511"/>
        <v>0</v>
      </c>
      <c r="DD39" s="75">
        <f t="shared" ref="DD39:DI39" si="512">IF($CD39=DD$5,$BQ39,0)</f>
        <v>0</v>
      </c>
      <c r="DE39" s="75">
        <f t="shared" si="512"/>
        <v>0</v>
      </c>
      <c r="DF39" s="75">
        <f t="shared" si="512"/>
        <v>0</v>
      </c>
      <c r="DG39" s="75">
        <f t="shared" si="512"/>
        <v>0</v>
      </c>
      <c r="DH39" s="75" t="str">
        <f t="shared" si="512"/>
        <v>#REF!</v>
      </c>
      <c r="DI39" s="75">
        <f t="shared" si="512"/>
        <v>0</v>
      </c>
      <c r="DJ39" s="75">
        <f t="shared" ref="DJ39:DO39" si="513">IF($CE39=DJ$5,$BT39,0)</f>
        <v>0</v>
      </c>
      <c r="DK39" s="75">
        <f t="shared" si="513"/>
        <v>0</v>
      </c>
      <c r="DL39" s="75">
        <f t="shared" si="513"/>
        <v>0</v>
      </c>
      <c r="DM39" s="75">
        <f t="shared" si="513"/>
        <v>0</v>
      </c>
      <c r="DN39" s="75">
        <f t="shared" si="513"/>
        <v>0</v>
      </c>
      <c r="DO39" s="75">
        <f t="shared" si="513"/>
        <v>0</v>
      </c>
      <c r="DP39" s="75">
        <f t="shared" ref="DP39:DU39" si="514">IF($CD39=DP$5,$BR39,0)</f>
        <v>0</v>
      </c>
      <c r="DQ39" s="75">
        <f t="shared" si="514"/>
        <v>0</v>
      </c>
      <c r="DR39" s="75">
        <f t="shared" si="514"/>
        <v>0</v>
      </c>
      <c r="DS39" s="75">
        <f t="shared" si="514"/>
        <v>0</v>
      </c>
      <c r="DT39" s="75">
        <f t="shared" si="514"/>
        <v>0</v>
      </c>
      <c r="DU39" s="75">
        <f t="shared" si="514"/>
        <v>0</v>
      </c>
      <c r="DV39" s="75">
        <f t="shared" ref="DV39:EA39" si="515">IF($CE39=DV$5,$BU39,0)</f>
        <v>0</v>
      </c>
      <c r="DW39" s="75">
        <f t="shared" si="515"/>
        <v>0</v>
      </c>
      <c r="DX39" s="75">
        <f t="shared" si="515"/>
        <v>0</v>
      </c>
      <c r="DY39" s="75">
        <f t="shared" si="515"/>
        <v>0</v>
      </c>
      <c r="DZ39" s="75">
        <f t="shared" si="515"/>
        <v>0</v>
      </c>
      <c r="EA39" s="75">
        <f t="shared" si="515"/>
        <v>0</v>
      </c>
      <c r="EB39" s="75">
        <f t="shared" ref="EB39:EG39" si="516">IF($CD39=EB$5,$BS39,0)</f>
        <v>0</v>
      </c>
      <c r="EC39" s="75">
        <f t="shared" si="516"/>
        <v>0</v>
      </c>
      <c r="ED39" s="75">
        <f t="shared" si="516"/>
        <v>0</v>
      </c>
      <c r="EE39" s="75">
        <f t="shared" si="516"/>
        <v>0</v>
      </c>
      <c r="EF39" s="75">
        <f t="shared" si="516"/>
        <v>0</v>
      </c>
      <c r="EG39" s="75">
        <f t="shared" si="516"/>
        <v>0</v>
      </c>
      <c r="EH39" s="75">
        <f t="shared" ref="EH39:EM39" si="517">IF($CE39=EH$5,$BV39,0)</f>
        <v>0</v>
      </c>
      <c r="EI39" s="75">
        <f t="shared" si="517"/>
        <v>0</v>
      </c>
      <c r="EJ39" s="75">
        <f t="shared" si="517"/>
        <v>0</v>
      </c>
      <c r="EK39" s="75">
        <f t="shared" si="517"/>
        <v>0</v>
      </c>
      <c r="EL39" s="75">
        <f t="shared" si="517"/>
        <v>0</v>
      </c>
      <c r="EM39" s="75">
        <f t="shared" si="517"/>
        <v>0</v>
      </c>
    </row>
    <row r="40" ht="18.0" customHeight="1">
      <c r="A40" s="18"/>
      <c r="B40" s="112" t="s">
        <v>179</v>
      </c>
      <c r="C40" s="18"/>
      <c r="D40" s="28"/>
      <c r="E40" s="28"/>
      <c r="F40" s="28"/>
      <c r="G40" s="142"/>
      <c r="H40" s="142"/>
      <c r="I40" s="142"/>
      <c r="J40" s="142"/>
      <c r="K40" s="142"/>
      <c r="L40" s="142"/>
      <c r="M40" s="142"/>
      <c r="N40" s="142"/>
      <c r="O40" s="142"/>
      <c r="P40" s="18" t="s">
        <v>180</v>
      </c>
      <c r="Q40" s="140" t="s">
        <v>181</v>
      </c>
      <c r="R40" s="28">
        <v>9020.0</v>
      </c>
      <c r="S40" s="28">
        <v>1.0</v>
      </c>
      <c r="T40" s="28">
        <v>180.0</v>
      </c>
      <c r="U40" s="18" t="s">
        <v>182</v>
      </c>
      <c r="V40" s="18" t="s">
        <v>183</v>
      </c>
      <c r="W40" s="71">
        <v>1.0</v>
      </c>
      <c r="X40" s="90">
        <v>30753.0</v>
      </c>
      <c r="Y40" s="77">
        <f t="shared" ref="Y40:Y57" si="535">IF(X40&gt;1,ABS(ROUND(($Y$5-X40)/365.25,1))," ")</f>
        <v>31.3</v>
      </c>
      <c r="Z40" s="77"/>
      <c r="AA40" s="28">
        <v>81.0</v>
      </c>
      <c r="AB40" s="28">
        <v>81.0</v>
      </c>
      <c r="AC40" s="28">
        <v>40.0</v>
      </c>
      <c r="AD40" s="92">
        <v>52.0</v>
      </c>
      <c r="AE40" s="28">
        <v>1.0</v>
      </c>
      <c r="AF40" s="28">
        <v>1.0</v>
      </c>
      <c r="AG40" s="28">
        <v>1.0</v>
      </c>
      <c r="AH40" s="28">
        <v>1.0</v>
      </c>
      <c r="AI40" s="28">
        <v>2.0</v>
      </c>
      <c r="AJ40" s="28">
        <v>1.0</v>
      </c>
      <c r="AK40" s="3"/>
      <c r="AL40" s="40" t="s">
        <v>76</v>
      </c>
      <c r="AM40" s="28"/>
      <c r="AN40" s="3"/>
      <c r="AO40" s="84" t="str">
        <f t="shared" si="344"/>
        <v>#REF!</v>
      </c>
      <c r="AP40" s="85" t="str">
        <f t="shared" ref="AP40:AQ40" si="518">AV40-AU40</f>
        <v>#REF!</v>
      </c>
      <c r="AQ40" s="85">
        <f t="shared" si="518"/>
        <v>945.09675</v>
      </c>
      <c r="AR40" s="85" t="str">
        <f t="shared" si="346"/>
        <v>#REF!</v>
      </c>
      <c r="AS40" s="84">
        <f t="shared" si="519"/>
        <v>20.194375</v>
      </c>
      <c r="AT40" s="84">
        <f t="shared" si="347"/>
        <v>20.64874844</v>
      </c>
      <c r="AU40" s="94" t="str">
        <f t="shared" ref="AU40:AU59" si="537">IF($E$9=0,$AO40*$W40,IF($E$9=1,$AO40*$AC40*$AD40,"error some place"))</f>
        <v>#REF!</v>
      </c>
      <c r="AV40" s="94">
        <f t="shared" ref="AV40:AV53" si="538">IF($E$9=0,$AS40*$W40,IF($E$9=1,$AS40*$AC40*$AD40,"error some place"))</f>
        <v>42004.3</v>
      </c>
      <c r="AW40" s="94">
        <f t="shared" ref="AW40:AW59" si="539">IF($E$9=0,$AT40*$W40,IF($E$9=1,$AT40*$AC40*$AD40,"error some place"))</f>
        <v>42949.39675</v>
      </c>
      <c r="AX40" s="94">
        <f t="shared" si="253"/>
        <v>15131.3184</v>
      </c>
      <c r="AY40" s="94">
        <f t="shared" si="254"/>
        <v>14787.4248</v>
      </c>
      <c r="AZ40" s="94">
        <f t="shared" si="255"/>
        <v>16118.29303</v>
      </c>
      <c r="BA40" s="91">
        <f t="shared" ref="BA40:BC40" si="520">$W40*D$82*$AJ40</f>
        <v>250</v>
      </c>
      <c r="BB40" s="91">
        <f t="shared" si="520"/>
        <v>250</v>
      </c>
      <c r="BC40" s="91">
        <f t="shared" si="520"/>
        <v>250</v>
      </c>
      <c r="BD40" s="91" t="str">
        <f t="shared" ref="BD40:BF40" si="521">IF(AU40&gt;=D$43,D$43/1000*D$42*$AE40,IF(MOD(AU40,1000)&gt;0.1,$AE40*D$42*(ABS(AU40/1000)+1),$AE40*D$42*ABS(AU40/1000)))</f>
        <v>#REF!</v>
      </c>
      <c r="BE40" s="91">
        <f t="shared" si="521"/>
        <v>234.803478</v>
      </c>
      <c r="BF40" s="91">
        <f t="shared" si="521"/>
        <v>239.9637063</v>
      </c>
      <c r="BG40" s="91" t="str">
        <f t="shared" ref="BG40:BG76" si="542">AU40*D$88*AH40</f>
        <v>#REF!</v>
      </c>
      <c r="BH40" s="91">
        <f t="shared" ref="BH40:BH76" si="543">AV40*E$88*AH40</f>
        <v>2604.2666</v>
      </c>
      <c r="BI40" s="91">
        <f t="shared" ref="BI40:BI76" si="544">AW40*F$88*AH40</f>
        <v>2662.862599</v>
      </c>
      <c r="BJ40" s="91" t="str">
        <f t="shared" ref="BJ40:BJ76" si="545">AU40*$D$38</f>
        <v>#REF!</v>
      </c>
      <c r="BK40" s="91">
        <f>AW40*$F$38</f>
        <v>2576.963805</v>
      </c>
      <c r="BL40" s="91" t="str">
        <f t="shared" ref="BL40:BN40" si="522">$AF40*AU40*D$85</f>
        <v>#REF!</v>
      </c>
      <c r="BM40" s="91">
        <f t="shared" si="522"/>
        <v>609.06235</v>
      </c>
      <c r="BN40" s="91">
        <f t="shared" si="522"/>
        <v>622.7662529</v>
      </c>
      <c r="BO40" s="95">
        <f t="shared" ref="BO40:BO52" si="547">IF(AV40&gt;$C$91,$C$91*$E$91,IF(AV40&lt;$C$91,AV40*$E$91))</f>
        <v>72</v>
      </c>
      <c r="BP40" s="95">
        <f t="shared" ref="BP40:BP76" si="548">IF(AW40&gt;$C$91,$C$91*$F$91,IF(AW40&lt;$C$91,AW40*$F$91))</f>
        <v>72</v>
      </c>
      <c r="BQ40" s="91" t="str">
        <f t="shared" si="357"/>
        <v>#REF!</v>
      </c>
      <c r="BR40" s="91">
        <f t="shared" si="54"/>
        <v>18557.55723</v>
      </c>
      <c r="BS40" s="91">
        <f t="shared" si="358"/>
        <v>22542.84939</v>
      </c>
      <c r="BT40" s="91" t="str">
        <f t="shared" ref="BT40:BV40" si="523">IF($AG40=0,0,IF($AG40=1,D$48*AU40,IF($AG40=2,AU40*D$54,"Error in col x")))</f>
        <v>#REF!</v>
      </c>
      <c r="BU40" s="91">
        <f t="shared" si="523"/>
        <v>2940.301</v>
      </c>
      <c r="BV40" s="91">
        <f t="shared" si="523"/>
        <v>3006.457773</v>
      </c>
      <c r="BW40" s="91" t="str">
        <f t="shared" ref="BW40:BY40" si="524">SUM(BQ40,BT40)</f>
        <v>#REF!</v>
      </c>
      <c r="BX40" s="91">
        <f t="shared" si="524"/>
        <v>21497.85823</v>
      </c>
      <c r="BY40" s="91">
        <f t="shared" si="524"/>
        <v>25549.30717</v>
      </c>
      <c r="BZ40" s="14"/>
      <c r="CA40" s="44" t="str">
        <f t="shared" ref="CA40:CB40" si="525">SUM(AU40,BW40)</f>
        <v>#REF!</v>
      </c>
      <c r="CB40" s="44">
        <f t="shared" si="525"/>
        <v>63502.15823</v>
      </c>
      <c r="CC40" s="69">
        <f t="shared" si="59"/>
        <v>90201180</v>
      </c>
      <c r="CD40" s="69">
        <f t="shared" si="60"/>
        <v>90202080</v>
      </c>
      <c r="CE40" s="69">
        <f t="shared" si="430"/>
        <v>90202380</v>
      </c>
      <c r="CF40" s="75">
        <f t="shared" ref="CF40:CM40" si="526">IF($CC40=CF$5,$AU40,0)</f>
        <v>0</v>
      </c>
      <c r="CG40" s="75">
        <f t="shared" si="526"/>
        <v>0</v>
      </c>
      <c r="CH40" s="75">
        <f t="shared" si="526"/>
        <v>0</v>
      </c>
      <c r="CI40" s="75">
        <f t="shared" si="526"/>
        <v>0</v>
      </c>
      <c r="CJ40" s="75">
        <f t="shared" si="526"/>
        <v>0</v>
      </c>
      <c r="CK40" s="75" t="str">
        <f t="shared" si="526"/>
        <v>#REF!</v>
      </c>
      <c r="CL40" s="75">
        <f t="shared" si="526"/>
        <v>0</v>
      </c>
      <c r="CM40" s="75">
        <f t="shared" si="526"/>
        <v>0</v>
      </c>
      <c r="CN40" s="75">
        <f t="shared" ref="CN40:CU40" si="527">IF($CC40=CN$5,$AV40,0)</f>
        <v>0</v>
      </c>
      <c r="CO40" s="75">
        <f t="shared" si="527"/>
        <v>0</v>
      </c>
      <c r="CP40" s="75">
        <f t="shared" si="527"/>
        <v>0</v>
      </c>
      <c r="CQ40" s="75">
        <f t="shared" si="527"/>
        <v>0</v>
      </c>
      <c r="CR40" s="75">
        <f t="shared" si="527"/>
        <v>0</v>
      </c>
      <c r="CS40" s="75">
        <f t="shared" si="527"/>
        <v>42004.3</v>
      </c>
      <c r="CT40" s="75">
        <f t="shared" si="527"/>
        <v>0</v>
      </c>
      <c r="CU40" s="75">
        <f t="shared" si="527"/>
        <v>0</v>
      </c>
      <c r="CV40" s="75">
        <f t="shared" ref="CV40:DC40" si="528">IF($CC40=CV$5,$AW40,0)</f>
        <v>0</v>
      </c>
      <c r="CW40" s="75">
        <f t="shared" si="528"/>
        <v>0</v>
      </c>
      <c r="CX40" s="75">
        <f t="shared" si="528"/>
        <v>0</v>
      </c>
      <c r="CY40" s="75">
        <f t="shared" si="528"/>
        <v>0</v>
      </c>
      <c r="CZ40" s="75">
        <f t="shared" si="528"/>
        <v>0</v>
      </c>
      <c r="DA40" s="75">
        <f t="shared" si="528"/>
        <v>42949.39675</v>
      </c>
      <c r="DB40" s="75">
        <f t="shared" si="528"/>
        <v>0</v>
      </c>
      <c r="DC40" s="75">
        <f t="shared" si="528"/>
        <v>0</v>
      </c>
      <c r="DD40" s="75">
        <f t="shared" ref="DD40:DI40" si="529">IF($CD40=DD$5,$BQ40,0)</f>
        <v>0</v>
      </c>
      <c r="DE40" s="75">
        <f t="shared" si="529"/>
        <v>0</v>
      </c>
      <c r="DF40" s="75">
        <f t="shared" si="529"/>
        <v>0</v>
      </c>
      <c r="DG40" s="75">
        <f t="shared" si="529"/>
        <v>0</v>
      </c>
      <c r="DH40" s="75">
        <f t="shared" si="529"/>
        <v>0</v>
      </c>
      <c r="DI40" s="75" t="str">
        <f t="shared" si="529"/>
        <v>#REF!</v>
      </c>
      <c r="DJ40" s="75">
        <f t="shared" ref="DJ40:DO40" si="530">IF($CE40=DJ$5,$BT40,0)</f>
        <v>0</v>
      </c>
      <c r="DK40" s="75">
        <f t="shared" si="530"/>
        <v>0</v>
      </c>
      <c r="DL40" s="75">
        <f t="shared" si="530"/>
        <v>0</v>
      </c>
      <c r="DM40" s="75">
        <f t="shared" si="530"/>
        <v>0</v>
      </c>
      <c r="DN40" s="75">
        <f t="shared" si="530"/>
        <v>0</v>
      </c>
      <c r="DO40" s="75" t="str">
        <f t="shared" si="530"/>
        <v>#REF!</v>
      </c>
      <c r="DP40" s="75">
        <f t="shared" ref="DP40:DU40" si="531">IF($CD40=DP$5,$BR40,0)</f>
        <v>0</v>
      </c>
      <c r="DQ40" s="75">
        <f t="shared" si="531"/>
        <v>0</v>
      </c>
      <c r="DR40" s="75">
        <f t="shared" si="531"/>
        <v>0</v>
      </c>
      <c r="DS40" s="75">
        <f t="shared" si="531"/>
        <v>0</v>
      </c>
      <c r="DT40" s="75">
        <f t="shared" si="531"/>
        <v>0</v>
      </c>
      <c r="DU40" s="75">
        <f t="shared" si="531"/>
        <v>18557.55723</v>
      </c>
      <c r="DV40" s="75">
        <f t="shared" ref="DV40:EA40" si="532">IF($CE40=DV$5,$BU40,0)</f>
        <v>0</v>
      </c>
      <c r="DW40" s="75">
        <f t="shared" si="532"/>
        <v>0</v>
      </c>
      <c r="DX40" s="75">
        <f t="shared" si="532"/>
        <v>0</v>
      </c>
      <c r="DY40" s="75">
        <f t="shared" si="532"/>
        <v>0</v>
      </c>
      <c r="DZ40" s="75">
        <f t="shared" si="532"/>
        <v>0</v>
      </c>
      <c r="EA40" s="75">
        <f t="shared" si="532"/>
        <v>2940.301</v>
      </c>
      <c r="EB40" s="75">
        <f t="shared" ref="EB40:EG40" si="533">IF($CD40=EB$5,$BS40,0)</f>
        <v>0</v>
      </c>
      <c r="EC40" s="75">
        <f t="shared" si="533"/>
        <v>0</v>
      </c>
      <c r="ED40" s="75">
        <f t="shared" si="533"/>
        <v>0</v>
      </c>
      <c r="EE40" s="75">
        <f t="shared" si="533"/>
        <v>0</v>
      </c>
      <c r="EF40" s="75">
        <f t="shared" si="533"/>
        <v>0</v>
      </c>
      <c r="EG40" s="75">
        <f t="shared" si="533"/>
        <v>22542.84939</v>
      </c>
      <c r="EH40" s="75">
        <f t="shared" ref="EH40:EM40" si="534">IF($CE40=EH$5,$BV40,0)</f>
        <v>0</v>
      </c>
      <c r="EI40" s="75">
        <f t="shared" si="534"/>
        <v>0</v>
      </c>
      <c r="EJ40" s="75">
        <f t="shared" si="534"/>
        <v>0</v>
      </c>
      <c r="EK40" s="75">
        <f t="shared" si="534"/>
        <v>0</v>
      </c>
      <c r="EL40" s="75">
        <f t="shared" si="534"/>
        <v>0</v>
      </c>
      <c r="EM40" s="75">
        <f t="shared" si="534"/>
        <v>3006.457773</v>
      </c>
    </row>
    <row r="41" ht="18.0" customHeight="1">
      <c r="A41" s="18"/>
      <c r="B41" s="18" t="s">
        <v>168</v>
      </c>
      <c r="C41" s="18"/>
      <c r="D41" s="28"/>
      <c r="E41" s="146">
        <v>0.0</v>
      </c>
      <c r="F41" s="146">
        <v>0.0</v>
      </c>
      <c r="G41" s="126"/>
      <c r="H41" s="126"/>
      <c r="I41" s="126"/>
      <c r="J41" s="126"/>
      <c r="K41" s="126"/>
      <c r="L41" s="126"/>
      <c r="M41" s="126"/>
      <c r="N41" s="126"/>
      <c r="O41" s="126"/>
      <c r="P41" s="18" t="s">
        <v>180</v>
      </c>
      <c r="Q41" s="140" t="s">
        <v>181</v>
      </c>
      <c r="R41" s="28">
        <v>9020.0</v>
      </c>
      <c r="S41" s="28">
        <v>1.0</v>
      </c>
      <c r="T41" s="28">
        <v>180.0</v>
      </c>
      <c r="U41" s="70" t="s">
        <v>185</v>
      </c>
      <c r="V41" s="70" t="s">
        <v>186</v>
      </c>
      <c r="W41" s="71">
        <v>1.0</v>
      </c>
      <c r="X41" s="90">
        <v>40792.0</v>
      </c>
      <c r="Y41" s="77">
        <f t="shared" si="535"/>
        <v>3.8</v>
      </c>
      <c r="Z41" s="77" t="s">
        <v>187</v>
      </c>
      <c r="AA41" s="97">
        <v>71.0</v>
      </c>
      <c r="AB41" s="36">
        <v>73.0</v>
      </c>
      <c r="AC41" s="36">
        <v>40.0</v>
      </c>
      <c r="AD41" s="92">
        <v>52.0</v>
      </c>
      <c r="AE41" s="28">
        <v>1.0</v>
      </c>
      <c r="AF41" s="28">
        <v>1.0</v>
      </c>
      <c r="AG41" s="28">
        <v>0.0</v>
      </c>
      <c r="AH41" s="28">
        <v>1.0</v>
      </c>
      <c r="AI41" s="28">
        <v>3.0</v>
      </c>
      <c r="AJ41" s="28">
        <v>0.0</v>
      </c>
      <c r="AK41" s="3"/>
      <c r="AL41" s="19" t="s">
        <v>9</v>
      </c>
      <c r="AM41" s="28"/>
      <c r="AN41" s="3"/>
      <c r="AO41" s="84" t="str">
        <f t="shared" si="344"/>
        <v>#REF!</v>
      </c>
      <c r="AP41" s="85" t="str">
        <f t="shared" ref="AP41:AQ41" si="536">AV41-AU41</f>
        <v>#REF!</v>
      </c>
      <c r="AQ41" s="85">
        <f t="shared" si="536"/>
        <v>1311.39541</v>
      </c>
      <c r="AR41" s="85" t="str">
        <f t="shared" si="346"/>
        <v>#REF!</v>
      </c>
      <c r="AS41" s="84">
        <f t="shared" si="519"/>
        <v>19.212775</v>
      </c>
      <c r="AT41" s="84">
        <f t="shared" si="347"/>
        <v>19.84325356</v>
      </c>
      <c r="AU41" s="94" t="str">
        <f t="shared" si="537"/>
        <v>#REF!</v>
      </c>
      <c r="AV41" s="94">
        <f t="shared" si="538"/>
        <v>39962.572</v>
      </c>
      <c r="AW41" s="94">
        <f t="shared" si="539"/>
        <v>41273.96741</v>
      </c>
      <c r="AX41" s="94">
        <f t="shared" si="253"/>
        <v>11881.6896</v>
      </c>
      <c r="AY41" s="94">
        <f t="shared" si="254"/>
        <v>11611.6512</v>
      </c>
      <c r="AZ41" s="94">
        <f t="shared" si="255"/>
        <v>12656.69981</v>
      </c>
      <c r="BA41" s="91">
        <f t="shared" ref="BA41:BC41" si="540">$W41*D$82*$AJ41</f>
        <v>0</v>
      </c>
      <c r="BB41" s="91">
        <f t="shared" si="540"/>
        <v>0</v>
      </c>
      <c r="BC41" s="91">
        <f t="shared" si="540"/>
        <v>0</v>
      </c>
      <c r="BD41" s="91" t="str">
        <f t="shared" ref="BD41:BF41" si="541">IF(AU41&gt;=D$43,D$43/1000*D$42*$AE41,IF(MOD(AU41,1000)&gt;0.1,$AE41*D$42*(ABS(AU41/1000)+1),$AE41*D$42*ABS(AU41/1000)))</f>
        <v>#REF!</v>
      </c>
      <c r="BE41" s="91">
        <f t="shared" si="541"/>
        <v>223.6556431</v>
      </c>
      <c r="BF41" s="91">
        <f t="shared" si="541"/>
        <v>230.8158621</v>
      </c>
      <c r="BG41" s="91" t="str">
        <f t="shared" si="542"/>
        <v>#REF!</v>
      </c>
      <c r="BH41" s="91">
        <f t="shared" si="543"/>
        <v>2477.679464</v>
      </c>
      <c r="BI41" s="91">
        <f t="shared" si="544"/>
        <v>2558.985979</v>
      </c>
      <c r="BJ41" s="91" t="str">
        <f t="shared" si="545"/>
        <v>#REF!</v>
      </c>
      <c r="BK41" s="91">
        <v>28.0</v>
      </c>
      <c r="BL41" s="91" t="str">
        <f t="shared" ref="BL41:BN41" si="546">$AF41*AU41*D$85</f>
        <v>#REF!</v>
      </c>
      <c r="BM41" s="91">
        <f t="shared" si="546"/>
        <v>579.457294</v>
      </c>
      <c r="BN41" s="91">
        <f t="shared" si="546"/>
        <v>598.4725274</v>
      </c>
      <c r="BO41" s="95">
        <f t="shared" si="547"/>
        <v>72</v>
      </c>
      <c r="BP41" s="95">
        <f t="shared" si="548"/>
        <v>72</v>
      </c>
      <c r="BQ41" s="91" t="str">
        <f t="shared" si="357"/>
        <v>#REF!</v>
      </c>
      <c r="BR41" s="91">
        <f t="shared" si="54"/>
        <v>14964.4436</v>
      </c>
      <c r="BS41" s="91">
        <f t="shared" si="358"/>
        <v>16144.97418</v>
      </c>
      <c r="BT41" s="91">
        <f t="shared" ref="BT41:BV41" si="549">IF($AG41=0,0,IF($AG41=1,D$48*AU41,IF($AG41=2,AU41*D$54,"Error in col x")))</f>
        <v>0</v>
      </c>
      <c r="BU41" s="91">
        <f t="shared" si="549"/>
        <v>0</v>
      </c>
      <c r="BV41" s="91">
        <f t="shared" si="549"/>
        <v>0</v>
      </c>
      <c r="BW41" s="91" t="str">
        <f t="shared" ref="BW41:BY41" si="550">SUM(BQ41,BT41)</f>
        <v>#REF!</v>
      </c>
      <c r="BX41" s="91">
        <f t="shared" si="550"/>
        <v>14964.4436</v>
      </c>
      <c r="BY41" s="91">
        <f t="shared" si="550"/>
        <v>16144.97418</v>
      </c>
      <c r="BZ41" s="14"/>
      <c r="CA41" s="44" t="str">
        <f t="shared" ref="CA41:CB41" si="551">SUM(AU41,BW41)</f>
        <v>#REF!</v>
      </c>
      <c r="CB41" s="44">
        <f t="shared" si="551"/>
        <v>54927.0156</v>
      </c>
      <c r="CC41" s="69">
        <f t="shared" si="59"/>
        <v>90201180</v>
      </c>
      <c r="CD41" s="69">
        <f t="shared" si="60"/>
        <v>90202080</v>
      </c>
      <c r="CE41" s="69">
        <f t="shared" si="430"/>
        <v>90202380</v>
      </c>
      <c r="CF41" s="75">
        <f t="shared" ref="CF41:CM41" si="552">IF($CC41=CF$5,$AU41,0)</f>
        <v>0</v>
      </c>
      <c r="CG41" s="75">
        <f t="shared" si="552"/>
        <v>0</v>
      </c>
      <c r="CH41" s="75">
        <f t="shared" si="552"/>
        <v>0</v>
      </c>
      <c r="CI41" s="75">
        <f t="shared" si="552"/>
        <v>0</v>
      </c>
      <c r="CJ41" s="75">
        <f t="shared" si="552"/>
        <v>0</v>
      </c>
      <c r="CK41" s="75" t="str">
        <f t="shared" si="552"/>
        <v>#REF!</v>
      </c>
      <c r="CL41" s="75">
        <f t="shared" si="552"/>
        <v>0</v>
      </c>
      <c r="CM41" s="75">
        <f t="shared" si="552"/>
        <v>0</v>
      </c>
      <c r="CN41" s="75">
        <f t="shared" ref="CN41:CU41" si="553">IF($CC41=CN$5,$AV41,0)</f>
        <v>0</v>
      </c>
      <c r="CO41" s="75">
        <f t="shared" si="553"/>
        <v>0</v>
      </c>
      <c r="CP41" s="75">
        <f t="shared" si="553"/>
        <v>0</v>
      </c>
      <c r="CQ41" s="75">
        <f t="shared" si="553"/>
        <v>0</v>
      </c>
      <c r="CR41" s="75">
        <f t="shared" si="553"/>
        <v>0</v>
      </c>
      <c r="CS41" s="75">
        <f t="shared" si="553"/>
        <v>39962.572</v>
      </c>
      <c r="CT41" s="75">
        <f t="shared" si="553"/>
        <v>0</v>
      </c>
      <c r="CU41" s="75">
        <f t="shared" si="553"/>
        <v>0</v>
      </c>
      <c r="CV41" s="75">
        <f t="shared" ref="CV41:DC41" si="554">IF($CC41=CV$5,$AW41,0)</f>
        <v>0</v>
      </c>
      <c r="CW41" s="75">
        <f t="shared" si="554"/>
        <v>0</v>
      </c>
      <c r="CX41" s="75">
        <f t="shared" si="554"/>
        <v>0</v>
      </c>
      <c r="CY41" s="75">
        <f t="shared" si="554"/>
        <v>0</v>
      </c>
      <c r="CZ41" s="75">
        <f t="shared" si="554"/>
        <v>0</v>
      </c>
      <c r="DA41" s="75">
        <f t="shared" si="554"/>
        <v>41273.96741</v>
      </c>
      <c r="DB41" s="75">
        <f t="shared" si="554"/>
        <v>0</v>
      </c>
      <c r="DC41" s="75">
        <f t="shared" si="554"/>
        <v>0</v>
      </c>
      <c r="DD41" s="75">
        <f t="shared" ref="DD41:DI41" si="555">IF($CD41=DD$5,$BQ41,0)</f>
        <v>0</v>
      </c>
      <c r="DE41" s="75">
        <f t="shared" si="555"/>
        <v>0</v>
      </c>
      <c r="DF41" s="75">
        <f t="shared" si="555"/>
        <v>0</v>
      </c>
      <c r="DG41" s="75">
        <f t="shared" si="555"/>
        <v>0</v>
      </c>
      <c r="DH41" s="75">
        <f t="shared" si="555"/>
        <v>0</v>
      </c>
      <c r="DI41" s="75" t="str">
        <f t="shared" si="555"/>
        <v>#REF!</v>
      </c>
      <c r="DJ41" s="75">
        <f t="shared" ref="DJ41:DO41" si="556">IF($CE41=DJ$5,$BT41,0)</f>
        <v>0</v>
      </c>
      <c r="DK41" s="75">
        <f t="shared" si="556"/>
        <v>0</v>
      </c>
      <c r="DL41" s="75">
        <f t="shared" si="556"/>
        <v>0</v>
      </c>
      <c r="DM41" s="75">
        <f t="shared" si="556"/>
        <v>0</v>
      </c>
      <c r="DN41" s="75">
        <f t="shared" si="556"/>
        <v>0</v>
      </c>
      <c r="DO41" s="75">
        <f t="shared" si="556"/>
        <v>0</v>
      </c>
      <c r="DP41" s="75">
        <f t="shared" ref="DP41:DU41" si="557">IF($CD41=DP$5,$BR41,0)</f>
        <v>0</v>
      </c>
      <c r="DQ41" s="75">
        <f t="shared" si="557"/>
        <v>0</v>
      </c>
      <c r="DR41" s="75">
        <f t="shared" si="557"/>
        <v>0</v>
      </c>
      <c r="DS41" s="75">
        <f t="shared" si="557"/>
        <v>0</v>
      </c>
      <c r="DT41" s="75">
        <f t="shared" si="557"/>
        <v>0</v>
      </c>
      <c r="DU41" s="75">
        <f t="shared" si="557"/>
        <v>14964.4436</v>
      </c>
      <c r="DV41" s="75">
        <f t="shared" ref="DV41:EA41" si="558">IF($CE41=DV$5,$BU41,0)</f>
        <v>0</v>
      </c>
      <c r="DW41" s="75">
        <f t="shared" si="558"/>
        <v>0</v>
      </c>
      <c r="DX41" s="75">
        <f t="shared" si="558"/>
        <v>0</v>
      </c>
      <c r="DY41" s="75">
        <f t="shared" si="558"/>
        <v>0</v>
      </c>
      <c r="DZ41" s="75">
        <f t="shared" si="558"/>
        <v>0</v>
      </c>
      <c r="EA41" s="75">
        <f t="shared" si="558"/>
        <v>0</v>
      </c>
      <c r="EB41" s="75">
        <f t="shared" ref="EB41:EG41" si="559">IF($CD41=EB$5,$BS41,0)</f>
        <v>0</v>
      </c>
      <c r="EC41" s="75">
        <f t="shared" si="559"/>
        <v>0</v>
      </c>
      <c r="ED41" s="75">
        <f t="shared" si="559"/>
        <v>0</v>
      </c>
      <c r="EE41" s="75">
        <f t="shared" si="559"/>
        <v>0</v>
      </c>
      <c r="EF41" s="75">
        <f t="shared" si="559"/>
        <v>0</v>
      </c>
      <c r="EG41" s="75">
        <f t="shared" si="559"/>
        <v>16144.97418</v>
      </c>
      <c r="EH41" s="75">
        <f t="shared" ref="EH41:EM41" si="560">IF($CE41=EH$5,$BV41,0)</f>
        <v>0</v>
      </c>
      <c r="EI41" s="75">
        <f t="shared" si="560"/>
        <v>0</v>
      </c>
      <c r="EJ41" s="75">
        <f t="shared" si="560"/>
        <v>0</v>
      </c>
      <c r="EK41" s="75">
        <f t="shared" si="560"/>
        <v>0</v>
      </c>
      <c r="EL41" s="75">
        <f t="shared" si="560"/>
        <v>0</v>
      </c>
      <c r="EM41" s="75">
        <f t="shared" si="560"/>
        <v>0</v>
      </c>
    </row>
    <row r="42" ht="18.0" customHeight="1">
      <c r="A42" s="18"/>
      <c r="B42" s="126" t="s">
        <v>188</v>
      </c>
      <c r="C42" s="18"/>
      <c r="D42" s="154">
        <v>5.46</v>
      </c>
      <c r="E42" s="41">
        <f>(1+E41)*D42</f>
        <v>5.46</v>
      </c>
      <c r="F42" s="41">
        <v>5.46</v>
      </c>
      <c r="G42" s="113"/>
      <c r="H42" s="113"/>
      <c r="I42" s="113"/>
      <c r="J42" s="113"/>
      <c r="K42" s="113"/>
      <c r="L42" s="113"/>
      <c r="M42" s="113"/>
      <c r="N42" s="113"/>
      <c r="O42" s="113"/>
      <c r="P42" s="18"/>
      <c r="Q42" s="140" t="s">
        <v>181</v>
      </c>
      <c r="R42" s="28">
        <v>9020.0</v>
      </c>
      <c r="S42" s="28">
        <v>1.0</v>
      </c>
      <c r="T42" s="28">
        <v>180.0</v>
      </c>
      <c r="U42" s="18" t="s">
        <v>189</v>
      </c>
      <c r="V42" s="18" t="s">
        <v>124</v>
      </c>
      <c r="W42" s="71">
        <v>0.5</v>
      </c>
      <c r="X42" s="155">
        <v>41921.0</v>
      </c>
      <c r="Y42" s="77">
        <f t="shared" si="535"/>
        <v>0.7</v>
      </c>
      <c r="Z42" s="77"/>
      <c r="AA42" s="28">
        <v>57.0</v>
      </c>
      <c r="AB42" s="28">
        <v>58.0</v>
      </c>
      <c r="AC42" s="28">
        <v>24.0</v>
      </c>
      <c r="AD42" s="137">
        <v>37.0</v>
      </c>
      <c r="AE42" s="28">
        <v>1.0</v>
      </c>
      <c r="AF42" s="28">
        <v>1.0</v>
      </c>
      <c r="AG42" s="28">
        <v>0.0</v>
      </c>
      <c r="AH42" s="28">
        <v>1.0</v>
      </c>
      <c r="AI42" s="28">
        <v>0.0</v>
      </c>
      <c r="AJ42" s="28">
        <v>1.0</v>
      </c>
      <c r="AK42" s="3"/>
      <c r="AL42" s="40"/>
      <c r="AM42" s="28"/>
      <c r="AN42" s="3"/>
      <c r="AO42" s="84" t="str">
        <f t="shared" si="344"/>
        <v>#REF!</v>
      </c>
      <c r="AP42" s="85" t="str">
        <f t="shared" ref="AP42:AQ42" si="561">AV42-AU42</f>
        <v>#REF!</v>
      </c>
      <c r="AQ42" s="85">
        <f t="shared" si="561"/>
        <v>452.718828</v>
      </c>
      <c r="AR42" s="85" t="str">
        <f t="shared" si="346"/>
        <v>#REF!</v>
      </c>
      <c r="AS42" s="84">
        <f t="shared" si="519"/>
        <v>18.46635</v>
      </c>
      <c r="AT42" s="84">
        <f t="shared" si="347"/>
        <v>18.9761685</v>
      </c>
      <c r="AU42" s="94" t="str">
        <f t="shared" si="537"/>
        <v>#REF!</v>
      </c>
      <c r="AV42" s="94">
        <f t="shared" si="538"/>
        <v>16398.1188</v>
      </c>
      <c r="AW42" s="94">
        <f t="shared" si="539"/>
        <v>16850.83763</v>
      </c>
      <c r="AX42" s="94">
        <f t="shared" si="253"/>
        <v>0</v>
      </c>
      <c r="AY42" s="94">
        <f t="shared" si="254"/>
        <v>0</v>
      </c>
      <c r="AZ42" s="94">
        <f t="shared" si="255"/>
        <v>0</v>
      </c>
      <c r="BA42" s="91">
        <f t="shared" ref="BA42:BC42" si="562">$W42*D$82*$AJ42</f>
        <v>125</v>
      </c>
      <c r="BB42" s="91">
        <f t="shared" si="562"/>
        <v>125</v>
      </c>
      <c r="BC42" s="91">
        <f t="shared" si="562"/>
        <v>125</v>
      </c>
      <c r="BD42" s="91" t="str">
        <f t="shared" ref="BD42:BF42" si="563">IF(AU42&gt;=D$43,D$43/1000*D$42*$AE42,IF(MOD(AU42,1000)&gt;0.1,$AE42*D$42*(ABS(AU42/1000)+1),$AE42*D$42*ABS(AU42/1000)))</f>
        <v>#REF!</v>
      </c>
      <c r="BE42" s="91">
        <f t="shared" si="563"/>
        <v>94.99372865</v>
      </c>
      <c r="BF42" s="91">
        <f t="shared" si="563"/>
        <v>97.46557345</v>
      </c>
      <c r="BG42" s="91" t="str">
        <f t="shared" si="542"/>
        <v>#REF!</v>
      </c>
      <c r="BH42" s="91">
        <f t="shared" si="543"/>
        <v>1016.683366</v>
      </c>
      <c r="BI42" s="91">
        <f t="shared" si="544"/>
        <v>1044.751933</v>
      </c>
      <c r="BJ42" s="91" t="str">
        <f t="shared" si="545"/>
        <v>#REF!</v>
      </c>
      <c r="BK42" s="91">
        <f t="shared" ref="BK42:BK76" si="580">AW42*$F$38</f>
        <v>1011.050258</v>
      </c>
      <c r="BL42" s="91" t="str">
        <f t="shared" ref="BL42:BN42" si="564">$AF42*AU42*D$85</f>
        <v>#REF!</v>
      </c>
      <c r="BM42" s="91">
        <f t="shared" si="564"/>
        <v>237.7727226</v>
      </c>
      <c r="BN42" s="91">
        <f t="shared" si="564"/>
        <v>244.3371456</v>
      </c>
      <c r="BO42" s="95">
        <f t="shared" si="547"/>
        <v>72</v>
      </c>
      <c r="BP42" s="95">
        <f t="shared" si="548"/>
        <v>72</v>
      </c>
      <c r="BQ42" s="91" t="str">
        <f t="shared" si="357"/>
        <v>#REF!</v>
      </c>
      <c r="BR42" s="91">
        <f t="shared" si="54"/>
        <v>1546.449817</v>
      </c>
      <c r="BS42" s="91">
        <f t="shared" si="358"/>
        <v>2594.60491</v>
      </c>
      <c r="BT42" s="91">
        <f t="shared" ref="BT42:BV42" si="565">IF($AG42=0,0,IF($AG42=1,D$48*AU42,IF($AG42=2,AU42*D$54,"Error in col x")))</f>
        <v>0</v>
      </c>
      <c r="BU42" s="91">
        <f t="shared" si="565"/>
        <v>0</v>
      </c>
      <c r="BV42" s="91">
        <f t="shared" si="565"/>
        <v>0</v>
      </c>
      <c r="BW42" s="91" t="str">
        <f t="shared" ref="BW42:BY42" si="566">SUM(BQ42,BT42)</f>
        <v>#REF!</v>
      </c>
      <c r="BX42" s="91">
        <f t="shared" si="566"/>
        <v>1546.449817</v>
      </c>
      <c r="BY42" s="91">
        <f t="shared" si="566"/>
        <v>2594.60491</v>
      </c>
      <c r="BZ42" s="14"/>
      <c r="CA42" s="44" t="str">
        <f t="shared" ref="CA42:CB42" si="567">SUM(AU42,BW42)</f>
        <v>#REF!</v>
      </c>
      <c r="CB42" s="44">
        <f t="shared" si="567"/>
        <v>17944.56862</v>
      </c>
      <c r="CC42" s="69">
        <f t="shared" si="59"/>
        <v>90201180</v>
      </c>
      <c r="CD42" s="69">
        <f t="shared" si="60"/>
        <v>90202080</v>
      </c>
      <c r="CE42" s="69">
        <f t="shared" si="430"/>
        <v>90202380</v>
      </c>
      <c r="CF42" s="75">
        <f t="shared" ref="CF42:CM42" si="568">IF($CC42=CF$5,$AU42,0)</f>
        <v>0</v>
      </c>
      <c r="CG42" s="75">
        <f t="shared" si="568"/>
        <v>0</v>
      </c>
      <c r="CH42" s="75">
        <f t="shared" si="568"/>
        <v>0</v>
      </c>
      <c r="CI42" s="75">
        <f t="shared" si="568"/>
        <v>0</v>
      </c>
      <c r="CJ42" s="75">
        <f t="shared" si="568"/>
        <v>0</v>
      </c>
      <c r="CK42" s="75" t="str">
        <f t="shared" si="568"/>
        <v>#REF!</v>
      </c>
      <c r="CL42" s="75">
        <f t="shared" si="568"/>
        <v>0</v>
      </c>
      <c r="CM42" s="75">
        <f t="shared" si="568"/>
        <v>0</v>
      </c>
      <c r="CN42" s="75">
        <f t="shared" ref="CN42:CU42" si="569">IF($CC42=CN$5,$AV42,0)</f>
        <v>0</v>
      </c>
      <c r="CO42" s="75">
        <f t="shared" si="569"/>
        <v>0</v>
      </c>
      <c r="CP42" s="75">
        <f t="shared" si="569"/>
        <v>0</v>
      </c>
      <c r="CQ42" s="75">
        <f t="shared" si="569"/>
        <v>0</v>
      </c>
      <c r="CR42" s="75">
        <f t="shared" si="569"/>
        <v>0</v>
      </c>
      <c r="CS42" s="75">
        <f t="shared" si="569"/>
        <v>16398.1188</v>
      </c>
      <c r="CT42" s="75">
        <f t="shared" si="569"/>
        <v>0</v>
      </c>
      <c r="CU42" s="75">
        <f t="shared" si="569"/>
        <v>0</v>
      </c>
      <c r="CV42" s="75">
        <f t="shared" ref="CV42:DC42" si="570">IF($CC42=CV$5,$AW42,0)</f>
        <v>0</v>
      </c>
      <c r="CW42" s="75">
        <f t="shared" si="570"/>
        <v>0</v>
      </c>
      <c r="CX42" s="75">
        <f t="shared" si="570"/>
        <v>0</v>
      </c>
      <c r="CY42" s="75">
        <f t="shared" si="570"/>
        <v>0</v>
      </c>
      <c r="CZ42" s="75">
        <f t="shared" si="570"/>
        <v>0</v>
      </c>
      <c r="DA42" s="75">
        <f t="shared" si="570"/>
        <v>16850.83763</v>
      </c>
      <c r="DB42" s="75">
        <f t="shared" si="570"/>
        <v>0</v>
      </c>
      <c r="DC42" s="75">
        <f t="shared" si="570"/>
        <v>0</v>
      </c>
      <c r="DD42" s="75">
        <f t="shared" ref="DD42:DI42" si="571">IF($CD42=DD$5,$BQ42,0)</f>
        <v>0</v>
      </c>
      <c r="DE42" s="75">
        <f t="shared" si="571"/>
        <v>0</v>
      </c>
      <c r="DF42" s="75">
        <f t="shared" si="571"/>
        <v>0</v>
      </c>
      <c r="DG42" s="75">
        <f t="shared" si="571"/>
        <v>0</v>
      </c>
      <c r="DH42" s="75">
        <f t="shared" si="571"/>
        <v>0</v>
      </c>
      <c r="DI42" s="75" t="str">
        <f t="shared" si="571"/>
        <v>#REF!</v>
      </c>
      <c r="DJ42" s="75">
        <f t="shared" ref="DJ42:DO42" si="572">IF($CE42=DJ$5,$BT42,0)</f>
        <v>0</v>
      </c>
      <c r="DK42" s="75">
        <f t="shared" si="572"/>
        <v>0</v>
      </c>
      <c r="DL42" s="75">
        <f t="shared" si="572"/>
        <v>0</v>
      </c>
      <c r="DM42" s="75">
        <f t="shared" si="572"/>
        <v>0</v>
      </c>
      <c r="DN42" s="75">
        <f t="shared" si="572"/>
        <v>0</v>
      </c>
      <c r="DO42" s="75">
        <f t="shared" si="572"/>
        <v>0</v>
      </c>
      <c r="DP42" s="75">
        <f t="shared" ref="DP42:DU42" si="573">IF($CD42=DP$5,$BR42,0)</f>
        <v>0</v>
      </c>
      <c r="DQ42" s="75">
        <f t="shared" si="573"/>
        <v>0</v>
      </c>
      <c r="DR42" s="75">
        <f t="shared" si="573"/>
        <v>0</v>
      </c>
      <c r="DS42" s="75">
        <f t="shared" si="573"/>
        <v>0</v>
      </c>
      <c r="DT42" s="75">
        <f t="shared" si="573"/>
        <v>0</v>
      </c>
      <c r="DU42" s="75">
        <f t="shared" si="573"/>
        <v>1546.449817</v>
      </c>
      <c r="DV42" s="75">
        <f t="shared" ref="DV42:EA42" si="574">IF($CE42=DV$5,$BU42,0)</f>
        <v>0</v>
      </c>
      <c r="DW42" s="75">
        <f t="shared" si="574"/>
        <v>0</v>
      </c>
      <c r="DX42" s="75">
        <f t="shared" si="574"/>
        <v>0</v>
      </c>
      <c r="DY42" s="75">
        <f t="shared" si="574"/>
        <v>0</v>
      </c>
      <c r="DZ42" s="75">
        <f t="shared" si="574"/>
        <v>0</v>
      </c>
      <c r="EA42" s="75">
        <f t="shared" si="574"/>
        <v>0</v>
      </c>
      <c r="EB42" s="75">
        <f t="shared" ref="EB42:EG42" si="575">IF($CD42=EB$5,$BS42,0)</f>
        <v>0</v>
      </c>
      <c r="EC42" s="75">
        <f t="shared" si="575"/>
        <v>0</v>
      </c>
      <c r="ED42" s="75">
        <f t="shared" si="575"/>
        <v>0</v>
      </c>
      <c r="EE42" s="75">
        <f t="shared" si="575"/>
        <v>0</v>
      </c>
      <c r="EF42" s="75">
        <f t="shared" si="575"/>
        <v>0</v>
      </c>
      <c r="EG42" s="75">
        <f t="shared" si="575"/>
        <v>2594.60491</v>
      </c>
      <c r="EH42" s="75">
        <f t="shared" ref="EH42:EM42" si="576">IF($CE42=EH$5,$BV42,0)</f>
        <v>0</v>
      </c>
      <c r="EI42" s="75">
        <f t="shared" si="576"/>
        <v>0</v>
      </c>
      <c r="EJ42" s="75">
        <f t="shared" si="576"/>
        <v>0</v>
      </c>
      <c r="EK42" s="75">
        <f t="shared" si="576"/>
        <v>0</v>
      </c>
      <c r="EL42" s="75">
        <f t="shared" si="576"/>
        <v>0</v>
      </c>
      <c r="EM42" s="75">
        <f t="shared" si="576"/>
        <v>0</v>
      </c>
    </row>
    <row r="43" ht="18.0" customHeight="1">
      <c r="A43" s="18"/>
      <c r="B43" s="18" t="s">
        <v>190</v>
      </c>
      <c r="C43" s="18"/>
      <c r="D43" s="156">
        <v>99999.0</v>
      </c>
      <c r="E43" s="156">
        <v>99999.0</v>
      </c>
      <c r="F43" s="156">
        <v>99999.0</v>
      </c>
      <c r="G43" s="113"/>
      <c r="H43" s="113"/>
      <c r="I43" s="113"/>
      <c r="J43" s="113"/>
      <c r="K43" s="113"/>
      <c r="L43" s="113"/>
      <c r="M43" s="113"/>
      <c r="N43" s="113"/>
      <c r="O43" s="113"/>
      <c r="P43" s="18"/>
      <c r="Q43" s="140" t="s">
        <v>181</v>
      </c>
      <c r="R43" s="28">
        <v>9020.0</v>
      </c>
      <c r="S43" s="28">
        <v>1.0</v>
      </c>
      <c r="T43" s="28">
        <v>180.0</v>
      </c>
      <c r="U43" s="18" t="s">
        <v>191</v>
      </c>
      <c r="V43" s="18" t="s">
        <v>192</v>
      </c>
      <c r="W43" s="71">
        <v>0.5</v>
      </c>
      <c r="X43" s="90">
        <v>40585.0</v>
      </c>
      <c r="Y43" s="77">
        <f t="shared" si="535"/>
        <v>4.4</v>
      </c>
      <c r="Z43" s="77" t="s">
        <v>193</v>
      </c>
      <c r="AA43" s="28">
        <v>81.0</v>
      </c>
      <c r="AB43" s="28">
        <v>81.0</v>
      </c>
      <c r="AC43" s="28">
        <v>20.0</v>
      </c>
      <c r="AD43" s="92">
        <v>38.0</v>
      </c>
      <c r="AE43" s="28">
        <v>0.0</v>
      </c>
      <c r="AF43" s="28">
        <v>1.0</v>
      </c>
      <c r="AG43" s="28">
        <v>1.0</v>
      </c>
      <c r="AH43" s="28">
        <v>1.0</v>
      </c>
      <c r="AI43" s="28">
        <v>0.0</v>
      </c>
      <c r="AJ43" s="28">
        <v>1.0</v>
      </c>
      <c r="AK43" s="3"/>
      <c r="AL43" s="78"/>
      <c r="AM43" s="28"/>
      <c r="AN43" s="3"/>
      <c r="AO43" s="84" t="str">
        <f t="shared" si="344"/>
        <v>#REF!</v>
      </c>
      <c r="AP43" s="85" t="str">
        <f t="shared" ref="AP43:AQ43" si="577">AV43-AU43</f>
        <v>#REF!</v>
      </c>
      <c r="AQ43" s="85">
        <f t="shared" si="577"/>
        <v>345.3238125</v>
      </c>
      <c r="AR43" s="85" t="str">
        <f t="shared" si="346"/>
        <v>#REF!</v>
      </c>
      <c r="AS43" s="84">
        <f t="shared" si="519"/>
        <v>20.194375</v>
      </c>
      <c r="AT43" s="84">
        <f t="shared" si="347"/>
        <v>20.64874844</v>
      </c>
      <c r="AU43" s="94" t="str">
        <f t="shared" si="537"/>
        <v>#REF!</v>
      </c>
      <c r="AV43" s="94">
        <f t="shared" si="538"/>
        <v>15347.725</v>
      </c>
      <c r="AW43" s="94">
        <f t="shared" si="539"/>
        <v>15693.04881</v>
      </c>
      <c r="AX43" s="94">
        <f t="shared" si="253"/>
        <v>0</v>
      </c>
      <c r="AY43" s="94">
        <f t="shared" si="254"/>
        <v>0</v>
      </c>
      <c r="AZ43" s="94">
        <f t="shared" si="255"/>
        <v>0</v>
      </c>
      <c r="BA43" s="91">
        <f t="shared" ref="BA43:BC43" si="578">$W43*D$82*$AJ43</f>
        <v>125</v>
      </c>
      <c r="BB43" s="91">
        <f t="shared" si="578"/>
        <v>125</v>
      </c>
      <c r="BC43" s="91">
        <f t="shared" si="578"/>
        <v>125</v>
      </c>
      <c r="BD43" s="91" t="str">
        <f t="shared" ref="BD43:BF43" si="579">IF(AU43&gt;=D$43,D$43/1000*D$42*$AE43,IF(MOD(AU43,1000)&gt;0.1,$AE43*D$42*(ABS(AU43/1000)+1),$AE43*D$42*ABS(AU43/1000)))</f>
        <v>#REF!</v>
      </c>
      <c r="BE43" s="91">
        <f t="shared" si="579"/>
        <v>0</v>
      </c>
      <c r="BF43" s="91">
        <f t="shared" si="579"/>
        <v>0</v>
      </c>
      <c r="BG43" s="91" t="str">
        <f t="shared" si="542"/>
        <v>#REF!</v>
      </c>
      <c r="BH43" s="91">
        <f t="shared" si="543"/>
        <v>951.55895</v>
      </c>
      <c r="BI43" s="91">
        <f t="shared" si="544"/>
        <v>972.9690264</v>
      </c>
      <c r="BJ43" s="91" t="str">
        <f t="shared" si="545"/>
        <v>#REF!</v>
      </c>
      <c r="BK43" s="91">
        <f t="shared" si="580"/>
        <v>941.5829288</v>
      </c>
      <c r="BL43" s="91" t="str">
        <f t="shared" ref="BL43:BN43" si="581">$AF43*AU43*D$85</f>
        <v>#REF!</v>
      </c>
      <c r="BM43" s="91">
        <f t="shared" si="581"/>
        <v>222.5420125</v>
      </c>
      <c r="BN43" s="91">
        <f t="shared" si="581"/>
        <v>227.5492078</v>
      </c>
      <c r="BO43" s="95">
        <f t="shared" si="547"/>
        <v>72</v>
      </c>
      <c r="BP43" s="95">
        <f t="shared" si="548"/>
        <v>72</v>
      </c>
      <c r="BQ43" s="91" t="str">
        <f t="shared" si="357"/>
        <v>#REF!</v>
      </c>
      <c r="BR43" s="91">
        <f t="shared" si="54"/>
        <v>1371.100963</v>
      </c>
      <c r="BS43" s="91">
        <f t="shared" si="358"/>
        <v>2339.101163</v>
      </c>
      <c r="BT43" s="91" t="str">
        <f t="shared" ref="BT43:BV43" si="582">IF($AG43=0,0,IF($AG43=1,D$48*AU43,IF($AG43=2,AU43*D$54,"Error in col x")))</f>
        <v>#REF!</v>
      </c>
      <c r="BU43" s="91">
        <f t="shared" si="582"/>
        <v>1074.34075</v>
      </c>
      <c r="BV43" s="91">
        <f t="shared" si="582"/>
        <v>1098.513417</v>
      </c>
      <c r="BW43" s="91" t="str">
        <f t="shared" ref="BW43:BY43" si="583">SUM(BQ43,BT43)</f>
        <v>#REF!</v>
      </c>
      <c r="BX43" s="91">
        <f t="shared" si="583"/>
        <v>2445.441713</v>
      </c>
      <c r="BY43" s="91">
        <f t="shared" si="583"/>
        <v>3437.61458</v>
      </c>
      <c r="BZ43" s="14"/>
      <c r="CA43" s="44" t="str">
        <f t="shared" ref="CA43:CB43" si="584">SUM(AU43,BW43)</f>
        <v>#REF!</v>
      </c>
      <c r="CB43" s="44">
        <f t="shared" si="584"/>
        <v>17793.16671</v>
      </c>
      <c r="CC43" s="69">
        <f t="shared" si="59"/>
        <v>90201180</v>
      </c>
      <c r="CD43" s="69">
        <f t="shared" si="60"/>
        <v>90202080</v>
      </c>
      <c r="CE43" s="69">
        <f t="shared" si="430"/>
        <v>90202380</v>
      </c>
      <c r="CF43" s="75">
        <f t="shared" ref="CF43:CM43" si="585">IF($CC43=CF$5,$AU43,0)</f>
        <v>0</v>
      </c>
      <c r="CG43" s="75">
        <f t="shared" si="585"/>
        <v>0</v>
      </c>
      <c r="CH43" s="75">
        <f t="shared" si="585"/>
        <v>0</v>
      </c>
      <c r="CI43" s="75">
        <f t="shared" si="585"/>
        <v>0</v>
      </c>
      <c r="CJ43" s="75">
        <f t="shared" si="585"/>
        <v>0</v>
      </c>
      <c r="CK43" s="75" t="str">
        <f t="shared" si="585"/>
        <v>#REF!</v>
      </c>
      <c r="CL43" s="75">
        <f t="shared" si="585"/>
        <v>0</v>
      </c>
      <c r="CM43" s="75">
        <f t="shared" si="585"/>
        <v>0</v>
      </c>
      <c r="CN43" s="75">
        <f t="shared" ref="CN43:CU43" si="586">IF($CC43=CN$5,$AV43,0)</f>
        <v>0</v>
      </c>
      <c r="CO43" s="75">
        <f t="shared" si="586"/>
        <v>0</v>
      </c>
      <c r="CP43" s="75">
        <f t="shared" si="586"/>
        <v>0</v>
      </c>
      <c r="CQ43" s="75">
        <f t="shared" si="586"/>
        <v>0</v>
      </c>
      <c r="CR43" s="75">
        <f t="shared" si="586"/>
        <v>0</v>
      </c>
      <c r="CS43" s="75">
        <f t="shared" si="586"/>
        <v>15347.725</v>
      </c>
      <c r="CT43" s="75">
        <f t="shared" si="586"/>
        <v>0</v>
      </c>
      <c r="CU43" s="75">
        <f t="shared" si="586"/>
        <v>0</v>
      </c>
      <c r="CV43" s="75">
        <f t="shared" ref="CV43:DC43" si="587">IF($CC43=CV$5,$AW43,0)</f>
        <v>0</v>
      </c>
      <c r="CW43" s="75">
        <f t="shared" si="587"/>
        <v>0</v>
      </c>
      <c r="CX43" s="75">
        <f t="shared" si="587"/>
        <v>0</v>
      </c>
      <c r="CY43" s="75">
        <f t="shared" si="587"/>
        <v>0</v>
      </c>
      <c r="CZ43" s="75">
        <f t="shared" si="587"/>
        <v>0</v>
      </c>
      <c r="DA43" s="75">
        <f t="shared" si="587"/>
        <v>15693.04881</v>
      </c>
      <c r="DB43" s="75">
        <f t="shared" si="587"/>
        <v>0</v>
      </c>
      <c r="DC43" s="75">
        <f t="shared" si="587"/>
        <v>0</v>
      </c>
      <c r="DD43" s="75">
        <f t="shared" ref="DD43:DI43" si="588">IF($CD43=DD$5,$BQ43,0)</f>
        <v>0</v>
      </c>
      <c r="DE43" s="75">
        <f t="shared" si="588"/>
        <v>0</v>
      </c>
      <c r="DF43" s="75">
        <f t="shared" si="588"/>
        <v>0</v>
      </c>
      <c r="DG43" s="75">
        <f t="shared" si="588"/>
        <v>0</v>
      </c>
      <c r="DH43" s="75">
        <f t="shared" si="588"/>
        <v>0</v>
      </c>
      <c r="DI43" s="75" t="str">
        <f t="shared" si="588"/>
        <v>#REF!</v>
      </c>
      <c r="DJ43" s="75">
        <f t="shared" ref="DJ43:DO43" si="589">IF($CE43=DJ$5,$BT43,0)</f>
        <v>0</v>
      </c>
      <c r="DK43" s="75">
        <f t="shared" si="589"/>
        <v>0</v>
      </c>
      <c r="DL43" s="75">
        <f t="shared" si="589"/>
        <v>0</v>
      </c>
      <c r="DM43" s="75">
        <f t="shared" si="589"/>
        <v>0</v>
      </c>
      <c r="DN43" s="75">
        <f t="shared" si="589"/>
        <v>0</v>
      </c>
      <c r="DO43" s="75" t="str">
        <f t="shared" si="589"/>
        <v>#REF!</v>
      </c>
      <c r="DP43" s="75">
        <f t="shared" ref="DP43:DU43" si="590">IF($CD43=DP$5,$BR43,0)</f>
        <v>0</v>
      </c>
      <c r="DQ43" s="75">
        <f t="shared" si="590"/>
        <v>0</v>
      </c>
      <c r="DR43" s="75">
        <f t="shared" si="590"/>
        <v>0</v>
      </c>
      <c r="DS43" s="75">
        <f t="shared" si="590"/>
        <v>0</v>
      </c>
      <c r="DT43" s="75">
        <f t="shared" si="590"/>
        <v>0</v>
      </c>
      <c r="DU43" s="75">
        <f t="shared" si="590"/>
        <v>1371.100963</v>
      </c>
      <c r="DV43" s="75">
        <f t="shared" ref="DV43:EA43" si="591">IF($CE43=DV$5,$BU43,0)</f>
        <v>0</v>
      </c>
      <c r="DW43" s="75">
        <f t="shared" si="591"/>
        <v>0</v>
      </c>
      <c r="DX43" s="75">
        <f t="shared" si="591"/>
        <v>0</v>
      </c>
      <c r="DY43" s="75">
        <f t="shared" si="591"/>
        <v>0</v>
      </c>
      <c r="DZ43" s="75">
        <f t="shared" si="591"/>
        <v>0</v>
      </c>
      <c r="EA43" s="75">
        <f t="shared" si="591"/>
        <v>1074.34075</v>
      </c>
      <c r="EB43" s="75">
        <f t="shared" ref="EB43:EG43" si="592">IF($CD43=EB$5,$BS43,0)</f>
        <v>0</v>
      </c>
      <c r="EC43" s="75">
        <f t="shared" si="592"/>
        <v>0</v>
      </c>
      <c r="ED43" s="75">
        <f t="shared" si="592"/>
        <v>0</v>
      </c>
      <c r="EE43" s="75">
        <f t="shared" si="592"/>
        <v>0</v>
      </c>
      <c r="EF43" s="75">
        <f t="shared" si="592"/>
        <v>0</v>
      </c>
      <c r="EG43" s="75">
        <f t="shared" si="592"/>
        <v>2339.101163</v>
      </c>
      <c r="EH43" s="75">
        <f t="shared" ref="EH43:EM43" si="593">IF($CE43=EH$5,$BV43,0)</f>
        <v>0</v>
      </c>
      <c r="EI43" s="75">
        <f t="shared" si="593"/>
        <v>0</v>
      </c>
      <c r="EJ43" s="75">
        <f t="shared" si="593"/>
        <v>0</v>
      </c>
      <c r="EK43" s="75">
        <f t="shared" si="593"/>
        <v>0</v>
      </c>
      <c r="EL43" s="75">
        <f t="shared" si="593"/>
        <v>0</v>
      </c>
      <c r="EM43" s="75">
        <f t="shared" si="593"/>
        <v>1098.513417</v>
      </c>
    </row>
    <row r="44" ht="18.0" customHeight="1">
      <c r="A44" s="18"/>
      <c r="B44" s="18" t="s">
        <v>194</v>
      </c>
      <c r="C44" s="18"/>
      <c r="D44" s="42"/>
      <c r="E44" s="42"/>
      <c r="F44" s="42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40" t="s">
        <v>181</v>
      </c>
      <c r="R44" s="28">
        <v>9020.0</v>
      </c>
      <c r="S44" s="28">
        <v>1.0</v>
      </c>
      <c r="T44" s="28">
        <v>180.0</v>
      </c>
      <c r="U44" s="18" t="s">
        <v>191</v>
      </c>
      <c r="V44" s="18" t="s">
        <v>195</v>
      </c>
      <c r="W44" s="71">
        <v>0.5</v>
      </c>
      <c r="X44" s="90">
        <v>40785.0</v>
      </c>
      <c r="Y44" s="77">
        <f t="shared" si="535"/>
        <v>3.8</v>
      </c>
      <c r="Z44" s="77" t="s">
        <v>193</v>
      </c>
      <c r="AA44" s="28">
        <v>81.0</v>
      </c>
      <c r="AB44" s="28">
        <v>81.0</v>
      </c>
      <c r="AC44" s="28">
        <v>20.0</v>
      </c>
      <c r="AD44" s="92">
        <v>38.0</v>
      </c>
      <c r="AE44" s="28">
        <v>0.0</v>
      </c>
      <c r="AF44" s="28">
        <v>1.0</v>
      </c>
      <c r="AG44" s="28">
        <v>1.0</v>
      </c>
      <c r="AH44" s="28">
        <v>1.0</v>
      </c>
      <c r="AI44" s="28">
        <v>0.0</v>
      </c>
      <c r="AJ44" s="28">
        <v>1.0</v>
      </c>
      <c r="AK44" s="3"/>
      <c r="AL44" s="40" t="s">
        <v>93</v>
      </c>
      <c r="AM44" s="28"/>
      <c r="AN44" s="3"/>
      <c r="AO44" s="84" t="str">
        <f t="shared" si="344"/>
        <v>#REF!</v>
      </c>
      <c r="AP44" s="85" t="str">
        <f t="shared" ref="AP44:AQ44" si="594">AV44-AU44</f>
        <v>#REF!</v>
      </c>
      <c r="AQ44" s="85">
        <f t="shared" si="594"/>
        <v>345.3238125</v>
      </c>
      <c r="AR44" s="85" t="str">
        <f t="shared" si="346"/>
        <v>#REF!</v>
      </c>
      <c r="AS44" s="84">
        <f t="shared" si="519"/>
        <v>20.194375</v>
      </c>
      <c r="AT44" s="84">
        <f t="shared" si="347"/>
        <v>20.64874844</v>
      </c>
      <c r="AU44" s="94" t="str">
        <f t="shared" si="537"/>
        <v>#REF!</v>
      </c>
      <c r="AV44" s="94">
        <f t="shared" si="538"/>
        <v>15347.725</v>
      </c>
      <c r="AW44" s="94">
        <f t="shared" si="539"/>
        <v>15693.04881</v>
      </c>
      <c r="AX44" s="94">
        <f t="shared" si="253"/>
        <v>0</v>
      </c>
      <c r="AY44" s="94">
        <f t="shared" si="254"/>
        <v>0</v>
      </c>
      <c r="AZ44" s="94">
        <f t="shared" si="255"/>
        <v>0</v>
      </c>
      <c r="BA44" s="91">
        <f t="shared" ref="BA44:BC44" si="595">$W44*D$82*$AJ44</f>
        <v>125</v>
      </c>
      <c r="BB44" s="91">
        <f t="shared" si="595"/>
        <v>125</v>
      </c>
      <c r="BC44" s="91">
        <f t="shared" si="595"/>
        <v>125</v>
      </c>
      <c r="BD44" s="91" t="str">
        <f t="shared" ref="BD44:BF44" si="596">IF(AU44&gt;=D$43,D$43/1000*D$42*$AE44,IF(MOD(AU44,1000)&gt;0.1,$AE44*D$42*(ABS(AU44/1000)+1),$AE44*D$42*ABS(AU44/1000)))</f>
        <v>#REF!</v>
      </c>
      <c r="BE44" s="91">
        <f t="shared" si="596"/>
        <v>0</v>
      </c>
      <c r="BF44" s="91">
        <f t="shared" si="596"/>
        <v>0</v>
      </c>
      <c r="BG44" s="91" t="str">
        <f t="shared" si="542"/>
        <v>#REF!</v>
      </c>
      <c r="BH44" s="91">
        <f t="shared" si="543"/>
        <v>951.55895</v>
      </c>
      <c r="BI44" s="91">
        <f t="shared" si="544"/>
        <v>972.9690264</v>
      </c>
      <c r="BJ44" s="91" t="str">
        <f t="shared" si="545"/>
        <v>#REF!</v>
      </c>
      <c r="BK44" s="91">
        <f t="shared" si="580"/>
        <v>941.5829288</v>
      </c>
      <c r="BL44" s="91" t="str">
        <f t="shared" ref="BL44:BN44" si="597">$AF44*AU44*D$85</f>
        <v>#REF!</v>
      </c>
      <c r="BM44" s="91">
        <f t="shared" si="597"/>
        <v>222.5420125</v>
      </c>
      <c r="BN44" s="91">
        <f t="shared" si="597"/>
        <v>227.5492078</v>
      </c>
      <c r="BO44" s="95">
        <f t="shared" si="547"/>
        <v>72</v>
      </c>
      <c r="BP44" s="95">
        <f t="shared" si="548"/>
        <v>72</v>
      </c>
      <c r="BQ44" s="91" t="str">
        <f t="shared" si="357"/>
        <v>#REF!</v>
      </c>
      <c r="BR44" s="91">
        <f t="shared" si="54"/>
        <v>1371.100963</v>
      </c>
      <c r="BS44" s="91">
        <f t="shared" si="358"/>
        <v>2339.101163</v>
      </c>
      <c r="BT44" s="91" t="str">
        <f t="shared" ref="BT44:BV44" si="598">IF($AG44=0,0,IF($AG44=1,D$48*AU44,IF($AG44=2,AU44*D$54,"Error in col x")))</f>
        <v>#REF!</v>
      </c>
      <c r="BU44" s="91">
        <f t="shared" si="598"/>
        <v>1074.34075</v>
      </c>
      <c r="BV44" s="91">
        <f t="shared" si="598"/>
        <v>1098.513417</v>
      </c>
      <c r="BW44" s="91" t="str">
        <f t="shared" ref="BW44:BY44" si="599">SUM(BQ44,BT44)</f>
        <v>#REF!</v>
      </c>
      <c r="BX44" s="91">
        <f t="shared" si="599"/>
        <v>2445.441713</v>
      </c>
      <c r="BY44" s="91">
        <f t="shared" si="599"/>
        <v>3437.61458</v>
      </c>
      <c r="BZ44" s="14"/>
      <c r="CA44" s="44" t="str">
        <f t="shared" ref="CA44:CB44" si="600">SUM(AU44,BW44)</f>
        <v>#REF!</v>
      </c>
      <c r="CB44" s="44">
        <f t="shared" si="600"/>
        <v>17793.16671</v>
      </c>
      <c r="CC44" s="69">
        <f t="shared" si="59"/>
        <v>90201180</v>
      </c>
      <c r="CD44" s="69">
        <f t="shared" si="60"/>
        <v>90202080</v>
      </c>
      <c r="CE44" s="69">
        <f t="shared" si="430"/>
        <v>90202380</v>
      </c>
      <c r="CF44" s="75">
        <f t="shared" ref="CF44:CM44" si="601">IF($CC44=CF$5,$AU44,0)</f>
        <v>0</v>
      </c>
      <c r="CG44" s="75">
        <f t="shared" si="601"/>
        <v>0</v>
      </c>
      <c r="CH44" s="75">
        <f t="shared" si="601"/>
        <v>0</v>
      </c>
      <c r="CI44" s="75">
        <f t="shared" si="601"/>
        <v>0</v>
      </c>
      <c r="CJ44" s="75">
        <f t="shared" si="601"/>
        <v>0</v>
      </c>
      <c r="CK44" s="75" t="str">
        <f t="shared" si="601"/>
        <v>#REF!</v>
      </c>
      <c r="CL44" s="75">
        <f t="shared" si="601"/>
        <v>0</v>
      </c>
      <c r="CM44" s="75">
        <f t="shared" si="601"/>
        <v>0</v>
      </c>
      <c r="CN44" s="75">
        <f t="shared" ref="CN44:CU44" si="602">IF($CC44=CN$5,$AV44,0)</f>
        <v>0</v>
      </c>
      <c r="CO44" s="75">
        <f t="shared" si="602"/>
        <v>0</v>
      </c>
      <c r="CP44" s="75">
        <f t="shared" si="602"/>
        <v>0</v>
      </c>
      <c r="CQ44" s="75">
        <f t="shared" si="602"/>
        <v>0</v>
      </c>
      <c r="CR44" s="75">
        <f t="shared" si="602"/>
        <v>0</v>
      </c>
      <c r="CS44" s="75">
        <f t="shared" si="602"/>
        <v>15347.725</v>
      </c>
      <c r="CT44" s="75">
        <f t="shared" si="602"/>
        <v>0</v>
      </c>
      <c r="CU44" s="75">
        <f t="shared" si="602"/>
        <v>0</v>
      </c>
      <c r="CV44" s="75">
        <f t="shared" ref="CV44:DC44" si="603">IF($CC44=CV$5,$AW44,0)</f>
        <v>0</v>
      </c>
      <c r="CW44" s="75">
        <f t="shared" si="603"/>
        <v>0</v>
      </c>
      <c r="CX44" s="75">
        <f t="shared" si="603"/>
        <v>0</v>
      </c>
      <c r="CY44" s="75">
        <f t="shared" si="603"/>
        <v>0</v>
      </c>
      <c r="CZ44" s="75">
        <f t="shared" si="603"/>
        <v>0</v>
      </c>
      <c r="DA44" s="75">
        <f t="shared" si="603"/>
        <v>15693.04881</v>
      </c>
      <c r="DB44" s="75">
        <f t="shared" si="603"/>
        <v>0</v>
      </c>
      <c r="DC44" s="75">
        <f t="shared" si="603"/>
        <v>0</v>
      </c>
      <c r="DD44" s="75">
        <f t="shared" ref="DD44:DI44" si="604">IF($CD44=DD$5,$BQ44,0)</f>
        <v>0</v>
      </c>
      <c r="DE44" s="75">
        <f t="shared" si="604"/>
        <v>0</v>
      </c>
      <c r="DF44" s="75">
        <f t="shared" si="604"/>
        <v>0</v>
      </c>
      <c r="DG44" s="75">
        <f t="shared" si="604"/>
        <v>0</v>
      </c>
      <c r="DH44" s="75">
        <f t="shared" si="604"/>
        <v>0</v>
      </c>
      <c r="DI44" s="75" t="str">
        <f t="shared" si="604"/>
        <v>#REF!</v>
      </c>
      <c r="DJ44" s="75">
        <f t="shared" ref="DJ44:DO44" si="605">IF($CE44=DJ$5,$BT44,0)</f>
        <v>0</v>
      </c>
      <c r="DK44" s="75">
        <f t="shared" si="605"/>
        <v>0</v>
      </c>
      <c r="DL44" s="75">
        <f t="shared" si="605"/>
        <v>0</v>
      </c>
      <c r="DM44" s="75">
        <f t="shared" si="605"/>
        <v>0</v>
      </c>
      <c r="DN44" s="75">
        <f t="shared" si="605"/>
        <v>0</v>
      </c>
      <c r="DO44" s="75" t="str">
        <f t="shared" si="605"/>
        <v>#REF!</v>
      </c>
      <c r="DP44" s="75">
        <f t="shared" ref="DP44:DU44" si="606">IF($CD44=DP$5,$BR44,0)</f>
        <v>0</v>
      </c>
      <c r="DQ44" s="75">
        <f t="shared" si="606"/>
        <v>0</v>
      </c>
      <c r="DR44" s="75">
        <f t="shared" si="606"/>
        <v>0</v>
      </c>
      <c r="DS44" s="75">
        <f t="shared" si="606"/>
        <v>0</v>
      </c>
      <c r="DT44" s="75">
        <f t="shared" si="606"/>
        <v>0</v>
      </c>
      <c r="DU44" s="75">
        <f t="shared" si="606"/>
        <v>1371.100963</v>
      </c>
      <c r="DV44" s="75">
        <f t="shared" ref="DV44:EA44" si="607">IF($CE44=DV$5,$BU44,0)</f>
        <v>0</v>
      </c>
      <c r="DW44" s="75">
        <f t="shared" si="607"/>
        <v>0</v>
      </c>
      <c r="DX44" s="75">
        <f t="shared" si="607"/>
        <v>0</v>
      </c>
      <c r="DY44" s="75">
        <f t="shared" si="607"/>
        <v>0</v>
      </c>
      <c r="DZ44" s="75">
        <f t="shared" si="607"/>
        <v>0</v>
      </c>
      <c r="EA44" s="75">
        <f t="shared" si="607"/>
        <v>1074.34075</v>
      </c>
      <c r="EB44" s="75">
        <f t="shared" ref="EB44:EG44" si="608">IF($CD44=EB$5,$BS44,0)</f>
        <v>0</v>
      </c>
      <c r="EC44" s="75">
        <f t="shared" si="608"/>
        <v>0</v>
      </c>
      <c r="ED44" s="75">
        <f t="shared" si="608"/>
        <v>0</v>
      </c>
      <c r="EE44" s="75">
        <f t="shared" si="608"/>
        <v>0</v>
      </c>
      <c r="EF44" s="75">
        <f t="shared" si="608"/>
        <v>0</v>
      </c>
      <c r="EG44" s="75">
        <f t="shared" si="608"/>
        <v>2339.101163</v>
      </c>
      <c r="EH44" s="75">
        <f t="shared" ref="EH44:EM44" si="609">IF($CE44=EH$5,$BV44,0)</f>
        <v>0</v>
      </c>
      <c r="EI44" s="75">
        <f t="shared" si="609"/>
        <v>0</v>
      </c>
      <c r="EJ44" s="75">
        <f t="shared" si="609"/>
        <v>0</v>
      </c>
      <c r="EK44" s="75">
        <f t="shared" si="609"/>
        <v>0</v>
      </c>
      <c r="EL44" s="75">
        <f t="shared" si="609"/>
        <v>0</v>
      </c>
      <c r="EM44" s="75">
        <f t="shared" si="609"/>
        <v>1098.513417</v>
      </c>
    </row>
    <row r="45" ht="18.0" customHeight="1">
      <c r="A45" s="18"/>
      <c r="B45" s="18"/>
      <c r="C45" s="18"/>
      <c r="D45" s="28"/>
      <c r="E45" s="28"/>
      <c r="F45" s="28"/>
      <c r="G45" s="126"/>
      <c r="H45" s="126"/>
      <c r="I45" s="126"/>
      <c r="J45" s="126"/>
      <c r="K45" s="126"/>
      <c r="L45" s="126"/>
      <c r="M45" s="126"/>
      <c r="N45" s="126"/>
      <c r="O45" s="126"/>
      <c r="P45" s="18" t="s">
        <v>180</v>
      </c>
      <c r="Q45" s="140" t="s">
        <v>181</v>
      </c>
      <c r="R45" s="28">
        <v>9020.0</v>
      </c>
      <c r="S45" s="28">
        <v>1.0</v>
      </c>
      <c r="T45" s="28">
        <v>180.0</v>
      </c>
      <c r="U45" s="18" t="s">
        <v>196</v>
      </c>
      <c r="V45" s="18" t="s">
        <v>197</v>
      </c>
      <c r="W45" s="71">
        <v>1.0</v>
      </c>
      <c r="X45" s="90">
        <v>36152.0</v>
      </c>
      <c r="Y45" s="77">
        <f t="shared" si="535"/>
        <v>16.5</v>
      </c>
      <c r="Z45" s="77"/>
      <c r="AA45" s="128">
        <v>73.0</v>
      </c>
      <c r="AB45" s="28">
        <v>75.0</v>
      </c>
      <c r="AC45" s="28">
        <v>40.0</v>
      </c>
      <c r="AD45" s="92">
        <v>52.0</v>
      </c>
      <c r="AE45" s="28">
        <v>1.0</v>
      </c>
      <c r="AF45" s="28">
        <v>1.0</v>
      </c>
      <c r="AG45" s="28">
        <v>1.0</v>
      </c>
      <c r="AH45" s="28">
        <v>1.0</v>
      </c>
      <c r="AI45" s="28">
        <v>2.0</v>
      </c>
      <c r="AJ45" s="28">
        <v>0.0</v>
      </c>
      <c r="AK45" s="3"/>
      <c r="AL45" s="19" t="s">
        <v>106</v>
      </c>
      <c r="AM45" s="28"/>
      <c r="AN45" s="3"/>
      <c r="AO45" s="84" t="str">
        <f t="shared" si="344"/>
        <v>#REF!</v>
      </c>
      <c r="AP45" s="85" t="str">
        <f t="shared" ref="AP45:AQ45" si="610">AV45-AU45</f>
        <v>#REF!</v>
      </c>
      <c r="AQ45" s="85">
        <f t="shared" si="610"/>
        <v>1342.70201</v>
      </c>
      <c r="AR45" s="85" t="str">
        <f t="shared" si="346"/>
        <v>#REF!</v>
      </c>
      <c r="AS45" s="84">
        <f t="shared" si="519"/>
        <v>19.396825</v>
      </c>
      <c r="AT45" s="84">
        <f t="shared" si="347"/>
        <v>20.04235481</v>
      </c>
      <c r="AU45" s="94" t="str">
        <f t="shared" si="537"/>
        <v>#REF!</v>
      </c>
      <c r="AV45" s="94">
        <f t="shared" si="538"/>
        <v>40345.396</v>
      </c>
      <c r="AW45" s="94">
        <f t="shared" si="539"/>
        <v>41688.09801</v>
      </c>
      <c r="AX45" s="94">
        <f t="shared" si="253"/>
        <v>15131.3184</v>
      </c>
      <c r="AY45" s="94">
        <f t="shared" si="254"/>
        <v>14787.4248</v>
      </c>
      <c r="AZ45" s="94">
        <f t="shared" si="255"/>
        <v>16118.29303</v>
      </c>
      <c r="BA45" s="91">
        <f t="shared" ref="BA45:BC45" si="611">$W45*D$82*$AJ45</f>
        <v>0</v>
      </c>
      <c r="BB45" s="91">
        <f t="shared" si="611"/>
        <v>0</v>
      </c>
      <c r="BC45" s="91">
        <f t="shared" si="611"/>
        <v>0</v>
      </c>
      <c r="BD45" s="91" t="str">
        <f t="shared" ref="BD45:BF45" si="612">IF(AU45&gt;=D$43,D$43/1000*D$42*$AE45,IF(MOD(AU45,1000)&gt;0.1,$AE45*D$42*(ABS(AU45/1000)+1),$AE45*D$42*ABS(AU45/1000)))</f>
        <v>#REF!</v>
      </c>
      <c r="BE45" s="91">
        <f t="shared" si="612"/>
        <v>225.7458622</v>
      </c>
      <c r="BF45" s="91">
        <f t="shared" si="612"/>
        <v>233.0770151</v>
      </c>
      <c r="BG45" s="91" t="str">
        <f t="shared" si="542"/>
        <v>#REF!</v>
      </c>
      <c r="BH45" s="91">
        <f t="shared" si="543"/>
        <v>2501.414552</v>
      </c>
      <c r="BI45" s="91">
        <f t="shared" si="544"/>
        <v>2584.662077</v>
      </c>
      <c r="BJ45" s="91" t="str">
        <f t="shared" si="545"/>
        <v>#REF!</v>
      </c>
      <c r="BK45" s="91">
        <f t="shared" si="580"/>
        <v>2501.285881</v>
      </c>
      <c r="BL45" s="91" t="str">
        <f t="shared" ref="BL45:BN45" si="613">$AF45*AU45*D$85</f>
        <v>#REF!</v>
      </c>
      <c r="BM45" s="91">
        <f t="shared" si="613"/>
        <v>585.008242</v>
      </c>
      <c r="BN45" s="91">
        <f t="shared" si="613"/>
        <v>604.4774211</v>
      </c>
      <c r="BO45" s="95">
        <f t="shared" si="547"/>
        <v>72</v>
      </c>
      <c r="BP45" s="95">
        <f t="shared" si="548"/>
        <v>72</v>
      </c>
      <c r="BQ45" s="91" t="str">
        <f t="shared" si="357"/>
        <v>#REF!</v>
      </c>
      <c r="BR45" s="91">
        <f t="shared" si="54"/>
        <v>18171.59346</v>
      </c>
      <c r="BS45" s="91">
        <f t="shared" si="358"/>
        <v>22113.79543</v>
      </c>
      <c r="BT45" s="91" t="str">
        <f t="shared" ref="BT45:BV45" si="614">IF($AG45=0,0,IF($AG45=1,D$48*AU45,IF($AG45=2,AU45*D$54,"Error in col x")))</f>
        <v>#REF!</v>
      </c>
      <c r="BU45" s="91">
        <f t="shared" si="614"/>
        <v>2824.17772</v>
      </c>
      <c r="BV45" s="91">
        <f t="shared" si="614"/>
        <v>2918.166861</v>
      </c>
      <c r="BW45" s="91" t="str">
        <f t="shared" ref="BW45:BY45" si="615">SUM(BQ45,BT45)</f>
        <v>#REF!</v>
      </c>
      <c r="BX45" s="91">
        <f t="shared" si="615"/>
        <v>20995.77118</v>
      </c>
      <c r="BY45" s="91">
        <f t="shared" si="615"/>
        <v>25031.96229</v>
      </c>
      <c r="BZ45" s="14"/>
      <c r="CA45" s="44" t="str">
        <f t="shared" ref="CA45:CB45" si="616">SUM(AU45,BW45)</f>
        <v>#REF!</v>
      </c>
      <c r="CB45" s="44">
        <f t="shared" si="616"/>
        <v>61341.16718</v>
      </c>
      <c r="CC45" s="69">
        <f t="shared" si="59"/>
        <v>90201180</v>
      </c>
      <c r="CD45" s="69">
        <f t="shared" si="60"/>
        <v>90202080</v>
      </c>
      <c r="CE45" s="69">
        <f t="shared" si="430"/>
        <v>90202380</v>
      </c>
      <c r="CF45" s="75">
        <f t="shared" ref="CF45:CM45" si="617">IF($CC45=CF$5,$AU45,0)</f>
        <v>0</v>
      </c>
      <c r="CG45" s="75">
        <f t="shared" si="617"/>
        <v>0</v>
      </c>
      <c r="CH45" s="75">
        <f t="shared" si="617"/>
        <v>0</v>
      </c>
      <c r="CI45" s="75">
        <f t="shared" si="617"/>
        <v>0</v>
      </c>
      <c r="CJ45" s="75">
        <f t="shared" si="617"/>
        <v>0</v>
      </c>
      <c r="CK45" s="75" t="str">
        <f t="shared" si="617"/>
        <v>#REF!</v>
      </c>
      <c r="CL45" s="75">
        <f t="shared" si="617"/>
        <v>0</v>
      </c>
      <c r="CM45" s="75">
        <f t="shared" si="617"/>
        <v>0</v>
      </c>
      <c r="CN45" s="75">
        <f t="shared" ref="CN45:CU45" si="618">IF($CC45=CN$5,$AV45,0)</f>
        <v>0</v>
      </c>
      <c r="CO45" s="75">
        <f t="shared" si="618"/>
        <v>0</v>
      </c>
      <c r="CP45" s="75">
        <f t="shared" si="618"/>
        <v>0</v>
      </c>
      <c r="CQ45" s="75">
        <f t="shared" si="618"/>
        <v>0</v>
      </c>
      <c r="CR45" s="75">
        <f t="shared" si="618"/>
        <v>0</v>
      </c>
      <c r="CS45" s="75">
        <f t="shared" si="618"/>
        <v>40345.396</v>
      </c>
      <c r="CT45" s="75">
        <f t="shared" si="618"/>
        <v>0</v>
      </c>
      <c r="CU45" s="75">
        <f t="shared" si="618"/>
        <v>0</v>
      </c>
      <c r="CV45" s="75">
        <f t="shared" ref="CV45:DC45" si="619">IF($CC45=CV$5,$AW45,0)</f>
        <v>0</v>
      </c>
      <c r="CW45" s="75">
        <f t="shared" si="619"/>
        <v>0</v>
      </c>
      <c r="CX45" s="75">
        <f t="shared" si="619"/>
        <v>0</v>
      </c>
      <c r="CY45" s="75">
        <f t="shared" si="619"/>
        <v>0</v>
      </c>
      <c r="CZ45" s="75">
        <f t="shared" si="619"/>
        <v>0</v>
      </c>
      <c r="DA45" s="75">
        <f t="shared" si="619"/>
        <v>41688.09801</v>
      </c>
      <c r="DB45" s="75">
        <f t="shared" si="619"/>
        <v>0</v>
      </c>
      <c r="DC45" s="75">
        <f t="shared" si="619"/>
        <v>0</v>
      </c>
      <c r="DD45" s="75">
        <f t="shared" ref="DD45:DI45" si="620">IF($CD45=DD$5,$BQ45,0)</f>
        <v>0</v>
      </c>
      <c r="DE45" s="75">
        <f t="shared" si="620"/>
        <v>0</v>
      </c>
      <c r="DF45" s="75">
        <f t="shared" si="620"/>
        <v>0</v>
      </c>
      <c r="DG45" s="75">
        <f t="shared" si="620"/>
        <v>0</v>
      </c>
      <c r="DH45" s="75">
        <f t="shared" si="620"/>
        <v>0</v>
      </c>
      <c r="DI45" s="75" t="str">
        <f t="shared" si="620"/>
        <v>#REF!</v>
      </c>
      <c r="DJ45" s="75">
        <f t="shared" ref="DJ45:DO45" si="621">IF($CE45=DJ$5,$BT45,0)</f>
        <v>0</v>
      </c>
      <c r="DK45" s="75">
        <f t="shared" si="621"/>
        <v>0</v>
      </c>
      <c r="DL45" s="75">
        <f t="shared" si="621"/>
        <v>0</v>
      </c>
      <c r="DM45" s="75">
        <f t="shared" si="621"/>
        <v>0</v>
      </c>
      <c r="DN45" s="75">
        <f t="shared" si="621"/>
        <v>0</v>
      </c>
      <c r="DO45" s="75" t="str">
        <f t="shared" si="621"/>
        <v>#REF!</v>
      </c>
      <c r="DP45" s="75">
        <f t="shared" ref="DP45:DU45" si="622">IF($CD45=DP$5,$BR45,0)</f>
        <v>0</v>
      </c>
      <c r="DQ45" s="75">
        <f t="shared" si="622"/>
        <v>0</v>
      </c>
      <c r="DR45" s="75">
        <f t="shared" si="622"/>
        <v>0</v>
      </c>
      <c r="DS45" s="75">
        <f t="shared" si="622"/>
        <v>0</v>
      </c>
      <c r="DT45" s="75">
        <f t="shared" si="622"/>
        <v>0</v>
      </c>
      <c r="DU45" s="75">
        <f t="shared" si="622"/>
        <v>18171.59346</v>
      </c>
      <c r="DV45" s="75">
        <f t="shared" ref="DV45:EA45" si="623">IF($CE45=DV$5,$BU45,0)</f>
        <v>0</v>
      </c>
      <c r="DW45" s="75">
        <f t="shared" si="623"/>
        <v>0</v>
      </c>
      <c r="DX45" s="75">
        <f t="shared" si="623"/>
        <v>0</v>
      </c>
      <c r="DY45" s="75">
        <f t="shared" si="623"/>
        <v>0</v>
      </c>
      <c r="DZ45" s="75">
        <f t="shared" si="623"/>
        <v>0</v>
      </c>
      <c r="EA45" s="75">
        <f t="shared" si="623"/>
        <v>2824.17772</v>
      </c>
      <c r="EB45" s="75">
        <f t="shared" ref="EB45:EG45" si="624">IF($CD45=EB$5,$BS45,0)</f>
        <v>0</v>
      </c>
      <c r="EC45" s="75">
        <f t="shared" si="624"/>
        <v>0</v>
      </c>
      <c r="ED45" s="75">
        <f t="shared" si="624"/>
        <v>0</v>
      </c>
      <c r="EE45" s="75">
        <f t="shared" si="624"/>
        <v>0</v>
      </c>
      <c r="EF45" s="75">
        <f t="shared" si="624"/>
        <v>0</v>
      </c>
      <c r="EG45" s="75">
        <f t="shared" si="624"/>
        <v>22113.79543</v>
      </c>
      <c r="EH45" s="75">
        <f t="shared" ref="EH45:EM45" si="625">IF($CE45=EH$5,$BV45,0)</f>
        <v>0</v>
      </c>
      <c r="EI45" s="75">
        <f t="shared" si="625"/>
        <v>0</v>
      </c>
      <c r="EJ45" s="75">
        <f t="shared" si="625"/>
        <v>0</v>
      </c>
      <c r="EK45" s="75">
        <f t="shared" si="625"/>
        <v>0</v>
      </c>
      <c r="EL45" s="75">
        <f t="shared" si="625"/>
        <v>0</v>
      </c>
      <c r="EM45" s="75">
        <f t="shared" si="625"/>
        <v>2918.166861</v>
      </c>
    </row>
    <row r="46" ht="18.0" customHeight="1">
      <c r="A46" s="18"/>
      <c r="B46" s="112" t="s">
        <v>198</v>
      </c>
      <c r="C46" s="18"/>
      <c r="D46" s="28"/>
      <c r="E46" s="78"/>
      <c r="F46" s="78"/>
      <c r="G46" s="126"/>
      <c r="H46" s="126"/>
      <c r="I46" s="126"/>
      <c r="J46" s="126"/>
      <c r="K46" s="126"/>
      <c r="L46" s="126"/>
      <c r="M46" s="126"/>
      <c r="N46" s="126"/>
      <c r="O46" s="126"/>
      <c r="P46" s="18" t="s">
        <v>180</v>
      </c>
      <c r="Q46" s="140" t="s">
        <v>181</v>
      </c>
      <c r="R46" s="28">
        <v>9020.0</v>
      </c>
      <c r="S46" s="28">
        <v>1.0</v>
      </c>
      <c r="T46" s="28">
        <v>180.0</v>
      </c>
      <c r="U46" s="18" t="s">
        <v>199</v>
      </c>
      <c r="V46" s="18" t="s">
        <v>124</v>
      </c>
      <c r="W46" s="71">
        <v>1.0</v>
      </c>
      <c r="X46" s="90">
        <v>31180.0</v>
      </c>
      <c r="Y46" s="77">
        <f t="shared" si="535"/>
        <v>30.1</v>
      </c>
      <c r="Z46" s="77"/>
      <c r="AA46" s="28">
        <v>81.0</v>
      </c>
      <c r="AB46" s="28">
        <v>81.0</v>
      </c>
      <c r="AC46" s="28">
        <v>40.0</v>
      </c>
      <c r="AD46" s="92">
        <v>52.0</v>
      </c>
      <c r="AE46" s="28">
        <v>1.0</v>
      </c>
      <c r="AF46" s="28">
        <v>1.0</v>
      </c>
      <c r="AG46" s="28">
        <v>1.0</v>
      </c>
      <c r="AH46" s="28">
        <v>1.0</v>
      </c>
      <c r="AI46" s="28">
        <v>2.0</v>
      </c>
      <c r="AJ46" s="28">
        <v>1.0</v>
      </c>
      <c r="AK46" s="3"/>
      <c r="AL46" s="78"/>
      <c r="AM46" s="28"/>
      <c r="AN46" s="3"/>
      <c r="AO46" s="84" t="str">
        <f t="shared" si="344"/>
        <v>#REF!</v>
      </c>
      <c r="AP46" s="85" t="str">
        <f t="shared" ref="AP46:AQ46" si="626">AV46-AU46</f>
        <v>#REF!</v>
      </c>
      <c r="AQ46" s="85">
        <f t="shared" si="626"/>
        <v>945.09675</v>
      </c>
      <c r="AR46" s="85" t="str">
        <f t="shared" si="346"/>
        <v>#REF!</v>
      </c>
      <c r="AS46" s="84">
        <f t="shared" si="519"/>
        <v>20.194375</v>
      </c>
      <c r="AT46" s="84">
        <f t="shared" si="347"/>
        <v>20.64874844</v>
      </c>
      <c r="AU46" s="94" t="str">
        <f t="shared" si="537"/>
        <v>#REF!</v>
      </c>
      <c r="AV46" s="94">
        <f t="shared" si="538"/>
        <v>42004.3</v>
      </c>
      <c r="AW46" s="94">
        <f t="shared" si="539"/>
        <v>42949.39675</v>
      </c>
      <c r="AX46" s="94">
        <f t="shared" si="253"/>
        <v>15131.3184</v>
      </c>
      <c r="AY46" s="94">
        <f t="shared" si="254"/>
        <v>14787.4248</v>
      </c>
      <c r="AZ46" s="94">
        <f t="shared" si="255"/>
        <v>16118.29303</v>
      </c>
      <c r="BA46" s="91">
        <f t="shared" ref="BA46:BC46" si="627">$W46*D$82*$AJ46</f>
        <v>250</v>
      </c>
      <c r="BB46" s="91">
        <f t="shared" si="627"/>
        <v>250</v>
      </c>
      <c r="BC46" s="91">
        <f t="shared" si="627"/>
        <v>250</v>
      </c>
      <c r="BD46" s="91" t="str">
        <f t="shared" ref="BD46:BF46" si="628">IF(AU46&gt;=D$43,D$43/1000*D$42*$AE46,IF(MOD(AU46,1000)&gt;0.1,$AE46*D$42*(ABS(AU46/1000)+1),$AE46*D$42*ABS(AU46/1000)))</f>
        <v>#REF!</v>
      </c>
      <c r="BE46" s="91">
        <f t="shared" si="628"/>
        <v>234.803478</v>
      </c>
      <c r="BF46" s="91">
        <f t="shared" si="628"/>
        <v>239.9637063</v>
      </c>
      <c r="BG46" s="91" t="str">
        <f t="shared" si="542"/>
        <v>#REF!</v>
      </c>
      <c r="BH46" s="91">
        <f t="shared" si="543"/>
        <v>2604.2666</v>
      </c>
      <c r="BI46" s="91">
        <f t="shared" si="544"/>
        <v>2662.862599</v>
      </c>
      <c r="BJ46" s="91" t="str">
        <f t="shared" si="545"/>
        <v>#REF!</v>
      </c>
      <c r="BK46" s="91">
        <f t="shared" si="580"/>
        <v>2576.963805</v>
      </c>
      <c r="BL46" s="91" t="str">
        <f t="shared" ref="BL46:BN46" si="629">$AF46*AU46*D$85</f>
        <v>#REF!</v>
      </c>
      <c r="BM46" s="91">
        <f t="shared" si="629"/>
        <v>609.06235</v>
      </c>
      <c r="BN46" s="91">
        <f t="shared" si="629"/>
        <v>622.7662529</v>
      </c>
      <c r="BO46" s="95">
        <f t="shared" si="547"/>
        <v>72</v>
      </c>
      <c r="BP46" s="95">
        <f t="shared" si="548"/>
        <v>72</v>
      </c>
      <c r="BQ46" s="91" t="str">
        <f t="shared" si="357"/>
        <v>#REF!</v>
      </c>
      <c r="BR46" s="91">
        <f t="shared" si="54"/>
        <v>18557.55723</v>
      </c>
      <c r="BS46" s="91">
        <f t="shared" si="358"/>
        <v>22542.84939</v>
      </c>
      <c r="BT46" s="91" t="str">
        <f t="shared" ref="BT46:BV46" si="630">IF($AG46=0,0,IF($AG46=1,D$48*AU46,IF($AG46=2,AU46*D$54,"Error in col x")))</f>
        <v>#REF!</v>
      </c>
      <c r="BU46" s="91">
        <f t="shared" si="630"/>
        <v>2940.301</v>
      </c>
      <c r="BV46" s="91">
        <f t="shared" si="630"/>
        <v>3006.457773</v>
      </c>
      <c r="BW46" s="91" t="str">
        <f t="shared" ref="BW46:BY46" si="631">SUM(BQ46,BT46)</f>
        <v>#REF!</v>
      </c>
      <c r="BX46" s="91">
        <f t="shared" si="631"/>
        <v>21497.85823</v>
      </c>
      <c r="BY46" s="91">
        <f t="shared" si="631"/>
        <v>25549.30717</v>
      </c>
      <c r="BZ46" s="14"/>
      <c r="CA46" s="44" t="str">
        <f t="shared" ref="CA46:CB46" si="632">SUM(AU46,BW46)</f>
        <v>#REF!</v>
      </c>
      <c r="CB46" s="44">
        <f t="shared" si="632"/>
        <v>63502.15823</v>
      </c>
      <c r="CC46" s="69">
        <f t="shared" si="59"/>
        <v>90201180</v>
      </c>
      <c r="CD46" s="69">
        <f t="shared" si="60"/>
        <v>90202080</v>
      </c>
      <c r="CE46" s="69">
        <f t="shared" si="430"/>
        <v>90202380</v>
      </c>
      <c r="CF46" s="75">
        <f t="shared" ref="CF46:CM46" si="633">IF($CC46=CF$5,$AU46,0)</f>
        <v>0</v>
      </c>
      <c r="CG46" s="75">
        <f t="shared" si="633"/>
        <v>0</v>
      </c>
      <c r="CH46" s="75">
        <f t="shared" si="633"/>
        <v>0</v>
      </c>
      <c r="CI46" s="75">
        <f t="shared" si="633"/>
        <v>0</v>
      </c>
      <c r="CJ46" s="75">
        <f t="shared" si="633"/>
        <v>0</v>
      </c>
      <c r="CK46" s="75" t="str">
        <f t="shared" si="633"/>
        <v>#REF!</v>
      </c>
      <c r="CL46" s="75">
        <f t="shared" si="633"/>
        <v>0</v>
      </c>
      <c r="CM46" s="75">
        <f t="shared" si="633"/>
        <v>0</v>
      </c>
      <c r="CN46" s="75">
        <f t="shared" ref="CN46:CU46" si="634">IF($CC46=CN$5,$AV46,0)</f>
        <v>0</v>
      </c>
      <c r="CO46" s="75">
        <f t="shared" si="634"/>
        <v>0</v>
      </c>
      <c r="CP46" s="75">
        <f t="shared" si="634"/>
        <v>0</v>
      </c>
      <c r="CQ46" s="75">
        <f t="shared" si="634"/>
        <v>0</v>
      </c>
      <c r="CR46" s="75">
        <f t="shared" si="634"/>
        <v>0</v>
      </c>
      <c r="CS46" s="75">
        <f t="shared" si="634"/>
        <v>42004.3</v>
      </c>
      <c r="CT46" s="75">
        <f t="shared" si="634"/>
        <v>0</v>
      </c>
      <c r="CU46" s="75">
        <f t="shared" si="634"/>
        <v>0</v>
      </c>
      <c r="CV46" s="75">
        <f t="shared" ref="CV46:DC46" si="635">IF($CC46=CV$5,$AW46,0)</f>
        <v>0</v>
      </c>
      <c r="CW46" s="75">
        <f t="shared" si="635"/>
        <v>0</v>
      </c>
      <c r="CX46" s="75">
        <f t="shared" si="635"/>
        <v>0</v>
      </c>
      <c r="CY46" s="75">
        <f t="shared" si="635"/>
        <v>0</v>
      </c>
      <c r="CZ46" s="75">
        <f t="shared" si="635"/>
        <v>0</v>
      </c>
      <c r="DA46" s="75">
        <f t="shared" si="635"/>
        <v>42949.39675</v>
      </c>
      <c r="DB46" s="75">
        <f t="shared" si="635"/>
        <v>0</v>
      </c>
      <c r="DC46" s="75">
        <f t="shared" si="635"/>
        <v>0</v>
      </c>
      <c r="DD46" s="75">
        <f t="shared" ref="DD46:DI46" si="636">IF($CD46=DD$5,$BQ46,0)</f>
        <v>0</v>
      </c>
      <c r="DE46" s="75">
        <f t="shared" si="636"/>
        <v>0</v>
      </c>
      <c r="DF46" s="75">
        <f t="shared" si="636"/>
        <v>0</v>
      </c>
      <c r="DG46" s="75">
        <f t="shared" si="636"/>
        <v>0</v>
      </c>
      <c r="DH46" s="75">
        <f t="shared" si="636"/>
        <v>0</v>
      </c>
      <c r="DI46" s="75" t="str">
        <f t="shared" si="636"/>
        <v>#REF!</v>
      </c>
      <c r="DJ46" s="75">
        <f t="shared" ref="DJ46:DO46" si="637">IF($CE46=DJ$5,$BT46,0)</f>
        <v>0</v>
      </c>
      <c r="DK46" s="75">
        <f t="shared" si="637"/>
        <v>0</v>
      </c>
      <c r="DL46" s="75">
        <f t="shared" si="637"/>
        <v>0</v>
      </c>
      <c r="DM46" s="75">
        <f t="shared" si="637"/>
        <v>0</v>
      </c>
      <c r="DN46" s="75">
        <f t="shared" si="637"/>
        <v>0</v>
      </c>
      <c r="DO46" s="75" t="str">
        <f t="shared" si="637"/>
        <v>#REF!</v>
      </c>
      <c r="DP46" s="75">
        <f t="shared" ref="DP46:DU46" si="638">IF($CD46=DP$5,$BR46,0)</f>
        <v>0</v>
      </c>
      <c r="DQ46" s="75">
        <f t="shared" si="638"/>
        <v>0</v>
      </c>
      <c r="DR46" s="75">
        <f t="shared" si="638"/>
        <v>0</v>
      </c>
      <c r="DS46" s="75">
        <f t="shared" si="638"/>
        <v>0</v>
      </c>
      <c r="DT46" s="75">
        <f t="shared" si="638"/>
        <v>0</v>
      </c>
      <c r="DU46" s="75">
        <f t="shared" si="638"/>
        <v>18557.55723</v>
      </c>
      <c r="DV46" s="75">
        <f t="shared" ref="DV46:EA46" si="639">IF($CE46=DV$5,$BU46,0)</f>
        <v>0</v>
      </c>
      <c r="DW46" s="75">
        <f t="shared" si="639"/>
        <v>0</v>
      </c>
      <c r="DX46" s="75">
        <f t="shared" si="639"/>
        <v>0</v>
      </c>
      <c r="DY46" s="75">
        <f t="shared" si="639"/>
        <v>0</v>
      </c>
      <c r="DZ46" s="75">
        <f t="shared" si="639"/>
        <v>0</v>
      </c>
      <c r="EA46" s="75">
        <f t="shared" si="639"/>
        <v>2940.301</v>
      </c>
      <c r="EB46" s="75">
        <f t="shared" ref="EB46:EG46" si="640">IF($CD46=EB$5,$BS46,0)</f>
        <v>0</v>
      </c>
      <c r="EC46" s="75">
        <f t="shared" si="640"/>
        <v>0</v>
      </c>
      <c r="ED46" s="75">
        <f t="shared" si="640"/>
        <v>0</v>
      </c>
      <c r="EE46" s="75">
        <f t="shared" si="640"/>
        <v>0</v>
      </c>
      <c r="EF46" s="75">
        <f t="shared" si="640"/>
        <v>0</v>
      </c>
      <c r="EG46" s="75">
        <f t="shared" si="640"/>
        <v>22542.84939</v>
      </c>
      <c r="EH46" s="75">
        <f t="shared" ref="EH46:EM46" si="641">IF($CE46=EH$5,$BV46,0)</f>
        <v>0</v>
      </c>
      <c r="EI46" s="75">
        <f t="shared" si="641"/>
        <v>0</v>
      </c>
      <c r="EJ46" s="75">
        <f t="shared" si="641"/>
        <v>0</v>
      </c>
      <c r="EK46" s="75">
        <f t="shared" si="641"/>
        <v>0</v>
      </c>
      <c r="EL46" s="75">
        <f t="shared" si="641"/>
        <v>0</v>
      </c>
      <c r="EM46" s="75">
        <f t="shared" si="641"/>
        <v>3006.457773</v>
      </c>
    </row>
    <row r="47" ht="18.0" customHeight="1">
      <c r="A47" s="18"/>
      <c r="B47" s="18" t="s">
        <v>168</v>
      </c>
      <c r="C47" s="18"/>
      <c r="D47" s="28"/>
      <c r="E47" s="146">
        <v>0.0</v>
      </c>
      <c r="F47" s="146">
        <v>0.0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8"/>
      <c r="Q47" s="140" t="s">
        <v>181</v>
      </c>
      <c r="R47" s="28">
        <v>9020.0</v>
      </c>
      <c r="S47" s="28">
        <v>1.0</v>
      </c>
      <c r="T47" s="28">
        <v>180.0</v>
      </c>
      <c r="U47" s="158" t="s">
        <v>201</v>
      </c>
      <c r="V47" s="158" t="s">
        <v>202</v>
      </c>
      <c r="W47" s="159">
        <v>0.5</v>
      </c>
      <c r="X47" s="160">
        <v>42282.0</v>
      </c>
      <c r="Y47" s="161">
        <f t="shared" si="535"/>
        <v>0.3</v>
      </c>
      <c r="Z47" s="161"/>
      <c r="AA47" s="162">
        <v>57.0</v>
      </c>
      <c r="AB47" s="162">
        <v>58.0</v>
      </c>
      <c r="AC47" s="162">
        <v>20.0</v>
      </c>
      <c r="AD47" s="92">
        <v>37.0</v>
      </c>
      <c r="AE47" s="163">
        <v>1.0</v>
      </c>
      <c r="AF47" s="163">
        <v>1.0</v>
      </c>
      <c r="AG47" s="163">
        <v>1.0</v>
      </c>
      <c r="AH47" s="163">
        <v>1.0</v>
      </c>
      <c r="AI47" s="163">
        <v>1.0</v>
      </c>
      <c r="AJ47" s="163">
        <v>1.0</v>
      </c>
      <c r="AK47" s="3"/>
      <c r="AL47" s="40" t="s">
        <v>13</v>
      </c>
      <c r="AM47" s="28"/>
      <c r="AN47" s="3"/>
      <c r="AO47" s="84" t="str">
        <f t="shared" si="344"/>
        <v>#REF!</v>
      </c>
      <c r="AP47" s="85" t="str">
        <f t="shared" ref="AP47:AQ47" si="642">AV47-AU47</f>
        <v>#REF!</v>
      </c>
      <c r="AQ47" s="85">
        <f t="shared" si="642"/>
        <v>377.26569</v>
      </c>
      <c r="AR47" s="85" t="str">
        <f t="shared" si="346"/>
        <v>#REF!</v>
      </c>
      <c r="AS47" s="84">
        <f t="shared" si="519"/>
        <v>18.46635</v>
      </c>
      <c r="AT47" s="84">
        <f t="shared" si="347"/>
        <v>18.9761685</v>
      </c>
      <c r="AU47" s="94" t="str">
        <f t="shared" si="537"/>
        <v>#REF!</v>
      </c>
      <c r="AV47" s="94">
        <f t="shared" si="538"/>
        <v>13665.099</v>
      </c>
      <c r="AW47" s="94">
        <f t="shared" si="539"/>
        <v>14042.36469</v>
      </c>
      <c r="AX47" s="94">
        <f t="shared" si="253"/>
        <v>3356.8128</v>
      </c>
      <c r="AY47" s="94">
        <f t="shared" si="254"/>
        <v>3280.5216</v>
      </c>
      <c r="AZ47" s="94">
        <f t="shared" si="255"/>
        <v>3575.768544</v>
      </c>
      <c r="BA47" s="91">
        <f t="shared" ref="BA47:BC47" si="643">$W47*D$82*$AJ47</f>
        <v>125</v>
      </c>
      <c r="BB47" s="91">
        <f t="shared" si="643"/>
        <v>125</v>
      </c>
      <c r="BC47" s="91">
        <f t="shared" si="643"/>
        <v>125</v>
      </c>
      <c r="BD47" s="91" t="str">
        <f t="shared" ref="BD47:BF47" si="644">IF(AU47&gt;=D$43,D$43/1000*D$42*$AE47,IF(MOD(AU47,1000)&gt;0.1,$AE47*D$42*(ABS(AU47/1000)+1),$AE47*D$42*ABS(AU47/1000)))</f>
        <v>#REF!</v>
      </c>
      <c r="BE47" s="91">
        <f t="shared" si="644"/>
        <v>80.07144054</v>
      </c>
      <c r="BF47" s="91">
        <f t="shared" si="644"/>
        <v>82.13131121</v>
      </c>
      <c r="BG47" s="91" t="str">
        <f t="shared" si="542"/>
        <v>#REF!</v>
      </c>
      <c r="BH47" s="91">
        <f t="shared" si="543"/>
        <v>847.236138</v>
      </c>
      <c r="BI47" s="91">
        <f t="shared" si="544"/>
        <v>870.6266108</v>
      </c>
      <c r="BJ47" s="91" t="str">
        <f t="shared" si="545"/>
        <v>#REF!</v>
      </c>
      <c r="BK47" s="91">
        <f t="shared" si="580"/>
        <v>842.5418814</v>
      </c>
      <c r="BL47" s="91" t="str">
        <f t="shared" ref="BL47:BN47" si="645">$AF47*AU47*D$85</f>
        <v>#REF!</v>
      </c>
      <c r="BM47" s="91">
        <f t="shared" si="645"/>
        <v>198.1439355</v>
      </c>
      <c r="BN47" s="91">
        <f t="shared" si="645"/>
        <v>203.614288</v>
      </c>
      <c r="BO47" s="95">
        <f t="shared" si="547"/>
        <v>72</v>
      </c>
      <c r="BP47" s="95">
        <f t="shared" si="548"/>
        <v>72</v>
      </c>
      <c r="BQ47" s="91" t="str">
        <f t="shared" si="357"/>
        <v>#REF!</v>
      </c>
      <c r="BR47" s="91">
        <f t="shared" si="54"/>
        <v>4602.973114</v>
      </c>
      <c r="BS47" s="91">
        <f t="shared" si="358"/>
        <v>5771.682635</v>
      </c>
      <c r="BT47" s="91" t="str">
        <f t="shared" ref="BT47:BV47" si="646">IF($AG47=0,0,IF($AG47=1,D$48*AU47,IF($AG47=2,AU47*D$54,"Error in col x")))</f>
        <v>#REF!</v>
      </c>
      <c r="BU47" s="91">
        <f t="shared" si="646"/>
        <v>956.55693</v>
      </c>
      <c r="BV47" s="91">
        <f t="shared" si="646"/>
        <v>982.9655283</v>
      </c>
      <c r="BW47" s="91" t="str">
        <f t="shared" ref="BW47:BY47" si="647">SUM(BQ47,BT47)</f>
        <v>#REF!</v>
      </c>
      <c r="BX47" s="91">
        <f t="shared" si="647"/>
        <v>5559.530044</v>
      </c>
      <c r="BY47" s="91">
        <f t="shared" si="647"/>
        <v>6754.648164</v>
      </c>
      <c r="BZ47" s="14"/>
      <c r="CA47" s="44" t="str">
        <f t="shared" ref="CA47:CB47" si="648">SUM(AU47,BW47)</f>
        <v>#REF!</v>
      </c>
      <c r="CB47" s="44">
        <f t="shared" si="648"/>
        <v>19224.62904</v>
      </c>
      <c r="CC47" s="69">
        <f t="shared" si="59"/>
        <v>90201180</v>
      </c>
      <c r="CD47" s="69">
        <f t="shared" si="60"/>
        <v>90202080</v>
      </c>
      <c r="CE47" s="69">
        <f t="shared" si="430"/>
        <v>90202380</v>
      </c>
      <c r="CF47" s="75">
        <f t="shared" ref="CF47:CM47" si="649">IF($CC47=CF$5,$AU47,0)</f>
        <v>0</v>
      </c>
      <c r="CG47" s="75">
        <f t="shared" si="649"/>
        <v>0</v>
      </c>
      <c r="CH47" s="75">
        <f t="shared" si="649"/>
        <v>0</v>
      </c>
      <c r="CI47" s="75">
        <f t="shared" si="649"/>
        <v>0</v>
      </c>
      <c r="CJ47" s="75">
        <f t="shared" si="649"/>
        <v>0</v>
      </c>
      <c r="CK47" s="75" t="str">
        <f t="shared" si="649"/>
        <v>#REF!</v>
      </c>
      <c r="CL47" s="75">
        <f t="shared" si="649"/>
        <v>0</v>
      </c>
      <c r="CM47" s="75">
        <f t="shared" si="649"/>
        <v>0</v>
      </c>
      <c r="CN47" s="75">
        <f t="shared" ref="CN47:CU47" si="650">IF($CC47=CN$5,$AV47,0)</f>
        <v>0</v>
      </c>
      <c r="CO47" s="75">
        <f t="shared" si="650"/>
        <v>0</v>
      </c>
      <c r="CP47" s="75">
        <f t="shared" si="650"/>
        <v>0</v>
      </c>
      <c r="CQ47" s="75">
        <f t="shared" si="650"/>
        <v>0</v>
      </c>
      <c r="CR47" s="75">
        <f t="shared" si="650"/>
        <v>0</v>
      </c>
      <c r="CS47" s="75">
        <f t="shared" si="650"/>
        <v>13665.099</v>
      </c>
      <c r="CT47" s="75">
        <f t="shared" si="650"/>
        <v>0</v>
      </c>
      <c r="CU47" s="75">
        <f t="shared" si="650"/>
        <v>0</v>
      </c>
      <c r="CV47" s="75">
        <f t="shared" ref="CV47:DC47" si="651">IF($CC47=CV$5,$AW47,0)</f>
        <v>0</v>
      </c>
      <c r="CW47" s="75">
        <f t="shared" si="651"/>
        <v>0</v>
      </c>
      <c r="CX47" s="75">
        <f t="shared" si="651"/>
        <v>0</v>
      </c>
      <c r="CY47" s="75">
        <f t="shared" si="651"/>
        <v>0</v>
      </c>
      <c r="CZ47" s="75">
        <f t="shared" si="651"/>
        <v>0</v>
      </c>
      <c r="DA47" s="75">
        <f t="shared" si="651"/>
        <v>14042.36469</v>
      </c>
      <c r="DB47" s="75">
        <f t="shared" si="651"/>
        <v>0</v>
      </c>
      <c r="DC47" s="75">
        <f t="shared" si="651"/>
        <v>0</v>
      </c>
      <c r="DD47" s="75">
        <f t="shared" ref="DD47:DI47" si="652">IF($CD47=DD$5,$BQ47,0)</f>
        <v>0</v>
      </c>
      <c r="DE47" s="75">
        <f t="shared" si="652"/>
        <v>0</v>
      </c>
      <c r="DF47" s="75">
        <f t="shared" si="652"/>
        <v>0</v>
      </c>
      <c r="DG47" s="75">
        <f t="shared" si="652"/>
        <v>0</v>
      </c>
      <c r="DH47" s="75">
        <f t="shared" si="652"/>
        <v>0</v>
      </c>
      <c r="DI47" s="75" t="str">
        <f t="shared" si="652"/>
        <v>#REF!</v>
      </c>
      <c r="DJ47" s="75">
        <f t="shared" ref="DJ47:DO47" si="653">IF($CE47=DJ$5,$BT47,0)</f>
        <v>0</v>
      </c>
      <c r="DK47" s="75">
        <f t="shared" si="653"/>
        <v>0</v>
      </c>
      <c r="DL47" s="75">
        <f t="shared" si="653"/>
        <v>0</v>
      </c>
      <c r="DM47" s="75">
        <f t="shared" si="653"/>
        <v>0</v>
      </c>
      <c r="DN47" s="75">
        <f t="shared" si="653"/>
        <v>0</v>
      </c>
      <c r="DO47" s="75" t="str">
        <f t="shared" si="653"/>
        <v>#REF!</v>
      </c>
      <c r="DP47" s="75">
        <f t="shared" ref="DP47:DU47" si="654">IF($CD47=DP$5,$BR47,0)</f>
        <v>0</v>
      </c>
      <c r="DQ47" s="75">
        <f t="shared" si="654"/>
        <v>0</v>
      </c>
      <c r="DR47" s="75">
        <f t="shared" si="654"/>
        <v>0</v>
      </c>
      <c r="DS47" s="75">
        <f t="shared" si="654"/>
        <v>0</v>
      </c>
      <c r="DT47" s="75">
        <f t="shared" si="654"/>
        <v>0</v>
      </c>
      <c r="DU47" s="75">
        <f t="shared" si="654"/>
        <v>4602.973114</v>
      </c>
      <c r="DV47" s="75">
        <f t="shared" ref="DV47:EA47" si="655">IF($CE47=DV$5,$BU47,0)</f>
        <v>0</v>
      </c>
      <c r="DW47" s="75">
        <f t="shared" si="655"/>
        <v>0</v>
      </c>
      <c r="DX47" s="75">
        <f t="shared" si="655"/>
        <v>0</v>
      </c>
      <c r="DY47" s="75">
        <f t="shared" si="655"/>
        <v>0</v>
      </c>
      <c r="DZ47" s="75">
        <f t="shared" si="655"/>
        <v>0</v>
      </c>
      <c r="EA47" s="75">
        <f t="shared" si="655"/>
        <v>956.55693</v>
      </c>
      <c r="EB47" s="75">
        <f t="shared" ref="EB47:EG47" si="656">IF($CD47=EB$5,$BS47,0)</f>
        <v>0</v>
      </c>
      <c r="EC47" s="75">
        <f t="shared" si="656"/>
        <v>0</v>
      </c>
      <c r="ED47" s="75">
        <f t="shared" si="656"/>
        <v>0</v>
      </c>
      <c r="EE47" s="75">
        <f t="shared" si="656"/>
        <v>0</v>
      </c>
      <c r="EF47" s="75">
        <f t="shared" si="656"/>
        <v>0</v>
      </c>
      <c r="EG47" s="75">
        <f t="shared" si="656"/>
        <v>5771.682635</v>
      </c>
      <c r="EH47" s="75">
        <f t="shared" ref="EH47:EM47" si="657">IF($CE47=EH$5,$BV47,0)</f>
        <v>0</v>
      </c>
      <c r="EI47" s="75">
        <f t="shared" si="657"/>
        <v>0</v>
      </c>
      <c r="EJ47" s="75">
        <f t="shared" si="657"/>
        <v>0</v>
      </c>
      <c r="EK47" s="75">
        <f t="shared" si="657"/>
        <v>0</v>
      </c>
      <c r="EL47" s="75">
        <f t="shared" si="657"/>
        <v>0</v>
      </c>
      <c r="EM47" s="75">
        <f t="shared" si="657"/>
        <v>982.9655283</v>
      </c>
    </row>
    <row r="48" ht="18.0" customHeight="1">
      <c r="A48" s="18"/>
      <c r="B48" s="126" t="s">
        <v>172</v>
      </c>
      <c r="C48" s="18"/>
      <c r="D48" s="146">
        <v>0.07</v>
      </c>
      <c r="E48" s="78">
        <v>0.07</v>
      </c>
      <c r="F48" s="78">
        <v>0.07</v>
      </c>
      <c r="G48" s="164"/>
      <c r="H48" s="164"/>
      <c r="I48" s="164"/>
      <c r="J48" s="164"/>
      <c r="K48" s="164"/>
      <c r="L48" s="164"/>
      <c r="M48" s="164"/>
      <c r="N48" s="164"/>
      <c r="O48" s="164"/>
      <c r="P48" s="18"/>
      <c r="Q48" s="140" t="s">
        <v>181</v>
      </c>
      <c r="R48" s="36">
        <v>9020.0</v>
      </c>
      <c r="S48" s="28">
        <v>1.0</v>
      </c>
      <c r="T48" s="28">
        <v>180.0</v>
      </c>
      <c r="U48" s="106" t="s">
        <v>203</v>
      </c>
      <c r="V48" s="106" t="s">
        <v>204</v>
      </c>
      <c r="W48" s="134">
        <v>0.5</v>
      </c>
      <c r="X48" s="165">
        <v>42268.0</v>
      </c>
      <c r="Y48" s="77">
        <f t="shared" si="535"/>
        <v>0.2</v>
      </c>
      <c r="Z48" s="77"/>
      <c r="AA48" s="36">
        <v>57.0</v>
      </c>
      <c r="AB48" s="36">
        <v>57.0</v>
      </c>
      <c r="AC48" s="36">
        <v>20.0</v>
      </c>
      <c r="AD48" s="92">
        <v>37.0</v>
      </c>
      <c r="AE48" s="109">
        <v>1.0</v>
      </c>
      <c r="AF48" s="109">
        <v>1.0</v>
      </c>
      <c r="AG48" s="109">
        <v>1.0</v>
      </c>
      <c r="AH48" s="109">
        <v>1.0</v>
      </c>
      <c r="AI48" s="163">
        <v>1.0</v>
      </c>
      <c r="AJ48" s="163">
        <v>1.0</v>
      </c>
      <c r="AK48" s="3"/>
      <c r="AL48" s="19" t="s">
        <v>7</v>
      </c>
      <c r="AM48" s="28"/>
      <c r="AN48" s="3"/>
      <c r="AO48" s="84" t="str">
        <f t="shared" si="344"/>
        <v>#REF!</v>
      </c>
      <c r="AP48" s="85" t="str">
        <f t="shared" ref="AP48:AQ48" si="658">AV48-AU48</f>
        <v>#REF!</v>
      </c>
      <c r="AQ48" s="85">
        <f t="shared" si="658"/>
        <v>314.8647275</v>
      </c>
      <c r="AR48" s="85" t="str">
        <f t="shared" si="346"/>
        <v>#REF!</v>
      </c>
      <c r="AS48" s="84">
        <f t="shared" si="519"/>
        <v>18.46635</v>
      </c>
      <c r="AT48" s="84">
        <f t="shared" si="347"/>
        <v>18.89184288</v>
      </c>
      <c r="AU48" s="94" t="str">
        <f t="shared" si="537"/>
        <v>#REF!</v>
      </c>
      <c r="AV48" s="94">
        <f t="shared" si="538"/>
        <v>13665.099</v>
      </c>
      <c r="AW48" s="94">
        <f t="shared" si="539"/>
        <v>13979.96373</v>
      </c>
      <c r="AX48" s="94">
        <f t="shared" si="253"/>
        <v>3356.8128</v>
      </c>
      <c r="AY48" s="94">
        <f t="shared" si="254"/>
        <v>3280.5216</v>
      </c>
      <c r="AZ48" s="94">
        <f t="shared" si="255"/>
        <v>3575.768544</v>
      </c>
      <c r="BA48" s="91">
        <f t="shared" ref="BA48:BC48" si="659">$W48*D$82*$AJ48</f>
        <v>125</v>
      </c>
      <c r="BB48" s="91">
        <f t="shared" si="659"/>
        <v>125</v>
      </c>
      <c r="BC48" s="91">
        <f t="shared" si="659"/>
        <v>125</v>
      </c>
      <c r="BD48" s="91" t="str">
        <f t="shared" ref="BD48:BF48" si="660">IF(AU48&gt;=D$43,D$43/1000*D$42*$AE48,IF(MOD(AU48,1000)&gt;0.1,$AE48*D$42*(ABS(AU48/1000)+1),$AE48*D$42*ABS(AU48/1000)))</f>
        <v>#REF!</v>
      </c>
      <c r="BE48" s="91">
        <f t="shared" si="660"/>
        <v>80.07144054</v>
      </c>
      <c r="BF48" s="91">
        <f t="shared" si="660"/>
        <v>81.79060195</v>
      </c>
      <c r="BG48" s="91" t="str">
        <f t="shared" si="542"/>
        <v>#REF!</v>
      </c>
      <c r="BH48" s="91">
        <f t="shared" si="543"/>
        <v>847.236138</v>
      </c>
      <c r="BI48" s="91">
        <f t="shared" si="544"/>
        <v>866.7577511</v>
      </c>
      <c r="BJ48" s="91" t="str">
        <f t="shared" si="545"/>
        <v>#REF!</v>
      </c>
      <c r="BK48" s="91">
        <f t="shared" si="580"/>
        <v>838.7978237</v>
      </c>
      <c r="BL48" s="91" t="str">
        <f t="shared" ref="BL48:BN48" si="661">$AF48*AU48*D$85</f>
        <v>#REF!</v>
      </c>
      <c r="BM48" s="91">
        <f t="shared" si="661"/>
        <v>198.1439355</v>
      </c>
      <c r="BN48" s="91">
        <f t="shared" si="661"/>
        <v>202.709474</v>
      </c>
      <c r="BO48" s="95">
        <f t="shared" si="547"/>
        <v>72</v>
      </c>
      <c r="BP48" s="95">
        <f t="shared" si="548"/>
        <v>72</v>
      </c>
      <c r="BQ48" s="91" t="str">
        <f t="shared" si="357"/>
        <v>#REF!</v>
      </c>
      <c r="BR48" s="91">
        <f t="shared" si="54"/>
        <v>4602.973114</v>
      </c>
      <c r="BS48" s="91">
        <f t="shared" si="358"/>
        <v>5762.824195</v>
      </c>
      <c r="BT48" s="91" t="str">
        <f t="shared" ref="BT48:BV48" si="662">IF($AG48=0,0,IF($AG48=1,D$48*AU48,IF($AG48=2,AU48*D$54,"Error in col x")))</f>
        <v>#REF!</v>
      </c>
      <c r="BU48" s="91">
        <f t="shared" si="662"/>
        <v>956.55693</v>
      </c>
      <c r="BV48" s="91">
        <f t="shared" si="662"/>
        <v>978.5974609</v>
      </c>
      <c r="BW48" s="91" t="str">
        <f t="shared" ref="BW48:BY48" si="663">SUM(BQ48,BT48)</f>
        <v>#REF!</v>
      </c>
      <c r="BX48" s="91">
        <f t="shared" si="663"/>
        <v>5559.530044</v>
      </c>
      <c r="BY48" s="91">
        <f t="shared" si="663"/>
        <v>6741.421656</v>
      </c>
      <c r="BZ48" s="14"/>
      <c r="CA48" s="44" t="str">
        <f t="shared" ref="CA48:CB48" si="664">SUM(AU48,BW48)</f>
        <v>#REF!</v>
      </c>
      <c r="CB48" s="44">
        <f t="shared" si="664"/>
        <v>19224.62904</v>
      </c>
      <c r="CC48" s="69">
        <f t="shared" si="59"/>
        <v>90201180</v>
      </c>
      <c r="CD48" s="69">
        <f t="shared" si="60"/>
        <v>90202080</v>
      </c>
      <c r="CE48" s="69">
        <f t="shared" si="430"/>
        <v>90202380</v>
      </c>
      <c r="CF48" s="75">
        <f t="shared" ref="CF48:CM48" si="665">IF($CC48=CF$5,$AU48,0)</f>
        <v>0</v>
      </c>
      <c r="CG48" s="75">
        <f t="shared" si="665"/>
        <v>0</v>
      </c>
      <c r="CH48" s="75">
        <f t="shared" si="665"/>
        <v>0</v>
      </c>
      <c r="CI48" s="75">
        <f t="shared" si="665"/>
        <v>0</v>
      </c>
      <c r="CJ48" s="75">
        <f t="shared" si="665"/>
        <v>0</v>
      </c>
      <c r="CK48" s="75" t="str">
        <f t="shared" si="665"/>
        <v>#REF!</v>
      </c>
      <c r="CL48" s="75">
        <f t="shared" si="665"/>
        <v>0</v>
      </c>
      <c r="CM48" s="75">
        <f t="shared" si="665"/>
        <v>0</v>
      </c>
      <c r="CN48" s="75">
        <f t="shared" ref="CN48:CU48" si="666">IF($CC48=CN$5,$AV48,0)</f>
        <v>0</v>
      </c>
      <c r="CO48" s="75">
        <f t="shared" si="666"/>
        <v>0</v>
      </c>
      <c r="CP48" s="75">
        <f t="shared" si="666"/>
        <v>0</v>
      </c>
      <c r="CQ48" s="75">
        <f t="shared" si="666"/>
        <v>0</v>
      </c>
      <c r="CR48" s="75">
        <f t="shared" si="666"/>
        <v>0</v>
      </c>
      <c r="CS48" s="75">
        <f t="shared" si="666"/>
        <v>13665.099</v>
      </c>
      <c r="CT48" s="75">
        <f t="shared" si="666"/>
        <v>0</v>
      </c>
      <c r="CU48" s="75">
        <f t="shared" si="666"/>
        <v>0</v>
      </c>
      <c r="CV48" s="75">
        <f t="shared" ref="CV48:DC48" si="667">IF($CC48=CV$5,$AW48,0)</f>
        <v>0</v>
      </c>
      <c r="CW48" s="75">
        <f t="shared" si="667"/>
        <v>0</v>
      </c>
      <c r="CX48" s="75">
        <f t="shared" si="667"/>
        <v>0</v>
      </c>
      <c r="CY48" s="75">
        <f t="shared" si="667"/>
        <v>0</v>
      </c>
      <c r="CZ48" s="75">
        <f t="shared" si="667"/>
        <v>0</v>
      </c>
      <c r="DA48" s="75">
        <f t="shared" si="667"/>
        <v>13979.96373</v>
      </c>
      <c r="DB48" s="75">
        <f t="shared" si="667"/>
        <v>0</v>
      </c>
      <c r="DC48" s="75">
        <f t="shared" si="667"/>
        <v>0</v>
      </c>
      <c r="DD48" s="75">
        <f t="shared" ref="DD48:DI48" si="668">IF($CD48=DD$5,$BQ48,0)</f>
        <v>0</v>
      </c>
      <c r="DE48" s="75">
        <f t="shared" si="668"/>
        <v>0</v>
      </c>
      <c r="DF48" s="75">
        <f t="shared" si="668"/>
        <v>0</v>
      </c>
      <c r="DG48" s="75">
        <f t="shared" si="668"/>
        <v>0</v>
      </c>
      <c r="DH48" s="75">
        <f t="shared" si="668"/>
        <v>0</v>
      </c>
      <c r="DI48" s="75" t="str">
        <f t="shared" si="668"/>
        <v>#REF!</v>
      </c>
      <c r="DJ48" s="75">
        <f t="shared" ref="DJ48:DO48" si="669">IF($CE48=DJ$5,$BT48,0)</f>
        <v>0</v>
      </c>
      <c r="DK48" s="75">
        <f t="shared" si="669"/>
        <v>0</v>
      </c>
      <c r="DL48" s="75">
        <f t="shared" si="669"/>
        <v>0</v>
      </c>
      <c r="DM48" s="75">
        <f t="shared" si="669"/>
        <v>0</v>
      </c>
      <c r="DN48" s="75">
        <f t="shared" si="669"/>
        <v>0</v>
      </c>
      <c r="DO48" s="75" t="str">
        <f t="shared" si="669"/>
        <v>#REF!</v>
      </c>
      <c r="DP48" s="75">
        <f t="shared" ref="DP48:DU48" si="670">IF($CD48=DP$5,$BR48,0)</f>
        <v>0</v>
      </c>
      <c r="DQ48" s="75">
        <f t="shared" si="670"/>
        <v>0</v>
      </c>
      <c r="DR48" s="75">
        <f t="shared" si="670"/>
        <v>0</v>
      </c>
      <c r="DS48" s="75">
        <f t="shared" si="670"/>
        <v>0</v>
      </c>
      <c r="DT48" s="75">
        <f t="shared" si="670"/>
        <v>0</v>
      </c>
      <c r="DU48" s="75">
        <f t="shared" si="670"/>
        <v>4602.973114</v>
      </c>
      <c r="DV48" s="75">
        <f t="shared" ref="DV48:EA48" si="671">IF($CE48=DV$5,$BU48,0)</f>
        <v>0</v>
      </c>
      <c r="DW48" s="75">
        <f t="shared" si="671"/>
        <v>0</v>
      </c>
      <c r="DX48" s="75">
        <f t="shared" si="671"/>
        <v>0</v>
      </c>
      <c r="DY48" s="75">
        <f t="shared" si="671"/>
        <v>0</v>
      </c>
      <c r="DZ48" s="75">
        <f t="shared" si="671"/>
        <v>0</v>
      </c>
      <c r="EA48" s="75">
        <f t="shared" si="671"/>
        <v>956.55693</v>
      </c>
      <c r="EB48" s="75">
        <f t="shared" ref="EB48:EG48" si="672">IF($CD48=EB$5,$BS48,0)</f>
        <v>0</v>
      </c>
      <c r="EC48" s="75">
        <f t="shared" si="672"/>
        <v>0</v>
      </c>
      <c r="ED48" s="75">
        <f t="shared" si="672"/>
        <v>0</v>
      </c>
      <c r="EE48" s="75">
        <f t="shared" si="672"/>
        <v>0</v>
      </c>
      <c r="EF48" s="75">
        <f t="shared" si="672"/>
        <v>0</v>
      </c>
      <c r="EG48" s="75">
        <f t="shared" si="672"/>
        <v>5762.824195</v>
      </c>
      <c r="EH48" s="75">
        <f t="shared" ref="EH48:EM48" si="673">IF($CE48=EH$5,$BV48,0)</f>
        <v>0</v>
      </c>
      <c r="EI48" s="75">
        <f t="shared" si="673"/>
        <v>0</v>
      </c>
      <c r="EJ48" s="75">
        <f t="shared" si="673"/>
        <v>0</v>
      </c>
      <c r="EK48" s="75">
        <f t="shared" si="673"/>
        <v>0</v>
      </c>
      <c r="EL48" s="75">
        <f t="shared" si="673"/>
        <v>0</v>
      </c>
      <c r="EM48" s="75">
        <f t="shared" si="673"/>
        <v>978.5974609</v>
      </c>
    </row>
    <row r="49" ht="16.5" customHeight="1">
      <c r="A49" s="18"/>
      <c r="B49" s="126" t="s">
        <v>172</v>
      </c>
      <c r="C49" s="18"/>
      <c r="D49" s="146">
        <v>0.0</v>
      </c>
      <c r="E49" s="78">
        <f t="shared" ref="E49:F49" si="674">D49*(1+E48)</f>
        <v>0</v>
      </c>
      <c r="F49" s="78">
        <f t="shared" si="674"/>
        <v>0</v>
      </c>
      <c r="G49" s="164"/>
      <c r="H49" s="164"/>
      <c r="I49" s="164"/>
      <c r="J49" s="164"/>
      <c r="K49" s="164"/>
      <c r="L49" s="164"/>
      <c r="M49" s="164"/>
      <c r="N49" s="164"/>
      <c r="O49" s="164"/>
      <c r="P49" s="18"/>
      <c r="Q49" s="140" t="s">
        <v>181</v>
      </c>
      <c r="R49" s="28">
        <v>9020.0</v>
      </c>
      <c r="S49" s="28">
        <v>1.0</v>
      </c>
      <c r="T49" s="28">
        <v>180.0</v>
      </c>
      <c r="U49" s="18" t="s">
        <v>205</v>
      </c>
      <c r="V49" s="18" t="s">
        <v>206</v>
      </c>
      <c r="W49" s="71">
        <v>0.5</v>
      </c>
      <c r="X49" s="90">
        <v>39867.0</v>
      </c>
      <c r="Y49" s="77">
        <f t="shared" si="535"/>
        <v>6.3</v>
      </c>
      <c r="Z49" s="77" t="s">
        <v>207</v>
      </c>
      <c r="AA49" s="28">
        <v>68.0</v>
      </c>
      <c r="AB49" s="28">
        <v>69.0</v>
      </c>
      <c r="AC49" s="28">
        <v>20.0</v>
      </c>
      <c r="AD49" s="92">
        <v>37.0</v>
      </c>
      <c r="AE49" s="28">
        <v>1.0</v>
      </c>
      <c r="AF49" s="28">
        <v>1.0</v>
      </c>
      <c r="AG49" s="28">
        <v>1.0</v>
      </c>
      <c r="AH49" s="28">
        <v>1.0</v>
      </c>
      <c r="AI49" s="28">
        <v>0.0</v>
      </c>
      <c r="AJ49" s="28">
        <v>1.0</v>
      </c>
      <c r="AK49" s="3"/>
      <c r="AL49" s="19"/>
      <c r="AM49" s="28"/>
      <c r="AN49" s="3"/>
      <c r="AO49" s="84" t="str">
        <f t="shared" si="344"/>
        <v>#REF!</v>
      </c>
      <c r="AP49" s="85" t="str">
        <f t="shared" ref="AP49:AQ49" si="675">AV49-AU49</f>
        <v>#REF!</v>
      </c>
      <c r="AQ49" s="85">
        <f t="shared" si="675"/>
        <v>316.658025</v>
      </c>
      <c r="AR49" s="85" t="str">
        <f t="shared" si="346"/>
        <v>#REF!</v>
      </c>
      <c r="AS49" s="84">
        <f t="shared" si="519"/>
        <v>19.0185</v>
      </c>
      <c r="AT49" s="84">
        <f t="shared" si="347"/>
        <v>19.44641625</v>
      </c>
      <c r="AU49" s="94" t="str">
        <f t="shared" si="537"/>
        <v>#REF!</v>
      </c>
      <c r="AV49" s="94">
        <f t="shared" si="538"/>
        <v>14073.69</v>
      </c>
      <c r="AW49" s="94">
        <f t="shared" si="539"/>
        <v>14390.34803</v>
      </c>
      <c r="AX49" s="94">
        <f t="shared" si="253"/>
        <v>0</v>
      </c>
      <c r="AY49" s="94">
        <f t="shared" si="254"/>
        <v>0</v>
      </c>
      <c r="AZ49" s="94">
        <f t="shared" si="255"/>
        <v>0</v>
      </c>
      <c r="BA49" s="91">
        <f t="shared" ref="BA49:BC49" si="676">$W49*D$82*$AJ49</f>
        <v>125</v>
      </c>
      <c r="BB49" s="91">
        <f t="shared" si="676"/>
        <v>125</v>
      </c>
      <c r="BC49" s="91">
        <f t="shared" si="676"/>
        <v>125</v>
      </c>
      <c r="BD49" s="91" t="str">
        <f>IF(AU49&gt;=D$43,D$43/1000*D$42*$AE49,IF(MOD(AU49,1000)&gt;0.1,$AE49*D$42*((ABS(AU49/1000)+1)),$AE49*D$42*ABS(AU49/1000)))</f>
        <v>#REF!</v>
      </c>
      <c r="BE49" s="91">
        <f t="shared" ref="BE49:BF49" si="677">IF(AV49&gt;=E$43,E$43/1000*E$42*$AE49,IF(MOD(AV49,1000)&gt;0.1,$AE49*E$42*(ABS(AV49/1000)+1),$AE49*E$42*ABS(AV49/1000)))</f>
        <v>82.3023474</v>
      </c>
      <c r="BF49" s="91">
        <f t="shared" si="677"/>
        <v>84.03130022</v>
      </c>
      <c r="BG49" s="91" t="str">
        <f t="shared" si="542"/>
        <v>#REF!</v>
      </c>
      <c r="BH49" s="91">
        <f t="shared" si="543"/>
        <v>872.56878</v>
      </c>
      <c r="BI49" s="91">
        <f t="shared" si="544"/>
        <v>892.2015776</v>
      </c>
      <c r="BJ49" s="91" t="str">
        <f t="shared" si="545"/>
        <v>#REF!</v>
      </c>
      <c r="BK49" s="91">
        <f t="shared" si="580"/>
        <v>863.4208815</v>
      </c>
      <c r="BL49" s="91" t="str">
        <f t="shared" ref="BL49:BN49" si="678">$AF49*AU49*D$85</f>
        <v>#REF!</v>
      </c>
      <c r="BM49" s="91">
        <f t="shared" si="678"/>
        <v>204.068505</v>
      </c>
      <c r="BN49" s="91">
        <f t="shared" si="678"/>
        <v>208.6600464</v>
      </c>
      <c r="BO49" s="95">
        <f t="shared" si="547"/>
        <v>72</v>
      </c>
      <c r="BP49" s="95">
        <f t="shared" si="548"/>
        <v>72</v>
      </c>
      <c r="BQ49" s="91" t="str">
        <f t="shared" si="357"/>
        <v>#REF!</v>
      </c>
      <c r="BR49" s="91">
        <f t="shared" si="54"/>
        <v>1355.939632</v>
      </c>
      <c r="BS49" s="91">
        <f t="shared" si="358"/>
        <v>2245.313806</v>
      </c>
      <c r="BT49" s="91" t="str">
        <f t="shared" ref="BT49:BV49" si="679">IF($AG49=0,0,IF($AG49=1,D$48*AU49,IF($AG49=2,AU49*D$54,"Error in col x")))</f>
        <v>#REF!</v>
      </c>
      <c r="BU49" s="91">
        <f t="shared" si="679"/>
        <v>985.1583</v>
      </c>
      <c r="BV49" s="91">
        <f t="shared" si="679"/>
        <v>1007.324362</v>
      </c>
      <c r="BW49" s="91" t="str">
        <f t="shared" ref="BW49:BY49" si="680">SUM(BQ49,BT49)</f>
        <v>#REF!</v>
      </c>
      <c r="BX49" s="91">
        <f t="shared" si="680"/>
        <v>2341.097932</v>
      </c>
      <c r="BY49" s="91">
        <f t="shared" si="680"/>
        <v>3252.638167</v>
      </c>
      <c r="BZ49" s="14"/>
      <c r="CA49" s="44" t="str">
        <f t="shared" ref="CA49:CB49" si="681">SUM(AU49,BW49)</f>
        <v>#REF!</v>
      </c>
      <c r="CB49" s="44">
        <f t="shared" si="681"/>
        <v>16414.78793</v>
      </c>
      <c r="CC49" s="69">
        <f t="shared" si="59"/>
        <v>90201180</v>
      </c>
      <c r="CD49" s="69">
        <f t="shared" si="60"/>
        <v>90202080</v>
      </c>
      <c r="CE49" s="69">
        <f t="shared" si="430"/>
        <v>90202380</v>
      </c>
      <c r="CF49" s="75">
        <f t="shared" ref="CF49:CM49" si="682">IF($CC49=CF$5,$AU49,0)</f>
        <v>0</v>
      </c>
      <c r="CG49" s="75">
        <f t="shared" si="682"/>
        <v>0</v>
      </c>
      <c r="CH49" s="75">
        <f t="shared" si="682"/>
        <v>0</v>
      </c>
      <c r="CI49" s="75">
        <f t="shared" si="682"/>
        <v>0</v>
      </c>
      <c r="CJ49" s="75">
        <f t="shared" si="682"/>
        <v>0</v>
      </c>
      <c r="CK49" s="75" t="str">
        <f t="shared" si="682"/>
        <v>#REF!</v>
      </c>
      <c r="CL49" s="75">
        <f t="shared" si="682"/>
        <v>0</v>
      </c>
      <c r="CM49" s="75">
        <f t="shared" si="682"/>
        <v>0</v>
      </c>
      <c r="CN49" s="75">
        <f t="shared" ref="CN49:CU49" si="683">IF($CC49=CN$5,$AV49,0)</f>
        <v>0</v>
      </c>
      <c r="CO49" s="75">
        <f t="shared" si="683"/>
        <v>0</v>
      </c>
      <c r="CP49" s="75">
        <f t="shared" si="683"/>
        <v>0</v>
      </c>
      <c r="CQ49" s="75">
        <f t="shared" si="683"/>
        <v>0</v>
      </c>
      <c r="CR49" s="75">
        <f t="shared" si="683"/>
        <v>0</v>
      </c>
      <c r="CS49" s="75">
        <f t="shared" si="683"/>
        <v>14073.69</v>
      </c>
      <c r="CT49" s="75">
        <f t="shared" si="683"/>
        <v>0</v>
      </c>
      <c r="CU49" s="75">
        <f t="shared" si="683"/>
        <v>0</v>
      </c>
      <c r="CV49" s="75">
        <f t="shared" ref="CV49:DC49" si="684">IF($CC49=CV$5,$AW49,0)</f>
        <v>0</v>
      </c>
      <c r="CW49" s="75">
        <f t="shared" si="684"/>
        <v>0</v>
      </c>
      <c r="CX49" s="75">
        <f t="shared" si="684"/>
        <v>0</v>
      </c>
      <c r="CY49" s="75">
        <f t="shared" si="684"/>
        <v>0</v>
      </c>
      <c r="CZ49" s="75">
        <f t="shared" si="684"/>
        <v>0</v>
      </c>
      <c r="DA49" s="75">
        <f t="shared" si="684"/>
        <v>14390.34803</v>
      </c>
      <c r="DB49" s="75">
        <f t="shared" si="684"/>
        <v>0</v>
      </c>
      <c r="DC49" s="75">
        <f t="shared" si="684"/>
        <v>0</v>
      </c>
      <c r="DD49" s="75">
        <f t="shared" ref="DD49:DI49" si="685">IF($CD49=DD$5,$BQ49,0)</f>
        <v>0</v>
      </c>
      <c r="DE49" s="75">
        <f t="shared" si="685"/>
        <v>0</v>
      </c>
      <c r="DF49" s="75">
        <f t="shared" si="685"/>
        <v>0</v>
      </c>
      <c r="DG49" s="75">
        <f t="shared" si="685"/>
        <v>0</v>
      </c>
      <c r="DH49" s="75">
        <f t="shared" si="685"/>
        <v>0</v>
      </c>
      <c r="DI49" s="75" t="str">
        <f t="shared" si="685"/>
        <v>#REF!</v>
      </c>
      <c r="DJ49" s="75">
        <f t="shared" ref="DJ49:DO49" si="686">IF($CE49=DJ$5,$BT49,0)</f>
        <v>0</v>
      </c>
      <c r="DK49" s="75">
        <f t="shared" si="686"/>
        <v>0</v>
      </c>
      <c r="DL49" s="75">
        <f t="shared" si="686"/>
        <v>0</v>
      </c>
      <c r="DM49" s="75">
        <f t="shared" si="686"/>
        <v>0</v>
      </c>
      <c r="DN49" s="75">
        <f t="shared" si="686"/>
        <v>0</v>
      </c>
      <c r="DO49" s="75" t="str">
        <f t="shared" si="686"/>
        <v>#REF!</v>
      </c>
      <c r="DP49" s="75">
        <f t="shared" ref="DP49:DU49" si="687">IF($CD49=DP$5,$BR49,0)</f>
        <v>0</v>
      </c>
      <c r="DQ49" s="75">
        <f t="shared" si="687"/>
        <v>0</v>
      </c>
      <c r="DR49" s="75">
        <f t="shared" si="687"/>
        <v>0</v>
      </c>
      <c r="DS49" s="75">
        <f t="shared" si="687"/>
        <v>0</v>
      </c>
      <c r="DT49" s="75">
        <f t="shared" si="687"/>
        <v>0</v>
      </c>
      <c r="DU49" s="75">
        <f t="shared" si="687"/>
        <v>1355.939632</v>
      </c>
      <c r="DV49" s="75">
        <f t="shared" ref="DV49:EA49" si="688">IF($CE49=DV$5,$BU49,0)</f>
        <v>0</v>
      </c>
      <c r="DW49" s="75">
        <f t="shared" si="688"/>
        <v>0</v>
      </c>
      <c r="DX49" s="75">
        <f t="shared" si="688"/>
        <v>0</v>
      </c>
      <c r="DY49" s="75">
        <f t="shared" si="688"/>
        <v>0</v>
      </c>
      <c r="DZ49" s="75">
        <f t="shared" si="688"/>
        <v>0</v>
      </c>
      <c r="EA49" s="75">
        <f t="shared" si="688"/>
        <v>985.1583</v>
      </c>
      <c r="EB49" s="75">
        <f t="shared" ref="EB49:EG49" si="689">IF($CD49=EB$5,$BS49,0)</f>
        <v>0</v>
      </c>
      <c r="EC49" s="75">
        <f t="shared" si="689"/>
        <v>0</v>
      </c>
      <c r="ED49" s="75">
        <f t="shared" si="689"/>
        <v>0</v>
      </c>
      <c r="EE49" s="75">
        <f t="shared" si="689"/>
        <v>0</v>
      </c>
      <c r="EF49" s="75">
        <f t="shared" si="689"/>
        <v>0</v>
      </c>
      <c r="EG49" s="75">
        <f t="shared" si="689"/>
        <v>2245.313806</v>
      </c>
      <c r="EH49" s="75">
        <f t="shared" ref="EH49:EM49" si="690">IF($CE49=EH$5,$BV49,0)</f>
        <v>0</v>
      </c>
      <c r="EI49" s="75">
        <f t="shared" si="690"/>
        <v>0</v>
      </c>
      <c r="EJ49" s="75">
        <f t="shared" si="690"/>
        <v>0</v>
      </c>
      <c r="EK49" s="75">
        <f t="shared" si="690"/>
        <v>0</v>
      </c>
      <c r="EL49" s="75">
        <f t="shared" si="690"/>
        <v>0</v>
      </c>
      <c r="EM49" s="75">
        <f t="shared" si="690"/>
        <v>1007.324362</v>
      </c>
    </row>
    <row r="50" ht="16.5" customHeight="1">
      <c r="A50" s="18"/>
      <c r="B50" s="126"/>
      <c r="C50" s="18"/>
      <c r="D50" s="78"/>
      <c r="E50" s="78"/>
      <c r="F50" s="78"/>
      <c r="G50" s="164"/>
      <c r="H50" s="164"/>
      <c r="I50" s="164"/>
      <c r="J50" s="164"/>
      <c r="K50" s="164"/>
      <c r="L50" s="164"/>
      <c r="M50" s="168" t="s">
        <v>208</v>
      </c>
      <c r="N50" s="164"/>
      <c r="O50" s="164"/>
      <c r="P50" s="18" t="s">
        <v>180</v>
      </c>
      <c r="Q50" s="140" t="s">
        <v>181</v>
      </c>
      <c r="R50" s="28">
        <v>9020.0</v>
      </c>
      <c r="S50" s="28">
        <v>1.0</v>
      </c>
      <c r="T50" s="28">
        <v>180.0</v>
      </c>
      <c r="U50" s="18" t="s">
        <v>209</v>
      </c>
      <c r="V50" s="18" t="s">
        <v>197</v>
      </c>
      <c r="W50" s="71">
        <v>0.5</v>
      </c>
      <c r="X50" s="90">
        <v>38446.0</v>
      </c>
      <c r="Y50" s="77">
        <f t="shared" si="535"/>
        <v>10.2</v>
      </c>
      <c r="Z50" s="77"/>
      <c r="AA50" s="28">
        <v>67.0</v>
      </c>
      <c r="AB50" s="28">
        <v>68.0</v>
      </c>
      <c r="AC50" s="28">
        <v>20.0</v>
      </c>
      <c r="AD50" s="92">
        <v>52.0</v>
      </c>
      <c r="AE50" s="28">
        <v>1.0</v>
      </c>
      <c r="AF50" s="28">
        <v>1.0</v>
      </c>
      <c r="AG50" s="28">
        <v>1.0</v>
      </c>
      <c r="AH50" s="28">
        <v>1.0</v>
      </c>
      <c r="AI50" s="169">
        <v>4.0</v>
      </c>
      <c r="AJ50" s="28">
        <v>1.0</v>
      </c>
      <c r="AK50" s="3"/>
      <c r="AL50" s="19" t="s">
        <v>68</v>
      </c>
      <c r="AM50" s="28"/>
      <c r="AN50" s="3"/>
      <c r="AO50" s="84" t="str">
        <f t="shared" si="344"/>
        <v>#REF!</v>
      </c>
      <c r="AP50" s="85" t="str">
        <f t="shared" ref="AP50:AQ50" si="691">AV50-AU50</f>
        <v>#REF!</v>
      </c>
      <c r="AQ50" s="85">
        <f t="shared" si="691"/>
        <v>551.3729</v>
      </c>
      <c r="AR50" s="85" t="str">
        <f t="shared" si="346"/>
        <v>#REF!</v>
      </c>
      <c r="AS50" s="84">
        <f t="shared" si="519"/>
        <v>18.91625</v>
      </c>
      <c r="AT50" s="84">
        <f t="shared" si="347"/>
        <v>19.44641625</v>
      </c>
      <c r="AU50" s="94" t="str">
        <f t="shared" si="537"/>
        <v>#REF!</v>
      </c>
      <c r="AV50" s="94">
        <f t="shared" si="538"/>
        <v>19672.9</v>
      </c>
      <c r="AW50" s="94">
        <f t="shared" si="539"/>
        <v>20224.2729</v>
      </c>
      <c r="AX50" s="94">
        <f t="shared" si="253"/>
        <v>9208.4256</v>
      </c>
      <c r="AY50" s="94">
        <f t="shared" si="254"/>
        <v>8999.1432</v>
      </c>
      <c r="AZ50" s="94">
        <f t="shared" si="255"/>
        <v>9809.066088</v>
      </c>
      <c r="BA50" s="91">
        <f t="shared" ref="BA50:BC50" si="692">$W50*D$82*$AJ50</f>
        <v>125</v>
      </c>
      <c r="BB50" s="91">
        <f t="shared" si="692"/>
        <v>125</v>
      </c>
      <c r="BC50" s="91">
        <f t="shared" si="692"/>
        <v>125</v>
      </c>
      <c r="BD50" s="91" t="str">
        <f t="shared" ref="BD50:BF50" si="693">IF(AU50&gt;=D$43,D$43/1000*D$42*$AE50,IF(MOD(AU50,1000)&gt;0.1,$AE50*D$42*(ABS(AU50/1000)+1),$AE50*D$42*ABS(AU50/1000)))</f>
        <v>#REF!</v>
      </c>
      <c r="BE50" s="91">
        <f t="shared" si="693"/>
        <v>112.874034</v>
      </c>
      <c r="BF50" s="91">
        <f t="shared" si="693"/>
        <v>115.88453</v>
      </c>
      <c r="BG50" s="91" t="str">
        <f t="shared" si="542"/>
        <v>#REF!</v>
      </c>
      <c r="BH50" s="91">
        <f t="shared" si="543"/>
        <v>1219.7198</v>
      </c>
      <c r="BI50" s="91">
        <f t="shared" si="544"/>
        <v>1253.90492</v>
      </c>
      <c r="BJ50" s="91" t="str">
        <f t="shared" si="545"/>
        <v>#REF!</v>
      </c>
      <c r="BK50" s="91">
        <f t="shared" si="580"/>
        <v>1213.456374</v>
      </c>
      <c r="BL50" s="91" t="str">
        <f t="shared" ref="BL50:BN50" si="694">$AF50*AU50*D$85</f>
        <v>#REF!</v>
      </c>
      <c r="BM50" s="91">
        <f t="shared" si="694"/>
        <v>285.25705</v>
      </c>
      <c r="BN50" s="91">
        <f t="shared" si="694"/>
        <v>293.2519571</v>
      </c>
      <c r="BO50" s="95">
        <f t="shared" si="547"/>
        <v>72</v>
      </c>
      <c r="BP50" s="95">
        <f t="shared" si="548"/>
        <v>72</v>
      </c>
      <c r="BQ50" s="91" t="str">
        <f t="shared" si="357"/>
        <v>#REF!</v>
      </c>
      <c r="BR50" s="91">
        <f t="shared" si="54"/>
        <v>10813.99408</v>
      </c>
      <c r="BS50" s="91">
        <f t="shared" si="358"/>
        <v>12882.56387</v>
      </c>
      <c r="BT50" s="91" t="str">
        <f t="shared" ref="BT50:BV50" si="695">IF($AG50=0,0,IF($AG50=1,D$48*AU50,IF($AG50=2,AU50*D$54,"Error in col x")))</f>
        <v>#REF!</v>
      </c>
      <c r="BU50" s="91">
        <f t="shared" si="695"/>
        <v>1377.103</v>
      </c>
      <c r="BV50" s="91">
        <f t="shared" si="695"/>
        <v>1415.699103</v>
      </c>
      <c r="BW50" s="91" t="str">
        <f t="shared" ref="BW50:BY50" si="696">SUM(BQ50,BT50)</f>
        <v>#REF!</v>
      </c>
      <c r="BX50" s="91">
        <f t="shared" si="696"/>
        <v>12191.09708</v>
      </c>
      <c r="BY50" s="91">
        <f t="shared" si="696"/>
        <v>14298.26297</v>
      </c>
      <c r="BZ50" s="14"/>
      <c r="CA50" s="44" t="str">
        <f t="shared" ref="CA50:CB50" si="697">SUM(AU50,BW50)</f>
        <v>#REF!</v>
      </c>
      <c r="CB50" s="44">
        <f t="shared" si="697"/>
        <v>31863.99708</v>
      </c>
      <c r="CC50" s="69">
        <f t="shared" si="59"/>
        <v>90201180</v>
      </c>
      <c r="CD50" s="69">
        <f t="shared" si="60"/>
        <v>90202080</v>
      </c>
      <c r="CE50" s="69">
        <f t="shared" si="430"/>
        <v>90202380</v>
      </c>
      <c r="CF50" s="75">
        <f t="shared" ref="CF50:CM50" si="698">IF($CC50=CF$5,$AU50,0)</f>
        <v>0</v>
      </c>
      <c r="CG50" s="75">
        <f t="shared" si="698"/>
        <v>0</v>
      </c>
      <c r="CH50" s="75">
        <f t="shared" si="698"/>
        <v>0</v>
      </c>
      <c r="CI50" s="75">
        <f t="shared" si="698"/>
        <v>0</v>
      </c>
      <c r="CJ50" s="75">
        <f t="shared" si="698"/>
        <v>0</v>
      </c>
      <c r="CK50" s="75" t="str">
        <f t="shared" si="698"/>
        <v>#REF!</v>
      </c>
      <c r="CL50" s="75">
        <f t="shared" si="698"/>
        <v>0</v>
      </c>
      <c r="CM50" s="75">
        <f t="shared" si="698"/>
        <v>0</v>
      </c>
      <c r="CN50" s="75">
        <f t="shared" ref="CN50:CU50" si="699">IF($CC50=CN$5,$AV50,0)</f>
        <v>0</v>
      </c>
      <c r="CO50" s="75">
        <f t="shared" si="699"/>
        <v>0</v>
      </c>
      <c r="CP50" s="75">
        <f t="shared" si="699"/>
        <v>0</v>
      </c>
      <c r="CQ50" s="75">
        <f t="shared" si="699"/>
        <v>0</v>
      </c>
      <c r="CR50" s="75">
        <f t="shared" si="699"/>
        <v>0</v>
      </c>
      <c r="CS50" s="75">
        <f t="shared" si="699"/>
        <v>19672.9</v>
      </c>
      <c r="CT50" s="75">
        <f t="shared" si="699"/>
        <v>0</v>
      </c>
      <c r="CU50" s="75">
        <f t="shared" si="699"/>
        <v>0</v>
      </c>
      <c r="CV50" s="75">
        <f t="shared" ref="CV50:DC50" si="700">IF($CC50=CV$5,$AW50,0)</f>
        <v>0</v>
      </c>
      <c r="CW50" s="75">
        <f t="shared" si="700"/>
        <v>0</v>
      </c>
      <c r="CX50" s="75">
        <f t="shared" si="700"/>
        <v>0</v>
      </c>
      <c r="CY50" s="75">
        <f t="shared" si="700"/>
        <v>0</v>
      </c>
      <c r="CZ50" s="75">
        <f t="shared" si="700"/>
        <v>0</v>
      </c>
      <c r="DA50" s="75">
        <f t="shared" si="700"/>
        <v>20224.2729</v>
      </c>
      <c r="DB50" s="75">
        <f t="shared" si="700"/>
        <v>0</v>
      </c>
      <c r="DC50" s="75">
        <f t="shared" si="700"/>
        <v>0</v>
      </c>
      <c r="DD50" s="75">
        <f t="shared" ref="DD50:DI50" si="701">IF($CD50=DD$5,$BQ50,0)</f>
        <v>0</v>
      </c>
      <c r="DE50" s="75">
        <f t="shared" si="701"/>
        <v>0</v>
      </c>
      <c r="DF50" s="75">
        <f t="shared" si="701"/>
        <v>0</v>
      </c>
      <c r="DG50" s="75">
        <f t="shared" si="701"/>
        <v>0</v>
      </c>
      <c r="DH50" s="75">
        <f t="shared" si="701"/>
        <v>0</v>
      </c>
      <c r="DI50" s="75" t="str">
        <f t="shared" si="701"/>
        <v>#REF!</v>
      </c>
      <c r="DJ50" s="75">
        <f t="shared" ref="DJ50:DO50" si="702">IF($CE50=DJ$5,$BT50,0)</f>
        <v>0</v>
      </c>
      <c r="DK50" s="75">
        <f t="shared" si="702"/>
        <v>0</v>
      </c>
      <c r="DL50" s="75">
        <f t="shared" si="702"/>
        <v>0</v>
      </c>
      <c r="DM50" s="75">
        <f t="shared" si="702"/>
        <v>0</v>
      </c>
      <c r="DN50" s="75">
        <f t="shared" si="702"/>
        <v>0</v>
      </c>
      <c r="DO50" s="75" t="str">
        <f t="shared" si="702"/>
        <v>#REF!</v>
      </c>
      <c r="DP50" s="75">
        <f t="shared" ref="DP50:DU50" si="703">IF($CD50=DP$5,$BR50,0)</f>
        <v>0</v>
      </c>
      <c r="DQ50" s="75">
        <f t="shared" si="703"/>
        <v>0</v>
      </c>
      <c r="DR50" s="75">
        <f t="shared" si="703"/>
        <v>0</v>
      </c>
      <c r="DS50" s="75">
        <f t="shared" si="703"/>
        <v>0</v>
      </c>
      <c r="DT50" s="75">
        <f t="shared" si="703"/>
        <v>0</v>
      </c>
      <c r="DU50" s="75">
        <f t="shared" si="703"/>
        <v>10813.99408</v>
      </c>
      <c r="DV50" s="75">
        <f t="shared" ref="DV50:EA50" si="704">IF($CE50=DV$5,$BU50,0)</f>
        <v>0</v>
      </c>
      <c r="DW50" s="75">
        <f t="shared" si="704"/>
        <v>0</v>
      </c>
      <c r="DX50" s="75">
        <f t="shared" si="704"/>
        <v>0</v>
      </c>
      <c r="DY50" s="75">
        <f t="shared" si="704"/>
        <v>0</v>
      </c>
      <c r="DZ50" s="75">
        <f t="shared" si="704"/>
        <v>0</v>
      </c>
      <c r="EA50" s="75">
        <f t="shared" si="704"/>
        <v>1377.103</v>
      </c>
      <c r="EB50" s="75">
        <f t="shared" ref="EB50:EG50" si="705">IF($CD50=EB$5,$BS50,0)</f>
        <v>0</v>
      </c>
      <c r="EC50" s="75">
        <f t="shared" si="705"/>
        <v>0</v>
      </c>
      <c r="ED50" s="75">
        <f t="shared" si="705"/>
        <v>0</v>
      </c>
      <c r="EE50" s="75">
        <f t="shared" si="705"/>
        <v>0</v>
      </c>
      <c r="EF50" s="75">
        <f t="shared" si="705"/>
        <v>0</v>
      </c>
      <c r="EG50" s="75">
        <f t="shared" si="705"/>
        <v>12882.56387</v>
      </c>
      <c r="EH50" s="75">
        <f t="shared" ref="EH50:EM50" si="706">IF($CE50=EH$5,$BV50,0)</f>
        <v>0</v>
      </c>
      <c r="EI50" s="75">
        <f t="shared" si="706"/>
        <v>0</v>
      </c>
      <c r="EJ50" s="75">
        <f t="shared" si="706"/>
        <v>0</v>
      </c>
      <c r="EK50" s="75">
        <f t="shared" si="706"/>
        <v>0</v>
      </c>
      <c r="EL50" s="75">
        <f t="shared" si="706"/>
        <v>0</v>
      </c>
      <c r="EM50" s="75">
        <f t="shared" si="706"/>
        <v>1415.699103</v>
      </c>
    </row>
    <row r="51">
      <c r="A51" s="18"/>
      <c r="B51" s="126"/>
      <c r="C51" s="18"/>
      <c r="D51" s="78"/>
      <c r="E51" s="78"/>
      <c r="F51" s="78"/>
      <c r="G51" s="18"/>
      <c r="H51" s="18"/>
      <c r="I51" s="18"/>
      <c r="J51" s="18"/>
      <c r="K51" s="18"/>
      <c r="L51" s="18"/>
      <c r="N51" s="18"/>
      <c r="O51" s="18"/>
      <c r="P51" s="18" t="s">
        <v>180</v>
      </c>
      <c r="Q51" s="170" t="s">
        <v>210</v>
      </c>
      <c r="R51" s="28">
        <v>9020.0</v>
      </c>
      <c r="S51" s="28">
        <v>1.0</v>
      </c>
      <c r="T51" s="28">
        <v>180.0</v>
      </c>
      <c r="U51" s="70" t="s">
        <v>209</v>
      </c>
      <c r="V51" s="70" t="s">
        <v>197</v>
      </c>
      <c r="W51" s="71">
        <v>0.5</v>
      </c>
      <c r="X51" s="90">
        <v>38446.0</v>
      </c>
      <c r="Y51" s="77">
        <f t="shared" si="535"/>
        <v>10.2</v>
      </c>
      <c r="Z51" s="77"/>
      <c r="AA51" s="36">
        <v>112.0</v>
      </c>
      <c r="AB51" s="36">
        <v>112.0</v>
      </c>
      <c r="AC51" s="36">
        <v>20.0</v>
      </c>
      <c r="AD51" s="92">
        <v>52.0</v>
      </c>
      <c r="AE51" s="28">
        <v>0.0</v>
      </c>
      <c r="AF51" s="28">
        <v>1.0</v>
      </c>
      <c r="AG51" s="28">
        <v>1.0</v>
      </c>
      <c r="AH51" s="28">
        <v>1.0</v>
      </c>
      <c r="AI51" s="169">
        <v>4.0</v>
      </c>
      <c r="AJ51" s="28">
        <v>1.0</v>
      </c>
      <c r="AK51" s="3"/>
      <c r="AL51" s="19" t="s">
        <v>4</v>
      </c>
      <c r="AM51" s="28"/>
      <c r="AN51" s="3"/>
      <c r="AO51" s="84" t="str">
        <f t="shared" si="344"/>
        <v>#REF!</v>
      </c>
      <c r="AP51" s="85" t="str">
        <f t="shared" ref="AP51:AQ51" si="707">AV51-AU51</f>
        <v>#REF!</v>
      </c>
      <c r="AQ51" s="85">
        <f t="shared" si="707"/>
        <v>466.56675</v>
      </c>
      <c r="AR51" s="85" t="str">
        <f t="shared" si="346"/>
        <v>#REF!</v>
      </c>
      <c r="AS51" s="171">
        <f t="shared" si="519"/>
        <v>19.93875</v>
      </c>
      <c r="AT51" s="84">
        <f t="shared" si="347"/>
        <v>20.38737188</v>
      </c>
      <c r="AU51" s="94" t="str">
        <f t="shared" si="537"/>
        <v>#REF!</v>
      </c>
      <c r="AV51" s="94">
        <f t="shared" si="538"/>
        <v>20736.3</v>
      </c>
      <c r="AW51" s="94">
        <f t="shared" si="539"/>
        <v>21202.86675</v>
      </c>
      <c r="AX51" s="94">
        <f t="shared" si="253"/>
        <v>9208.4256</v>
      </c>
      <c r="AY51" s="94">
        <f t="shared" si="254"/>
        <v>8999.1432</v>
      </c>
      <c r="AZ51" s="94">
        <f t="shared" si="255"/>
        <v>9809.066088</v>
      </c>
      <c r="BA51" s="91">
        <f t="shared" ref="BA51:BC51" si="708">$W51*D$82*$AJ51</f>
        <v>125</v>
      </c>
      <c r="BB51" s="91">
        <f t="shared" si="708"/>
        <v>125</v>
      </c>
      <c r="BC51" s="91">
        <f t="shared" si="708"/>
        <v>125</v>
      </c>
      <c r="BD51" s="91" t="str">
        <f t="shared" ref="BD51:BF51" si="709">IF(AU51&gt;=D$43,D$43/1000*D$42*$AE51,IF(MOD(AU51,1000)&gt;0.1,$AE51*D$42*(ABS(AU51/1000)+1),$AE51*D$42*ABS(AU51/1000)))</f>
        <v>#REF!</v>
      </c>
      <c r="BE51" s="91">
        <f t="shared" si="709"/>
        <v>0</v>
      </c>
      <c r="BF51" s="91">
        <f t="shared" si="709"/>
        <v>0</v>
      </c>
      <c r="BG51" s="91" t="str">
        <f t="shared" si="542"/>
        <v>#REF!</v>
      </c>
      <c r="BH51" s="91">
        <f t="shared" si="543"/>
        <v>1285.6506</v>
      </c>
      <c r="BI51" s="91">
        <f t="shared" si="544"/>
        <v>1314.577739</v>
      </c>
      <c r="BJ51" s="91" t="str">
        <f t="shared" si="545"/>
        <v>#REF!</v>
      </c>
      <c r="BK51" s="91">
        <f t="shared" si="580"/>
        <v>1272.172005</v>
      </c>
      <c r="BL51" s="91" t="str">
        <f t="shared" ref="BL51:BN51" si="710">$AF51*AU51*D$85</f>
        <v>#REF!</v>
      </c>
      <c r="BM51" s="91">
        <f t="shared" si="710"/>
        <v>300.67635</v>
      </c>
      <c r="BN51" s="91">
        <f t="shared" si="710"/>
        <v>307.4415679</v>
      </c>
      <c r="BO51" s="95">
        <f t="shared" si="547"/>
        <v>72</v>
      </c>
      <c r="BP51" s="95">
        <f t="shared" si="548"/>
        <v>72</v>
      </c>
      <c r="BQ51" s="91" t="str">
        <f t="shared" si="357"/>
        <v>#REF!</v>
      </c>
      <c r="BR51" s="91">
        <f t="shared" si="54"/>
        <v>10782.47015</v>
      </c>
      <c r="BS51" s="91">
        <f t="shared" si="358"/>
        <v>12900.2574</v>
      </c>
      <c r="BT51" s="91" t="str">
        <f t="shared" ref="BT51:BV51" si="711">IF($AG51=0,0,IF($AG51=1,D$48*AU51,IF($AG51=2,AU51*D$54,"Error in col x")))</f>
        <v>#REF!</v>
      </c>
      <c r="BU51" s="91">
        <f t="shared" si="711"/>
        <v>1451.541</v>
      </c>
      <c r="BV51" s="91">
        <f t="shared" si="711"/>
        <v>1484.200673</v>
      </c>
      <c r="BW51" s="91" t="str">
        <f t="shared" ref="BW51:BY51" si="712">SUM(BQ51,BT51)</f>
        <v>#REF!</v>
      </c>
      <c r="BX51" s="91">
        <f t="shared" si="712"/>
        <v>12234.01115</v>
      </c>
      <c r="BY51" s="91">
        <f t="shared" si="712"/>
        <v>14384.45807</v>
      </c>
      <c r="BZ51" s="14"/>
      <c r="CA51" s="44" t="str">
        <f t="shared" ref="CA51:CB51" si="713">SUM(AU51,BW51)</f>
        <v>#REF!</v>
      </c>
      <c r="CB51" s="44">
        <f t="shared" si="713"/>
        <v>32970.31115</v>
      </c>
      <c r="CC51" s="69">
        <f t="shared" si="59"/>
        <v>90201180</v>
      </c>
      <c r="CD51" s="69">
        <f t="shared" si="60"/>
        <v>90202080</v>
      </c>
      <c r="CE51" s="69">
        <f t="shared" si="430"/>
        <v>90202380</v>
      </c>
      <c r="CF51" s="75">
        <f t="shared" ref="CF51:CM51" si="714">IF($CC51=CF$5,$AU51,0)</f>
        <v>0</v>
      </c>
      <c r="CG51" s="75">
        <f t="shared" si="714"/>
        <v>0</v>
      </c>
      <c r="CH51" s="75">
        <f t="shared" si="714"/>
        <v>0</v>
      </c>
      <c r="CI51" s="75">
        <f t="shared" si="714"/>
        <v>0</v>
      </c>
      <c r="CJ51" s="75">
        <f t="shared" si="714"/>
        <v>0</v>
      </c>
      <c r="CK51" s="75" t="str">
        <f t="shared" si="714"/>
        <v>#REF!</v>
      </c>
      <c r="CL51" s="75">
        <f t="shared" si="714"/>
        <v>0</v>
      </c>
      <c r="CM51" s="75">
        <f t="shared" si="714"/>
        <v>0</v>
      </c>
      <c r="CN51" s="75">
        <f t="shared" ref="CN51:CU51" si="715">IF($CC51=CN$5,$AV51,0)</f>
        <v>0</v>
      </c>
      <c r="CO51" s="75">
        <f t="shared" si="715"/>
        <v>0</v>
      </c>
      <c r="CP51" s="75">
        <f t="shared" si="715"/>
        <v>0</v>
      </c>
      <c r="CQ51" s="75">
        <f t="shared" si="715"/>
        <v>0</v>
      </c>
      <c r="CR51" s="75">
        <f t="shared" si="715"/>
        <v>0</v>
      </c>
      <c r="CS51" s="75">
        <f t="shared" si="715"/>
        <v>20736.3</v>
      </c>
      <c r="CT51" s="75">
        <f t="shared" si="715"/>
        <v>0</v>
      </c>
      <c r="CU51" s="75">
        <f t="shared" si="715"/>
        <v>0</v>
      </c>
      <c r="CV51" s="75">
        <f t="shared" ref="CV51:DC51" si="716">IF($CC51=CV$5,$AW51,0)</f>
        <v>0</v>
      </c>
      <c r="CW51" s="75">
        <f t="shared" si="716"/>
        <v>0</v>
      </c>
      <c r="CX51" s="75">
        <f t="shared" si="716"/>
        <v>0</v>
      </c>
      <c r="CY51" s="75">
        <f t="shared" si="716"/>
        <v>0</v>
      </c>
      <c r="CZ51" s="75">
        <f t="shared" si="716"/>
        <v>0</v>
      </c>
      <c r="DA51" s="75">
        <f t="shared" si="716"/>
        <v>21202.86675</v>
      </c>
      <c r="DB51" s="75">
        <f t="shared" si="716"/>
        <v>0</v>
      </c>
      <c r="DC51" s="75">
        <f t="shared" si="716"/>
        <v>0</v>
      </c>
      <c r="DD51" s="75">
        <f t="shared" ref="DD51:DI51" si="717">IF($CD51=DD$5,$BQ51,0)</f>
        <v>0</v>
      </c>
      <c r="DE51" s="75">
        <f t="shared" si="717"/>
        <v>0</v>
      </c>
      <c r="DF51" s="75">
        <f t="shared" si="717"/>
        <v>0</v>
      </c>
      <c r="DG51" s="75">
        <f t="shared" si="717"/>
        <v>0</v>
      </c>
      <c r="DH51" s="75">
        <f t="shared" si="717"/>
        <v>0</v>
      </c>
      <c r="DI51" s="75" t="str">
        <f t="shared" si="717"/>
        <v>#REF!</v>
      </c>
      <c r="DJ51" s="75">
        <f t="shared" ref="DJ51:DO51" si="718">IF($CE51=DJ$5,$BT51,0)</f>
        <v>0</v>
      </c>
      <c r="DK51" s="75">
        <f t="shared" si="718"/>
        <v>0</v>
      </c>
      <c r="DL51" s="75">
        <f t="shared" si="718"/>
        <v>0</v>
      </c>
      <c r="DM51" s="75">
        <f t="shared" si="718"/>
        <v>0</v>
      </c>
      <c r="DN51" s="75">
        <f t="shared" si="718"/>
        <v>0</v>
      </c>
      <c r="DO51" s="75" t="str">
        <f t="shared" si="718"/>
        <v>#REF!</v>
      </c>
      <c r="DP51" s="75">
        <f t="shared" ref="DP51:DU51" si="719">IF($CD51=DP$5,$BR51,0)</f>
        <v>0</v>
      </c>
      <c r="DQ51" s="75">
        <f t="shared" si="719"/>
        <v>0</v>
      </c>
      <c r="DR51" s="75">
        <f t="shared" si="719"/>
        <v>0</v>
      </c>
      <c r="DS51" s="75">
        <f t="shared" si="719"/>
        <v>0</v>
      </c>
      <c r="DT51" s="75">
        <f t="shared" si="719"/>
        <v>0</v>
      </c>
      <c r="DU51" s="75">
        <f t="shared" si="719"/>
        <v>10782.47015</v>
      </c>
      <c r="DV51" s="75">
        <f t="shared" ref="DV51:EA51" si="720">IF($CE51=DV$5,$BU51,0)</f>
        <v>0</v>
      </c>
      <c r="DW51" s="75">
        <f t="shared" si="720"/>
        <v>0</v>
      </c>
      <c r="DX51" s="75">
        <f t="shared" si="720"/>
        <v>0</v>
      </c>
      <c r="DY51" s="75">
        <f t="shared" si="720"/>
        <v>0</v>
      </c>
      <c r="DZ51" s="75">
        <f t="shared" si="720"/>
        <v>0</v>
      </c>
      <c r="EA51" s="75">
        <f t="shared" si="720"/>
        <v>1451.541</v>
      </c>
      <c r="EB51" s="75">
        <f t="shared" ref="EB51:EG51" si="721">IF($CD51=EB$5,$BS51,0)</f>
        <v>0</v>
      </c>
      <c r="EC51" s="75">
        <f t="shared" si="721"/>
        <v>0</v>
      </c>
      <c r="ED51" s="75">
        <f t="shared" si="721"/>
        <v>0</v>
      </c>
      <c r="EE51" s="75">
        <f t="shared" si="721"/>
        <v>0</v>
      </c>
      <c r="EF51" s="75">
        <f t="shared" si="721"/>
        <v>0</v>
      </c>
      <c r="EG51" s="75">
        <f t="shared" si="721"/>
        <v>12900.2574</v>
      </c>
      <c r="EH51" s="75">
        <f t="shared" ref="EH51:EM51" si="722">IF($CE51=EH$5,$BV51,0)</f>
        <v>0</v>
      </c>
      <c r="EI51" s="75">
        <f t="shared" si="722"/>
        <v>0</v>
      </c>
      <c r="EJ51" s="75">
        <f t="shared" si="722"/>
        <v>0</v>
      </c>
      <c r="EK51" s="75">
        <f t="shared" si="722"/>
        <v>0</v>
      </c>
      <c r="EL51" s="75">
        <f t="shared" si="722"/>
        <v>0</v>
      </c>
      <c r="EM51" s="75">
        <f t="shared" si="722"/>
        <v>1484.200673</v>
      </c>
    </row>
    <row r="52" ht="14.25" customHeight="1">
      <c r="A52" s="18"/>
      <c r="B52" s="112" t="s">
        <v>211</v>
      </c>
      <c r="C52" s="18"/>
      <c r="D52" s="28"/>
      <c r="E52" s="78"/>
      <c r="F52" s="78"/>
      <c r="G52" s="126"/>
      <c r="H52" s="126"/>
      <c r="I52" s="126"/>
      <c r="J52" s="126"/>
      <c r="K52" s="126"/>
      <c r="L52" s="126"/>
      <c r="M52" s="126"/>
      <c r="N52" s="126"/>
      <c r="O52" s="126"/>
      <c r="P52" s="113"/>
      <c r="Q52" s="140" t="s">
        <v>181</v>
      </c>
      <c r="R52" s="28">
        <v>9020.0</v>
      </c>
      <c r="S52" s="28">
        <v>1.0</v>
      </c>
      <c r="T52" s="28">
        <v>180.0</v>
      </c>
      <c r="U52" s="172" t="s">
        <v>212</v>
      </c>
      <c r="V52" s="172"/>
      <c r="W52" s="173">
        <v>1.0</v>
      </c>
      <c r="X52" s="90"/>
      <c r="Y52" s="77" t="str">
        <f t="shared" si="535"/>
        <v> </v>
      </c>
      <c r="Z52" s="77"/>
      <c r="AA52" s="36">
        <v>55.0</v>
      </c>
      <c r="AB52" s="36">
        <v>117.0</v>
      </c>
      <c r="AC52" s="36">
        <v>40.0</v>
      </c>
      <c r="AD52" s="92">
        <v>52.0</v>
      </c>
      <c r="AE52" s="28"/>
      <c r="AF52" s="28">
        <v>1.0</v>
      </c>
      <c r="AG52" s="28"/>
      <c r="AH52" s="28">
        <v>1.0</v>
      </c>
      <c r="AI52" s="28">
        <v>0.0</v>
      </c>
      <c r="AJ52" s="28">
        <v>0.0</v>
      </c>
      <c r="AK52" s="3"/>
      <c r="AL52" s="19"/>
      <c r="AM52" s="28"/>
      <c r="AN52" s="3"/>
      <c r="AO52" s="84" t="str">
        <f t="shared" si="344"/>
        <v>#REF!</v>
      </c>
      <c r="AP52" s="85" t="str">
        <f t="shared" ref="AP52:AQ52" si="723">AV52-AU52</f>
        <v>#REF!</v>
      </c>
      <c r="AQ52" s="85">
        <f t="shared" si="723"/>
        <v>-1737.5956</v>
      </c>
      <c r="AR52" s="85" t="str">
        <f t="shared" si="346"/>
        <v>#REF!</v>
      </c>
      <c r="AS52" s="84">
        <f t="shared" si="519"/>
        <v>17.73015</v>
      </c>
      <c r="AT52" s="84">
        <f t="shared" si="347"/>
        <v>16.8947675</v>
      </c>
      <c r="AU52" s="94" t="str">
        <f t="shared" si="537"/>
        <v>#REF!</v>
      </c>
      <c r="AV52" s="94">
        <f t="shared" si="538"/>
        <v>36878.712</v>
      </c>
      <c r="AW52" s="94">
        <f t="shared" si="539"/>
        <v>35141.1164</v>
      </c>
      <c r="AX52" s="94">
        <f t="shared" si="253"/>
        <v>0</v>
      </c>
      <c r="AY52" s="94">
        <f t="shared" si="254"/>
        <v>0</v>
      </c>
      <c r="AZ52" s="94">
        <f t="shared" si="255"/>
        <v>0</v>
      </c>
      <c r="BA52" s="91">
        <f t="shared" ref="BA52:BC52" si="724">$W52*D$82*$AJ52</f>
        <v>0</v>
      </c>
      <c r="BB52" s="91">
        <f t="shared" si="724"/>
        <v>0</v>
      </c>
      <c r="BC52" s="91">
        <f t="shared" si="724"/>
        <v>0</v>
      </c>
      <c r="BD52" s="91" t="str">
        <f t="shared" ref="BD52:BF52" si="725">IF(AU52&gt;=D$43,D$43/1000*D$42*$AE52,IF(MOD(AU52,1000)&gt;0.1,$AE52*D$42*(ABS(AU52/1000)+1),$AE52*D$42*ABS(AU52/1000)))</f>
        <v>#REF!</v>
      </c>
      <c r="BE52" s="91">
        <f t="shared" si="725"/>
        <v>0</v>
      </c>
      <c r="BF52" s="91">
        <f t="shared" si="725"/>
        <v>0</v>
      </c>
      <c r="BG52" s="91" t="str">
        <f t="shared" si="542"/>
        <v>#REF!</v>
      </c>
      <c r="BH52" s="91">
        <f t="shared" si="543"/>
        <v>2286.480144</v>
      </c>
      <c r="BI52" s="91">
        <f t="shared" si="544"/>
        <v>2178.749217</v>
      </c>
      <c r="BJ52" s="91" t="str">
        <f t="shared" si="545"/>
        <v>#REF!</v>
      </c>
      <c r="BK52" s="91">
        <f t="shared" si="580"/>
        <v>2108.466984</v>
      </c>
      <c r="BL52" s="91" t="str">
        <f t="shared" ref="BL52:BN52" si="726">$AF52*AU52*D$85</f>
        <v>#REF!</v>
      </c>
      <c r="BM52" s="91">
        <f t="shared" si="726"/>
        <v>534.741324</v>
      </c>
      <c r="BN52" s="91">
        <f t="shared" si="726"/>
        <v>509.5461878</v>
      </c>
      <c r="BO52" s="95">
        <f t="shared" si="547"/>
        <v>72</v>
      </c>
      <c r="BP52" s="95">
        <f t="shared" si="548"/>
        <v>72</v>
      </c>
      <c r="BQ52" s="91" t="str">
        <f t="shared" si="357"/>
        <v>#REF!</v>
      </c>
      <c r="BR52" s="91">
        <f t="shared" si="54"/>
        <v>2893.221468</v>
      </c>
      <c r="BS52" s="91">
        <f t="shared" si="358"/>
        <v>4868.762389</v>
      </c>
      <c r="BT52" s="91">
        <f t="shared" ref="BT52:BV52" si="727">IF($AG52=0,0,IF($AG52=1,D$48*AU52,IF($AG52=2,AU52*D$54,"Error in col x")))</f>
        <v>0</v>
      </c>
      <c r="BU52" s="91">
        <f t="shared" si="727"/>
        <v>0</v>
      </c>
      <c r="BV52" s="91">
        <f t="shared" si="727"/>
        <v>0</v>
      </c>
      <c r="BW52" s="91" t="str">
        <f t="shared" ref="BW52:BY52" si="728">SUM(BQ52,BT52)</f>
        <v>#REF!</v>
      </c>
      <c r="BX52" s="91">
        <f t="shared" si="728"/>
        <v>2893.221468</v>
      </c>
      <c r="BY52" s="91">
        <f t="shared" si="728"/>
        <v>4868.762389</v>
      </c>
      <c r="BZ52" s="14"/>
      <c r="CA52" s="44" t="str">
        <f t="shared" ref="CA52:CB52" si="729">SUM(AU52,BW52)</f>
        <v>#REF!</v>
      </c>
      <c r="CB52" s="44">
        <f t="shared" si="729"/>
        <v>39771.93347</v>
      </c>
      <c r="CC52" s="69">
        <f t="shared" si="59"/>
        <v>90201180</v>
      </c>
      <c r="CD52" s="69">
        <f t="shared" si="60"/>
        <v>90202080</v>
      </c>
      <c r="CE52" s="69">
        <f t="shared" si="430"/>
        <v>90202380</v>
      </c>
      <c r="CF52" s="75">
        <f t="shared" ref="CF52:CM52" si="730">IF($CC52=CF$5,$AU52,0)</f>
        <v>0</v>
      </c>
      <c r="CG52" s="75">
        <f t="shared" si="730"/>
        <v>0</v>
      </c>
      <c r="CH52" s="75">
        <f t="shared" si="730"/>
        <v>0</v>
      </c>
      <c r="CI52" s="75">
        <f t="shared" si="730"/>
        <v>0</v>
      </c>
      <c r="CJ52" s="75">
        <f t="shared" si="730"/>
        <v>0</v>
      </c>
      <c r="CK52" s="75" t="str">
        <f t="shared" si="730"/>
        <v>#REF!</v>
      </c>
      <c r="CL52" s="75">
        <f t="shared" si="730"/>
        <v>0</v>
      </c>
      <c r="CM52" s="75">
        <f t="shared" si="730"/>
        <v>0</v>
      </c>
      <c r="CN52" s="75">
        <f t="shared" ref="CN52:CU52" si="731">IF($CC52=CN$5,$AV52,0)</f>
        <v>0</v>
      </c>
      <c r="CO52" s="75">
        <f t="shared" si="731"/>
        <v>0</v>
      </c>
      <c r="CP52" s="75">
        <f t="shared" si="731"/>
        <v>0</v>
      </c>
      <c r="CQ52" s="75">
        <f t="shared" si="731"/>
        <v>0</v>
      </c>
      <c r="CR52" s="75">
        <f t="shared" si="731"/>
        <v>0</v>
      </c>
      <c r="CS52" s="75">
        <f t="shared" si="731"/>
        <v>36878.712</v>
      </c>
      <c r="CT52" s="75">
        <f t="shared" si="731"/>
        <v>0</v>
      </c>
      <c r="CU52" s="75">
        <f t="shared" si="731"/>
        <v>0</v>
      </c>
      <c r="CV52" s="75">
        <f t="shared" ref="CV52:DC52" si="732">IF($CC52=CV$5,$AW52,0)</f>
        <v>0</v>
      </c>
      <c r="CW52" s="75">
        <f t="shared" si="732"/>
        <v>0</v>
      </c>
      <c r="CX52" s="75">
        <f t="shared" si="732"/>
        <v>0</v>
      </c>
      <c r="CY52" s="75">
        <f t="shared" si="732"/>
        <v>0</v>
      </c>
      <c r="CZ52" s="75">
        <f t="shared" si="732"/>
        <v>0</v>
      </c>
      <c r="DA52" s="75">
        <f t="shared" si="732"/>
        <v>35141.1164</v>
      </c>
      <c r="DB52" s="75">
        <f t="shared" si="732"/>
        <v>0</v>
      </c>
      <c r="DC52" s="75">
        <f t="shared" si="732"/>
        <v>0</v>
      </c>
      <c r="DD52" s="75">
        <f t="shared" ref="DD52:DI52" si="733">IF($CD52=DD$5,$BQ52,0)</f>
        <v>0</v>
      </c>
      <c r="DE52" s="75">
        <f t="shared" si="733"/>
        <v>0</v>
      </c>
      <c r="DF52" s="75">
        <f t="shared" si="733"/>
        <v>0</v>
      </c>
      <c r="DG52" s="75">
        <f t="shared" si="733"/>
        <v>0</v>
      </c>
      <c r="DH52" s="75">
        <f t="shared" si="733"/>
        <v>0</v>
      </c>
      <c r="DI52" s="75" t="str">
        <f t="shared" si="733"/>
        <v>#REF!</v>
      </c>
      <c r="DJ52" s="75">
        <f t="shared" ref="DJ52:DO52" si="734">IF($CE52=DJ$5,$BT52,0)</f>
        <v>0</v>
      </c>
      <c r="DK52" s="75">
        <f t="shared" si="734"/>
        <v>0</v>
      </c>
      <c r="DL52" s="75">
        <f t="shared" si="734"/>
        <v>0</v>
      </c>
      <c r="DM52" s="75">
        <f t="shared" si="734"/>
        <v>0</v>
      </c>
      <c r="DN52" s="75">
        <f t="shared" si="734"/>
        <v>0</v>
      </c>
      <c r="DO52" s="75">
        <f t="shared" si="734"/>
        <v>0</v>
      </c>
      <c r="DP52" s="75">
        <f t="shared" ref="DP52:DU52" si="735">IF($CD52=DP$5,$BR52,0)</f>
        <v>0</v>
      </c>
      <c r="DQ52" s="75">
        <f t="shared" si="735"/>
        <v>0</v>
      </c>
      <c r="DR52" s="75">
        <f t="shared" si="735"/>
        <v>0</v>
      </c>
      <c r="DS52" s="75">
        <f t="shared" si="735"/>
        <v>0</v>
      </c>
      <c r="DT52" s="75">
        <f t="shared" si="735"/>
        <v>0</v>
      </c>
      <c r="DU52" s="75">
        <f t="shared" si="735"/>
        <v>2893.221468</v>
      </c>
      <c r="DV52" s="75">
        <f t="shared" ref="DV52:EA52" si="736">IF($CE52=DV$5,$BU52,0)</f>
        <v>0</v>
      </c>
      <c r="DW52" s="75">
        <f t="shared" si="736"/>
        <v>0</v>
      </c>
      <c r="DX52" s="75">
        <f t="shared" si="736"/>
        <v>0</v>
      </c>
      <c r="DY52" s="75">
        <f t="shared" si="736"/>
        <v>0</v>
      </c>
      <c r="DZ52" s="75">
        <f t="shared" si="736"/>
        <v>0</v>
      </c>
      <c r="EA52" s="75">
        <f t="shared" si="736"/>
        <v>0</v>
      </c>
      <c r="EB52" s="75">
        <f t="shared" ref="EB52:EG52" si="737">IF($CD52=EB$5,$BS52,0)</f>
        <v>0</v>
      </c>
      <c r="EC52" s="75">
        <f t="shared" si="737"/>
        <v>0</v>
      </c>
      <c r="ED52" s="75">
        <f t="shared" si="737"/>
        <v>0</v>
      </c>
      <c r="EE52" s="75">
        <f t="shared" si="737"/>
        <v>0</v>
      </c>
      <c r="EF52" s="75">
        <f t="shared" si="737"/>
        <v>0</v>
      </c>
      <c r="EG52" s="75">
        <f t="shared" si="737"/>
        <v>4868.762389</v>
      </c>
      <c r="EH52" s="75">
        <f t="shared" ref="EH52:EM52" si="738">IF($CE52=EH$5,$BV52,0)</f>
        <v>0</v>
      </c>
      <c r="EI52" s="75">
        <f t="shared" si="738"/>
        <v>0</v>
      </c>
      <c r="EJ52" s="75">
        <f t="shared" si="738"/>
        <v>0</v>
      </c>
      <c r="EK52" s="75">
        <f t="shared" si="738"/>
        <v>0</v>
      </c>
      <c r="EL52" s="75">
        <f t="shared" si="738"/>
        <v>0</v>
      </c>
      <c r="EM52" s="75">
        <f t="shared" si="738"/>
        <v>0</v>
      </c>
    </row>
    <row r="53" ht="14.25" customHeight="1">
      <c r="A53" s="18"/>
      <c r="B53" s="18" t="s">
        <v>168</v>
      </c>
      <c r="C53" s="18"/>
      <c r="D53" s="28"/>
      <c r="E53" s="146">
        <v>0.0</v>
      </c>
      <c r="F53" s="146">
        <v>0.0</v>
      </c>
      <c r="G53" s="126"/>
      <c r="H53" s="126"/>
      <c r="I53" s="126"/>
      <c r="J53" s="126"/>
      <c r="K53" s="126"/>
      <c r="L53" s="126"/>
      <c r="M53" s="126"/>
      <c r="N53" s="126"/>
      <c r="O53" s="126"/>
      <c r="P53" s="18"/>
      <c r="Q53" s="140" t="s">
        <v>181</v>
      </c>
      <c r="R53" s="28">
        <v>9020.0</v>
      </c>
      <c r="S53" s="28">
        <v>1.0</v>
      </c>
      <c r="T53" s="28">
        <v>180.0</v>
      </c>
      <c r="U53" s="192" t="s">
        <v>216</v>
      </c>
      <c r="V53" s="130"/>
      <c r="W53" s="71"/>
      <c r="X53" s="90"/>
      <c r="Y53" s="77" t="str">
        <f t="shared" si="535"/>
        <v> </v>
      </c>
      <c r="Z53" s="77"/>
      <c r="AA53" s="28">
        <v>56.0</v>
      </c>
      <c r="AB53" s="28">
        <v>56.0</v>
      </c>
      <c r="AC53" s="28">
        <v>-52.0</v>
      </c>
      <c r="AD53" s="92">
        <v>38.0</v>
      </c>
      <c r="AE53" s="28">
        <v>0.0</v>
      </c>
      <c r="AF53" s="128">
        <v>0.0</v>
      </c>
      <c r="AG53" s="28">
        <v>0.0</v>
      </c>
      <c r="AH53" s="128">
        <v>0.0</v>
      </c>
      <c r="AI53" s="28">
        <v>0.0</v>
      </c>
      <c r="AJ53" s="28">
        <v>0.0</v>
      </c>
      <c r="AK53" s="3"/>
      <c r="AL53" s="19"/>
      <c r="AM53" s="28"/>
      <c r="AN53" s="3"/>
      <c r="AO53" s="84" t="str">
        <f t="shared" si="344"/>
        <v>#REF!</v>
      </c>
      <c r="AP53" s="85" t="str">
        <f t="shared" ref="AP53:AQ53" si="739">AV53-AU53</f>
        <v>#REF!</v>
      </c>
      <c r="AQ53" s="85">
        <f t="shared" si="739"/>
        <v>-840.773921</v>
      </c>
      <c r="AR53" s="85" t="str">
        <f t="shared" si="346"/>
        <v>#REF!</v>
      </c>
      <c r="AS53" s="84">
        <f t="shared" si="519"/>
        <v>18.46635</v>
      </c>
      <c r="AT53" s="84">
        <f t="shared" si="347"/>
        <v>18.89184288</v>
      </c>
      <c r="AU53" s="94" t="str">
        <f t="shared" si="537"/>
        <v>#REF!</v>
      </c>
      <c r="AV53" s="193">
        <f t="shared" si="538"/>
        <v>-36489.5076</v>
      </c>
      <c r="AW53" s="94">
        <f t="shared" si="539"/>
        <v>-37330.28152</v>
      </c>
      <c r="AX53" s="94">
        <f t="shared" si="253"/>
        <v>0</v>
      </c>
      <c r="AY53" s="94">
        <f t="shared" si="254"/>
        <v>0</v>
      </c>
      <c r="AZ53" s="94">
        <f t="shared" si="255"/>
        <v>0</v>
      </c>
      <c r="BA53" s="91">
        <f t="shared" ref="BA53:BC53" si="740">$W53*D$82*$AJ53</f>
        <v>0</v>
      </c>
      <c r="BB53" s="91">
        <f t="shared" si="740"/>
        <v>0</v>
      </c>
      <c r="BC53" s="91">
        <f t="shared" si="740"/>
        <v>0</v>
      </c>
      <c r="BD53" s="91" t="str">
        <f t="shared" ref="BD53:BF53" si="741">IF(AU53&gt;=D$43,D$43/1000*D$42*$AE53,IF(MOD(AU53,1000)&gt;0.1,$AE53*D$42*(ABS(AU53/1000)+1),$AE53*D$42*ABS(AU53/1000)))</f>
        <v>#REF!</v>
      </c>
      <c r="BE53" s="91">
        <f t="shared" si="741"/>
        <v>0</v>
      </c>
      <c r="BF53" s="91">
        <f t="shared" si="741"/>
        <v>0</v>
      </c>
      <c r="BG53" s="91" t="str">
        <f t="shared" si="542"/>
        <v>#REF!</v>
      </c>
      <c r="BH53" s="91">
        <f t="shared" si="543"/>
        <v>0</v>
      </c>
      <c r="BI53" s="91">
        <f t="shared" si="544"/>
        <v>0</v>
      </c>
      <c r="BJ53" s="91" t="str">
        <f t="shared" si="545"/>
        <v>#REF!</v>
      </c>
      <c r="BK53" s="91">
        <f t="shared" si="580"/>
        <v>-2239.816891</v>
      </c>
      <c r="BL53" s="91" t="str">
        <f t="shared" ref="BL53:BN53" si="742">$AF53*AU53*D$85</f>
        <v>#REF!</v>
      </c>
      <c r="BM53" s="91">
        <f t="shared" si="742"/>
        <v>0</v>
      </c>
      <c r="BN53" s="91">
        <f t="shared" si="742"/>
        <v>0</v>
      </c>
      <c r="BO53" s="95">
        <v>0.0</v>
      </c>
      <c r="BP53" s="74">
        <f t="shared" si="548"/>
        <v>-223.9816891</v>
      </c>
      <c r="BQ53" s="91" t="str">
        <f t="shared" si="357"/>
        <v>#REF!</v>
      </c>
      <c r="BR53" s="91">
        <f t="shared" si="54"/>
        <v>0</v>
      </c>
      <c r="BS53" s="91">
        <f t="shared" si="358"/>
        <v>-2463.79858</v>
      </c>
      <c r="BT53" s="91">
        <f t="shared" ref="BT53:BV53" si="743">IF($AG53=0,0,IF($AG53=1,D$48*AU53,IF($AG53=2,AU53*D$54,"Error in col x")))</f>
        <v>0</v>
      </c>
      <c r="BU53" s="91">
        <f t="shared" si="743"/>
        <v>0</v>
      </c>
      <c r="BV53" s="91">
        <f t="shared" si="743"/>
        <v>0</v>
      </c>
      <c r="BW53" s="91" t="str">
        <f t="shared" ref="BW53:BY53" si="744">SUM(BQ53,BT53)</f>
        <v>#REF!</v>
      </c>
      <c r="BX53" s="91">
        <f t="shared" si="744"/>
        <v>0</v>
      </c>
      <c r="BY53" s="91">
        <f t="shared" si="744"/>
        <v>-2463.79858</v>
      </c>
      <c r="BZ53" s="14"/>
      <c r="CA53" s="44" t="str">
        <f t="shared" ref="CA53:CB53" si="745">SUM(AU53,BW53)</f>
        <v>#REF!</v>
      </c>
      <c r="CB53" s="44">
        <f t="shared" si="745"/>
        <v>-36489.5076</v>
      </c>
      <c r="CC53" s="69">
        <f t="shared" si="59"/>
        <v>90201180</v>
      </c>
      <c r="CD53" s="69">
        <f t="shared" si="60"/>
        <v>90202080</v>
      </c>
      <c r="CE53" s="69">
        <f t="shared" si="430"/>
        <v>90202380</v>
      </c>
      <c r="CF53" s="75">
        <f t="shared" ref="CF53:CM53" si="746">IF($CC53=CF$5,$AU53,0)</f>
        <v>0</v>
      </c>
      <c r="CG53" s="75">
        <f t="shared" si="746"/>
        <v>0</v>
      </c>
      <c r="CH53" s="75">
        <f t="shared" si="746"/>
        <v>0</v>
      </c>
      <c r="CI53" s="75">
        <f t="shared" si="746"/>
        <v>0</v>
      </c>
      <c r="CJ53" s="75">
        <f t="shared" si="746"/>
        <v>0</v>
      </c>
      <c r="CK53" s="75" t="str">
        <f t="shared" si="746"/>
        <v>#REF!</v>
      </c>
      <c r="CL53" s="75">
        <f t="shared" si="746"/>
        <v>0</v>
      </c>
      <c r="CM53" s="75">
        <f t="shared" si="746"/>
        <v>0</v>
      </c>
      <c r="CN53" s="75">
        <f t="shared" ref="CN53:CU53" si="747">IF($CC53=CN$5,$AV53,0)</f>
        <v>0</v>
      </c>
      <c r="CO53" s="75">
        <f t="shared" si="747"/>
        <v>0</v>
      </c>
      <c r="CP53" s="75">
        <f t="shared" si="747"/>
        <v>0</v>
      </c>
      <c r="CQ53" s="75">
        <f t="shared" si="747"/>
        <v>0</v>
      </c>
      <c r="CR53" s="75">
        <f t="shared" si="747"/>
        <v>0</v>
      </c>
      <c r="CS53" s="75">
        <f t="shared" si="747"/>
        <v>-36489.5076</v>
      </c>
      <c r="CT53" s="75">
        <f t="shared" si="747"/>
        <v>0</v>
      </c>
      <c r="CU53" s="75">
        <f t="shared" si="747"/>
        <v>0</v>
      </c>
      <c r="CV53" s="75">
        <f t="shared" ref="CV53:DC53" si="748">IF($CC53=CV$5,$AW53,0)</f>
        <v>0</v>
      </c>
      <c r="CW53" s="75">
        <f t="shared" si="748"/>
        <v>0</v>
      </c>
      <c r="CX53" s="75">
        <f t="shared" si="748"/>
        <v>0</v>
      </c>
      <c r="CY53" s="75">
        <f t="shared" si="748"/>
        <v>0</v>
      </c>
      <c r="CZ53" s="75">
        <f t="shared" si="748"/>
        <v>0</v>
      </c>
      <c r="DA53" s="75">
        <f t="shared" si="748"/>
        <v>-37330.28152</v>
      </c>
      <c r="DB53" s="75">
        <f t="shared" si="748"/>
        <v>0</v>
      </c>
      <c r="DC53" s="75">
        <f t="shared" si="748"/>
        <v>0</v>
      </c>
      <c r="DD53" s="75">
        <f t="shared" ref="DD53:DI53" si="749">IF($CD53=DD$5,$BQ53,0)</f>
        <v>0</v>
      </c>
      <c r="DE53" s="75">
        <f t="shared" si="749"/>
        <v>0</v>
      </c>
      <c r="DF53" s="75">
        <f t="shared" si="749"/>
        <v>0</v>
      </c>
      <c r="DG53" s="75">
        <f t="shared" si="749"/>
        <v>0</v>
      </c>
      <c r="DH53" s="75">
        <f t="shared" si="749"/>
        <v>0</v>
      </c>
      <c r="DI53" s="75" t="str">
        <f t="shared" si="749"/>
        <v>#REF!</v>
      </c>
      <c r="DJ53" s="75">
        <f t="shared" ref="DJ53:DO53" si="750">IF($CE53=DJ$5,$BT53,0)</f>
        <v>0</v>
      </c>
      <c r="DK53" s="75">
        <f t="shared" si="750"/>
        <v>0</v>
      </c>
      <c r="DL53" s="75">
        <f t="shared" si="750"/>
        <v>0</v>
      </c>
      <c r="DM53" s="75">
        <f t="shared" si="750"/>
        <v>0</v>
      </c>
      <c r="DN53" s="75">
        <f t="shared" si="750"/>
        <v>0</v>
      </c>
      <c r="DO53" s="75">
        <f t="shared" si="750"/>
        <v>0</v>
      </c>
      <c r="DP53" s="75">
        <f t="shared" ref="DP53:DU53" si="751">IF($CD53=DP$5,$BR53,0)</f>
        <v>0</v>
      </c>
      <c r="DQ53" s="75">
        <f t="shared" si="751"/>
        <v>0</v>
      </c>
      <c r="DR53" s="75">
        <f t="shared" si="751"/>
        <v>0</v>
      </c>
      <c r="DS53" s="75">
        <f t="shared" si="751"/>
        <v>0</v>
      </c>
      <c r="DT53" s="75">
        <f t="shared" si="751"/>
        <v>0</v>
      </c>
      <c r="DU53" s="75">
        <f t="shared" si="751"/>
        <v>0</v>
      </c>
      <c r="DV53" s="75">
        <f t="shared" ref="DV53:EA53" si="752">IF($CE53=DV$5,$BU53,0)</f>
        <v>0</v>
      </c>
      <c r="DW53" s="75">
        <f t="shared" si="752"/>
        <v>0</v>
      </c>
      <c r="DX53" s="75">
        <f t="shared" si="752"/>
        <v>0</v>
      </c>
      <c r="DY53" s="75">
        <f t="shared" si="752"/>
        <v>0</v>
      </c>
      <c r="DZ53" s="75">
        <f t="shared" si="752"/>
        <v>0</v>
      </c>
      <c r="EA53" s="75">
        <f t="shared" si="752"/>
        <v>0</v>
      </c>
      <c r="EB53" s="75">
        <f t="shared" ref="EB53:EG53" si="753">IF($CD53=EB$5,$BS53,0)</f>
        <v>0</v>
      </c>
      <c r="EC53" s="75">
        <f t="shared" si="753"/>
        <v>0</v>
      </c>
      <c r="ED53" s="75">
        <f t="shared" si="753"/>
        <v>0</v>
      </c>
      <c r="EE53" s="75">
        <f t="shared" si="753"/>
        <v>0</v>
      </c>
      <c r="EF53" s="75">
        <f t="shared" si="753"/>
        <v>0</v>
      </c>
      <c r="EG53" s="75">
        <f t="shared" si="753"/>
        <v>-2463.79858</v>
      </c>
      <c r="EH53" s="75">
        <f t="shared" ref="EH53:EM53" si="754">IF($CE53=EH$5,$BV53,0)</f>
        <v>0</v>
      </c>
      <c r="EI53" s="75">
        <f t="shared" si="754"/>
        <v>0</v>
      </c>
      <c r="EJ53" s="75">
        <f t="shared" si="754"/>
        <v>0</v>
      </c>
      <c r="EK53" s="75">
        <f t="shared" si="754"/>
        <v>0</v>
      </c>
      <c r="EL53" s="75">
        <f t="shared" si="754"/>
        <v>0</v>
      </c>
      <c r="EM53" s="75">
        <f t="shared" si="754"/>
        <v>0</v>
      </c>
    </row>
    <row r="54" ht="13.5" customHeight="1">
      <c r="A54" s="18"/>
      <c r="B54" s="126" t="s">
        <v>172</v>
      </c>
      <c r="C54" s="18"/>
      <c r="D54" s="78">
        <v>0.02</v>
      </c>
      <c r="E54" s="78">
        <v>0.02</v>
      </c>
      <c r="F54" s="78">
        <v>0.02</v>
      </c>
      <c r="G54" s="113"/>
      <c r="H54" s="113"/>
      <c r="I54" s="113"/>
      <c r="J54" s="113"/>
      <c r="K54" s="113"/>
      <c r="L54" s="113"/>
      <c r="M54" s="113"/>
      <c r="N54" s="113"/>
      <c r="O54" s="113"/>
      <c r="P54" s="130"/>
      <c r="Q54" s="170" t="s">
        <v>181</v>
      </c>
      <c r="R54" s="109">
        <v>9020.0</v>
      </c>
      <c r="S54" s="109">
        <v>1.0</v>
      </c>
      <c r="T54" s="109">
        <v>180.0</v>
      </c>
      <c r="U54" s="199" t="s">
        <v>127</v>
      </c>
      <c r="V54" s="130"/>
      <c r="W54" s="134"/>
      <c r="X54" s="165"/>
      <c r="Y54" s="136" t="str">
        <f t="shared" si="535"/>
        <v> </v>
      </c>
      <c r="Z54" s="136"/>
      <c r="AA54" s="109"/>
      <c r="AB54" s="109">
        <v>56.0</v>
      </c>
      <c r="AC54" s="109"/>
      <c r="AD54" s="200"/>
      <c r="AE54" s="109">
        <v>0.0</v>
      </c>
      <c r="AF54" s="144">
        <v>1.0</v>
      </c>
      <c r="AG54" s="144">
        <v>1.0</v>
      </c>
      <c r="AH54" s="144">
        <v>1.0</v>
      </c>
      <c r="AI54" s="144">
        <v>0.0</v>
      </c>
      <c r="AJ54" s="144">
        <v>0.0</v>
      </c>
      <c r="AK54" s="3"/>
      <c r="AL54" s="201"/>
      <c r="AM54" s="28"/>
      <c r="AN54" s="3"/>
      <c r="AO54" s="171" t="str">
        <f t="shared" si="344"/>
        <v>#REF!</v>
      </c>
      <c r="AP54" s="202" t="str">
        <f t="shared" ref="AP54:AQ54" si="755">AV54-AU54</f>
        <v>#REF!</v>
      </c>
      <c r="AQ54" s="202">
        <f t="shared" si="755"/>
        <v>-1500</v>
      </c>
      <c r="AR54" s="202" t="str">
        <f t="shared" si="346"/>
        <v>#REF!</v>
      </c>
      <c r="AS54" s="171" t="str">
        <f t="shared" si="519"/>
        <v/>
      </c>
      <c r="AT54" s="171">
        <f t="shared" si="347"/>
        <v>18.89184288</v>
      </c>
      <c r="AU54" s="193" t="str">
        <f t="shared" si="537"/>
        <v>#REF!</v>
      </c>
      <c r="AV54" s="203">
        <v>1500.0</v>
      </c>
      <c r="AW54" s="193">
        <f t="shared" si="539"/>
        <v>0</v>
      </c>
      <c r="AX54" s="193">
        <f t="shared" si="253"/>
        <v>0</v>
      </c>
      <c r="AY54" s="203">
        <v>0.0</v>
      </c>
      <c r="AZ54" s="193">
        <f t="shared" si="255"/>
        <v>0</v>
      </c>
      <c r="BA54" s="204">
        <f t="shared" ref="BA54:BC54" si="756">$W54*D$82*$AJ54</f>
        <v>0</v>
      </c>
      <c r="BB54" s="204">
        <f t="shared" si="756"/>
        <v>0</v>
      </c>
      <c r="BC54" s="204">
        <f t="shared" si="756"/>
        <v>0</v>
      </c>
      <c r="BD54" s="204" t="str">
        <f t="shared" ref="BD54:BF54" si="757">IF(AU54&gt;=D$43,D$43/1000*D$42*$AE54,IF(MOD(AU54,1000)&gt;0.1,$AE54*D$42*(ABS(AU54/1000)+1),$AE54*D$42*ABS(AU54/1000)))</f>
        <v>#REF!</v>
      </c>
      <c r="BE54" s="204">
        <f t="shared" si="757"/>
        <v>0</v>
      </c>
      <c r="BF54" s="204">
        <f t="shared" si="757"/>
        <v>0</v>
      </c>
      <c r="BG54" s="204" t="str">
        <f t="shared" si="542"/>
        <v>#REF!</v>
      </c>
      <c r="BH54" s="204">
        <f t="shared" si="543"/>
        <v>93</v>
      </c>
      <c r="BI54" s="204">
        <f t="shared" si="544"/>
        <v>0</v>
      </c>
      <c r="BJ54" s="204" t="str">
        <f t="shared" si="545"/>
        <v>#REF!</v>
      </c>
      <c r="BK54" s="204">
        <f t="shared" si="580"/>
        <v>0</v>
      </c>
      <c r="BL54" s="204" t="str">
        <f t="shared" ref="BL54:BN54" si="758">$AF54*AU54*D$85</f>
        <v>#REF!</v>
      </c>
      <c r="BM54" s="204">
        <f t="shared" si="758"/>
        <v>21.75</v>
      </c>
      <c r="BN54" s="204">
        <f t="shared" si="758"/>
        <v>0</v>
      </c>
      <c r="BO54" s="205">
        <v>0.0</v>
      </c>
      <c r="BP54" s="200">
        <f t="shared" si="548"/>
        <v>0</v>
      </c>
      <c r="BQ54" s="204" t="str">
        <f t="shared" si="357"/>
        <v>#REF!</v>
      </c>
      <c r="BR54" s="204">
        <f t="shared" si="54"/>
        <v>114.75</v>
      </c>
      <c r="BS54" s="204">
        <f t="shared" si="358"/>
        <v>0</v>
      </c>
      <c r="BT54" s="204" t="str">
        <f t="shared" ref="BT54:BV54" si="759">IF($AG54=0,0,IF($AG54=1,D$48*AU54,IF($AG54=2,AU54*D$54,"Error in col x")))</f>
        <v>#REF!</v>
      </c>
      <c r="BU54" s="204">
        <f t="shared" si="759"/>
        <v>105</v>
      </c>
      <c r="BV54" s="204">
        <f t="shared" si="759"/>
        <v>0</v>
      </c>
      <c r="BW54" s="204" t="str">
        <f t="shared" ref="BW54:BY54" si="760">SUM(BQ54,BT54)</f>
        <v>#REF!</v>
      </c>
      <c r="BX54" s="204">
        <f t="shared" si="760"/>
        <v>219.75</v>
      </c>
      <c r="BY54" s="204">
        <f t="shared" si="760"/>
        <v>0</v>
      </c>
      <c r="BZ54" s="14"/>
      <c r="CA54" s="206" t="str">
        <f t="shared" ref="CA54:CB54" si="761">SUM(AU54,BW54)</f>
        <v>#REF!</v>
      </c>
      <c r="CB54" s="206">
        <f t="shared" si="761"/>
        <v>1719.75</v>
      </c>
      <c r="CC54" s="207">
        <f t="shared" si="59"/>
        <v>90201180</v>
      </c>
      <c r="CD54" s="207">
        <f t="shared" si="60"/>
        <v>90202080</v>
      </c>
      <c r="CE54" s="207">
        <f t="shared" si="430"/>
        <v>90202380</v>
      </c>
      <c r="CF54" s="208">
        <f t="shared" ref="CF54:CM54" si="762">IF($CC54=CF$5,$AU54,0)</f>
        <v>0</v>
      </c>
      <c r="CG54" s="208">
        <f t="shared" si="762"/>
        <v>0</v>
      </c>
      <c r="CH54" s="208">
        <f t="shared" si="762"/>
        <v>0</v>
      </c>
      <c r="CI54" s="208">
        <f t="shared" si="762"/>
        <v>0</v>
      </c>
      <c r="CJ54" s="208">
        <f t="shared" si="762"/>
        <v>0</v>
      </c>
      <c r="CK54" s="208" t="str">
        <f t="shared" si="762"/>
        <v>#REF!</v>
      </c>
      <c r="CL54" s="208">
        <f t="shared" si="762"/>
        <v>0</v>
      </c>
      <c r="CM54" s="208">
        <f t="shared" si="762"/>
        <v>0</v>
      </c>
      <c r="CN54" s="208">
        <f t="shared" ref="CN54:CU54" si="763">IF($CC54=CN$5,$AV54,0)</f>
        <v>0</v>
      </c>
      <c r="CO54" s="208">
        <f t="shared" si="763"/>
        <v>0</v>
      </c>
      <c r="CP54" s="208">
        <f t="shared" si="763"/>
        <v>0</v>
      </c>
      <c r="CQ54" s="208">
        <f t="shared" si="763"/>
        <v>0</v>
      </c>
      <c r="CR54" s="208">
        <f t="shared" si="763"/>
        <v>0</v>
      </c>
      <c r="CS54" s="208">
        <f t="shared" si="763"/>
        <v>1500</v>
      </c>
      <c r="CT54" s="208">
        <f t="shared" si="763"/>
        <v>0</v>
      </c>
      <c r="CU54" s="208">
        <f t="shared" si="763"/>
        <v>0</v>
      </c>
      <c r="CV54" s="208">
        <f t="shared" ref="CV54:DC54" si="764">IF($CC54=CV$5,$AW54,0)</f>
        <v>0</v>
      </c>
      <c r="CW54" s="208">
        <f t="shared" si="764"/>
        <v>0</v>
      </c>
      <c r="CX54" s="208">
        <f t="shared" si="764"/>
        <v>0</v>
      </c>
      <c r="CY54" s="208">
        <f t="shared" si="764"/>
        <v>0</v>
      </c>
      <c r="CZ54" s="208">
        <f t="shared" si="764"/>
        <v>0</v>
      </c>
      <c r="DA54" s="208">
        <f t="shared" si="764"/>
        <v>0</v>
      </c>
      <c r="DB54" s="208">
        <f t="shared" si="764"/>
        <v>0</v>
      </c>
      <c r="DC54" s="208">
        <f t="shared" si="764"/>
        <v>0</v>
      </c>
      <c r="DD54" s="208">
        <f t="shared" ref="DD54:DI54" si="765">IF($CD54=DD$5,$BQ54,0)</f>
        <v>0</v>
      </c>
      <c r="DE54" s="208">
        <f t="shared" si="765"/>
        <v>0</v>
      </c>
      <c r="DF54" s="208">
        <f t="shared" si="765"/>
        <v>0</v>
      </c>
      <c r="DG54" s="208">
        <f t="shared" si="765"/>
        <v>0</v>
      </c>
      <c r="DH54" s="208">
        <f t="shared" si="765"/>
        <v>0</v>
      </c>
      <c r="DI54" s="208" t="str">
        <f t="shared" si="765"/>
        <v>#REF!</v>
      </c>
      <c r="DJ54" s="208">
        <f t="shared" ref="DJ54:DO54" si="766">IF($CE54=DJ$5,$BT54,0)</f>
        <v>0</v>
      </c>
      <c r="DK54" s="208">
        <f t="shared" si="766"/>
        <v>0</v>
      </c>
      <c r="DL54" s="208">
        <f t="shared" si="766"/>
        <v>0</v>
      </c>
      <c r="DM54" s="208">
        <f t="shared" si="766"/>
        <v>0</v>
      </c>
      <c r="DN54" s="208">
        <f t="shared" si="766"/>
        <v>0</v>
      </c>
      <c r="DO54" s="208" t="str">
        <f t="shared" si="766"/>
        <v>#REF!</v>
      </c>
      <c r="DP54" s="208">
        <f t="shared" ref="DP54:DU54" si="767">IF($CD54=DP$5,$BR54,0)</f>
        <v>0</v>
      </c>
      <c r="DQ54" s="208">
        <f t="shared" si="767"/>
        <v>0</v>
      </c>
      <c r="DR54" s="208">
        <f t="shared" si="767"/>
        <v>0</v>
      </c>
      <c r="DS54" s="208">
        <f t="shared" si="767"/>
        <v>0</v>
      </c>
      <c r="DT54" s="208">
        <f t="shared" si="767"/>
        <v>0</v>
      </c>
      <c r="DU54" s="208">
        <f t="shared" si="767"/>
        <v>114.75</v>
      </c>
      <c r="DV54" s="208">
        <f t="shared" ref="DV54:EA54" si="768">IF($CE54=DV$5,$BU54,0)</f>
        <v>0</v>
      </c>
      <c r="DW54" s="208">
        <f t="shared" si="768"/>
        <v>0</v>
      </c>
      <c r="DX54" s="208">
        <f t="shared" si="768"/>
        <v>0</v>
      </c>
      <c r="DY54" s="208">
        <f t="shared" si="768"/>
        <v>0</v>
      </c>
      <c r="DZ54" s="208">
        <f t="shared" si="768"/>
        <v>0</v>
      </c>
      <c r="EA54" s="208">
        <f t="shared" si="768"/>
        <v>105</v>
      </c>
      <c r="EB54" s="75">
        <f t="shared" ref="EB54:EG54" si="769">IF($CD55=EB$5,$BS55,0)</f>
        <v>0</v>
      </c>
      <c r="EC54" s="75">
        <f t="shared" si="769"/>
        <v>0</v>
      </c>
      <c r="ED54" s="75">
        <f t="shared" si="769"/>
        <v>0</v>
      </c>
      <c r="EE54" s="75">
        <f t="shared" si="769"/>
        <v>0</v>
      </c>
      <c r="EF54" s="75">
        <f t="shared" si="769"/>
        <v>0</v>
      </c>
      <c r="EG54" s="75">
        <f t="shared" si="769"/>
        <v>22421.59056</v>
      </c>
      <c r="EH54" s="75">
        <f t="shared" ref="EH54:EM54" si="770">IF($CE55=EH$5,$BV55,0)</f>
        <v>0</v>
      </c>
      <c r="EI54" s="75">
        <f t="shared" si="770"/>
        <v>0</v>
      </c>
      <c r="EJ54" s="75">
        <f t="shared" si="770"/>
        <v>0</v>
      </c>
      <c r="EK54" s="75">
        <f t="shared" si="770"/>
        <v>0</v>
      </c>
      <c r="EL54" s="75">
        <f t="shared" si="770"/>
        <v>0</v>
      </c>
      <c r="EM54" s="75">
        <f t="shared" si="770"/>
        <v>2946.665449</v>
      </c>
    </row>
    <row r="55" ht="13.5" customHeight="1">
      <c r="A55" s="18"/>
      <c r="B55" s="126"/>
      <c r="C55" s="18"/>
      <c r="D55" s="78"/>
      <c r="E55" s="78"/>
      <c r="F55" s="78"/>
      <c r="G55" s="113"/>
      <c r="H55" s="18"/>
      <c r="I55" s="18"/>
      <c r="J55" s="18"/>
      <c r="K55" s="18"/>
      <c r="L55" s="18"/>
      <c r="M55" s="18"/>
      <c r="N55" s="18"/>
      <c r="O55" s="113"/>
      <c r="P55" s="18"/>
      <c r="Q55" s="140" t="s">
        <v>218</v>
      </c>
      <c r="R55" s="28">
        <v>9020.0</v>
      </c>
      <c r="S55" s="28">
        <v>1.0</v>
      </c>
      <c r="T55" s="28">
        <v>181.0</v>
      </c>
      <c r="U55" s="18" t="s">
        <v>101</v>
      </c>
      <c r="V55" s="18" t="s">
        <v>219</v>
      </c>
      <c r="W55" s="71">
        <v>1.0</v>
      </c>
      <c r="X55" s="90"/>
      <c r="Y55" s="77" t="str">
        <f t="shared" si="535"/>
        <v> </v>
      </c>
      <c r="Z55" s="77"/>
      <c r="AA55" s="28">
        <v>114.0</v>
      </c>
      <c r="AB55" s="28">
        <v>114.0</v>
      </c>
      <c r="AC55" s="28">
        <v>40.0</v>
      </c>
      <c r="AD55" s="92">
        <v>52.0</v>
      </c>
      <c r="AE55" s="28">
        <v>1.0</v>
      </c>
      <c r="AF55" s="28">
        <v>1.0</v>
      </c>
      <c r="AG55" s="28">
        <v>1.0</v>
      </c>
      <c r="AH55" s="28">
        <v>1.0</v>
      </c>
      <c r="AI55" s="28">
        <v>2.0</v>
      </c>
      <c r="AJ55" s="28">
        <v>1.0</v>
      </c>
      <c r="AK55" s="3"/>
      <c r="AL55" s="40" t="s">
        <v>13</v>
      </c>
      <c r="AM55" s="28"/>
      <c r="AN55" s="3"/>
      <c r="AO55" s="84" t="str">
        <f t="shared" si="344"/>
        <v>#REF!</v>
      </c>
      <c r="AP55" s="85" t="str">
        <f t="shared" ref="AP55:AQ55" si="771">AV55-AU55</f>
        <v>#REF!</v>
      </c>
      <c r="AQ55" s="85">
        <f t="shared" si="771"/>
        <v>926.3007</v>
      </c>
      <c r="AR55" s="85" t="str">
        <f t="shared" si="346"/>
        <v>#REF!</v>
      </c>
      <c r="AS55" s="84">
        <f t="shared" si="519"/>
        <v>19.79275</v>
      </c>
      <c r="AT55" s="84">
        <f t="shared" si="347"/>
        <v>20.23808688</v>
      </c>
      <c r="AU55" s="94" t="str">
        <f t="shared" si="537"/>
        <v>#REF!</v>
      </c>
      <c r="AV55" s="94">
        <f t="shared" ref="AV55:AV56" si="787">IF($E$9=0,$AS55*$W55,IF($E$9=1,$AS55*$AC55*$AD55,"error some place"))</f>
        <v>41168.92</v>
      </c>
      <c r="AW55" s="94">
        <f t="shared" si="539"/>
        <v>42095.2207</v>
      </c>
      <c r="AX55" s="94">
        <f t="shared" si="253"/>
        <v>15131.3184</v>
      </c>
      <c r="AY55" s="94">
        <f t="shared" ref="AY55:AY60" si="788">W55*VLOOKUP($AI55,$C$275:$F$283,3)</f>
        <v>14787.4248</v>
      </c>
      <c r="AZ55" s="94">
        <f t="shared" si="255"/>
        <v>16118.29303</v>
      </c>
      <c r="BA55" s="91">
        <f t="shared" ref="BA55:BA60" si="789">$W55*D$82*$AJ55</f>
        <v>250</v>
      </c>
      <c r="BB55" s="91">
        <f t="shared" ref="BB55:BB56" si="790">693.88*1.08*W55</f>
        <v>749.3904</v>
      </c>
      <c r="BC55" s="91">
        <f t="shared" ref="BC55:BC57" si="791">$W55*F$82*$AJ55</f>
        <v>250</v>
      </c>
      <c r="BD55" s="91" t="str">
        <f t="shared" ref="BD55:BF55" si="772">IF(AU55&gt;=D$43,D$43/1000*D$42*$AE55,IF(MOD(AU55,1000)&gt;0.1,$AE55*D$42*(ABS(AU55/1000)+1),$AE55*D$42*ABS(AU55/1000)))</f>
        <v>#REF!</v>
      </c>
      <c r="BE55" s="91">
        <f t="shared" si="772"/>
        <v>230.2423032</v>
      </c>
      <c r="BF55" s="91">
        <f t="shared" si="772"/>
        <v>235.299905</v>
      </c>
      <c r="BG55" s="91" t="str">
        <f t="shared" si="542"/>
        <v>#REF!</v>
      </c>
      <c r="BH55" s="91">
        <f t="shared" si="543"/>
        <v>2552.47304</v>
      </c>
      <c r="BI55" s="91">
        <f t="shared" si="544"/>
        <v>2609.903683</v>
      </c>
      <c r="BJ55" s="91" t="str">
        <f t="shared" si="545"/>
        <v>#REF!</v>
      </c>
      <c r="BK55" s="91">
        <f t="shared" si="580"/>
        <v>2525.713242</v>
      </c>
      <c r="BL55" s="91" t="str">
        <f t="shared" ref="BL55:BN55" si="773">$AF55*AU55*D$85</f>
        <v>#REF!</v>
      </c>
      <c r="BM55" s="91">
        <f t="shared" si="773"/>
        <v>596.94934</v>
      </c>
      <c r="BN55" s="91">
        <f t="shared" si="773"/>
        <v>610.3807002</v>
      </c>
      <c r="BO55" s="95">
        <f t="shared" ref="BO55:BO60" si="794">IF(AV55&gt;$C$91,$C$91*$E$91,IF(AV55&lt;$C$91,AV55*$E$91))</f>
        <v>72</v>
      </c>
      <c r="BP55" s="95">
        <f t="shared" si="548"/>
        <v>72</v>
      </c>
      <c r="BQ55" s="91" t="str">
        <f t="shared" si="357"/>
        <v>#REF!</v>
      </c>
      <c r="BR55" s="91">
        <f t="shared" si="54"/>
        <v>18988.47988</v>
      </c>
      <c r="BS55" s="91">
        <f t="shared" si="358"/>
        <v>22421.59056</v>
      </c>
      <c r="BT55" s="91" t="str">
        <f t="shared" ref="BT55:BV55" si="774">IF($AG55=0,0,IF($AG55=1,D$48*AU55,IF($AG55=2,AU55*D$54,"Error in col x")))</f>
        <v>#REF!</v>
      </c>
      <c r="BU55" s="91">
        <f t="shared" si="774"/>
        <v>2881.8244</v>
      </c>
      <c r="BV55" s="91">
        <f t="shared" si="774"/>
        <v>2946.665449</v>
      </c>
      <c r="BW55" s="91" t="str">
        <f t="shared" ref="BW55:BY55" si="775">SUM(BQ55,BT55)</f>
        <v>#REF!</v>
      </c>
      <c r="BX55" s="91">
        <f t="shared" si="775"/>
        <v>21870.30428</v>
      </c>
      <c r="BY55" s="91">
        <f t="shared" si="775"/>
        <v>25368.25601</v>
      </c>
      <c r="BZ55" s="14"/>
      <c r="CA55" s="44" t="str">
        <f t="shared" ref="CA55:CB55" si="776">SUM(AU55,BW55)</f>
        <v>#REF!</v>
      </c>
      <c r="CB55" s="44">
        <f t="shared" si="776"/>
        <v>63039.22428</v>
      </c>
      <c r="CC55" s="69">
        <f t="shared" si="59"/>
        <v>90201181</v>
      </c>
      <c r="CD55" s="69">
        <f t="shared" si="60"/>
        <v>90202080</v>
      </c>
      <c r="CE55" s="69">
        <f t="shared" si="430"/>
        <v>90202380</v>
      </c>
      <c r="CF55" s="75">
        <f t="shared" ref="CF55:CM55" si="777">IF($CC55=CF$5,$AU55,0)</f>
        <v>0</v>
      </c>
      <c r="CG55" s="75">
        <f t="shared" si="777"/>
        <v>0</v>
      </c>
      <c r="CH55" s="75">
        <f t="shared" si="777"/>
        <v>0</v>
      </c>
      <c r="CI55" s="75">
        <f t="shared" si="777"/>
        <v>0</v>
      </c>
      <c r="CJ55" s="75">
        <f t="shared" si="777"/>
        <v>0</v>
      </c>
      <c r="CK55" s="75">
        <f t="shared" si="777"/>
        <v>0</v>
      </c>
      <c r="CL55" s="75" t="str">
        <f t="shared" si="777"/>
        <v>#REF!</v>
      </c>
      <c r="CM55" s="75">
        <f t="shared" si="777"/>
        <v>0</v>
      </c>
      <c r="CN55" s="75">
        <f t="shared" ref="CN55:CU55" si="778">IF($CC55=CN$5,$AV55,0)</f>
        <v>0</v>
      </c>
      <c r="CO55" s="75">
        <f t="shared" si="778"/>
        <v>0</v>
      </c>
      <c r="CP55" s="75">
        <f t="shared" si="778"/>
        <v>0</v>
      </c>
      <c r="CQ55" s="75">
        <f t="shared" si="778"/>
        <v>0</v>
      </c>
      <c r="CR55" s="75">
        <f t="shared" si="778"/>
        <v>0</v>
      </c>
      <c r="CS55" s="75">
        <f t="shared" si="778"/>
        <v>0</v>
      </c>
      <c r="CT55" s="75">
        <f t="shared" si="778"/>
        <v>41168.92</v>
      </c>
      <c r="CU55" s="75">
        <f t="shared" si="778"/>
        <v>0</v>
      </c>
      <c r="CV55" s="75">
        <f t="shared" ref="CV55:DC55" si="779">IF($CC55=CV$5,$AW55,0)</f>
        <v>0</v>
      </c>
      <c r="CW55" s="75">
        <f t="shared" si="779"/>
        <v>0</v>
      </c>
      <c r="CX55" s="75">
        <f t="shared" si="779"/>
        <v>0</v>
      </c>
      <c r="CY55" s="75">
        <f t="shared" si="779"/>
        <v>0</v>
      </c>
      <c r="CZ55" s="75">
        <f t="shared" si="779"/>
        <v>0</v>
      </c>
      <c r="DA55" s="75">
        <f t="shared" si="779"/>
        <v>0</v>
      </c>
      <c r="DB55" s="75">
        <f t="shared" si="779"/>
        <v>42095.2207</v>
      </c>
      <c r="DC55" s="75">
        <f t="shared" si="779"/>
        <v>0</v>
      </c>
      <c r="DD55" s="75">
        <f t="shared" ref="DD55:DI55" si="780">IF($CD55=DD$5,$BQ55,0)</f>
        <v>0</v>
      </c>
      <c r="DE55" s="75">
        <f t="shared" si="780"/>
        <v>0</v>
      </c>
      <c r="DF55" s="75">
        <f t="shared" si="780"/>
        <v>0</v>
      </c>
      <c r="DG55" s="75">
        <f t="shared" si="780"/>
        <v>0</v>
      </c>
      <c r="DH55" s="75">
        <f t="shared" si="780"/>
        <v>0</v>
      </c>
      <c r="DI55" s="75" t="str">
        <f t="shared" si="780"/>
        <v>#REF!</v>
      </c>
      <c r="DJ55" s="75">
        <f t="shared" ref="DJ55:DO55" si="781">IF($CE55=DJ$5,$BT55,0)</f>
        <v>0</v>
      </c>
      <c r="DK55" s="75">
        <f t="shared" si="781"/>
        <v>0</v>
      </c>
      <c r="DL55" s="75">
        <f t="shared" si="781"/>
        <v>0</v>
      </c>
      <c r="DM55" s="75">
        <f t="shared" si="781"/>
        <v>0</v>
      </c>
      <c r="DN55" s="75">
        <f t="shared" si="781"/>
        <v>0</v>
      </c>
      <c r="DO55" s="75" t="str">
        <f t="shared" si="781"/>
        <v>#REF!</v>
      </c>
      <c r="DP55" s="75">
        <f t="shared" ref="DP55:DU55" si="782">IF($CD55=DP$5,$BR55,0)</f>
        <v>0</v>
      </c>
      <c r="DQ55" s="75">
        <f t="shared" si="782"/>
        <v>0</v>
      </c>
      <c r="DR55" s="75">
        <f t="shared" si="782"/>
        <v>0</v>
      </c>
      <c r="DS55" s="75">
        <f t="shared" si="782"/>
        <v>0</v>
      </c>
      <c r="DT55" s="75">
        <f t="shared" si="782"/>
        <v>0</v>
      </c>
      <c r="DU55" s="75">
        <f t="shared" si="782"/>
        <v>18988.47988</v>
      </c>
      <c r="DV55" s="75">
        <f t="shared" ref="DV55:EA55" si="783">IF($CE55=DV$5,$BU55,0)</f>
        <v>0</v>
      </c>
      <c r="DW55" s="75">
        <f t="shared" si="783"/>
        <v>0</v>
      </c>
      <c r="DX55" s="75">
        <f t="shared" si="783"/>
        <v>0</v>
      </c>
      <c r="DY55" s="75">
        <f t="shared" si="783"/>
        <v>0</v>
      </c>
      <c r="DZ55" s="75">
        <f t="shared" si="783"/>
        <v>0</v>
      </c>
      <c r="EA55" s="75">
        <f t="shared" si="783"/>
        <v>2881.8244</v>
      </c>
      <c r="EB55" s="75">
        <f t="shared" ref="EB55:EG55" si="784">IF($CD57=EB$5,$BS57,0)</f>
        <v>0</v>
      </c>
      <c r="EC55" s="75">
        <f t="shared" si="784"/>
        <v>0</v>
      </c>
      <c r="ED55" s="75">
        <f t="shared" si="784"/>
        <v>0</v>
      </c>
      <c r="EE55" s="75">
        <f t="shared" si="784"/>
        <v>0</v>
      </c>
      <c r="EF55" s="75">
        <f t="shared" si="784"/>
        <v>0</v>
      </c>
      <c r="EG55" s="75">
        <f t="shared" si="784"/>
        <v>14031.52244</v>
      </c>
      <c r="EH55" s="75">
        <f t="shared" ref="EH55:EM55" si="785">IF($CE57=EH$5,$BV57,0)</f>
        <v>0</v>
      </c>
      <c r="EI55" s="75">
        <f t="shared" si="785"/>
        <v>0</v>
      </c>
      <c r="EJ55" s="75">
        <f t="shared" si="785"/>
        <v>0</v>
      </c>
      <c r="EK55" s="75">
        <f t="shared" si="785"/>
        <v>0</v>
      </c>
      <c r="EL55" s="75">
        <f t="shared" si="785"/>
        <v>0</v>
      </c>
      <c r="EM55" s="75">
        <f t="shared" si="785"/>
        <v>1982.246721</v>
      </c>
    </row>
    <row r="56" ht="26.25" customHeight="1">
      <c r="A56" s="18"/>
      <c r="B56" s="142" t="s">
        <v>221</v>
      </c>
      <c r="G56" s="113"/>
      <c r="H56" s="113"/>
      <c r="I56" s="142" t="s">
        <v>222</v>
      </c>
      <c r="N56" s="18"/>
      <c r="O56" s="113"/>
      <c r="P56" s="18"/>
      <c r="Q56" s="170" t="s">
        <v>223</v>
      </c>
      <c r="R56" s="109">
        <v>9020.0</v>
      </c>
      <c r="S56" s="109">
        <v>1.0</v>
      </c>
      <c r="T56" s="109">
        <v>181.0</v>
      </c>
      <c r="U56" s="130" t="s">
        <v>101</v>
      </c>
      <c r="V56" s="130" t="s">
        <v>219</v>
      </c>
      <c r="W56" s="134">
        <v>1.0</v>
      </c>
      <c r="X56" s="165"/>
      <c r="Y56" s="136" t="str">
        <f t="shared" si="535"/>
        <v> </v>
      </c>
      <c r="Z56" s="136"/>
      <c r="AA56" s="109">
        <v>114.0</v>
      </c>
      <c r="AB56" s="109">
        <v>114.0</v>
      </c>
      <c r="AC56" s="109">
        <v>2.25</v>
      </c>
      <c r="AD56" s="137">
        <v>52.0</v>
      </c>
      <c r="AE56" s="109">
        <v>0.0</v>
      </c>
      <c r="AF56" s="109">
        <v>1.0</v>
      </c>
      <c r="AG56" s="109">
        <v>1.0</v>
      </c>
      <c r="AH56" s="109">
        <v>1.0</v>
      </c>
      <c r="AI56" s="109">
        <v>0.0</v>
      </c>
      <c r="AJ56" s="109">
        <v>0.0</v>
      </c>
      <c r="AK56" s="3"/>
      <c r="AL56" s="40" t="s">
        <v>13</v>
      </c>
      <c r="AM56" s="28"/>
      <c r="AN56" s="3"/>
      <c r="AO56" s="84" t="str">
        <f t="shared" si="344"/>
        <v>#REF!</v>
      </c>
      <c r="AP56" s="85" t="str">
        <f t="shared" ref="AP56:AQ56" si="786">AV56-AU56</f>
        <v>#REF!</v>
      </c>
      <c r="AQ56" s="85">
        <f t="shared" si="786"/>
        <v>52.10441437</v>
      </c>
      <c r="AR56" s="85" t="str">
        <f t="shared" si="346"/>
        <v>#REF!</v>
      </c>
      <c r="AS56" s="84">
        <f t="shared" si="519"/>
        <v>19.79275</v>
      </c>
      <c r="AT56" s="84">
        <f t="shared" si="347"/>
        <v>20.23808688</v>
      </c>
      <c r="AU56" s="94" t="str">
        <f t="shared" si="537"/>
        <v>#REF!</v>
      </c>
      <c r="AV56" s="94">
        <f t="shared" si="787"/>
        <v>2315.75175</v>
      </c>
      <c r="AW56" s="94">
        <f t="shared" si="539"/>
        <v>2367.856164</v>
      </c>
      <c r="AX56" s="94">
        <f t="shared" si="253"/>
        <v>0</v>
      </c>
      <c r="AY56" s="94">
        <f t="shared" si="788"/>
        <v>0</v>
      </c>
      <c r="AZ56" s="94">
        <f t="shared" si="255"/>
        <v>0</v>
      </c>
      <c r="BA56" s="91">
        <f t="shared" si="789"/>
        <v>0</v>
      </c>
      <c r="BB56" s="91">
        <f t="shared" si="790"/>
        <v>749.3904</v>
      </c>
      <c r="BC56" s="91">
        <f t="shared" si="791"/>
        <v>0</v>
      </c>
      <c r="BD56" s="91" t="str">
        <f t="shared" ref="BD56:BF56" si="792">IF(AU56&gt;=D$43,D$43/1000*D$42*$AE56,IF(MOD(AU56,1000)&gt;0.1,$AE56*D$42*(ABS(AU56/1000)+1),$AE56*D$42*ABS(AU56/1000)))</f>
        <v>#REF!</v>
      </c>
      <c r="BE56" s="91">
        <f t="shared" si="792"/>
        <v>0</v>
      </c>
      <c r="BF56" s="91">
        <f t="shared" si="792"/>
        <v>0</v>
      </c>
      <c r="BG56" s="91" t="str">
        <f t="shared" si="542"/>
        <v>#REF!</v>
      </c>
      <c r="BH56" s="91">
        <f t="shared" si="543"/>
        <v>143.5766085</v>
      </c>
      <c r="BI56" s="91">
        <f t="shared" si="544"/>
        <v>146.8070822</v>
      </c>
      <c r="BJ56" s="91" t="str">
        <f t="shared" si="545"/>
        <v>#REF!</v>
      </c>
      <c r="BK56" s="91">
        <f t="shared" si="580"/>
        <v>142.0713699</v>
      </c>
      <c r="BL56" s="91" t="str">
        <f t="shared" ref="BL56:BN56" si="793">$AF56*AU56*D$85</f>
        <v>#REF!</v>
      </c>
      <c r="BM56" s="91">
        <f t="shared" si="793"/>
        <v>33.57840038</v>
      </c>
      <c r="BN56" s="91">
        <f t="shared" si="793"/>
        <v>34.33391438</v>
      </c>
      <c r="BO56" s="95">
        <f t="shared" si="794"/>
        <v>13.8945105</v>
      </c>
      <c r="BP56" s="95">
        <f t="shared" si="548"/>
        <v>14.20713699</v>
      </c>
      <c r="BQ56" s="91" t="str">
        <f t="shared" si="357"/>
        <v>#REF!</v>
      </c>
      <c r="BR56" s="91">
        <f t="shared" si="54"/>
        <v>940.4399194</v>
      </c>
      <c r="BS56" s="91">
        <f t="shared" si="358"/>
        <v>337.4195034</v>
      </c>
      <c r="BT56" s="91" t="str">
        <f t="shared" ref="BT56:BV56" si="795">IF($AG56=0,0,IF($AG56=1,D$48*AU56,IF($AG56=2,AU56*D$54,"Error in col x")))</f>
        <v>#REF!</v>
      </c>
      <c r="BU56" s="91">
        <f t="shared" si="795"/>
        <v>162.1026225</v>
      </c>
      <c r="BV56" s="91">
        <f t="shared" si="795"/>
        <v>165.7499315</v>
      </c>
      <c r="BW56" s="91" t="str">
        <f t="shared" ref="BW56:BY56" si="796">SUM(BQ56,BT56)</f>
        <v>#REF!</v>
      </c>
      <c r="BX56" s="91">
        <f t="shared" si="796"/>
        <v>1102.542542</v>
      </c>
      <c r="BY56" s="91">
        <f t="shared" si="796"/>
        <v>503.1694349</v>
      </c>
      <c r="BZ56" s="14"/>
      <c r="CA56" s="44" t="str">
        <f t="shared" ref="CA56:CB56" si="797">SUM(AU56,BW56)</f>
        <v>#REF!</v>
      </c>
      <c r="CB56" s="44">
        <f t="shared" si="797"/>
        <v>3418.294292</v>
      </c>
      <c r="CC56" s="69">
        <f t="shared" si="59"/>
        <v>90201181</v>
      </c>
      <c r="CD56" s="69">
        <f t="shared" si="60"/>
        <v>90202080</v>
      </c>
      <c r="CE56" s="69">
        <f t="shared" si="430"/>
        <v>90202380</v>
      </c>
      <c r="CF56" s="75">
        <f t="shared" ref="CF56:CM56" si="798">IF($CC56=CF$5,$AU56,0)</f>
        <v>0</v>
      </c>
      <c r="CG56" s="75">
        <f t="shared" si="798"/>
        <v>0</v>
      </c>
      <c r="CH56" s="75">
        <f t="shared" si="798"/>
        <v>0</v>
      </c>
      <c r="CI56" s="75">
        <f t="shared" si="798"/>
        <v>0</v>
      </c>
      <c r="CJ56" s="75">
        <f t="shared" si="798"/>
        <v>0</v>
      </c>
      <c r="CK56" s="75">
        <f t="shared" si="798"/>
        <v>0</v>
      </c>
      <c r="CL56" s="75" t="str">
        <f t="shared" si="798"/>
        <v>#REF!</v>
      </c>
      <c r="CM56" s="75">
        <f t="shared" si="798"/>
        <v>0</v>
      </c>
      <c r="CN56" s="75">
        <f t="shared" ref="CN56:CU56" si="799">IF($CC56=CN$5,$AV56,0)</f>
        <v>0</v>
      </c>
      <c r="CO56" s="75">
        <f t="shared" si="799"/>
        <v>0</v>
      </c>
      <c r="CP56" s="75">
        <f t="shared" si="799"/>
        <v>0</v>
      </c>
      <c r="CQ56" s="75">
        <f t="shared" si="799"/>
        <v>0</v>
      </c>
      <c r="CR56" s="75">
        <f t="shared" si="799"/>
        <v>0</v>
      </c>
      <c r="CS56" s="75">
        <f t="shared" si="799"/>
        <v>0</v>
      </c>
      <c r="CT56" s="75">
        <f t="shared" si="799"/>
        <v>2315.75175</v>
      </c>
      <c r="CU56" s="75">
        <f t="shared" si="799"/>
        <v>0</v>
      </c>
      <c r="CV56" s="75">
        <f t="shared" ref="CV56:DC56" si="800">IF($CC56=CV$5,$AW56,0)</f>
        <v>0</v>
      </c>
      <c r="CW56" s="75">
        <f t="shared" si="800"/>
        <v>0</v>
      </c>
      <c r="CX56" s="75">
        <f t="shared" si="800"/>
        <v>0</v>
      </c>
      <c r="CY56" s="75">
        <f t="shared" si="800"/>
        <v>0</v>
      </c>
      <c r="CZ56" s="75">
        <f t="shared" si="800"/>
        <v>0</v>
      </c>
      <c r="DA56" s="75">
        <f t="shared" si="800"/>
        <v>0</v>
      </c>
      <c r="DB56" s="75">
        <f t="shared" si="800"/>
        <v>2367.856164</v>
      </c>
      <c r="DC56" s="75">
        <f t="shared" si="800"/>
        <v>0</v>
      </c>
      <c r="DD56" s="75">
        <f t="shared" ref="DD56:DI56" si="801">IF($CD56=DD$5,$BQ56,0)</f>
        <v>0</v>
      </c>
      <c r="DE56" s="75">
        <f t="shared" si="801"/>
        <v>0</v>
      </c>
      <c r="DF56" s="75">
        <f t="shared" si="801"/>
        <v>0</v>
      </c>
      <c r="DG56" s="75">
        <f t="shared" si="801"/>
        <v>0</v>
      </c>
      <c r="DH56" s="75">
        <f t="shared" si="801"/>
        <v>0</v>
      </c>
      <c r="DI56" s="75" t="str">
        <f t="shared" si="801"/>
        <v>#REF!</v>
      </c>
      <c r="DJ56" s="75">
        <f t="shared" ref="DJ56:DO56" si="802">IF($CE56=DJ$5,$BT56,0)</f>
        <v>0</v>
      </c>
      <c r="DK56" s="75">
        <f t="shared" si="802"/>
        <v>0</v>
      </c>
      <c r="DL56" s="75">
        <f t="shared" si="802"/>
        <v>0</v>
      </c>
      <c r="DM56" s="75">
        <f t="shared" si="802"/>
        <v>0</v>
      </c>
      <c r="DN56" s="75">
        <f t="shared" si="802"/>
        <v>0</v>
      </c>
      <c r="DO56" s="75" t="str">
        <f t="shared" si="802"/>
        <v>#REF!</v>
      </c>
      <c r="DP56" s="75">
        <f t="shared" ref="DP56:DU56" si="803">IF($CD56=DP$5,$BR56,0)</f>
        <v>0</v>
      </c>
      <c r="DQ56" s="75">
        <f t="shared" si="803"/>
        <v>0</v>
      </c>
      <c r="DR56" s="75">
        <f t="shared" si="803"/>
        <v>0</v>
      </c>
      <c r="DS56" s="75">
        <f t="shared" si="803"/>
        <v>0</v>
      </c>
      <c r="DT56" s="75">
        <f t="shared" si="803"/>
        <v>0</v>
      </c>
      <c r="DU56" s="75">
        <f t="shared" si="803"/>
        <v>940.4399194</v>
      </c>
      <c r="DV56" s="75">
        <f t="shared" ref="DV56:EA56" si="804">IF($CE56=DV$5,$BU56,0)</f>
        <v>0</v>
      </c>
      <c r="DW56" s="75">
        <f t="shared" si="804"/>
        <v>0</v>
      </c>
      <c r="DX56" s="75">
        <f t="shared" si="804"/>
        <v>0</v>
      </c>
      <c r="DY56" s="75">
        <f t="shared" si="804"/>
        <v>0</v>
      </c>
      <c r="DZ56" s="75">
        <f t="shared" si="804"/>
        <v>0</v>
      </c>
      <c r="EA56" s="75">
        <f t="shared" si="804"/>
        <v>162.1026225</v>
      </c>
      <c r="EB56" s="75">
        <f t="shared" ref="EB56:EG56" si="805">IF($CD58=EB$5,$BS58,0)</f>
        <v>0</v>
      </c>
      <c r="EC56" s="75">
        <f t="shared" si="805"/>
        <v>0</v>
      </c>
      <c r="ED56" s="75">
        <f t="shared" si="805"/>
        <v>0</v>
      </c>
      <c r="EE56" s="75">
        <f t="shared" si="805"/>
        <v>0</v>
      </c>
      <c r="EF56" s="75">
        <f t="shared" si="805"/>
        <v>0</v>
      </c>
      <c r="EG56" s="75">
        <f t="shared" si="805"/>
        <v>866.7015728</v>
      </c>
      <c r="EH56" s="75">
        <f t="shared" ref="EH56:EM56" si="806">IF($CE58=EH$5,$BV58,0)</f>
        <v>0</v>
      </c>
      <c r="EI56" s="75">
        <f t="shared" si="806"/>
        <v>0</v>
      </c>
      <c r="EJ56" s="75">
        <f t="shared" si="806"/>
        <v>0</v>
      </c>
      <c r="EK56" s="75">
        <f t="shared" si="806"/>
        <v>0</v>
      </c>
      <c r="EL56" s="75">
        <f t="shared" si="806"/>
        <v>0</v>
      </c>
      <c r="EM56" s="75">
        <f t="shared" si="806"/>
        <v>0</v>
      </c>
    </row>
    <row r="57" ht="14.25" customHeight="1">
      <c r="A57" s="18"/>
      <c r="B57" s="112" t="s">
        <v>224</v>
      </c>
      <c r="C57" s="18"/>
      <c r="D57" s="28"/>
      <c r="E57" s="28"/>
      <c r="F57" s="28"/>
      <c r="G57" s="113"/>
      <c r="H57" s="113"/>
      <c r="I57" s="112" t="s">
        <v>225</v>
      </c>
      <c r="J57" s="18"/>
      <c r="K57" s="28"/>
      <c r="L57" s="28"/>
      <c r="M57" s="28"/>
      <c r="N57" s="18"/>
      <c r="O57" s="113"/>
      <c r="P57" s="18"/>
      <c r="Q57" s="140" t="s">
        <v>226</v>
      </c>
      <c r="R57" s="28">
        <v>9020.0</v>
      </c>
      <c r="S57" s="28">
        <v>1.0</v>
      </c>
      <c r="T57" s="28">
        <v>181.0</v>
      </c>
      <c r="U57" s="70" t="s">
        <v>227</v>
      </c>
      <c r="V57" s="70" t="s">
        <v>175</v>
      </c>
      <c r="W57" s="71">
        <v>0.5</v>
      </c>
      <c r="X57" s="90">
        <v>40378.0</v>
      </c>
      <c r="Y57" s="77">
        <f t="shared" si="535"/>
        <v>5</v>
      </c>
      <c r="Z57" s="77"/>
      <c r="AA57" s="36">
        <v>115.0</v>
      </c>
      <c r="AB57" s="36">
        <v>116.0</v>
      </c>
      <c r="AC57" s="36">
        <v>40.0</v>
      </c>
      <c r="AD57" s="92">
        <v>52.0</v>
      </c>
      <c r="AE57" s="28">
        <v>1.0</v>
      </c>
      <c r="AF57" s="28">
        <v>1.0</v>
      </c>
      <c r="AG57" s="28">
        <v>1.0</v>
      </c>
      <c r="AH57" s="28">
        <v>1.0</v>
      </c>
      <c r="AI57" s="28">
        <v>4.0</v>
      </c>
      <c r="AJ57" s="28">
        <v>1.0</v>
      </c>
      <c r="AK57" s="3"/>
      <c r="AL57" s="19"/>
      <c r="AM57" s="28"/>
      <c r="AN57" s="3"/>
      <c r="AO57" s="84" t="str">
        <f t="shared" si="344"/>
        <v>#REF!</v>
      </c>
      <c r="AP57" s="85" t="str">
        <f t="shared" ref="AP57:AQ57" si="807">AV57-AU57</f>
        <v>#REF!</v>
      </c>
      <c r="AQ57" s="85">
        <f t="shared" si="807"/>
        <v>-11257.9522</v>
      </c>
      <c r="AR57" s="85" t="str">
        <f t="shared" si="346"/>
        <v>#REF!</v>
      </c>
      <c r="AS57" s="84"/>
      <c r="AT57" s="84">
        <f t="shared" si="347"/>
        <v>13.61433188</v>
      </c>
      <c r="AU57" s="94" t="str">
        <f t="shared" si="537"/>
        <v>#REF!</v>
      </c>
      <c r="AV57" s="147">
        <f>(77221*1.025)/2</f>
        <v>39575.7625</v>
      </c>
      <c r="AW57" s="94">
        <f t="shared" si="539"/>
        <v>28317.8103</v>
      </c>
      <c r="AX57" s="94">
        <f t="shared" si="253"/>
        <v>9208.4256</v>
      </c>
      <c r="AY57" s="94">
        <f t="shared" si="788"/>
        <v>8999.1432</v>
      </c>
      <c r="AZ57" s="94">
        <f t="shared" si="255"/>
        <v>9809.066088</v>
      </c>
      <c r="BA57" s="91">
        <f t="shared" si="789"/>
        <v>125</v>
      </c>
      <c r="BB57" s="91">
        <f>443.88*1.08*W57</f>
        <v>239.6952</v>
      </c>
      <c r="BC57" s="91">
        <f t="shared" si="791"/>
        <v>125</v>
      </c>
      <c r="BD57" s="91" t="str">
        <f t="shared" ref="BD57:BF57" si="808">IF(AU57&gt;=D$43,D$43/1000*D$42*$AE57,IF(MOD(AU57,1000)&gt;0.1,$AE57*D$42*(ABS(AU57/1000)+1),$AE57*D$42*ABS(AU57/1000)))</f>
        <v>#REF!</v>
      </c>
      <c r="BE57" s="91">
        <f t="shared" si="808"/>
        <v>221.5436633</v>
      </c>
      <c r="BF57" s="91">
        <f t="shared" si="808"/>
        <v>160.0752442</v>
      </c>
      <c r="BG57" s="91" t="str">
        <f t="shared" si="542"/>
        <v>#REF!</v>
      </c>
      <c r="BH57" s="91">
        <f t="shared" si="543"/>
        <v>2453.697275</v>
      </c>
      <c r="BI57" s="91">
        <f t="shared" si="544"/>
        <v>1755.704239</v>
      </c>
      <c r="BJ57" s="91" t="str">
        <f t="shared" si="545"/>
        <v>#REF!</v>
      </c>
      <c r="BK57" s="91">
        <f t="shared" si="580"/>
        <v>1699.068618</v>
      </c>
      <c r="BL57" s="91" t="str">
        <f t="shared" ref="BL57:BN57" si="809">$AF57*AU57*D$85</f>
        <v>#REF!</v>
      </c>
      <c r="BM57" s="91">
        <f t="shared" si="809"/>
        <v>573.8485563</v>
      </c>
      <c r="BN57" s="91">
        <f t="shared" si="809"/>
        <v>410.6082494</v>
      </c>
      <c r="BO57" s="95">
        <f t="shared" si="794"/>
        <v>72</v>
      </c>
      <c r="BP57" s="95">
        <f t="shared" si="548"/>
        <v>72</v>
      </c>
      <c r="BQ57" s="91" t="str">
        <f t="shared" si="357"/>
        <v>#REF!</v>
      </c>
      <c r="BR57" s="91">
        <f t="shared" si="54"/>
        <v>12559.92789</v>
      </c>
      <c r="BS57" s="91">
        <f t="shared" si="358"/>
        <v>14031.52244</v>
      </c>
      <c r="BT57" s="91" t="str">
        <f t="shared" ref="BT57:BV57" si="810">IF($AG57=0,0,IF($AG57=1,D$48*AU57,IF($AG57=2,AU57*D$54,"Error in col x")))</f>
        <v>#REF!</v>
      </c>
      <c r="BU57" s="91">
        <f t="shared" si="810"/>
        <v>2770.303375</v>
      </c>
      <c r="BV57" s="91">
        <f t="shared" si="810"/>
        <v>1982.246721</v>
      </c>
      <c r="BW57" s="91" t="str">
        <f t="shared" ref="BW57:BY57" si="811">SUM(BQ57,BT57)</f>
        <v>#REF!</v>
      </c>
      <c r="BX57" s="91">
        <f t="shared" si="811"/>
        <v>15330.23127</v>
      </c>
      <c r="BY57" s="91">
        <f t="shared" si="811"/>
        <v>16013.76916</v>
      </c>
      <c r="BZ57" s="14"/>
      <c r="CA57" s="44" t="str">
        <f t="shared" ref="CA57:CB57" si="812">SUM(AU57,BW57)</f>
        <v>#REF!</v>
      </c>
      <c r="CB57" s="44">
        <f t="shared" si="812"/>
        <v>54905.99377</v>
      </c>
      <c r="CC57" s="69">
        <f t="shared" si="59"/>
        <v>90201181</v>
      </c>
      <c r="CD57" s="69">
        <f t="shared" si="60"/>
        <v>90202080</v>
      </c>
      <c r="CE57" s="69">
        <f t="shared" si="430"/>
        <v>90202380</v>
      </c>
      <c r="CF57" s="75">
        <f t="shared" ref="CF57:CM57" si="813">IF($CC57=CF$5,$AU57,0)</f>
        <v>0</v>
      </c>
      <c r="CG57" s="75">
        <f t="shared" si="813"/>
        <v>0</v>
      </c>
      <c r="CH57" s="75">
        <f t="shared" si="813"/>
        <v>0</v>
      </c>
      <c r="CI57" s="75">
        <f t="shared" si="813"/>
        <v>0</v>
      </c>
      <c r="CJ57" s="75">
        <f t="shared" si="813"/>
        <v>0</v>
      </c>
      <c r="CK57" s="75">
        <f t="shared" si="813"/>
        <v>0</v>
      </c>
      <c r="CL57" s="75" t="str">
        <f t="shared" si="813"/>
        <v>#REF!</v>
      </c>
      <c r="CM57" s="75">
        <f t="shared" si="813"/>
        <v>0</v>
      </c>
      <c r="CN57" s="75">
        <f t="shared" ref="CN57:CU57" si="814">IF($CC57=CN$5,$AV57,0)</f>
        <v>0</v>
      </c>
      <c r="CO57" s="75">
        <f t="shared" si="814"/>
        <v>0</v>
      </c>
      <c r="CP57" s="75">
        <f t="shared" si="814"/>
        <v>0</v>
      </c>
      <c r="CQ57" s="75">
        <f t="shared" si="814"/>
        <v>0</v>
      </c>
      <c r="CR57" s="75">
        <f t="shared" si="814"/>
        <v>0</v>
      </c>
      <c r="CS57" s="75">
        <f t="shared" si="814"/>
        <v>0</v>
      </c>
      <c r="CT57" s="75">
        <f t="shared" si="814"/>
        <v>39575.7625</v>
      </c>
      <c r="CU57" s="75">
        <f t="shared" si="814"/>
        <v>0</v>
      </c>
      <c r="CV57" s="75">
        <f t="shared" ref="CV57:DC57" si="815">IF($CC57=CV$5,$AW57,0)</f>
        <v>0</v>
      </c>
      <c r="CW57" s="75">
        <f t="shared" si="815"/>
        <v>0</v>
      </c>
      <c r="CX57" s="75">
        <f t="shared" si="815"/>
        <v>0</v>
      </c>
      <c r="CY57" s="75">
        <f t="shared" si="815"/>
        <v>0</v>
      </c>
      <c r="CZ57" s="75">
        <f t="shared" si="815"/>
        <v>0</v>
      </c>
      <c r="DA57" s="75">
        <f t="shared" si="815"/>
        <v>0</v>
      </c>
      <c r="DB57" s="75">
        <f t="shared" si="815"/>
        <v>28317.8103</v>
      </c>
      <c r="DC57" s="75">
        <f t="shared" si="815"/>
        <v>0</v>
      </c>
      <c r="DD57" s="75">
        <f t="shared" ref="DD57:DI57" si="816">IF($CD57=DD$5,$BQ57,0)</f>
        <v>0</v>
      </c>
      <c r="DE57" s="75">
        <f t="shared" si="816"/>
        <v>0</v>
      </c>
      <c r="DF57" s="75">
        <f t="shared" si="816"/>
        <v>0</v>
      </c>
      <c r="DG57" s="75">
        <f t="shared" si="816"/>
        <v>0</v>
      </c>
      <c r="DH57" s="75">
        <f t="shared" si="816"/>
        <v>0</v>
      </c>
      <c r="DI57" s="75" t="str">
        <f t="shared" si="816"/>
        <v>#REF!</v>
      </c>
      <c r="DJ57" s="75">
        <f t="shared" ref="DJ57:DO57" si="817">IF($CE57=DJ$5,$BT57,0)</f>
        <v>0</v>
      </c>
      <c r="DK57" s="75">
        <f t="shared" si="817"/>
        <v>0</v>
      </c>
      <c r="DL57" s="75">
        <f t="shared" si="817"/>
        <v>0</v>
      </c>
      <c r="DM57" s="75">
        <f t="shared" si="817"/>
        <v>0</v>
      </c>
      <c r="DN57" s="75">
        <f t="shared" si="817"/>
        <v>0</v>
      </c>
      <c r="DO57" s="75" t="str">
        <f t="shared" si="817"/>
        <v>#REF!</v>
      </c>
      <c r="DP57" s="75">
        <f t="shared" ref="DP57:DU57" si="818">IF($CD57=DP$5,$BR57,0)</f>
        <v>0</v>
      </c>
      <c r="DQ57" s="75">
        <f t="shared" si="818"/>
        <v>0</v>
      </c>
      <c r="DR57" s="75">
        <f t="shared" si="818"/>
        <v>0</v>
      </c>
      <c r="DS57" s="75">
        <f t="shared" si="818"/>
        <v>0</v>
      </c>
      <c r="DT57" s="75">
        <f t="shared" si="818"/>
        <v>0</v>
      </c>
      <c r="DU57" s="75">
        <f t="shared" si="818"/>
        <v>12559.92789</v>
      </c>
      <c r="DV57" s="75">
        <f t="shared" ref="DV57:EA57" si="819">IF($CE57=DV$5,$BU57,0)</f>
        <v>0</v>
      </c>
      <c r="DW57" s="75">
        <f t="shared" si="819"/>
        <v>0</v>
      </c>
      <c r="DX57" s="75">
        <f t="shared" si="819"/>
        <v>0</v>
      </c>
      <c r="DY57" s="75">
        <f t="shared" si="819"/>
        <v>0</v>
      </c>
      <c r="DZ57" s="75">
        <f t="shared" si="819"/>
        <v>0</v>
      </c>
      <c r="EA57" s="75">
        <f t="shared" si="819"/>
        <v>2770.303375</v>
      </c>
      <c r="EB57" s="18">
        <f t="shared" ref="EB57:EG57" si="820">IF($CD59=EB$5,$BS59,0)</f>
        <v>0</v>
      </c>
      <c r="EC57" s="18">
        <f t="shared" si="820"/>
        <v>0</v>
      </c>
      <c r="ED57" s="18">
        <f t="shared" si="820"/>
        <v>0</v>
      </c>
      <c r="EE57" s="18">
        <f t="shared" si="820"/>
        <v>0</v>
      </c>
      <c r="EF57" s="18">
        <f t="shared" si="820"/>
        <v>0</v>
      </c>
      <c r="EG57" s="75">
        <f t="shared" si="820"/>
        <v>1778.540465</v>
      </c>
      <c r="EH57" s="18">
        <f t="shared" ref="EH57:EM57" si="821">IF($CE59=EH$5,$BV59,0)</f>
        <v>0</v>
      </c>
      <c r="EI57" s="18">
        <f t="shared" si="821"/>
        <v>0</v>
      </c>
      <c r="EJ57" s="18">
        <f t="shared" si="821"/>
        <v>0</v>
      </c>
      <c r="EK57" s="18">
        <f t="shared" si="821"/>
        <v>0</v>
      </c>
      <c r="EL57" s="18">
        <f t="shared" si="821"/>
        <v>0</v>
      </c>
      <c r="EM57" s="91">
        <f t="shared" si="821"/>
        <v>0</v>
      </c>
    </row>
    <row r="58" ht="12.75" customHeight="1">
      <c r="A58" s="18"/>
      <c r="B58" s="18" t="s">
        <v>168</v>
      </c>
      <c r="C58" s="18"/>
      <c r="D58" s="78"/>
      <c r="E58" s="209">
        <v>0.0</v>
      </c>
      <c r="F58" s="209">
        <v>0.09</v>
      </c>
      <c r="G58" s="113"/>
      <c r="H58" s="113"/>
      <c r="I58" s="18" t="s">
        <v>168</v>
      </c>
      <c r="J58" s="18"/>
      <c r="K58" s="78"/>
      <c r="L58" s="209">
        <v>0.0</v>
      </c>
      <c r="M58" s="209">
        <v>0.09</v>
      </c>
      <c r="N58" s="18"/>
      <c r="O58" s="113"/>
      <c r="P58" s="113"/>
      <c r="Q58" s="140" t="s">
        <v>228</v>
      </c>
      <c r="R58" s="28">
        <v>9020.0</v>
      </c>
      <c r="S58" s="28">
        <v>1.0</v>
      </c>
      <c r="T58" s="128">
        <v>180.0</v>
      </c>
      <c r="U58" s="70" t="s">
        <v>229</v>
      </c>
      <c r="V58" s="70" t="s">
        <v>230</v>
      </c>
      <c r="W58" s="71">
        <v>0.0</v>
      </c>
      <c r="X58" s="90"/>
      <c r="Y58" s="77"/>
      <c r="Z58" s="77"/>
      <c r="AA58" s="36">
        <v>117.0</v>
      </c>
      <c r="AB58" s="36">
        <v>117.0</v>
      </c>
      <c r="AC58" s="36">
        <v>10.0</v>
      </c>
      <c r="AD58" s="92">
        <v>36.0</v>
      </c>
      <c r="AE58" s="28">
        <v>0.0</v>
      </c>
      <c r="AF58" s="28">
        <v>1.0</v>
      </c>
      <c r="AG58" s="28">
        <v>0.0</v>
      </c>
      <c r="AH58" s="28">
        <v>1.0</v>
      </c>
      <c r="AI58" s="28">
        <v>0.0</v>
      </c>
      <c r="AJ58" s="28">
        <v>0.0</v>
      </c>
      <c r="AK58" s="3"/>
      <c r="AL58" s="19"/>
      <c r="AM58" s="28"/>
      <c r="AN58" s="3"/>
      <c r="AO58" s="84" t="str">
        <f t="shared" si="344"/>
        <v>#REF!</v>
      </c>
      <c r="AP58" s="85" t="str">
        <f t="shared" ref="AP58:AQ58" si="822">AV58-AU58</f>
        <v>#REF!</v>
      </c>
      <c r="AQ58" s="85">
        <f t="shared" si="822"/>
        <v>133.8363</v>
      </c>
      <c r="AR58" s="85" t="str">
        <f t="shared" si="346"/>
        <v>#REF!</v>
      </c>
      <c r="AS58" s="84">
        <f t="shared" ref="AS58:AS60" si="839">VLOOKUP(AA58,$C$109:$G$234,3)</f>
        <v>16.523</v>
      </c>
      <c r="AT58" s="84">
        <f t="shared" si="347"/>
        <v>16.8947675</v>
      </c>
      <c r="AU58" s="94" t="str">
        <f t="shared" si="537"/>
        <v>#REF!</v>
      </c>
      <c r="AV58" s="94">
        <f t="shared" ref="AV58:AV60" si="840">IF($E$9=0,$AS58*$W58,IF($E$9=1,$AS58*$AC58*$AD58,"error some place"))</f>
        <v>5948.28</v>
      </c>
      <c r="AW58" s="94">
        <f t="shared" si="539"/>
        <v>6082.1163</v>
      </c>
      <c r="AX58" s="94">
        <f t="shared" si="253"/>
        <v>0</v>
      </c>
      <c r="AY58" s="94">
        <f t="shared" si="788"/>
        <v>0</v>
      </c>
      <c r="AZ58" s="94">
        <f t="shared" si="255"/>
        <v>0</v>
      </c>
      <c r="BA58" s="91">
        <f t="shared" si="789"/>
        <v>0</v>
      </c>
      <c r="BB58" s="91">
        <f t="shared" ref="BB58:BC58" si="823">$W58*E$82*$AJ58</f>
        <v>0</v>
      </c>
      <c r="BC58" s="91">
        <f t="shared" si="823"/>
        <v>0</v>
      </c>
      <c r="BD58" s="91" t="str">
        <f t="shared" ref="BD58:BF58" si="824">IF(AU58&gt;=D$43,D$43/1000*D$42*$AE58,IF(MOD(AU58,1000)&gt;0.1,$AE58*D$42*(ABS(AU58/1000)+1),$AE58*D$42*ABS(AU58/1000)))</f>
        <v>#REF!</v>
      </c>
      <c r="BE58" s="91">
        <f t="shared" si="824"/>
        <v>0</v>
      </c>
      <c r="BF58" s="91">
        <f t="shared" si="824"/>
        <v>0</v>
      </c>
      <c r="BG58" s="91" t="str">
        <f t="shared" si="542"/>
        <v>#REF!</v>
      </c>
      <c r="BH58" s="91">
        <f t="shared" si="543"/>
        <v>368.79336</v>
      </c>
      <c r="BI58" s="91">
        <f t="shared" si="544"/>
        <v>377.0912106</v>
      </c>
      <c r="BJ58" s="91" t="str">
        <f t="shared" si="545"/>
        <v>#REF!</v>
      </c>
      <c r="BK58" s="91">
        <f t="shared" si="580"/>
        <v>364.926978</v>
      </c>
      <c r="BL58" s="91" t="str">
        <f t="shared" ref="BL58:BN58" si="825">$AF58*AU58*D$85</f>
        <v>#REF!</v>
      </c>
      <c r="BM58" s="91">
        <f t="shared" si="825"/>
        <v>86.25006</v>
      </c>
      <c r="BN58" s="91">
        <f t="shared" si="825"/>
        <v>88.19068635</v>
      </c>
      <c r="BO58" s="210">
        <f t="shared" si="794"/>
        <v>35.68968</v>
      </c>
      <c r="BP58" s="95">
        <f t="shared" si="548"/>
        <v>36.4926978</v>
      </c>
      <c r="BQ58" s="91" t="str">
        <f t="shared" si="357"/>
        <v>#REF!</v>
      </c>
      <c r="BR58" s="91">
        <f t="shared" si="54"/>
        <v>490.7331</v>
      </c>
      <c r="BS58" s="91">
        <f t="shared" si="358"/>
        <v>866.7015728</v>
      </c>
      <c r="BT58" s="91">
        <f t="shared" ref="BT58:BV58" si="826">IF($AG58=0,0,IF($AG58=1,D$48*AU58,IF($AG58=2,AU58*D$54,"Error in col x")))</f>
        <v>0</v>
      </c>
      <c r="BU58" s="91">
        <f t="shared" si="826"/>
        <v>0</v>
      </c>
      <c r="BV58" s="91">
        <f t="shared" si="826"/>
        <v>0</v>
      </c>
      <c r="BW58" s="91" t="str">
        <f t="shared" ref="BW58:BY58" si="827">SUM(BQ58,BT58)</f>
        <v>#REF!</v>
      </c>
      <c r="BX58" s="91">
        <f t="shared" si="827"/>
        <v>490.7331</v>
      </c>
      <c r="BY58" s="91">
        <f t="shared" si="827"/>
        <v>866.7015728</v>
      </c>
      <c r="BZ58" s="14"/>
      <c r="CA58" s="44" t="str">
        <f t="shared" ref="CA58:CB58" si="828">SUM(AU58,BW58)</f>
        <v>#REF!</v>
      </c>
      <c r="CB58" s="44">
        <f t="shared" si="828"/>
        <v>6439.0131</v>
      </c>
      <c r="CC58" s="69">
        <f t="shared" si="59"/>
        <v>90201180</v>
      </c>
      <c r="CD58" s="69">
        <f t="shared" si="60"/>
        <v>90202080</v>
      </c>
      <c r="CE58" s="69">
        <f t="shared" si="430"/>
        <v>90202380</v>
      </c>
      <c r="CF58" s="75">
        <f t="shared" ref="CF58:CM58" si="829">IF($CC58=CF$5,$AU58,0)</f>
        <v>0</v>
      </c>
      <c r="CG58" s="75">
        <f t="shared" si="829"/>
        <v>0</v>
      </c>
      <c r="CH58" s="75">
        <f t="shared" si="829"/>
        <v>0</v>
      </c>
      <c r="CI58" s="75">
        <f t="shared" si="829"/>
        <v>0</v>
      </c>
      <c r="CJ58" s="75">
        <f t="shared" si="829"/>
        <v>0</v>
      </c>
      <c r="CK58" s="75" t="str">
        <f t="shared" si="829"/>
        <v>#REF!</v>
      </c>
      <c r="CL58" s="75">
        <f t="shared" si="829"/>
        <v>0</v>
      </c>
      <c r="CM58" s="75">
        <f t="shared" si="829"/>
        <v>0</v>
      </c>
      <c r="CN58" s="75">
        <f t="shared" ref="CN58:CU58" si="830">IF($CC58=CN$5,$AV58,0)</f>
        <v>0</v>
      </c>
      <c r="CO58" s="75">
        <f t="shared" si="830"/>
        <v>0</v>
      </c>
      <c r="CP58" s="75">
        <f t="shared" si="830"/>
        <v>0</v>
      </c>
      <c r="CQ58" s="75">
        <f t="shared" si="830"/>
        <v>0</v>
      </c>
      <c r="CR58" s="75">
        <f t="shared" si="830"/>
        <v>0</v>
      </c>
      <c r="CS58" s="75">
        <f t="shared" si="830"/>
        <v>5948.28</v>
      </c>
      <c r="CT58" s="75">
        <f t="shared" si="830"/>
        <v>0</v>
      </c>
      <c r="CU58" s="75">
        <f t="shared" si="830"/>
        <v>0</v>
      </c>
      <c r="CV58" s="75">
        <f t="shared" ref="CV58:DC58" si="831">IF($CC58=CV$5,$AW58,0)</f>
        <v>0</v>
      </c>
      <c r="CW58" s="75">
        <f t="shared" si="831"/>
        <v>0</v>
      </c>
      <c r="CX58" s="75">
        <f t="shared" si="831"/>
        <v>0</v>
      </c>
      <c r="CY58" s="75">
        <f t="shared" si="831"/>
        <v>0</v>
      </c>
      <c r="CZ58" s="75">
        <f t="shared" si="831"/>
        <v>0</v>
      </c>
      <c r="DA58" s="75">
        <f t="shared" si="831"/>
        <v>6082.1163</v>
      </c>
      <c r="DB58" s="75">
        <f t="shared" si="831"/>
        <v>0</v>
      </c>
      <c r="DC58" s="75">
        <f t="shared" si="831"/>
        <v>0</v>
      </c>
      <c r="DD58" s="75">
        <f t="shared" ref="DD58:DI58" si="832">IF($CD58=DD$5,$BQ58,0)</f>
        <v>0</v>
      </c>
      <c r="DE58" s="75">
        <f t="shared" si="832"/>
        <v>0</v>
      </c>
      <c r="DF58" s="75">
        <f t="shared" si="832"/>
        <v>0</v>
      </c>
      <c r="DG58" s="75">
        <f t="shared" si="832"/>
        <v>0</v>
      </c>
      <c r="DH58" s="75">
        <f t="shared" si="832"/>
        <v>0</v>
      </c>
      <c r="DI58" s="75" t="str">
        <f t="shared" si="832"/>
        <v>#REF!</v>
      </c>
      <c r="DJ58" s="75">
        <f t="shared" ref="DJ58:DO58" si="833">IF($CE58=DJ$5,$BT58,0)</f>
        <v>0</v>
      </c>
      <c r="DK58" s="75">
        <f t="shared" si="833"/>
        <v>0</v>
      </c>
      <c r="DL58" s="75">
        <f t="shared" si="833"/>
        <v>0</v>
      </c>
      <c r="DM58" s="75">
        <f t="shared" si="833"/>
        <v>0</v>
      </c>
      <c r="DN58" s="75">
        <f t="shared" si="833"/>
        <v>0</v>
      </c>
      <c r="DO58" s="75">
        <f t="shared" si="833"/>
        <v>0</v>
      </c>
      <c r="DP58" s="75">
        <f t="shared" ref="DP58:DU58" si="834">IF($CD58=DP$5,$BR58,0)</f>
        <v>0</v>
      </c>
      <c r="DQ58" s="75">
        <f t="shared" si="834"/>
        <v>0</v>
      </c>
      <c r="DR58" s="75">
        <f t="shared" si="834"/>
        <v>0</v>
      </c>
      <c r="DS58" s="75">
        <f t="shared" si="834"/>
        <v>0</v>
      </c>
      <c r="DT58" s="75">
        <f t="shared" si="834"/>
        <v>0</v>
      </c>
      <c r="DU58" s="75">
        <f t="shared" si="834"/>
        <v>490.7331</v>
      </c>
      <c r="DV58" s="75">
        <f t="shared" ref="DV58:EA58" si="835">IF($CE58=DV$5,$BU58,0)</f>
        <v>0</v>
      </c>
      <c r="DW58" s="75">
        <f t="shared" si="835"/>
        <v>0</v>
      </c>
      <c r="DX58" s="75">
        <f t="shared" si="835"/>
        <v>0</v>
      </c>
      <c r="DY58" s="75">
        <f t="shared" si="835"/>
        <v>0</v>
      </c>
      <c r="DZ58" s="75">
        <f t="shared" si="835"/>
        <v>0</v>
      </c>
      <c r="EA58" s="75">
        <f t="shared" si="835"/>
        <v>0</v>
      </c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</row>
    <row r="59" ht="12.75" customHeight="1">
      <c r="A59" s="18"/>
      <c r="B59" s="126" t="s">
        <v>232</v>
      </c>
      <c r="C59" s="18"/>
      <c r="D59" s="42">
        <v>7629.12</v>
      </c>
      <c r="E59" s="42">
        <f t="shared" ref="E59:F59" si="836">SUM(D59*E58+D59)</f>
        <v>7629.12</v>
      </c>
      <c r="F59" s="42">
        <f t="shared" si="836"/>
        <v>8315.7408</v>
      </c>
      <c r="G59" s="113"/>
      <c r="H59" s="113"/>
      <c r="I59" s="126" t="s">
        <v>232</v>
      </c>
      <c r="J59" s="18"/>
      <c r="K59" s="42">
        <v>7629.12</v>
      </c>
      <c r="L59" s="42">
        <f t="shared" ref="L59:M59" si="837">SUM(K59*L58+K59)</f>
        <v>7629.12</v>
      </c>
      <c r="M59" s="42">
        <f t="shared" si="837"/>
        <v>8315.7408</v>
      </c>
      <c r="N59" s="18"/>
      <c r="O59" s="113"/>
      <c r="P59" s="113"/>
      <c r="Q59" s="140" t="s">
        <v>228</v>
      </c>
      <c r="R59" s="28">
        <v>9020.0</v>
      </c>
      <c r="S59" s="28">
        <v>1.0</v>
      </c>
      <c r="T59" s="128">
        <v>180.0</v>
      </c>
      <c r="U59" s="70" t="s">
        <v>233</v>
      </c>
      <c r="V59" s="70" t="s">
        <v>234</v>
      </c>
      <c r="W59" s="71">
        <v>0.0</v>
      </c>
      <c r="X59" s="90"/>
      <c r="Y59" s="77"/>
      <c r="Z59" s="77"/>
      <c r="AA59" s="36">
        <v>117.0</v>
      </c>
      <c r="AB59" s="36">
        <v>117.0</v>
      </c>
      <c r="AC59" s="211">
        <v>20.0</v>
      </c>
      <c r="AD59" s="92">
        <v>37.0</v>
      </c>
      <c r="AE59" s="28">
        <v>0.0</v>
      </c>
      <c r="AF59" s="28">
        <v>1.0</v>
      </c>
      <c r="AG59" s="28">
        <v>0.0</v>
      </c>
      <c r="AH59" s="28">
        <v>1.0</v>
      </c>
      <c r="AI59" s="28">
        <v>0.0</v>
      </c>
      <c r="AJ59" s="28">
        <v>0.0</v>
      </c>
      <c r="AK59" s="3"/>
      <c r="AL59" s="40"/>
      <c r="AM59" s="28"/>
      <c r="AN59" s="3"/>
      <c r="AO59" s="84" t="str">
        <f t="shared" si="344"/>
        <v>#REF!</v>
      </c>
      <c r="AP59" s="85" t="str">
        <f t="shared" ref="AP59:AQ59" si="838">AV59-AU59</f>
        <v>#REF!</v>
      </c>
      <c r="AQ59" s="85">
        <f t="shared" si="838"/>
        <v>275.10795</v>
      </c>
      <c r="AR59" s="85" t="str">
        <f t="shared" si="346"/>
        <v>#REF!</v>
      </c>
      <c r="AS59" s="84">
        <f t="shared" si="839"/>
        <v>16.523</v>
      </c>
      <c r="AT59" s="84">
        <f t="shared" si="347"/>
        <v>16.8947675</v>
      </c>
      <c r="AU59" s="85" t="str">
        <f t="shared" si="537"/>
        <v>#REF!</v>
      </c>
      <c r="AV59" s="94">
        <f t="shared" si="840"/>
        <v>12227.02</v>
      </c>
      <c r="AW59" s="94">
        <f t="shared" si="539"/>
        <v>12502.12795</v>
      </c>
      <c r="AX59" s="94">
        <f t="shared" si="253"/>
        <v>0</v>
      </c>
      <c r="AY59" s="94">
        <f t="shared" si="788"/>
        <v>0</v>
      </c>
      <c r="AZ59" s="94">
        <f t="shared" si="255"/>
        <v>0</v>
      </c>
      <c r="BA59" s="94">
        <f t="shared" si="789"/>
        <v>0</v>
      </c>
      <c r="BB59" s="91">
        <f t="shared" ref="BB59:BC59" si="841">$W59*E$82*$AJ59</f>
        <v>0</v>
      </c>
      <c r="BC59" s="91">
        <f t="shared" si="841"/>
        <v>0</v>
      </c>
      <c r="BD59" s="91" t="str">
        <f t="shared" ref="BD59:BF59" si="842">IF(AU59&gt;=D$43,D$43/1000*D$42*$AE59,IF(MOD(AU59,1000)&gt;0.1,$AE59*D$42*(ABS(AU59/1000)+1),$AE59*D$42*ABS(AU59/1000)))</f>
        <v>#REF!</v>
      </c>
      <c r="BE59" s="91">
        <f t="shared" si="842"/>
        <v>0</v>
      </c>
      <c r="BF59" s="91">
        <f t="shared" si="842"/>
        <v>0</v>
      </c>
      <c r="BG59" s="91" t="str">
        <f t="shared" si="542"/>
        <v>#REF!</v>
      </c>
      <c r="BH59" s="91">
        <f t="shared" si="543"/>
        <v>758.07524</v>
      </c>
      <c r="BI59" s="91">
        <f t="shared" si="544"/>
        <v>775.1319329</v>
      </c>
      <c r="BJ59" s="91" t="str">
        <f t="shared" si="545"/>
        <v>#REF!</v>
      </c>
      <c r="BK59" s="91">
        <f t="shared" si="580"/>
        <v>750.127677</v>
      </c>
      <c r="BL59" s="91" t="str">
        <f t="shared" ref="BL59:BN59" si="843">$AF59*AU59*D$85</f>
        <v>#REF!</v>
      </c>
      <c r="BM59" s="91">
        <f t="shared" si="843"/>
        <v>177.29179</v>
      </c>
      <c r="BN59" s="91">
        <f t="shared" si="843"/>
        <v>181.2808553</v>
      </c>
      <c r="BO59" s="91">
        <f t="shared" si="794"/>
        <v>72</v>
      </c>
      <c r="BP59" s="91">
        <f t="shared" si="548"/>
        <v>72</v>
      </c>
      <c r="BQ59" s="91" t="str">
        <f t="shared" si="357"/>
        <v>#REF!</v>
      </c>
      <c r="BR59" s="91">
        <f t="shared" si="54"/>
        <v>1007.36703</v>
      </c>
      <c r="BS59" s="91">
        <f t="shared" si="358"/>
        <v>1778.540465</v>
      </c>
      <c r="BT59" s="91">
        <f t="shared" ref="BT59:BV59" si="844">IF($AG59=0,0,IF($AG59=1,D$48*AU59,IF($AG59=2,AU59*D$54,"Error in col x")))</f>
        <v>0</v>
      </c>
      <c r="BU59" s="91">
        <f t="shared" si="844"/>
        <v>0</v>
      </c>
      <c r="BV59" s="91">
        <f t="shared" si="844"/>
        <v>0</v>
      </c>
      <c r="BW59" s="91" t="str">
        <f t="shared" ref="BW59:BY59" si="845">SUM(BQ59,BT59)</f>
        <v>#REF!</v>
      </c>
      <c r="BX59" s="91">
        <f t="shared" si="845"/>
        <v>1007.36703</v>
      </c>
      <c r="BY59" s="91">
        <f t="shared" si="845"/>
        <v>1778.540465</v>
      </c>
      <c r="BZ59" s="14"/>
      <c r="CA59" s="44" t="str">
        <f t="shared" ref="CA59:CB59" si="846">SUM(AU59,BW59)</f>
        <v>#REF!</v>
      </c>
      <c r="CB59" s="44">
        <f t="shared" si="846"/>
        <v>13234.38703</v>
      </c>
      <c r="CC59" s="69">
        <f t="shared" si="59"/>
        <v>90201180</v>
      </c>
      <c r="CD59" s="69">
        <f t="shared" si="60"/>
        <v>90202080</v>
      </c>
      <c r="CE59" s="69">
        <f t="shared" si="430"/>
        <v>90202380</v>
      </c>
      <c r="CF59" s="18">
        <f t="shared" ref="CF59:CM59" si="847">IF($CC59=CF$5,$AU59,0)</f>
        <v>0</v>
      </c>
      <c r="CG59" s="18">
        <f t="shared" si="847"/>
        <v>0</v>
      </c>
      <c r="CH59" s="18">
        <f t="shared" si="847"/>
        <v>0</v>
      </c>
      <c r="CI59" s="18">
        <f t="shared" si="847"/>
        <v>0</v>
      </c>
      <c r="CJ59" s="18">
        <f t="shared" si="847"/>
        <v>0</v>
      </c>
      <c r="CK59" s="212" t="str">
        <f t="shared" si="847"/>
        <v>#REF!</v>
      </c>
      <c r="CL59" s="18">
        <f t="shared" si="847"/>
        <v>0</v>
      </c>
      <c r="CM59" s="75">
        <f t="shared" si="847"/>
        <v>0</v>
      </c>
      <c r="CN59" s="18">
        <f t="shared" ref="CN59:CU59" si="848">IF($CC59=CN$5,$AV59,0)</f>
        <v>0</v>
      </c>
      <c r="CO59" s="18">
        <f t="shared" si="848"/>
        <v>0</v>
      </c>
      <c r="CP59" s="18">
        <f t="shared" si="848"/>
        <v>0</v>
      </c>
      <c r="CQ59" s="18">
        <f t="shared" si="848"/>
        <v>0</v>
      </c>
      <c r="CR59" s="18">
        <f t="shared" si="848"/>
        <v>0</v>
      </c>
      <c r="CS59" s="91">
        <f t="shared" si="848"/>
        <v>12227.02</v>
      </c>
      <c r="CT59" s="18">
        <f t="shared" si="848"/>
        <v>0</v>
      </c>
      <c r="CU59" s="75">
        <f t="shared" si="848"/>
        <v>0</v>
      </c>
      <c r="CV59" s="18">
        <f t="shared" ref="CV59:DC59" si="849">IF($CC59=CV$5,$AW59,0)</f>
        <v>0</v>
      </c>
      <c r="CW59" s="18">
        <f t="shared" si="849"/>
        <v>0</v>
      </c>
      <c r="CX59" s="18">
        <f t="shared" si="849"/>
        <v>0</v>
      </c>
      <c r="CY59" s="18">
        <f t="shared" si="849"/>
        <v>0</v>
      </c>
      <c r="CZ59" s="18">
        <f t="shared" si="849"/>
        <v>0</v>
      </c>
      <c r="DA59" s="91">
        <f t="shared" si="849"/>
        <v>12502.12795</v>
      </c>
      <c r="DB59" s="18">
        <f t="shared" si="849"/>
        <v>0</v>
      </c>
      <c r="DC59" s="75">
        <f t="shared" si="849"/>
        <v>0</v>
      </c>
      <c r="DD59" s="18">
        <f t="shared" ref="DD59:DI59" si="850">IF($CD59=DD$5,$BQ59,0)</f>
        <v>0</v>
      </c>
      <c r="DE59" s="18">
        <f t="shared" si="850"/>
        <v>0</v>
      </c>
      <c r="DF59" s="18">
        <f t="shared" si="850"/>
        <v>0</v>
      </c>
      <c r="DG59" s="18">
        <f t="shared" si="850"/>
        <v>0</v>
      </c>
      <c r="DH59" s="18">
        <f t="shared" si="850"/>
        <v>0</v>
      </c>
      <c r="DI59" s="75" t="str">
        <f t="shared" si="850"/>
        <v>#REF!</v>
      </c>
      <c r="DJ59" s="18">
        <f t="shared" ref="DJ59:DO59" si="851">IF($CE59=DJ$5,$BT59,0)</f>
        <v>0</v>
      </c>
      <c r="DK59" s="18">
        <f t="shared" si="851"/>
        <v>0</v>
      </c>
      <c r="DL59" s="18">
        <f t="shared" si="851"/>
        <v>0</v>
      </c>
      <c r="DM59" s="18">
        <f t="shared" si="851"/>
        <v>0</v>
      </c>
      <c r="DN59" s="18">
        <f t="shared" si="851"/>
        <v>0</v>
      </c>
      <c r="DO59" s="91">
        <f t="shared" si="851"/>
        <v>0</v>
      </c>
      <c r="DP59" s="213">
        <f t="shared" ref="DP59:DU59" si="852">IF($CD59=DP$5,$BR59,0)</f>
        <v>0</v>
      </c>
      <c r="DQ59" s="213">
        <f t="shared" si="852"/>
        <v>0</v>
      </c>
      <c r="DR59" s="213">
        <f t="shared" si="852"/>
        <v>0</v>
      </c>
      <c r="DS59" s="213">
        <f t="shared" si="852"/>
        <v>0</v>
      </c>
      <c r="DT59" s="213">
        <f t="shared" si="852"/>
        <v>0</v>
      </c>
      <c r="DU59" s="213">
        <f t="shared" si="852"/>
        <v>1007.36703</v>
      </c>
      <c r="DV59" s="18">
        <f t="shared" ref="DV59:EA59" si="853">IF($CE59=DV$5,$BU59,0)</f>
        <v>0</v>
      </c>
      <c r="DW59" s="18">
        <f t="shared" si="853"/>
        <v>0</v>
      </c>
      <c r="DX59" s="18">
        <f t="shared" si="853"/>
        <v>0</v>
      </c>
      <c r="DY59" s="18">
        <f t="shared" si="853"/>
        <v>0</v>
      </c>
      <c r="DZ59" s="18">
        <f t="shared" si="853"/>
        <v>0</v>
      </c>
      <c r="EA59" s="91">
        <f t="shared" si="853"/>
        <v>0</v>
      </c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</row>
    <row r="60" ht="27.75" customHeight="1">
      <c r="A60" s="18"/>
      <c r="B60" s="18" t="s">
        <v>235</v>
      </c>
      <c r="C60" s="18"/>
      <c r="D60" s="214">
        <v>0.88</v>
      </c>
      <c r="E60" s="214">
        <v>0.86</v>
      </c>
      <c r="F60" s="214">
        <v>0.86</v>
      </c>
      <c r="G60" s="113"/>
      <c r="H60" s="113"/>
      <c r="I60" s="18" t="s">
        <v>235</v>
      </c>
      <c r="J60" s="18"/>
      <c r="K60" s="214">
        <v>0.88</v>
      </c>
      <c r="L60" s="214">
        <v>0.86</v>
      </c>
      <c r="M60" s="214">
        <v>0.86</v>
      </c>
      <c r="N60" s="18"/>
      <c r="O60" s="113"/>
      <c r="P60" s="215" t="s">
        <v>131</v>
      </c>
      <c r="Q60" s="131" t="s">
        <v>236</v>
      </c>
      <c r="R60" s="109">
        <v>9003.0</v>
      </c>
      <c r="S60" s="109">
        <v>1.0</v>
      </c>
      <c r="T60" s="109">
        <v>180.0</v>
      </c>
      <c r="U60" s="106" t="s">
        <v>115</v>
      </c>
      <c r="V60" s="106"/>
      <c r="W60" s="134">
        <v>0.5</v>
      </c>
      <c r="X60" s="165"/>
      <c r="Y60" s="136"/>
      <c r="Z60" s="136"/>
      <c r="AA60" s="211">
        <v>31.0</v>
      </c>
      <c r="AB60" s="211"/>
      <c r="AC60" s="211">
        <v>20.0</v>
      </c>
      <c r="AD60" s="137">
        <v>52.0</v>
      </c>
      <c r="AE60" s="109">
        <v>1.0</v>
      </c>
      <c r="AF60" s="109">
        <v>1.0</v>
      </c>
      <c r="AG60" s="109">
        <v>1.0</v>
      </c>
      <c r="AH60" s="109">
        <v>1.0</v>
      </c>
      <c r="AI60" s="109">
        <v>1.0</v>
      </c>
      <c r="AJ60" s="109">
        <v>1.0</v>
      </c>
      <c r="AK60" s="3"/>
      <c r="AL60" s="18"/>
      <c r="AM60" s="28"/>
      <c r="AN60" s="3"/>
      <c r="AO60" s="84"/>
      <c r="AP60" s="85"/>
      <c r="AQ60" s="85"/>
      <c r="AR60" s="85"/>
      <c r="AS60" s="84">
        <f t="shared" si="839"/>
        <v>17.617675</v>
      </c>
      <c r="AT60" s="84"/>
      <c r="AU60" s="94"/>
      <c r="AV60" s="94">
        <f t="shared" si="840"/>
        <v>18322.382</v>
      </c>
      <c r="AW60" s="94"/>
      <c r="AX60" s="94">
        <f t="shared" si="253"/>
        <v>3356.8128</v>
      </c>
      <c r="AY60" s="94">
        <f t="shared" si="788"/>
        <v>3280.5216</v>
      </c>
      <c r="AZ60" s="94">
        <f t="shared" si="255"/>
        <v>3575.768544</v>
      </c>
      <c r="BA60" s="91">
        <f t="shared" si="789"/>
        <v>125</v>
      </c>
      <c r="BB60" s="91">
        <f t="shared" ref="BB60:BC60" si="854">$W60*E$82*$AJ60</f>
        <v>125</v>
      </c>
      <c r="BC60" s="91">
        <f t="shared" si="854"/>
        <v>125</v>
      </c>
      <c r="BD60" s="91">
        <f t="shared" ref="BD60:BF60" si="855">IF(AU60&gt;=D$43,D$43/1000*D$42*$AE60,IF(MOD(AU60,1000)&gt;0.1,$AE60*D$42*(ABS(AU60/1000)+1),$AE60*D$42*ABS(AU60/1000)))</f>
        <v>0</v>
      </c>
      <c r="BE60" s="91">
        <f t="shared" si="855"/>
        <v>105.5002057</v>
      </c>
      <c r="BF60" s="91">
        <f t="shared" si="855"/>
        <v>0</v>
      </c>
      <c r="BG60" s="91">
        <f t="shared" si="542"/>
        <v>0</v>
      </c>
      <c r="BH60" s="91">
        <f t="shared" si="543"/>
        <v>1135.987684</v>
      </c>
      <c r="BI60" s="91">
        <f t="shared" si="544"/>
        <v>0</v>
      </c>
      <c r="BJ60" s="91">
        <f t="shared" si="545"/>
        <v>0</v>
      </c>
      <c r="BK60" s="91">
        <f t="shared" si="580"/>
        <v>0</v>
      </c>
      <c r="BL60" s="91">
        <f t="shared" ref="BL60:BN60" si="856">$AF60*AU60*D$85</f>
        <v>0</v>
      </c>
      <c r="BM60" s="91">
        <f t="shared" si="856"/>
        <v>265.674539</v>
      </c>
      <c r="BN60" s="91">
        <f t="shared" si="856"/>
        <v>0</v>
      </c>
      <c r="BO60" s="91">
        <f t="shared" si="794"/>
        <v>72</v>
      </c>
      <c r="BP60" s="91">
        <f t="shared" si="548"/>
        <v>0</v>
      </c>
      <c r="BQ60" s="91" t="str">
        <f t="shared" si="357"/>
        <v>#REF!</v>
      </c>
      <c r="BR60" s="91">
        <f t="shared" si="54"/>
        <v>4984.684029</v>
      </c>
      <c r="BS60" s="91">
        <f t="shared" si="358"/>
        <v>3700.768544</v>
      </c>
      <c r="BT60" s="91">
        <f t="shared" ref="BT60:BV60" si="857">IF($AG60=0,0,IF($AG60=1,D$48*AU60,IF($AG60=2,AU60*D$54,"Error in col x")))</f>
        <v>0</v>
      </c>
      <c r="BU60" s="91">
        <f t="shared" si="857"/>
        <v>1282.56674</v>
      </c>
      <c r="BV60" s="91">
        <f t="shared" si="857"/>
        <v>0</v>
      </c>
      <c r="BW60" s="91" t="str">
        <f t="shared" ref="BW60:BX60" si="858">SUM(BQ60,BT60)</f>
        <v>#REF!</v>
      </c>
      <c r="BX60" s="91">
        <f t="shared" si="858"/>
        <v>6267.250769</v>
      </c>
      <c r="BY60" s="91"/>
      <c r="BZ60" s="14"/>
      <c r="CA60" s="44" t="str">
        <f t="shared" ref="CA60:CB60" si="859">SUM(AU60,BW60)</f>
        <v>#REF!</v>
      </c>
      <c r="CB60" s="44">
        <f t="shared" si="859"/>
        <v>24589.63277</v>
      </c>
      <c r="CC60" s="18">
        <f t="shared" si="59"/>
        <v>90031180</v>
      </c>
      <c r="CD60" s="18">
        <f t="shared" si="60"/>
        <v>90032080</v>
      </c>
      <c r="CE60" s="18">
        <f t="shared" si="430"/>
        <v>90032380</v>
      </c>
      <c r="CF60" s="18"/>
      <c r="CG60" s="18"/>
      <c r="CH60" s="18"/>
      <c r="CI60" s="18"/>
      <c r="CJ60" s="18"/>
      <c r="CK60" s="18"/>
      <c r="CL60" s="18"/>
      <c r="CM60" s="75">
        <f t="shared" ref="CM60:CM64" si="871">IF($CC60=CM$5,$AU60,0)</f>
        <v>0</v>
      </c>
      <c r="CN60" s="213">
        <f t="shared" ref="CN60:CU60" si="860">IF($CC60=CN$5,$AV60,0)</f>
        <v>0</v>
      </c>
      <c r="CO60" s="213">
        <f t="shared" si="860"/>
        <v>0</v>
      </c>
      <c r="CP60" s="213">
        <f t="shared" si="860"/>
        <v>0</v>
      </c>
      <c r="CQ60" s="213">
        <f t="shared" si="860"/>
        <v>18322.382</v>
      </c>
      <c r="CR60" s="213">
        <f t="shared" si="860"/>
        <v>0</v>
      </c>
      <c r="CS60" s="213">
        <f t="shared" si="860"/>
        <v>0</v>
      </c>
      <c r="CT60" s="213">
        <f t="shared" si="860"/>
        <v>0</v>
      </c>
      <c r="CU60" s="213">
        <f t="shared" si="860"/>
        <v>0</v>
      </c>
      <c r="CV60" s="213"/>
      <c r="CW60" s="213"/>
      <c r="CX60" s="213"/>
      <c r="CY60" s="213"/>
      <c r="CZ60" s="213"/>
      <c r="DA60" s="213"/>
      <c r="DB60" s="213"/>
      <c r="DC60" s="213">
        <f t="shared" ref="DC60:DC76" si="873">IF($CC60=DC$5,$AW60,0)</f>
        <v>0</v>
      </c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>
        <f t="shared" ref="DP60:DU60" si="861">IF($CD60=DP$5,$BR60,0)</f>
        <v>0</v>
      </c>
      <c r="DQ60" s="213">
        <f t="shared" si="861"/>
        <v>0</v>
      </c>
      <c r="DR60" s="213">
        <f t="shared" si="861"/>
        <v>0</v>
      </c>
      <c r="DS60" s="213">
        <f t="shared" si="861"/>
        <v>4984.684029</v>
      </c>
      <c r="DT60" s="213">
        <f t="shared" si="861"/>
        <v>0</v>
      </c>
      <c r="DU60" s="213">
        <f t="shared" si="861"/>
        <v>0</v>
      </c>
      <c r="DV60" s="213">
        <f t="shared" ref="DV60:EA60" si="862">IF($CE60=DV$5,$BU60,0)</f>
        <v>0</v>
      </c>
      <c r="DW60" s="213">
        <f t="shared" si="862"/>
        <v>0</v>
      </c>
      <c r="DX60" s="213">
        <f t="shared" si="862"/>
        <v>0</v>
      </c>
      <c r="DY60" s="213">
        <f t="shared" si="862"/>
        <v>1282.56674</v>
      </c>
      <c r="DZ60" s="213">
        <f t="shared" si="862"/>
        <v>0</v>
      </c>
      <c r="EA60" s="213">
        <f t="shared" si="862"/>
        <v>0</v>
      </c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</row>
    <row r="61" ht="14.25" customHeight="1">
      <c r="A61" s="18"/>
      <c r="B61" s="18" t="s">
        <v>235</v>
      </c>
      <c r="C61" s="18"/>
      <c r="D61" s="42">
        <f t="shared" ref="D61:F61" si="863">D60*D59</f>
        <v>6713.6256</v>
      </c>
      <c r="E61" s="42">
        <f t="shared" si="863"/>
        <v>6561.0432</v>
      </c>
      <c r="F61" s="42">
        <f t="shared" si="863"/>
        <v>7151.537088</v>
      </c>
      <c r="G61" s="18"/>
      <c r="H61" s="18"/>
      <c r="I61" s="18" t="s">
        <v>235</v>
      </c>
      <c r="J61" s="18"/>
      <c r="K61" s="42">
        <f t="shared" ref="K61:M61" si="864">K60*K59</f>
        <v>6713.6256</v>
      </c>
      <c r="L61" s="42">
        <f t="shared" si="864"/>
        <v>6561.0432</v>
      </c>
      <c r="M61" s="42">
        <f t="shared" si="864"/>
        <v>7151.537088</v>
      </c>
      <c r="N61" s="18"/>
      <c r="O61" s="18"/>
      <c r="P61" s="215"/>
      <c r="Q61" s="170" t="s">
        <v>156</v>
      </c>
      <c r="R61" s="109">
        <v>9005.0</v>
      </c>
      <c r="S61" s="109">
        <v>1.0</v>
      </c>
      <c r="T61" s="109">
        <v>180.0</v>
      </c>
      <c r="U61" s="133" t="s">
        <v>127</v>
      </c>
      <c r="V61" s="106"/>
      <c r="W61" s="134"/>
      <c r="X61" s="165"/>
      <c r="Y61" s="136"/>
      <c r="Z61" s="136"/>
      <c r="AA61" s="211"/>
      <c r="AB61" s="211"/>
      <c r="AC61" s="211"/>
      <c r="AD61" s="200"/>
      <c r="AE61" s="109"/>
      <c r="AF61" s="144">
        <v>1.0</v>
      </c>
      <c r="AG61" s="144">
        <v>1.0</v>
      </c>
      <c r="AH61" s="144">
        <v>1.0</v>
      </c>
      <c r="AI61" s="109"/>
      <c r="AJ61" s="109"/>
      <c r="AK61" s="3"/>
      <c r="AL61" s="18"/>
      <c r="AM61" s="28"/>
      <c r="AN61" s="3"/>
      <c r="AO61" s="84"/>
      <c r="AP61" s="85"/>
      <c r="AQ61" s="85"/>
      <c r="AR61" s="85"/>
      <c r="AS61" s="84"/>
      <c r="AT61" s="84"/>
      <c r="AU61" s="94"/>
      <c r="AV61" s="147">
        <v>1500.0</v>
      </c>
      <c r="AW61" s="94"/>
      <c r="AX61" s="94"/>
      <c r="AY61" s="203">
        <v>0.0</v>
      </c>
      <c r="AZ61" s="94"/>
      <c r="BA61" s="91"/>
      <c r="BB61" s="91">
        <f t="shared" ref="BB61:BC61" si="865">$W61*E$82*$AJ61</f>
        <v>0</v>
      </c>
      <c r="BC61" s="91">
        <f t="shared" si="865"/>
        <v>0</v>
      </c>
      <c r="BD61" s="91">
        <f t="shared" ref="BD61:BF61" si="866">IF(AU61&gt;=D$43,D$43/1000*D$42*$AE61,IF(MOD(AU61,1000)&gt;0.1,$AE61*D$42*(ABS(AU61/1000)+1),$AE61*D$42*ABS(AU61/1000)))</f>
        <v>0</v>
      </c>
      <c r="BE61" s="91">
        <f t="shared" si="866"/>
        <v>0</v>
      </c>
      <c r="BF61" s="91">
        <f t="shared" si="866"/>
        <v>0</v>
      </c>
      <c r="BG61" s="91">
        <f t="shared" si="542"/>
        <v>0</v>
      </c>
      <c r="BH61" s="91">
        <f t="shared" si="543"/>
        <v>93</v>
      </c>
      <c r="BI61" s="91">
        <f t="shared" si="544"/>
        <v>0</v>
      </c>
      <c r="BJ61" s="91">
        <f t="shared" si="545"/>
        <v>0</v>
      </c>
      <c r="BK61" s="91">
        <f t="shared" si="580"/>
        <v>0</v>
      </c>
      <c r="BL61" s="91">
        <f t="shared" ref="BL61:BN61" si="867">$AF61*AU61*D$85</f>
        <v>0</v>
      </c>
      <c r="BM61" s="91">
        <f t="shared" si="867"/>
        <v>21.75</v>
      </c>
      <c r="BN61" s="91">
        <f t="shared" si="867"/>
        <v>0</v>
      </c>
      <c r="BO61" s="216">
        <v>0.0</v>
      </c>
      <c r="BP61" s="91">
        <f t="shared" si="548"/>
        <v>0</v>
      </c>
      <c r="BQ61" s="91" t="str">
        <f t="shared" si="357"/>
        <v>#REF!</v>
      </c>
      <c r="BR61" s="91">
        <f t="shared" si="54"/>
        <v>114.75</v>
      </c>
      <c r="BS61" s="91">
        <f t="shared" si="358"/>
        <v>0</v>
      </c>
      <c r="BT61" s="91">
        <f t="shared" ref="BT61:BV61" si="868">IF($AG61=0,0,IF($AG61=1,D$48*AU61,IF($AG61=2,AU61*D$54,"Error in col x")))</f>
        <v>0</v>
      </c>
      <c r="BU61" s="91">
        <f t="shared" si="868"/>
        <v>105</v>
      </c>
      <c r="BV61" s="91">
        <f t="shared" si="868"/>
        <v>0</v>
      </c>
      <c r="BW61" s="91" t="str">
        <f t="shared" ref="BW61:BX61" si="869">SUM(BQ61,BT61)</f>
        <v>#REF!</v>
      </c>
      <c r="BX61" s="91">
        <f t="shared" si="869"/>
        <v>219.75</v>
      </c>
      <c r="BY61" s="91"/>
      <c r="BZ61" s="14"/>
      <c r="CA61" s="44" t="str">
        <f t="shared" ref="CA61:CB61" si="870">SUM(AU61,BW61)</f>
        <v>#REF!</v>
      </c>
      <c r="CB61" s="44">
        <f t="shared" si="870"/>
        <v>1719.75</v>
      </c>
      <c r="CC61" s="18">
        <f t="shared" si="59"/>
        <v>90051180</v>
      </c>
      <c r="CD61" s="18">
        <f t="shared" si="60"/>
        <v>90052080</v>
      </c>
      <c r="CE61" s="18">
        <f t="shared" si="430"/>
        <v>90052380</v>
      </c>
      <c r="CF61" s="18"/>
      <c r="CG61" s="18"/>
      <c r="CH61" s="18"/>
      <c r="CI61" s="18"/>
      <c r="CJ61" s="18"/>
      <c r="CK61" s="18"/>
      <c r="CL61" s="18"/>
      <c r="CM61" s="75">
        <f t="shared" si="871"/>
        <v>0</v>
      </c>
      <c r="CN61" s="213">
        <f t="shared" ref="CN61:CU61" si="872">IF($CC61=CN$5,$AV61,0)</f>
        <v>0</v>
      </c>
      <c r="CO61" s="213">
        <f t="shared" si="872"/>
        <v>0</v>
      </c>
      <c r="CP61" s="213">
        <f t="shared" si="872"/>
        <v>0</v>
      </c>
      <c r="CQ61" s="213">
        <f t="shared" si="872"/>
        <v>0</v>
      </c>
      <c r="CR61" s="213">
        <f t="shared" si="872"/>
        <v>1500</v>
      </c>
      <c r="CS61" s="213">
        <f t="shared" si="872"/>
        <v>0</v>
      </c>
      <c r="CT61" s="213">
        <f t="shared" si="872"/>
        <v>0</v>
      </c>
      <c r="CU61" s="213">
        <f t="shared" si="872"/>
        <v>0</v>
      </c>
      <c r="CV61" s="213"/>
      <c r="CW61" s="213"/>
      <c r="CX61" s="213"/>
      <c r="CY61" s="213"/>
      <c r="CZ61" s="213"/>
      <c r="DA61" s="213"/>
      <c r="DB61" s="213"/>
      <c r="DC61" s="213">
        <f t="shared" si="873"/>
        <v>0</v>
      </c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>
        <f t="shared" ref="DP61:DU61" si="874">IF($CD61=DP$5,$BR61,0)</f>
        <v>0</v>
      </c>
      <c r="DQ61" s="213">
        <f t="shared" si="874"/>
        <v>0</v>
      </c>
      <c r="DR61" s="213">
        <f t="shared" si="874"/>
        <v>0</v>
      </c>
      <c r="DS61" s="213">
        <f t="shared" si="874"/>
        <v>0</v>
      </c>
      <c r="DT61" s="213">
        <f t="shared" si="874"/>
        <v>114.75</v>
      </c>
      <c r="DU61" s="213">
        <f t="shared" si="874"/>
        <v>0</v>
      </c>
      <c r="DV61" s="213">
        <f t="shared" ref="DV61:EA61" si="875">IF($CE61=DV$5,$BU61,0)</f>
        <v>0</v>
      </c>
      <c r="DW61" s="213">
        <f t="shared" si="875"/>
        <v>0</v>
      </c>
      <c r="DX61" s="213">
        <f t="shared" si="875"/>
        <v>0</v>
      </c>
      <c r="DY61" s="213">
        <f t="shared" si="875"/>
        <v>0</v>
      </c>
      <c r="DZ61" s="213">
        <f t="shared" si="875"/>
        <v>105</v>
      </c>
      <c r="EA61" s="213">
        <f t="shared" si="875"/>
        <v>0</v>
      </c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</row>
    <row r="62" ht="13.5" customHeight="1">
      <c r="A62" s="18"/>
      <c r="B62" s="18"/>
      <c r="C62" s="18"/>
      <c r="D62" s="28"/>
      <c r="E62" s="28"/>
      <c r="F62" s="28"/>
      <c r="G62" s="126"/>
      <c r="H62" s="126"/>
      <c r="I62" s="18"/>
      <c r="J62" s="18"/>
      <c r="K62" s="28"/>
      <c r="L62" s="28"/>
      <c r="M62" s="28"/>
      <c r="N62" s="18"/>
      <c r="O62" s="126"/>
      <c r="P62" s="113"/>
      <c r="Q62" s="170" t="s">
        <v>87</v>
      </c>
      <c r="R62" s="109">
        <v>9003.0</v>
      </c>
      <c r="S62" s="109">
        <v>1.0</v>
      </c>
      <c r="T62" s="109">
        <v>180.0</v>
      </c>
      <c r="U62" s="133" t="s">
        <v>127</v>
      </c>
      <c r="V62" s="106"/>
      <c r="W62" s="134"/>
      <c r="X62" s="165"/>
      <c r="Y62" s="136"/>
      <c r="Z62" s="136"/>
      <c r="AA62" s="211"/>
      <c r="AB62" s="211"/>
      <c r="AC62" s="211"/>
      <c r="AD62" s="200"/>
      <c r="AE62" s="109"/>
      <c r="AF62" s="144">
        <v>1.0</v>
      </c>
      <c r="AG62" s="144">
        <v>1.0</v>
      </c>
      <c r="AH62" s="144">
        <v>1.0</v>
      </c>
      <c r="AI62" s="109"/>
      <c r="AJ62" s="109"/>
      <c r="AK62" s="3"/>
      <c r="AL62" s="18"/>
      <c r="AM62" s="28"/>
      <c r="AN62" s="3"/>
      <c r="AO62" s="84"/>
      <c r="AP62" s="85"/>
      <c r="AQ62" s="85"/>
      <c r="AR62" s="85"/>
      <c r="AS62" s="84"/>
      <c r="AT62" s="84"/>
      <c r="AU62" s="94"/>
      <c r="AV62" s="147">
        <v>1500.0</v>
      </c>
      <c r="AW62" s="94"/>
      <c r="AX62" s="94"/>
      <c r="AY62" s="203">
        <v>0.0</v>
      </c>
      <c r="AZ62" s="94"/>
      <c r="BA62" s="91"/>
      <c r="BB62" s="91">
        <f t="shared" ref="BB62:BC62" si="876">$W62*E$82*$AJ62</f>
        <v>0</v>
      </c>
      <c r="BC62" s="91">
        <f t="shared" si="876"/>
        <v>0</v>
      </c>
      <c r="BD62" s="91">
        <f t="shared" ref="BD62:BF62" si="877">IF(AU62&gt;=D$43,D$43/1000*D$42*$AE62,IF(MOD(AU62,1000)&gt;0.1,$AE62*D$42*(ABS(AU62/1000)+1),$AE62*D$42*ABS(AU62/1000)))</f>
        <v>0</v>
      </c>
      <c r="BE62" s="91">
        <f t="shared" si="877"/>
        <v>0</v>
      </c>
      <c r="BF62" s="91">
        <f t="shared" si="877"/>
        <v>0</v>
      </c>
      <c r="BG62" s="91">
        <f t="shared" si="542"/>
        <v>0</v>
      </c>
      <c r="BH62" s="91">
        <f t="shared" si="543"/>
        <v>93</v>
      </c>
      <c r="BI62" s="91">
        <f t="shared" si="544"/>
        <v>0</v>
      </c>
      <c r="BJ62" s="91">
        <f t="shared" si="545"/>
        <v>0</v>
      </c>
      <c r="BK62" s="91">
        <f t="shared" si="580"/>
        <v>0</v>
      </c>
      <c r="BL62" s="91">
        <f t="shared" ref="BL62:BN62" si="878">$AF62*AU62*D$85</f>
        <v>0</v>
      </c>
      <c r="BM62" s="91">
        <f t="shared" si="878"/>
        <v>21.75</v>
      </c>
      <c r="BN62" s="91">
        <f t="shared" si="878"/>
        <v>0</v>
      </c>
      <c r="BO62" s="216">
        <v>0.0</v>
      </c>
      <c r="BP62" s="91">
        <f t="shared" si="548"/>
        <v>0</v>
      </c>
      <c r="BQ62" s="91" t="str">
        <f t="shared" si="357"/>
        <v>#REF!</v>
      </c>
      <c r="BR62" s="91">
        <f t="shared" si="54"/>
        <v>114.75</v>
      </c>
      <c r="BS62" s="91">
        <f t="shared" si="358"/>
        <v>0</v>
      </c>
      <c r="BT62" s="91">
        <f t="shared" ref="BT62:BV62" si="879">IF($AG62=0,0,IF($AG62=1,D$48*AU62,IF($AG62=2,AU62*D$54,"Error in col x")))</f>
        <v>0</v>
      </c>
      <c r="BU62" s="91">
        <f t="shared" si="879"/>
        <v>105</v>
      </c>
      <c r="BV62" s="91">
        <f t="shared" si="879"/>
        <v>0</v>
      </c>
      <c r="BW62" s="91" t="str">
        <f t="shared" ref="BW62:BX62" si="880">SUM(BQ62,BT62)</f>
        <v>#REF!</v>
      </c>
      <c r="BX62" s="91">
        <f t="shared" si="880"/>
        <v>219.75</v>
      </c>
      <c r="BY62" s="91"/>
      <c r="BZ62" s="14"/>
      <c r="CA62" s="44" t="str">
        <f t="shared" ref="CA62:CB62" si="881">SUM(AU62,BW62)</f>
        <v>#REF!</v>
      </c>
      <c r="CB62" s="44">
        <f t="shared" si="881"/>
        <v>1719.75</v>
      </c>
      <c r="CC62" s="18">
        <f t="shared" si="59"/>
        <v>90031180</v>
      </c>
      <c r="CD62" s="18">
        <f t="shared" si="60"/>
        <v>90032080</v>
      </c>
      <c r="CE62" s="18">
        <f t="shared" si="430"/>
        <v>90032380</v>
      </c>
      <c r="CF62" s="18"/>
      <c r="CG62" s="18"/>
      <c r="CH62" s="18"/>
      <c r="CI62" s="18"/>
      <c r="CJ62" s="18"/>
      <c r="CK62" s="18"/>
      <c r="CL62" s="18"/>
      <c r="CM62" s="75">
        <f t="shared" si="871"/>
        <v>0</v>
      </c>
      <c r="CN62" s="213">
        <f t="shared" ref="CN62:CU62" si="882">IF($CC62=CN$5,$AV62,0)</f>
        <v>0</v>
      </c>
      <c r="CO62" s="213">
        <f t="shared" si="882"/>
        <v>0</v>
      </c>
      <c r="CP62" s="213">
        <f t="shared" si="882"/>
        <v>0</v>
      </c>
      <c r="CQ62" s="213">
        <f t="shared" si="882"/>
        <v>1500</v>
      </c>
      <c r="CR62" s="213">
        <f t="shared" si="882"/>
        <v>0</v>
      </c>
      <c r="CS62" s="213">
        <f t="shared" si="882"/>
        <v>0</v>
      </c>
      <c r="CT62" s="213">
        <f t="shared" si="882"/>
        <v>0</v>
      </c>
      <c r="CU62" s="213">
        <f t="shared" si="882"/>
        <v>0</v>
      </c>
      <c r="CV62" s="213"/>
      <c r="CW62" s="213"/>
      <c r="CX62" s="213"/>
      <c r="CY62" s="213"/>
      <c r="CZ62" s="213"/>
      <c r="DA62" s="213"/>
      <c r="DB62" s="213"/>
      <c r="DC62" s="213">
        <f t="shared" si="873"/>
        <v>0</v>
      </c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>
        <f t="shared" ref="DP62:DU62" si="883">IF($CD62=DP$5,$BR62,0)</f>
        <v>0</v>
      </c>
      <c r="DQ62" s="213">
        <f t="shared" si="883"/>
        <v>0</v>
      </c>
      <c r="DR62" s="213">
        <f t="shared" si="883"/>
        <v>0</v>
      </c>
      <c r="DS62" s="213">
        <f t="shared" si="883"/>
        <v>114.75</v>
      </c>
      <c r="DT62" s="213">
        <f t="shared" si="883"/>
        <v>0</v>
      </c>
      <c r="DU62" s="213">
        <f t="shared" si="883"/>
        <v>0</v>
      </c>
      <c r="DV62" s="213">
        <f t="shared" ref="DV62:EA62" si="884">IF($CE62=DV$5,$BU62,0)</f>
        <v>0</v>
      </c>
      <c r="DW62" s="213">
        <f t="shared" si="884"/>
        <v>0</v>
      </c>
      <c r="DX62" s="213">
        <f t="shared" si="884"/>
        <v>0</v>
      </c>
      <c r="DY62" s="213">
        <f t="shared" si="884"/>
        <v>105</v>
      </c>
      <c r="DZ62" s="213">
        <f t="shared" si="884"/>
        <v>0</v>
      </c>
      <c r="EA62" s="213">
        <f t="shared" si="884"/>
        <v>0</v>
      </c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</row>
    <row r="63" ht="27.0" customHeight="1">
      <c r="A63" s="18"/>
      <c r="B63" s="112" t="s">
        <v>238</v>
      </c>
      <c r="C63" s="18"/>
      <c r="D63" s="28"/>
      <c r="E63" s="28"/>
      <c r="F63" s="28"/>
      <c r="G63" s="164"/>
      <c r="H63" s="164"/>
      <c r="I63" s="112" t="s">
        <v>239</v>
      </c>
      <c r="J63" s="18"/>
      <c r="K63" s="28"/>
      <c r="L63" s="28"/>
      <c r="M63" s="28"/>
      <c r="N63" s="18"/>
      <c r="O63" s="164"/>
      <c r="P63" s="18"/>
      <c r="Q63" s="170" t="s">
        <v>173</v>
      </c>
      <c r="R63" s="109">
        <v>9005.0</v>
      </c>
      <c r="S63" s="109">
        <v>1.0</v>
      </c>
      <c r="T63" s="109">
        <v>180.0</v>
      </c>
      <c r="U63" s="130" t="s">
        <v>174</v>
      </c>
      <c r="V63" s="130" t="s">
        <v>175</v>
      </c>
      <c r="W63" s="134">
        <v>0.5</v>
      </c>
      <c r="X63" s="219"/>
      <c r="Y63" s="136"/>
      <c r="Z63" s="220" t="s">
        <v>240</v>
      </c>
      <c r="AA63" s="36"/>
      <c r="AB63" s="36"/>
      <c r="AC63" s="36"/>
      <c r="AD63" s="74"/>
      <c r="AE63" s="28">
        <v>0.0</v>
      </c>
      <c r="AF63" s="28">
        <v>1.0</v>
      </c>
      <c r="AG63" s="28">
        <v>1.0</v>
      </c>
      <c r="AH63" s="28">
        <v>1.0</v>
      </c>
      <c r="AI63" s="28">
        <v>0.0</v>
      </c>
      <c r="AJ63" s="28">
        <v>0.0</v>
      </c>
      <c r="AK63" s="3"/>
      <c r="AL63" s="18"/>
      <c r="AM63" s="28"/>
      <c r="AN63" s="3"/>
      <c r="AO63" s="84"/>
      <c r="AP63" s="85"/>
      <c r="AQ63" s="85"/>
      <c r="AR63" s="85"/>
      <c r="AS63" s="84"/>
      <c r="AT63" s="84"/>
      <c r="AU63" s="94"/>
      <c r="AV63" s="193">
        <f>750</f>
        <v>750</v>
      </c>
      <c r="AW63" s="94"/>
      <c r="AX63" s="94"/>
      <c r="AY63" s="94"/>
      <c r="AZ63" s="94"/>
      <c r="BA63" s="91"/>
      <c r="BB63" s="91">
        <f t="shared" ref="BB63:BC63" si="885">$W63*E$82*$AJ63</f>
        <v>0</v>
      </c>
      <c r="BC63" s="91">
        <f t="shared" si="885"/>
        <v>0</v>
      </c>
      <c r="BD63" s="91">
        <f t="shared" ref="BD63:BF63" si="886">IF(AU63&gt;=D$43,D$43/1000*D$42*$AE63,IF(MOD(AU63,1000)&gt;0.1,$AE63*D$42*(ABS(AU63/1000)+1),$AE63*D$42*ABS(AU63/1000)))</f>
        <v>0</v>
      </c>
      <c r="BE63" s="91">
        <f t="shared" si="886"/>
        <v>0</v>
      </c>
      <c r="BF63" s="91">
        <f t="shared" si="886"/>
        <v>0</v>
      </c>
      <c r="BG63" s="91">
        <f t="shared" si="542"/>
        <v>0</v>
      </c>
      <c r="BH63" s="91">
        <f t="shared" si="543"/>
        <v>46.5</v>
      </c>
      <c r="BI63" s="91">
        <f t="shared" si="544"/>
        <v>0</v>
      </c>
      <c r="BJ63" s="91">
        <f t="shared" si="545"/>
        <v>0</v>
      </c>
      <c r="BK63" s="91">
        <f t="shared" si="580"/>
        <v>0</v>
      </c>
      <c r="BL63" s="91">
        <f t="shared" ref="BL63:BN63" si="887">$AF63*AU63*D$85</f>
        <v>0</v>
      </c>
      <c r="BM63" s="91">
        <f t="shared" si="887"/>
        <v>10.875</v>
      </c>
      <c r="BN63" s="91">
        <f t="shared" si="887"/>
        <v>0</v>
      </c>
      <c r="BO63" s="91">
        <v>0.0</v>
      </c>
      <c r="BP63" s="91">
        <f t="shared" si="548"/>
        <v>0</v>
      </c>
      <c r="BQ63" s="91" t="str">
        <f t="shared" si="357"/>
        <v>#REF!</v>
      </c>
      <c r="BR63" s="91">
        <f t="shared" si="54"/>
        <v>57.375</v>
      </c>
      <c r="BS63" s="91">
        <f t="shared" si="358"/>
        <v>0</v>
      </c>
      <c r="BT63" s="91">
        <f t="shared" ref="BT63:BV63" si="888">IF($AG63=0,0,IF($AG63=1,D$48*AU63,IF($AG63=2,AU63*D$54,"Error in col x")))</f>
        <v>0</v>
      </c>
      <c r="BU63" s="91">
        <f t="shared" si="888"/>
        <v>52.5</v>
      </c>
      <c r="BV63" s="91">
        <f t="shared" si="888"/>
        <v>0</v>
      </c>
      <c r="BW63" s="91" t="str">
        <f t="shared" ref="BW63:BX63" si="889">SUM(BQ63,BT63)</f>
        <v>#REF!</v>
      </c>
      <c r="BX63" s="91">
        <f t="shared" si="889"/>
        <v>109.875</v>
      </c>
      <c r="BY63" s="91"/>
      <c r="BZ63" s="14"/>
      <c r="CA63" s="44" t="str">
        <f t="shared" ref="CA63:CB63" si="890">SUM(AU63,BW63)</f>
        <v>#REF!</v>
      </c>
      <c r="CB63" s="44">
        <f t="shared" si="890"/>
        <v>859.875</v>
      </c>
      <c r="CC63" s="18">
        <f t="shared" si="59"/>
        <v>90051180</v>
      </c>
      <c r="CD63" s="18">
        <f t="shared" si="60"/>
        <v>90052080</v>
      </c>
      <c r="CE63" s="18">
        <f t="shared" si="430"/>
        <v>90052380</v>
      </c>
      <c r="CF63" s="18"/>
      <c r="CG63" s="18"/>
      <c r="CH63" s="18"/>
      <c r="CI63" s="18"/>
      <c r="CJ63" s="18"/>
      <c r="CK63" s="18"/>
      <c r="CL63" s="18"/>
      <c r="CM63" s="75">
        <f t="shared" si="871"/>
        <v>0</v>
      </c>
      <c r="CN63" s="213">
        <f t="shared" ref="CN63:CU63" si="891">IF($CC63=CN$5,$AV63,0)</f>
        <v>0</v>
      </c>
      <c r="CO63" s="213">
        <f t="shared" si="891"/>
        <v>0</v>
      </c>
      <c r="CP63" s="213">
        <f t="shared" si="891"/>
        <v>0</v>
      </c>
      <c r="CQ63" s="213">
        <f t="shared" si="891"/>
        <v>0</v>
      </c>
      <c r="CR63" s="213">
        <f t="shared" si="891"/>
        <v>750</v>
      </c>
      <c r="CS63" s="213">
        <f t="shared" si="891"/>
        <v>0</v>
      </c>
      <c r="CT63" s="213">
        <f t="shared" si="891"/>
        <v>0</v>
      </c>
      <c r="CU63" s="213">
        <f t="shared" si="891"/>
        <v>0</v>
      </c>
      <c r="CV63" s="213"/>
      <c r="CW63" s="213"/>
      <c r="CX63" s="213"/>
      <c r="CY63" s="213"/>
      <c r="CZ63" s="213"/>
      <c r="DA63" s="213"/>
      <c r="DB63" s="213"/>
      <c r="DC63" s="213">
        <f t="shared" si="873"/>
        <v>0</v>
      </c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>
        <f t="shared" ref="DP63:DU63" si="892">IF($CD63=DP$5,$BR63,0)</f>
        <v>0</v>
      </c>
      <c r="DQ63" s="213">
        <f t="shared" si="892"/>
        <v>0</v>
      </c>
      <c r="DR63" s="213">
        <f t="shared" si="892"/>
        <v>0</v>
      </c>
      <c r="DS63" s="213">
        <f t="shared" si="892"/>
        <v>0</v>
      </c>
      <c r="DT63" s="213">
        <f t="shared" si="892"/>
        <v>57.375</v>
      </c>
      <c r="DU63" s="213">
        <f t="shared" si="892"/>
        <v>0</v>
      </c>
      <c r="DV63" s="213">
        <f t="shared" ref="DV63:EA63" si="893">IF($CE63=DV$5,$BU63,0)</f>
        <v>0</v>
      </c>
      <c r="DW63" s="213">
        <f t="shared" si="893"/>
        <v>0</v>
      </c>
      <c r="DX63" s="213">
        <f t="shared" si="893"/>
        <v>0</v>
      </c>
      <c r="DY63" s="213">
        <f t="shared" si="893"/>
        <v>0</v>
      </c>
      <c r="DZ63" s="213">
        <f t="shared" si="893"/>
        <v>52.5</v>
      </c>
      <c r="EA63" s="213">
        <f t="shared" si="893"/>
        <v>0</v>
      </c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ht="27.75" customHeight="1">
      <c r="A64" s="18"/>
      <c r="B64" s="18" t="s">
        <v>168</v>
      </c>
      <c r="C64" s="18"/>
      <c r="D64" s="78"/>
      <c r="E64" s="146">
        <f t="shared" ref="E64:F64" si="894">E58</f>
        <v>0</v>
      </c>
      <c r="F64" s="146">
        <f t="shared" si="894"/>
        <v>0.09</v>
      </c>
      <c r="G64" s="221"/>
      <c r="H64" s="221"/>
      <c r="I64" s="18" t="s">
        <v>168</v>
      </c>
      <c r="J64" s="18"/>
      <c r="K64" s="78"/>
      <c r="L64" s="146">
        <f t="shared" ref="L64:M64" si="895">L58</f>
        <v>0</v>
      </c>
      <c r="M64" s="146">
        <f t="shared" si="895"/>
        <v>0.09</v>
      </c>
      <c r="N64" s="18"/>
      <c r="O64" s="221"/>
      <c r="P64" s="18"/>
      <c r="Q64" s="170" t="s">
        <v>173</v>
      </c>
      <c r="R64" s="109">
        <v>9005.0</v>
      </c>
      <c r="S64" s="109">
        <v>1.0</v>
      </c>
      <c r="T64" s="109">
        <v>180.0</v>
      </c>
      <c r="U64" s="130" t="s">
        <v>174</v>
      </c>
      <c r="V64" s="130" t="s">
        <v>175</v>
      </c>
      <c r="W64" s="134">
        <v>0.5</v>
      </c>
      <c r="X64" s="219"/>
      <c r="Y64" s="136"/>
      <c r="Z64" s="220" t="s">
        <v>241</v>
      </c>
      <c r="AA64" s="36"/>
      <c r="AB64" s="36"/>
      <c r="AC64" s="36"/>
      <c r="AD64" s="74"/>
      <c r="AE64" s="28">
        <v>0.0</v>
      </c>
      <c r="AF64" s="28">
        <v>1.0</v>
      </c>
      <c r="AG64" s="28">
        <v>1.0</v>
      </c>
      <c r="AH64" s="28">
        <v>1.0</v>
      </c>
      <c r="AI64" s="28">
        <v>0.0</v>
      </c>
      <c r="AJ64" s="28">
        <v>0.0</v>
      </c>
      <c r="AK64" s="3"/>
      <c r="AL64" s="18"/>
      <c r="AM64" s="28"/>
      <c r="AN64" s="3"/>
      <c r="AO64" s="84"/>
      <c r="AP64" s="85"/>
      <c r="AQ64" s="85"/>
      <c r="AR64" s="85"/>
      <c r="AS64" s="84"/>
      <c r="AT64" s="84"/>
      <c r="AU64" s="94"/>
      <c r="AV64" s="193">
        <f>2500/2</f>
        <v>1250</v>
      </c>
      <c r="AW64" s="94"/>
      <c r="AX64" s="94"/>
      <c r="AY64" s="94"/>
      <c r="AZ64" s="94"/>
      <c r="BA64" s="91"/>
      <c r="BB64" s="91">
        <f t="shared" ref="BB64:BC64" si="896">$W64*E$82*$AJ64</f>
        <v>0</v>
      </c>
      <c r="BC64" s="91">
        <f t="shared" si="896"/>
        <v>0</v>
      </c>
      <c r="BD64" s="91">
        <f t="shared" ref="BD64:BF64" si="897">IF(AU64&gt;=D$43,D$43/1000*D$42*$AE64,IF(MOD(AU64,1000)&gt;0.1,$AE64*D$42*(ABS(AU64/1000)+1),$AE64*D$42*ABS(AU64/1000)))</f>
        <v>0</v>
      </c>
      <c r="BE64" s="91">
        <f t="shared" si="897"/>
        <v>0</v>
      </c>
      <c r="BF64" s="91">
        <f t="shared" si="897"/>
        <v>0</v>
      </c>
      <c r="BG64" s="91">
        <f t="shared" si="542"/>
        <v>0</v>
      </c>
      <c r="BH64" s="91">
        <f t="shared" si="543"/>
        <v>77.5</v>
      </c>
      <c r="BI64" s="91">
        <f t="shared" si="544"/>
        <v>0</v>
      </c>
      <c r="BJ64" s="91">
        <f t="shared" si="545"/>
        <v>0</v>
      </c>
      <c r="BK64" s="91">
        <f t="shared" si="580"/>
        <v>0</v>
      </c>
      <c r="BL64" s="91">
        <f t="shared" ref="BL64:BN64" si="898">$AF64*AU64*D$85</f>
        <v>0</v>
      </c>
      <c r="BM64" s="91">
        <f t="shared" si="898"/>
        <v>18.125</v>
      </c>
      <c r="BN64" s="91">
        <f t="shared" si="898"/>
        <v>0</v>
      </c>
      <c r="BO64" s="91">
        <v>0.0</v>
      </c>
      <c r="BP64" s="91">
        <f t="shared" si="548"/>
        <v>0</v>
      </c>
      <c r="BQ64" s="91" t="str">
        <f t="shared" si="357"/>
        <v>#REF!</v>
      </c>
      <c r="BR64" s="91">
        <f t="shared" si="54"/>
        <v>95.625</v>
      </c>
      <c r="BS64" s="91">
        <f t="shared" si="358"/>
        <v>0</v>
      </c>
      <c r="BT64" s="91">
        <f t="shared" ref="BT64:BV64" si="899">IF($AG64=0,0,IF($AG64=1,D$48*AU64,IF($AG64=2,AU64*D$54,"Error in col x")))</f>
        <v>0</v>
      </c>
      <c r="BU64" s="91">
        <f t="shared" si="899"/>
        <v>87.5</v>
      </c>
      <c r="BV64" s="91">
        <f t="shared" si="899"/>
        <v>0</v>
      </c>
      <c r="BW64" s="91" t="str">
        <f t="shared" ref="BW64:BX64" si="900">SUM(BQ64,BT64)</f>
        <v>#REF!</v>
      </c>
      <c r="BX64" s="91">
        <f t="shared" si="900"/>
        <v>183.125</v>
      </c>
      <c r="BY64" s="91"/>
      <c r="BZ64" s="14"/>
      <c r="CA64" s="44" t="str">
        <f t="shared" ref="CA64:CB64" si="901">SUM(AU64,BW64)</f>
        <v>#REF!</v>
      </c>
      <c r="CB64" s="44">
        <f t="shared" si="901"/>
        <v>1433.125</v>
      </c>
      <c r="CC64" s="18">
        <f t="shared" si="59"/>
        <v>90051180</v>
      </c>
      <c r="CD64" s="18">
        <f t="shared" si="60"/>
        <v>90052080</v>
      </c>
      <c r="CE64" s="18">
        <f t="shared" si="430"/>
        <v>90052380</v>
      </c>
      <c r="CF64" s="18"/>
      <c r="CG64" s="18"/>
      <c r="CH64" s="18"/>
      <c r="CI64" s="18"/>
      <c r="CJ64" s="18"/>
      <c r="CK64" s="18"/>
      <c r="CL64" s="18"/>
      <c r="CM64" s="75">
        <f t="shared" si="871"/>
        <v>0</v>
      </c>
      <c r="CN64" s="213">
        <f t="shared" ref="CN64:CU64" si="902">IF($CC64=CN$5,$AV64,0)</f>
        <v>0</v>
      </c>
      <c r="CO64" s="213">
        <f t="shared" si="902"/>
        <v>0</v>
      </c>
      <c r="CP64" s="213">
        <f t="shared" si="902"/>
        <v>0</v>
      </c>
      <c r="CQ64" s="213">
        <f t="shared" si="902"/>
        <v>0</v>
      </c>
      <c r="CR64" s="213">
        <f t="shared" si="902"/>
        <v>1250</v>
      </c>
      <c r="CS64" s="213">
        <f t="shared" si="902"/>
        <v>0</v>
      </c>
      <c r="CT64" s="213">
        <f t="shared" si="902"/>
        <v>0</v>
      </c>
      <c r="CU64" s="213">
        <f t="shared" si="902"/>
        <v>0</v>
      </c>
      <c r="CV64" s="213"/>
      <c r="CW64" s="213"/>
      <c r="CX64" s="213"/>
      <c r="CY64" s="213"/>
      <c r="CZ64" s="213"/>
      <c r="DA64" s="213"/>
      <c r="DB64" s="213"/>
      <c r="DC64" s="213">
        <f t="shared" si="873"/>
        <v>0</v>
      </c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>
        <f t="shared" ref="DP64:DU64" si="903">IF($CD64=DP$5,$BR64,0)</f>
        <v>0</v>
      </c>
      <c r="DQ64" s="213">
        <f t="shared" si="903"/>
        <v>0</v>
      </c>
      <c r="DR64" s="213">
        <f t="shared" si="903"/>
        <v>0</v>
      </c>
      <c r="DS64" s="213">
        <f t="shared" si="903"/>
        <v>0</v>
      </c>
      <c r="DT64" s="213">
        <f t="shared" si="903"/>
        <v>95.625</v>
      </c>
      <c r="DU64" s="213">
        <f t="shared" si="903"/>
        <v>0</v>
      </c>
      <c r="DV64" s="213">
        <f t="shared" ref="DV64:EA64" si="904">IF($CE64=DV$5,$BU64,0)</f>
        <v>0</v>
      </c>
      <c r="DW64" s="213">
        <f t="shared" si="904"/>
        <v>0</v>
      </c>
      <c r="DX64" s="213">
        <f t="shared" si="904"/>
        <v>0</v>
      </c>
      <c r="DY64" s="213">
        <f t="shared" si="904"/>
        <v>0</v>
      </c>
      <c r="DZ64" s="213">
        <f t="shared" si="904"/>
        <v>87.5</v>
      </c>
      <c r="EA64" s="213">
        <f t="shared" si="904"/>
        <v>0</v>
      </c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ht="14.25" customHeight="1">
      <c r="A65" s="18"/>
      <c r="B65" s="126" t="s">
        <v>232</v>
      </c>
      <c r="C65" s="18"/>
      <c r="D65" s="156">
        <v>17194.68</v>
      </c>
      <c r="E65" s="42">
        <f t="shared" ref="E65:F65" si="905">SUM(D65*E64+D65)</f>
        <v>17194.68</v>
      </c>
      <c r="F65" s="42">
        <f t="shared" si="905"/>
        <v>18742.2012</v>
      </c>
      <c r="G65" s="164"/>
      <c r="H65" s="164"/>
      <c r="I65" s="126" t="s">
        <v>232</v>
      </c>
      <c r="J65" s="18"/>
      <c r="K65" s="156">
        <v>17194.68</v>
      </c>
      <c r="L65" s="42">
        <f t="shared" ref="L65:M65" si="906">SUM(K65*L64+K65)</f>
        <v>17194.68</v>
      </c>
      <c r="M65" s="42">
        <f t="shared" si="906"/>
        <v>18742.2012</v>
      </c>
      <c r="N65" s="18"/>
      <c r="O65" s="164"/>
      <c r="P65" s="164"/>
      <c r="Q65" s="170"/>
      <c r="R65" s="144"/>
      <c r="S65" s="109"/>
      <c r="T65" s="144"/>
      <c r="U65" s="130"/>
      <c r="V65" s="130"/>
      <c r="W65" s="134"/>
      <c r="X65" s="219"/>
      <c r="Y65" s="136"/>
      <c r="Z65" s="220"/>
      <c r="AA65" s="36"/>
      <c r="AB65" s="36"/>
      <c r="AC65" s="36"/>
      <c r="AD65" s="74"/>
      <c r="AE65" s="28">
        <v>0.0</v>
      </c>
      <c r="AF65" s="28">
        <v>1.0</v>
      </c>
      <c r="AG65" s="28">
        <v>1.0</v>
      </c>
      <c r="AH65" s="28">
        <v>1.0</v>
      </c>
      <c r="AI65" s="28">
        <v>0.0</v>
      </c>
      <c r="AJ65" s="28">
        <v>0.0</v>
      </c>
      <c r="AK65" s="3"/>
      <c r="AL65" s="18"/>
      <c r="AM65" s="28"/>
      <c r="AN65" s="3"/>
      <c r="AO65" s="84"/>
      <c r="AP65" s="85"/>
      <c r="AQ65" s="85"/>
      <c r="AR65" s="85"/>
      <c r="AS65" s="84"/>
      <c r="AT65" s="84"/>
      <c r="AU65" s="94"/>
      <c r="AV65" s="193"/>
      <c r="AW65" s="94"/>
      <c r="AX65" s="94"/>
      <c r="AY65" s="94"/>
      <c r="AZ65" s="94"/>
      <c r="BA65" s="91"/>
      <c r="BB65" s="91">
        <f t="shared" ref="BB65:BC65" si="907">$W65*E$82*$AJ65</f>
        <v>0</v>
      </c>
      <c r="BC65" s="91">
        <f t="shared" si="907"/>
        <v>0</v>
      </c>
      <c r="BD65" s="91">
        <f t="shared" ref="BD65:BF65" si="908">IF(AU65&gt;=D$43,D$43/1000*D$42*$AE65,IF(MOD(AU65,1000)&gt;0.1,$AE65*D$42*(ABS(AU65/1000)+1),$AE65*D$42*ABS(AU65/1000)))</f>
        <v>0</v>
      </c>
      <c r="BE65" s="91">
        <f t="shared" si="908"/>
        <v>0</v>
      </c>
      <c r="BF65" s="91">
        <f t="shared" si="908"/>
        <v>0</v>
      </c>
      <c r="BG65" s="91">
        <f t="shared" si="542"/>
        <v>0</v>
      </c>
      <c r="BH65" s="91">
        <f t="shared" si="543"/>
        <v>0</v>
      </c>
      <c r="BI65" s="91">
        <f t="shared" si="544"/>
        <v>0</v>
      </c>
      <c r="BJ65" s="91">
        <f t="shared" si="545"/>
        <v>0</v>
      </c>
      <c r="BK65" s="91">
        <f t="shared" si="580"/>
        <v>0</v>
      </c>
      <c r="BL65" s="91">
        <f t="shared" ref="BL65:BN65" si="909">$AF65*AU65*D$85</f>
        <v>0</v>
      </c>
      <c r="BM65" s="91">
        <f t="shared" si="909"/>
        <v>0</v>
      </c>
      <c r="BN65" s="91">
        <f t="shared" si="909"/>
        <v>0</v>
      </c>
      <c r="BO65" s="216">
        <v>0.0</v>
      </c>
      <c r="BP65" s="91">
        <f t="shared" si="548"/>
        <v>0</v>
      </c>
      <c r="BQ65" s="91" t="str">
        <f t="shared" si="357"/>
        <v>#REF!</v>
      </c>
      <c r="BR65" s="91">
        <f t="shared" si="54"/>
        <v>0</v>
      </c>
      <c r="BS65" s="91">
        <f t="shared" si="358"/>
        <v>0</v>
      </c>
      <c r="BT65" s="91">
        <f t="shared" ref="BT65:BV65" si="910">IF($AG65=0,0,IF($AG65=1,D$48*AU65,IF($AG65=2,AU65*D$54,"Error in col x")))</f>
        <v>0</v>
      </c>
      <c r="BU65" s="91">
        <f t="shared" si="910"/>
        <v>0</v>
      </c>
      <c r="BV65" s="91">
        <f t="shared" si="910"/>
        <v>0</v>
      </c>
      <c r="BW65" s="91" t="str">
        <f t="shared" ref="BW65:BX65" si="911">SUM(BQ65,BT65)</f>
        <v>#REF!</v>
      </c>
      <c r="BX65" s="91">
        <f t="shared" si="911"/>
        <v>0</v>
      </c>
      <c r="BY65" s="91"/>
      <c r="BZ65" s="91"/>
      <c r="CA65" s="91"/>
      <c r="CB65" s="44">
        <f t="shared" ref="CB65:CB66" si="919">SUM(AV65,BX65)</f>
        <v>0</v>
      </c>
      <c r="CC65" s="18">
        <f t="shared" si="59"/>
        <v>0</v>
      </c>
      <c r="CD65" s="18">
        <f t="shared" si="60"/>
        <v>1</v>
      </c>
      <c r="CE65" s="18" t="str">
        <f t="shared" si="430"/>
        <v>#N/A</v>
      </c>
      <c r="CF65" s="18"/>
      <c r="CG65" s="18"/>
      <c r="CH65" s="18"/>
      <c r="CI65" s="18"/>
      <c r="CJ65" s="18"/>
      <c r="CK65" s="18"/>
      <c r="CL65" s="18"/>
      <c r="CM65" s="18"/>
      <c r="CN65" s="213">
        <f t="shared" ref="CN65:CU65" si="912">IF($CC65=CN$5,$AV65,0)</f>
        <v>0</v>
      </c>
      <c r="CO65" s="213">
        <f t="shared" si="912"/>
        <v>0</v>
      </c>
      <c r="CP65" s="213">
        <f t="shared" si="912"/>
        <v>0</v>
      </c>
      <c r="CQ65" s="213">
        <f t="shared" si="912"/>
        <v>0</v>
      </c>
      <c r="CR65" s="213">
        <f t="shared" si="912"/>
        <v>0</v>
      </c>
      <c r="CS65" s="213">
        <f t="shared" si="912"/>
        <v>0</v>
      </c>
      <c r="CT65" s="213">
        <f t="shared" si="912"/>
        <v>0</v>
      </c>
      <c r="CU65" s="213">
        <f t="shared" si="912"/>
        <v>0</v>
      </c>
      <c r="CV65" s="213"/>
      <c r="CW65" s="213"/>
      <c r="CX65" s="213"/>
      <c r="CY65" s="213"/>
      <c r="CZ65" s="213"/>
      <c r="DA65" s="213"/>
      <c r="DB65" s="213"/>
      <c r="DC65" s="213">
        <f t="shared" si="873"/>
        <v>0</v>
      </c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>
        <f t="shared" ref="DP65:DU65" si="913">IF($CD65=DP$5,$BR65,0)</f>
        <v>0</v>
      </c>
      <c r="DQ65" s="213">
        <f t="shared" si="913"/>
        <v>0</v>
      </c>
      <c r="DR65" s="213">
        <f t="shared" si="913"/>
        <v>0</v>
      </c>
      <c r="DS65" s="213">
        <f t="shared" si="913"/>
        <v>0</v>
      </c>
      <c r="DT65" s="213">
        <f t="shared" si="913"/>
        <v>0</v>
      </c>
      <c r="DU65" s="213">
        <f t="shared" si="913"/>
        <v>0</v>
      </c>
      <c r="DV65" s="213"/>
      <c r="DW65" s="213"/>
      <c r="DX65" s="213"/>
      <c r="DY65" s="213"/>
      <c r="DZ65" s="213"/>
      <c r="EA65" s="213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</row>
    <row r="66" ht="14.25" customHeight="1">
      <c r="A66" s="18"/>
      <c r="B66" s="18" t="s">
        <v>235</v>
      </c>
      <c r="C66" s="18"/>
      <c r="D66" s="214">
        <v>0.88</v>
      </c>
      <c r="E66" s="214">
        <v>0.86</v>
      </c>
      <c r="F66" s="214">
        <v>0.86</v>
      </c>
      <c r="G66" s="18"/>
      <c r="H66" s="18"/>
      <c r="I66" s="18" t="s">
        <v>235</v>
      </c>
      <c r="J66" s="18"/>
      <c r="K66" s="214">
        <v>0.88</v>
      </c>
      <c r="L66" s="214">
        <v>0.86</v>
      </c>
      <c r="M66" s="214">
        <v>0.86</v>
      </c>
      <c r="N66" s="18"/>
      <c r="O66" s="18"/>
      <c r="P66" s="221"/>
      <c r="Q66" s="222" t="s">
        <v>242</v>
      </c>
      <c r="R66" s="144">
        <v>9020.0</v>
      </c>
      <c r="S66" s="109">
        <v>1.0</v>
      </c>
      <c r="T66" s="144">
        <v>181.0</v>
      </c>
      <c r="U66" s="130" t="s">
        <v>174</v>
      </c>
      <c r="V66" s="130" t="s">
        <v>175</v>
      </c>
      <c r="W66" s="134">
        <v>0.5</v>
      </c>
      <c r="X66" s="219"/>
      <c r="Y66" s="136"/>
      <c r="Z66" s="220" t="s">
        <v>241</v>
      </c>
      <c r="AA66" s="36"/>
      <c r="AB66" s="36"/>
      <c r="AC66" s="36"/>
      <c r="AD66" s="74"/>
      <c r="AE66" s="28">
        <v>0.0</v>
      </c>
      <c r="AF66" s="28">
        <v>1.0</v>
      </c>
      <c r="AG66" s="28">
        <v>1.0</v>
      </c>
      <c r="AH66" s="28">
        <v>1.0</v>
      </c>
      <c r="AI66" s="28">
        <v>0.0</v>
      </c>
      <c r="AJ66" s="28">
        <v>0.0</v>
      </c>
      <c r="AK66" s="3"/>
      <c r="AL66" s="18"/>
      <c r="AM66" s="28"/>
      <c r="AN66" s="3"/>
      <c r="AO66" s="84"/>
      <c r="AP66" s="85"/>
      <c r="AQ66" s="85"/>
      <c r="AR66" s="85"/>
      <c r="AS66" s="84"/>
      <c r="AT66" s="84"/>
      <c r="AU66" s="94"/>
      <c r="AV66" s="193">
        <f>2500/2</f>
        <v>1250</v>
      </c>
      <c r="AW66" s="94"/>
      <c r="AX66" s="94"/>
      <c r="AY66" s="94"/>
      <c r="AZ66" s="94"/>
      <c r="BA66" s="91"/>
      <c r="BB66" s="91">
        <f t="shared" ref="BB66:BC66" si="914">$W66*E$82*$AJ66</f>
        <v>0</v>
      </c>
      <c r="BC66" s="91">
        <f t="shared" si="914"/>
        <v>0</v>
      </c>
      <c r="BD66" s="91">
        <f t="shared" ref="BD66:BF66" si="915">IF(AU66&gt;=D$43,D$43/1000*D$42*$AE66,IF(MOD(AU66,1000)&gt;0.1,$AE66*D$42*(ABS(AU66/1000)+1),$AE66*D$42*ABS(AU66/1000)))</f>
        <v>0</v>
      </c>
      <c r="BE66" s="91">
        <f t="shared" si="915"/>
        <v>0</v>
      </c>
      <c r="BF66" s="91">
        <f t="shared" si="915"/>
        <v>0</v>
      </c>
      <c r="BG66" s="91">
        <f t="shared" si="542"/>
        <v>0</v>
      </c>
      <c r="BH66" s="91">
        <f t="shared" si="543"/>
        <v>77.5</v>
      </c>
      <c r="BI66" s="91">
        <f t="shared" si="544"/>
        <v>0</v>
      </c>
      <c r="BJ66" s="91">
        <f t="shared" si="545"/>
        <v>0</v>
      </c>
      <c r="BK66" s="91">
        <f t="shared" si="580"/>
        <v>0</v>
      </c>
      <c r="BL66" s="91">
        <f t="shared" ref="BL66:BN66" si="916">$AF66*AU66*D$85</f>
        <v>0</v>
      </c>
      <c r="BM66" s="91">
        <f t="shared" si="916"/>
        <v>18.125</v>
      </c>
      <c r="BN66" s="91">
        <f t="shared" si="916"/>
        <v>0</v>
      </c>
      <c r="BO66" s="216">
        <v>0.0</v>
      </c>
      <c r="BP66" s="91">
        <f t="shared" si="548"/>
        <v>0</v>
      </c>
      <c r="BQ66" s="91" t="str">
        <f t="shared" si="357"/>
        <v>#REF!</v>
      </c>
      <c r="BR66" s="91">
        <f t="shared" si="54"/>
        <v>95.625</v>
      </c>
      <c r="BS66" s="91">
        <f t="shared" si="358"/>
        <v>0</v>
      </c>
      <c r="BT66" s="91">
        <f t="shared" ref="BT66:BV66" si="917">IF($AG66=0,0,IF($AG66=1,D$48*AU66,IF($AG66=2,AU66*D$54,"Error in col x")))</f>
        <v>0</v>
      </c>
      <c r="BU66" s="91">
        <f t="shared" si="917"/>
        <v>87.5</v>
      </c>
      <c r="BV66" s="91">
        <f t="shared" si="917"/>
        <v>0</v>
      </c>
      <c r="BW66" s="91" t="str">
        <f t="shared" ref="BW66:BX66" si="918">SUM(BQ66,BT66)</f>
        <v>#REF!</v>
      </c>
      <c r="BX66" s="91">
        <f t="shared" si="918"/>
        <v>183.125</v>
      </c>
      <c r="BY66" s="91"/>
      <c r="BZ66" s="91"/>
      <c r="CA66" s="91"/>
      <c r="CB66" s="44">
        <f t="shared" si="919"/>
        <v>1433.125</v>
      </c>
      <c r="CC66" s="18">
        <f t="shared" si="59"/>
        <v>90201181</v>
      </c>
      <c r="CD66" s="18">
        <f t="shared" si="60"/>
        <v>90202080</v>
      </c>
      <c r="CE66" s="18">
        <f t="shared" si="430"/>
        <v>90202380</v>
      </c>
      <c r="CF66" s="18"/>
      <c r="CG66" s="18"/>
      <c r="CH66" s="18"/>
      <c r="CI66" s="18"/>
      <c r="CJ66" s="18"/>
      <c r="CK66" s="18"/>
      <c r="CL66" s="18"/>
      <c r="CM66" s="18"/>
      <c r="CN66" s="213">
        <f t="shared" ref="CN66:CU66" si="920">IF($CC66=CN$5,$AV66,0)</f>
        <v>0</v>
      </c>
      <c r="CO66" s="213">
        <f t="shared" si="920"/>
        <v>0</v>
      </c>
      <c r="CP66" s="213">
        <f t="shared" si="920"/>
        <v>0</v>
      </c>
      <c r="CQ66" s="213">
        <f t="shared" si="920"/>
        <v>0</v>
      </c>
      <c r="CR66" s="213">
        <f t="shared" si="920"/>
        <v>0</v>
      </c>
      <c r="CS66" s="213">
        <f t="shared" si="920"/>
        <v>0</v>
      </c>
      <c r="CT66" s="213">
        <f t="shared" si="920"/>
        <v>1250</v>
      </c>
      <c r="CU66" s="213">
        <f t="shared" si="920"/>
        <v>0</v>
      </c>
      <c r="CV66" s="213"/>
      <c r="CW66" s="213"/>
      <c r="CX66" s="213"/>
      <c r="CY66" s="213"/>
      <c r="CZ66" s="213"/>
      <c r="DA66" s="213"/>
      <c r="DB66" s="213"/>
      <c r="DC66" s="213">
        <f t="shared" si="873"/>
        <v>0</v>
      </c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>
        <f t="shared" ref="DP66:DU66" si="921">IF($CD66=DP$5,$BR66,0)</f>
        <v>0</v>
      </c>
      <c r="DQ66" s="213">
        <f t="shared" si="921"/>
        <v>0</v>
      </c>
      <c r="DR66" s="213">
        <f t="shared" si="921"/>
        <v>0</v>
      </c>
      <c r="DS66" s="213">
        <f t="shared" si="921"/>
        <v>0</v>
      </c>
      <c r="DT66" s="213">
        <f t="shared" si="921"/>
        <v>0</v>
      </c>
      <c r="DU66" s="213">
        <f t="shared" si="921"/>
        <v>95.625</v>
      </c>
      <c r="DV66" s="213"/>
      <c r="DW66" s="213">
        <f t="shared" ref="DW66:EA66" si="922">IF($CE66=DW$5,$BU66,0)</f>
        <v>0</v>
      </c>
      <c r="DX66" s="213">
        <f t="shared" si="922"/>
        <v>0</v>
      </c>
      <c r="DY66" s="213">
        <f t="shared" si="922"/>
        <v>0</v>
      </c>
      <c r="DZ66" s="213">
        <f t="shared" si="922"/>
        <v>0</v>
      </c>
      <c r="EA66" s="213">
        <f t="shared" si="922"/>
        <v>87.5</v>
      </c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</row>
    <row r="67" ht="13.5" customHeight="1">
      <c r="A67" s="18"/>
      <c r="B67" s="18" t="s">
        <v>235</v>
      </c>
      <c r="C67" s="18"/>
      <c r="D67" s="42">
        <f t="shared" ref="D67:F67" si="923">D66*D65</f>
        <v>15131.3184</v>
      </c>
      <c r="E67" s="42">
        <f t="shared" si="923"/>
        <v>14787.4248</v>
      </c>
      <c r="F67" s="42">
        <f t="shared" si="923"/>
        <v>16118.29303</v>
      </c>
      <c r="G67" s="18"/>
      <c r="H67" s="18"/>
      <c r="I67" s="18" t="s">
        <v>235</v>
      </c>
      <c r="J67" s="18"/>
      <c r="K67" s="42">
        <f t="shared" ref="K67:M67" si="924">K66*K65</f>
        <v>15131.3184</v>
      </c>
      <c r="L67" s="42">
        <f t="shared" si="924"/>
        <v>14787.4248</v>
      </c>
      <c r="M67" s="42">
        <f t="shared" si="924"/>
        <v>16118.29303</v>
      </c>
      <c r="N67" s="18"/>
      <c r="O67" s="18"/>
      <c r="P67" s="164"/>
      <c r="Q67" s="29"/>
      <c r="R67" s="28"/>
      <c r="S67" s="28"/>
      <c r="T67" s="28"/>
      <c r="U67" s="70"/>
      <c r="V67" s="70"/>
      <c r="W67" s="28"/>
      <c r="X67" s="149"/>
      <c r="Y67" s="77"/>
      <c r="Z67" s="77"/>
      <c r="AA67" s="36"/>
      <c r="AB67" s="36"/>
      <c r="AC67" s="36"/>
      <c r="AD67" s="74"/>
      <c r="AE67" s="28"/>
      <c r="AF67" s="28"/>
      <c r="AG67" s="28"/>
      <c r="AH67" s="28"/>
      <c r="AI67" s="28"/>
      <c r="AJ67" s="28"/>
      <c r="AK67" s="28"/>
      <c r="AL67" s="18"/>
      <c r="AM67" s="28"/>
      <c r="AN67" s="28"/>
      <c r="AO67" s="84"/>
      <c r="AP67" s="85"/>
      <c r="AQ67" s="85"/>
      <c r="AR67" s="85"/>
      <c r="AS67" s="84"/>
      <c r="AT67" s="84"/>
      <c r="AU67" s="94"/>
      <c r="AV67" s="94"/>
      <c r="AW67" s="94"/>
      <c r="AX67" s="94"/>
      <c r="AY67" s="94"/>
      <c r="AZ67" s="94"/>
      <c r="BA67" s="91"/>
      <c r="BB67" s="91">
        <f t="shared" ref="BB67:BC67" si="925">$W67*E$82*$AJ67</f>
        <v>0</v>
      </c>
      <c r="BC67" s="91">
        <f t="shared" si="925"/>
        <v>0</v>
      </c>
      <c r="BD67" s="91">
        <f t="shared" ref="BD67:BF67" si="926">IF(AU67&gt;=D$43,D$43/1000*D$42*$AE67,IF(MOD(AU67,1000)&gt;0.1,$AE67*D$42*(ABS(AU67/1000)+1),$AE67*D$42*ABS(AU67/1000)))</f>
        <v>0</v>
      </c>
      <c r="BE67" s="91">
        <f t="shared" si="926"/>
        <v>0</v>
      </c>
      <c r="BF67" s="91">
        <f t="shared" si="926"/>
        <v>0</v>
      </c>
      <c r="BG67" s="91">
        <f t="shared" si="542"/>
        <v>0</v>
      </c>
      <c r="BH67" s="91">
        <f t="shared" si="543"/>
        <v>0</v>
      </c>
      <c r="BI67" s="91">
        <f t="shared" si="544"/>
        <v>0</v>
      </c>
      <c r="BJ67" s="91">
        <f t="shared" si="545"/>
        <v>0</v>
      </c>
      <c r="BK67" s="91">
        <f t="shared" si="580"/>
        <v>0</v>
      </c>
      <c r="BL67" s="91">
        <f t="shared" ref="BL67:BN67" si="927">$AF67*AU67*D$85</f>
        <v>0</v>
      </c>
      <c r="BM67" s="91">
        <f t="shared" si="927"/>
        <v>0</v>
      </c>
      <c r="BN67" s="91">
        <f t="shared" si="927"/>
        <v>0</v>
      </c>
      <c r="BO67" s="91">
        <f t="shared" ref="BO67:BO76" si="935">IF(AV67&gt;$C$91,$C$91*$E$91,IF(AV67&lt;$C$91,AV67*$E$91))</f>
        <v>0</v>
      </c>
      <c r="BP67" s="91">
        <f t="shared" si="548"/>
        <v>0</v>
      </c>
      <c r="BQ67" s="91" t="str">
        <f t="shared" si="357"/>
        <v>#REF!</v>
      </c>
      <c r="BR67" s="91">
        <f t="shared" si="54"/>
        <v>0</v>
      </c>
      <c r="BS67" s="91">
        <f t="shared" si="358"/>
        <v>0</v>
      </c>
      <c r="BT67" s="91">
        <f t="shared" ref="BT67:BV67" si="928">IF($AG67=0,0,IF($AG67=1,D$48*AU67,IF($AG67=2,AU67*D$54,"Error in col x")))</f>
        <v>0</v>
      </c>
      <c r="BU67" s="91">
        <f t="shared" si="928"/>
        <v>0</v>
      </c>
      <c r="BV67" s="91">
        <f t="shared" si="928"/>
        <v>0</v>
      </c>
      <c r="BW67" s="91" t="str">
        <f t="shared" ref="BW67:BX67" si="929">SUM(BQ67,BT67)</f>
        <v>#REF!</v>
      </c>
      <c r="BX67" s="91">
        <f t="shared" si="929"/>
        <v>0</v>
      </c>
      <c r="BY67" s="91"/>
      <c r="BZ67" s="91"/>
      <c r="CA67" s="91"/>
      <c r="CB67" s="91"/>
      <c r="CC67" s="18">
        <f t="shared" si="59"/>
        <v>0</v>
      </c>
      <c r="CD67" s="18">
        <f t="shared" si="60"/>
        <v>1</v>
      </c>
      <c r="CE67" s="18" t="str">
        <f t="shared" si="430"/>
        <v>#N/A</v>
      </c>
      <c r="CF67" s="18"/>
      <c r="CG67" s="18"/>
      <c r="CH67" s="18"/>
      <c r="CI67" s="18"/>
      <c r="CJ67" s="18"/>
      <c r="CK67" s="18"/>
      <c r="CL67" s="18"/>
      <c r="CM67" s="18"/>
      <c r="CN67" s="213">
        <f t="shared" ref="CN67:CU67" si="930">IF($CC67=CN$5,$AV67,0)</f>
        <v>0</v>
      </c>
      <c r="CO67" s="213">
        <f t="shared" si="930"/>
        <v>0</v>
      </c>
      <c r="CP67" s="213">
        <f t="shared" si="930"/>
        <v>0</v>
      </c>
      <c r="CQ67" s="213">
        <f t="shared" si="930"/>
        <v>0</v>
      </c>
      <c r="CR67" s="213">
        <f t="shared" si="930"/>
        <v>0</v>
      </c>
      <c r="CS67" s="213">
        <f t="shared" si="930"/>
        <v>0</v>
      </c>
      <c r="CT67" s="213">
        <f t="shared" si="930"/>
        <v>0</v>
      </c>
      <c r="CU67" s="213">
        <f t="shared" si="930"/>
        <v>0</v>
      </c>
      <c r="CV67" s="213"/>
      <c r="CW67" s="213"/>
      <c r="CX67" s="213"/>
      <c r="CY67" s="213"/>
      <c r="CZ67" s="213"/>
      <c r="DA67" s="213"/>
      <c r="DB67" s="213"/>
      <c r="DC67" s="213">
        <f t="shared" si="873"/>
        <v>0</v>
      </c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>
        <f t="shared" ref="DP67:DU67" si="931">IF($CD67=DP$5,$BR67,0)</f>
        <v>0</v>
      </c>
      <c r="DQ67" s="213">
        <f t="shared" si="931"/>
        <v>0</v>
      </c>
      <c r="DR67" s="213">
        <f t="shared" si="931"/>
        <v>0</v>
      </c>
      <c r="DS67" s="213">
        <f t="shared" si="931"/>
        <v>0</v>
      </c>
      <c r="DT67" s="213">
        <f t="shared" si="931"/>
        <v>0</v>
      </c>
      <c r="DU67" s="213">
        <f t="shared" si="931"/>
        <v>0</v>
      </c>
      <c r="DV67" s="213"/>
      <c r="DW67" s="213"/>
      <c r="DX67" s="213"/>
      <c r="DY67" s="213"/>
      <c r="DZ67" s="213"/>
      <c r="EA67" s="213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</row>
    <row r="68" ht="12.75" customHeight="1">
      <c r="A68" s="18"/>
      <c r="B68" s="18"/>
      <c r="C68" s="18"/>
      <c r="D68" s="42"/>
      <c r="E68" s="42"/>
      <c r="F68" s="42"/>
      <c r="G68" s="18"/>
      <c r="H68" s="18"/>
      <c r="I68" s="18"/>
      <c r="J68" s="18"/>
      <c r="K68" s="42"/>
      <c r="L68" s="42"/>
      <c r="M68" s="42"/>
      <c r="N68" s="18"/>
      <c r="O68" s="18"/>
      <c r="P68" s="18"/>
      <c r="Q68" s="29"/>
      <c r="R68" s="28"/>
      <c r="S68" s="28"/>
      <c r="T68" s="28"/>
      <c r="U68" s="70"/>
      <c r="V68" s="70"/>
      <c r="W68" s="28"/>
      <c r="X68" s="149"/>
      <c r="Y68" s="77"/>
      <c r="Z68" s="77"/>
      <c r="AA68" s="36"/>
      <c r="AB68" s="36"/>
      <c r="AC68" s="36"/>
      <c r="AD68" s="74"/>
      <c r="AE68" s="28"/>
      <c r="AF68" s="28"/>
      <c r="AG68" s="28"/>
      <c r="AH68" s="28"/>
      <c r="AI68" s="28"/>
      <c r="AJ68" s="28"/>
      <c r="AK68" s="28"/>
      <c r="AL68" s="18"/>
      <c r="AM68" s="28"/>
      <c r="AN68" s="28"/>
      <c r="AO68" s="84"/>
      <c r="AP68" s="85"/>
      <c r="AQ68" s="85"/>
      <c r="AR68" s="85"/>
      <c r="AS68" s="84"/>
      <c r="AT68" s="84"/>
      <c r="AU68" s="94"/>
      <c r="AV68" s="94"/>
      <c r="AW68" s="94"/>
      <c r="AX68" s="94"/>
      <c r="AY68" s="94"/>
      <c r="AZ68" s="94"/>
      <c r="BA68" s="91"/>
      <c r="BB68" s="91">
        <f t="shared" ref="BB68:BC68" si="932">$W68*E$82*$AJ68</f>
        <v>0</v>
      </c>
      <c r="BC68" s="91">
        <f t="shared" si="932"/>
        <v>0</v>
      </c>
      <c r="BD68" s="91">
        <f t="shared" ref="BD68:BF68" si="933">IF(AU68&gt;=D$43,D$43/1000*D$42*$AE68,IF(MOD(AU68,1000)&gt;0.1,$AE68*D$42*(ABS(AU68/1000)+1),$AE68*D$42*ABS(AU68/1000)))</f>
        <v>0</v>
      </c>
      <c r="BE68" s="91">
        <f t="shared" si="933"/>
        <v>0</v>
      </c>
      <c r="BF68" s="91">
        <f t="shared" si="933"/>
        <v>0</v>
      </c>
      <c r="BG68" s="91">
        <f t="shared" si="542"/>
        <v>0</v>
      </c>
      <c r="BH68" s="91">
        <f t="shared" si="543"/>
        <v>0</v>
      </c>
      <c r="BI68" s="91">
        <f t="shared" si="544"/>
        <v>0</v>
      </c>
      <c r="BJ68" s="91">
        <f t="shared" si="545"/>
        <v>0</v>
      </c>
      <c r="BK68" s="91">
        <f t="shared" si="580"/>
        <v>0</v>
      </c>
      <c r="BL68" s="91">
        <f t="shared" ref="BL68:BN68" si="934">$AF68*AU68*D$85</f>
        <v>0</v>
      </c>
      <c r="BM68" s="91">
        <f t="shared" si="934"/>
        <v>0</v>
      </c>
      <c r="BN68" s="91">
        <f t="shared" si="934"/>
        <v>0</v>
      </c>
      <c r="BO68" s="91">
        <f t="shared" si="935"/>
        <v>0</v>
      </c>
      <c r="BP68" s="91">
        <f t="shared" si="548"/>
        <v>0</v>
      </c>
      <c r="BQ68" s="91" t="str">
        <f t="shared" si="357"/>
        <v>#REF!</v>
      </c>
      <c r="BR68" s="91">
        <f t="shared" si="54"/>
        <v>0</v>
      </c>
      <c r="BS68" s="91">
        <f t="shared" si="358"/>
        <v>0</v>
      </c>
      <c r="BT68" s="91">
        <f t="shared" ref="BT68:BV68" si="936">IF($AG68=0,0,IF($AG68=1,D$48*AU68,IF($AG68=2,AU68*D$54,"Error in col x")))</f>
        <v>0</v>
      </c>
      <c r="BU68" s="91">
        <f t="shared" si="936"/>
        <v>0</v>
      </c>
      <c r="BV68" s="91">
        <f t="shared" si="936"/>
        <v>0</v>
      </c>
      <c r="BW68" s="91" t="str">
        <f t="shared" ref="BW68:BX68" si="937">SUM(BQ68,BT68)</f>
        <v>#REF!</v>
      </c>
      <c r="BX68" s="91">
        <f t="shared" si="937"/>
        <v>0</v>
      </c>
      <c r="BY68" s="91"/>
      <c r="BZ68" s="91"/>
      <c r="CA68" s="91"/>
      <c r="CB68" s="91"/>
      <c r="CC68" s="18">
        <f t="shared" si="59"/>
        <v>0</v>
      </c>
      <c r="CD68" s="18">
        <f t="shared" si="60"/>
        <v>1</v>
      </c>
      <c r="CE68" s="18" t="str">
        <f t="shared" si="430"/>
        <v>#N/A</v>
      </c>
      <c r="CF68" s="18"/>
      <c r="CG68" s="18"/>
      <c r="CH68" s="18"/>
      <c r="CI68" s="18"/>
      <c r="CJ68" s="18"/>
      <c r="CK68" s="18"/>
      <c r="CL68" s="18"/>
      <c r="CM68" s="18"/>
      <c r="CN68" s="213">
        <f t="shared" ref="CN68:CU68" si="938">IF($CC68=CN$5,$AV68,0)</f>
        <v>0</v>
      </c>
      <c r="CO68" s="213">
        <f t="shared" si="938"/>
        <v>0</v>
      </c>
      <c r="CP68" s="213">
        <f t="shared" si="938"/>
        <v>0</v>
      </c>
      <c r="CQ68" s="213">
        <f t="shared" si="938"/>
        <v>0</v>
      </c>
      <c r="CR68" s="213">
        <f t="shared" si="938"/>
        <v>0</v>
      </c>
      <c r="CS68" s="213">
        <f t="shared" si="938"/>
        <v>0</v>
      </c>
      <c r="CT68" s="213">
        <f t="shared" si="938"/>
        <v>0</v>
      </c>
      <c r="CU68" s="213">
        <f t="shared" si="938"/>
        <v>0</v>
      </c>
      <c r="CV68" s="213"/>
      <c r="CW68" s="213"/>
      <c r="CX68" s="213"/>
      <c r="CY68" s="213"/>
      <c r="CZ68" s="213"/>
      <c r="DA68" s="213"/>
      <c r="DB68" s="213"/>
      <c r="DC68" s="213">
        <f t="shared" si="873"/>
        <v>0</v>
      </c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>
        <f t="shared" ref="DP68:DU68" si="939">IF($CD68=DP$5,$BR68,0)</f>
        <v>0</v>
      </c>
      <c r="DQ68" s="213">
        <f t="shared" si="939"/>
        <v>0</v>
      </c>
      <c r="DR68" s="213">
        <f t="shared" si="939"/>
        <v>0</v>
      </c>
      <c r="DS68" s="213">
        <f t="shared" si="939"/>
        <v>0</v>
      </c>
      <c r="DT68" s="213">
        <f t="shared" si="939"/>
        <v>0</v>
      </c>
      <c r="DU68" s="213">
        <f t="shared" si="939"/>
        <v>0</v>
      </c>
      <c r="DV68" s="213"/>
      <c r="DW68" s="213"/>
      <c r="DX68" s="213"/>
      <c r="DY68" s="213"/>
      <c r="DZ68" s="213"/>
      <c r="EA68" s="213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</row>
    <row r="69" ht="13.5" customHeight="1">
      <c r="A69" s="18"/>
      <c r="B69" s="112" t="s">
        <v>243</v>
      </c>
      <c r="C69" s="18"/>
      <c r="D69" s="28"/>
      <c r="E69" s="28"/>
      <c r="F69" s="28"/>
      <c r="G69" s="18"/>
      <c r="H69" s="18"/>
      <c r="I69" s="112" t="s">
        <v>244</v>
      </c>
      <c r="J69" s="18"/>
      <c r="K69" s="28"/>
      <c r="L69" s="28"/>
      <c r="M69" s="28"/>
      <c r="N69" s="18"/>
      <c r="O69" s="18"/>
      <c r="P69" s="18"/>
      <c r="Q69" s="29"/>
      <c r="R69" s="28"/>
      <c r="S69" s="28"/>
      <c r="T69" s="28"/>
      <c r="U69" s="70"/>
      <c r="V69" s="70"/>
      <c r="W69" s="28"/>
      <c r="X69" s="149"/>
      <c r="Y69" s="77"/>
      <c r="Z69" s="77"/>
      <c r="AA69" s="36"/>
      <c r="AB69" s="36"/>
      <c r="AC69" s="36"/>
      <c r="AD69" s="74"/>
      <c r="AE69" s="28"/>
      <c r="AF69" s="28"/>
      <c r="AG69" s="28"/>
      <c r="AH69" s="28"/>
      <c r="AI69" s="28"/>
      <c r="AJ69" s="28"/>
      <c r="AK69" s="28"/>
      <c r="AL69" s="18"/>
      <c r="AM69" s="28"/>
      <c r="AN69" s="28"/>
      <c r="AO69" s="84"/>
      <c r="AP69" s="85"/>
      <c r="AQ69" s="85"/>
      <c r="AR69" s="85"/>
      <c r="AS69" s="84"/>
      <c r="AT69" s="84"/>
      <c r="AU69" s="94"/>
      <c r="AV69" s="94"/>
      <c r="AW69" s="94"/>
      <c r="AX69" s="94"/>
      <c r="AY69" s="94"/>
      <c r="AZ69" s="94"/>
      <c r="BA69" s="91"/>
      <c r="BB69" s="91">
        <f t="shared" ref="BB69:BC69" si="940">$W69*E$82*$AJ69</f>
        <v>0</v>
      </c>
      <c r="BC69" s="91">
        <f t="shared" si="940"/>
        <v>0</v>
      </c>
      <c r="BD69" s="91">
        <f t="shared" ref="BD69:BF69" si="941">IF(AU69&gt;=D$43,D$43/1000*D$42*$AE69,IF(MOD(AU69,1000)&gt;0.1,$AE69*D$42*(ABS(AU69/1000)+1),$AE69*D$42*ABS(AU69/1000)))</f>
        <v>0</v>
      </c>
      <c r="BE69" s="91">
        <f t="shared" si="941"/>
        <v>0</v>
      </c>
      <c r="BF69" s="91">
        <f t="shared" si="941"/>
        <v>0</v>
      </c>
      <c r="BG69" s="91">
        <f t="shared" si="542"/>
        <v>0</v>
      </c>
      <c r="BH69" s="91">
        <f t="shared" si="543"/>
        <v>0</v>
      </c>
      <c r="BI69" s="91">
        <f t="shared" si="544"/>
        <v>0</v>
      </c>
      <c r="BJ69" s="91">
        <f t="shared" si="545"/>
        <v>0</v>
      </c>
      <c r="BK69" s="91">
        <f t="shared" si="580"/>
        <v>0</v>
      </c>
      <c r="BL69" s="91">
        <f t="shared" ref="BL69:BN69" si="942">$AF69*AU69*D$85</f>
        <v>0</v>
      </c>
      <c r="BM69" s="91">
        <f t="shared" si="942"/>
        <v>0</v>
      </c>
      <c r="BN69" s="91">
        <f t="shared" si="942"/>
        <v>0</v>
      </c>
      <c r="BO69" s="91">
        <f t="shared" si="935"/>
        <v>0</v>
      </c>
      <c r="BP69" s="91">
        <f t="shared" si="548"/>
        <v>0</v>
      </c>
      <c r="BQ69" s="91" t="str">
        <f t="shared" si="357"/>
        <v>#REF!</v>
      </c>
      <c r="BR69" s="91">
        <f t="shared" si="54"/>
        <v>0</v>
      </c>
      <c r="BS69" s="91">
        <f t="shared" si="358"/>
        <v>0</v>
      </c>
      <c r="BT69" s="91">
        <f t="shared" ref="BT69:BV69" si="943">IF($AG69=0,0,IF($AG69=1,D$48*AU69,IF($AG69=2,AU69*D$54,"Error in col x")))</f>
        <v>0</v>
      </c>
      <c r="BU69" s="91">
        <f t="shared" si="943"/>
        <v>0</v>
      </c>
      <c r="BV69" s="91">
        <f t="shared" si="943"/>
        <v>0</v>
      </c>
      <c r="BW69" s="91" t="str">
        <f t="shared" ref="BW69:BX69" si="944">SUM(BQ69,BT69)</f>
        <v>#REF!</v>
      </c>
      <c r="BX69" s="91">
        <f t="shared" si="944"/>
        <v>0</v>
      </c>
      <c r="BY69" s="91"/>
      <c r="BZ69" s="91"/>
      <c r="CA69" s="91"/>
      <c r="CB69" s="91"/>
      <c r="CC69" s="18">
        <f t="shared" si="59"/>
        <v>0</v>
      </c>
      <c r="CD69" s="18">
        <f t="shared" si="60"/>
        <v>1</v>
      </c>
      <c r="CE69" s="18" t="str">
        <f t="shared" si="430"/>
        <v>#N/A</v>
      </c>
      <c r="CF69" s="18"/>
      <c r="CG69" s="18"/>
      <c r="CH69" s="18"/>
      <c r="CI69" s="18"/>
      <c r="CJ69" s="18"/>
      <c r="CK69" s="18"/>
      <c r="CL69" s="18"/>
      <c r="CM69" s="18"/>
      <c r="CN69" s="213">
        <f t="shared" ref="CN69:CU69" si="945">IF($CC69=CN$5,$AV69,0)</f>
        <v>0</v>
      </c>
      <c r="CO69" s="213">
        <f t="shared" si="945"/>
        <v>0</v>
      </c>
      <c r="CP69" s="213">
        <f t="shared" si="945"/>
        <v>0</v>
      </c>
      <c r="CQ69" s="213">
        <f t="shared" si="945"/>
        <v>0</v>
      </c>
      <c r="CR69" s="213">
        <f t="shared" si="945"/>
        <v>0</v>
      </c>
      <c r="CS69" s="213">
        <f t="shared" si="945"/>
        <v>0</v>
      </c>
      <c r="CT69" s="213">
        <f t="shared" si="945"/>
        <v>0</v>
      </c>
      <c r="CU69" s="213">
        <f t="shared" si="945"/>
        <v>0</v>
      </c>
      <c r="CV69" s="213"/>
      <c r="CW69" s="213"/>
      <c r="CX69" s="213"/>
      <c r="CY69" s="213"/>
      <c r="CZ69" s="213"/>
      <c r="DA69" s="213"/>
      <c r="DB69" s="213"/>
      <c r="DC69" s="213">
        <f t="shared" si="873"/>
        <v>0</v>
      </c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>
        <f t="shared" ref="DP69:DU69" si="946">IF($CD69=DP$5,$BR69,0)</f>
        <v>0</v>
      </c>
      <c r="DQ69" s="213">
        <f t="shared" si="946"/>
        <v>0</v>
      </c>
      <c r="DR69" s="213">
        <f t="shared" si="946"/>
        <v>0</v>
      </c>
      <c r="DS69" s="213">
        <f t="shared" si="946"/>
        <v>0</v>
      </c>
      <c r="DT69" s="213">
        <f t="shared" si="946"/>
        <v>0</v>
      </c>
      <c r="DU69" s="213">
        <f t="shared" si="946"/>
        <v>0</v>
      </c>
      <c r="DV69" s="213"/>
      <c r="DW69" s="213"/>
      <c r="DX69" s="213"/>
      <c r="DY69" s="213"/>
      <c r="DZ69" s="213"/>
      <c r="EA69" s="213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</row>
    <row r="70" ht="14.25" customHeight="1">
      <c r="A70" s="18"/>
      <c r="B70" s="18" t="s">
        <v>168</v>
      </c>
      <c r="C70" s="18"/>
      <c r="D70" s="78"/>
      <c r="E70" s="146">
        <f t="shared" ref="E70:F70" si="947">E64</f>
        <v>0</v>
      </c>
      <c r="F70" s="146">
        <f t="shared" si="947"/>
        <v>0.09</v>
      </c>
      <c r="G70" s="18"/>
      <c r="H70" s="18"/>
      <c r="I70" s="18" t="s">
        <v>168</v>
      </c>
      <c r="J70" s="18"/>
      <c r="K70" s="78"/>
      <c r="L70" s="146">
        <f t="shared" ref="L70:M70" si="948">L64</f>
        <v>0</v>
      </c>
      <c r="M70" s="146">
        <f t="shared" si="948"/>
        <v>0.09</v>
      </c>
      <c r="N70" s="18"/>
      <c r="O70" s="18"/>
      <c r="P70" s="18"/>
      <c r="Q70" s="140"/>
      <c r="R70" s="28"/>
      <c r="S70" s="28"/>
      <c r="T70" s="28"/>
      <c r="U70" s="70"/>
      <c r="V70" s="70"/>
      <c r="W70" s="28"/>
      <c r="X70" s="149"/>
      <c r="Y70" s="77"/>
      <c r="Z70" s="77"/>
      <c r="AA70" s="36"/>
      <c r="AB70" s="36"/>
      <c r="AC70" s="36"/>
      <c r="AD70" s="74"/>
      <c r="AE70" s="28"/>
      <c r="AF70" s="28"/>
      <c r="AG70" s="28"/>
      <c r="AH70" s="28"/>
      <c r="AI70" s="28"/>
      <c r="AJ70" s="28"/>
      <c r="AK70" s="28"/>
      <c r="AL70" s="18"/>
      <c r="AM70" s="28"/>
      <c r="AN70" s="28"/>
      <c r="AO70" s="84"/>
      <c r="AP70" s="85"/>
      <c r="AQ70" s="85"/>
      <c r="AR70" s="85"/>
      <c r="AS70" s="84"/>
      <c r="AT70" s="84"/>
      <c r="AU70" s="94"/>
      <c r="AV70" s="94"/>
      <c r="AW70" s="94"/>
      <c r="AX70" s="94"/>
      <c r="AY70" s="94"/>
      <c r="AZ70" s="94"/>
      <c r="BA70" s="91"/>
      <c r="BB70" s="91">
        <f t="shared" ref="BB70:BC70" si="949">$W70*E$82*$AJ70</f>
        <v>0</v>
      </c>
      <c r="BC70" s="91">
        <f t="shared" si="949"/>
        <v>0</v>
      </c>
      <c r="BD70" s="91">
        <f t="shared" ref="BD70:BF70" si="950">IF(AU70&gt;=D$43,D$43/1000*D$42*$AE70,IF(MOD(AU70,1000)&gt;0.1,$AE70*D$42*(ABS(AU70/1000)+1),$AE70*D$42*ABS(AU70/1000)))</f>
        <v>0</v>
      </c>
      <c r="BE70" s="91">
        <f t="shared" si="950"/>
        <v>0</v>
      </c>
      <c r="BF70" s="91">
        <f t="shared" si="950"/>
        <v>0</v>
      </c>
      <c r="BG70" s="91">
        <f t="shared" si="542"/>
        <v>0</v>
      </c>
      <c r="BH70" s="91">
        <f t="shared" si="543"/>
        <v>0</v>
      </c>
      <c r="BI70" s="91">
        <f t="shared" si="544"/>
        <v>0</v>
      </c>
      <c r="BJ70" s="91">
        <f t="shared" si="545"/>
        <v>0</v>
      </c>
      <c r="BK70" s="91">
        <f t="shared" si="580"/>
        <v>0</v>
      </c>
      <c r="BL70" s="91">
        <f t="shared" ref="BL70:BN70" si="951">$AF70*AU70*D$85</f>
        <v>0</v>
      </c>
      <c r="BM70" s="91">
        <f t="shared" si="951"/>
        <v>0</v>
      </c>
      <c r="BN70" s="91">
        <f t="shared" si="951"/>
        <v>0</v>
      </c>
      <c r="BO70" s="91">
        <f t="shared" si="935"/>
        <v>0</v>
      </c>
      <c r="BP70" s="91">
        <f t="shared" si="548"/>
        <v>0</v>
      </c>
      <c r="BQ70" s="91" t="str">
        <f t="shared" si="357"/>
        <v>#REF!</v>
      </c>
      <c r="BR70" s="91">
        <f t="shared" si="54"/>
        <v>0</v>
      </c>
      <c r="BS70" s="91">
        <f t="shared" si="358"/>
        <v>0</v>
      </c>
      <c r="BT70" s="91">
        <f t="shared" ref="BT70:BV70" si="952">IF($AG70=0,0,IF($AG70=1,D$48*AU70,IF($AG70=2,AU70*D$54,"Error in col x")))</f>
        <v>0</v>
      </c>
      <c r="BU70" s="91">
        <f t="shared" si="952"/>
        <v>0</v>
      </c>
      <c r="BV70" s="91">
        <f t="shared" si="952"/>
        <v>0</v>
      </c>
      <c r="BW70" s="91" t="str">
        <f t="shared" ref="BW70:BX70" si="953">SUM(BQ70,BT70)</f>
        <v>#REF!</v>
      </c>
      <c r="BX70" s="91">
        <f t="shared" si="953"/>
        <v>0</v>
      </c>
      <c r="BY70" s="91"/>
      <c r="BZ70" s="91"/>
      <c r="CA70" s="91"/>
      <c r="CB70" s="91"/>
      <c r="CC70" s="18">
        <f t="shared" si="59"/>
        <v>0</v>
      </c>
      <c r="CD70" s="18">
        <f t="shared" si="60"/>
        <v>1</v>
      </c>
      <c r="CE70" s="18" t="str">
        <f t="shared" si="430"/>
        <v>#N/A</v>
      </c>
      <c r="CF70" s="18"/>
      <c r="CG70" s="18"/>
      <c r="CH70" s="18"/>
      <c r="CI70" s="18"/>
      <c r="CJ70" s="18"/>
      <c r="CK70" s="18"/>
      <c r="CL70" s="18"/>
      <c r="CM70" s="18"/>
      <c r="CN70" s="213">
        <f t="shared" ref="CN70:CU70" si="954">IF($CC70=CN$5,$AV70,0)</f>
        <v>0</v>
      </c>
      <c r="CO70" s="213">
        <f t="shared" si="954"/>
        <v>0</v>
      </c>
      <c r="CP70" s="213">
        <f t="shared" si="954"/>
        <v>0</v>
      </c>
      <c r="CQ70" s="213">
        <f t="shared" si="954"/>
        <v>0</v>
      </c>
      <c r="CR70" s="213">
        <f t="shared" si="954"/>
        <v>0</v>
      </c>
      <c r="CS70" s="213">
        <f t="shared" si="954"/>
        <v>0</v>
      </c>
      <c r="CT70" s="213">
        <f t="shared" si="954"/>
        <v>0</v>
      </c>
      <c r="CU70" s="213">
        <f t="shared" si="954"/>
        <v>0</v>
      </c>
      <c r="CV70" s="213"/>
      <c r="CW70" s="213"/>
      <c r="CX70" s="213"/>
      <c r="CY70" s="213"/>
      <c r="CZ70" s="213"/>
      <c r="DA70" s="213"/>
      <c r="DB70" s="213"/>
      <c r="DC70" s="213">
        <f t="shared" si="873"/>
        <v>0</v>
      </c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>
        <f t="shared" ref="DP70:DU70" si="955">IF($CD70=DP$5,$BR70,0)</f>
        <v>0</v>
      </c>
      <c r="DQ70" s="213">
        <f t="shared" si="955"/>
        <v>0</v>
      </c>
      <c r="DR70" s="213">
        <f t="shared" si="955"/>
        <v>0</v>
      </c>
      <c r="DS70" s="213">
        <f t="shared" si="955"/>
        <v>0</v>
      </c>
      <c r="DT70" s="213">
        <f t="shared" si="955"/>
        <v>0</v>
      </c>
      <c r="DU70" s="213">
        <f t="shared" si="955"/>
        <v>0</v>
      </c>
      <c r="DV70" s="213"/>
      <c r="DW70" s="213"/>
      <c r="DX70" s="213"/>
      <c r="DY70" s="213"/>
      <c r="DZ70" s="213"/>
      <c r="EA70" s="213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</row>
    <row r="71" ht="14.25" customHeight="1">
      <c r="A71" s="18"/>
      <c r="B71" s="126" t="s">
        <v>232</v>
      </c>
      <c r="C71" s="18" t="s">
        <v>1</v>
      </c>
      <c r="D71" s="156">
        <v>13501.92</v>
      </c>
      <c r="E71" s="42">
        <f t="shared" ref="E71:F71" si="956">SUM(D71*E70+D71)</f>
        <v>13501.92</v>
      </c>
      <c r="F71" s="42">
        <f t="shared" si="956"/>
        <v>14717.0928</v>
      </c>
      <c r="G71" s="126"/>
      <c r="H71" s="126"/>
      <c r="I71" s="126" t="s">
        <v>232</v>
      </c>
      <c r="J71" s="18" t="s">
        <v>1</v>
      </c>
      <c r="K71" s="156">
        <v>13501.92</v>
      </c>
      <c r="L71" s="42">
        <f t="shared" ref="L71:M71" si="957">SUM(K71*L70+K71)</f>
        <v>13501.92</v>
      </c>
      <c r="M71" s="42">
        <f t="shared" si="957"/>
        <v>14717.0928</v>
      </c>
      <c r="N71" s="18"/>
      <c r="O71" s="126"/>
      <c r="P71" s="18"/>
      <c r="Q71" s="140"/>
      <c r="R71" s="28"/>
      <c r="S71" s="28"/>
      <c r="T71" s="28"/>
      <c r="U71" s="70"/>
      <c r="V71" s="70"/>
      <c r="W71" s="28"/>
      <c r="X71" s="149"/>
      <c r="Y71" s="77"/>
      <c r="Z71" s="77"/>
      <c r="AA71" s="36"/>
      <c r="AB71" s="36"/>
      <c r="AC71" s="36"/>
      <c r="AD71" s="74"/>
      <c r="AE71" s="28"/>
      <c r="AF71" s="28"/>
      <c r="AG71" s="28"/>
      <c r="AH71" s="28"/>
      <c r="AI71" s="28"/>
      <c r="AJ71" s="28"/>
      <c r="AK71" s="28"/>
      <c r="AL71" s="18"/>
      <c r="AM71" s="28"/>
      <c r="AN71" s="28"/>
      <c r="AO71" s="84"/>
      <c r="AP71" s="85"/>
      <c r="AQ71" s="85"/>
      <c r="AR71" s="85"/>
      <c r="AS71" s="84"/>
      <c r="AT71" s="84"/>
      <c r="AU71" s="94"/>
      <c r="AV71" s="94"/>
      <c r="AW71" s="94"/>
      <c r="AX71" s="94"/>
      <c r="AY71" s="94"/>
      <c r="AZ71" s="94"/>
      <c r="BA71" s="91"/>
      <c r="BB71" s="91">
        <f t="shared" ref="BB71:BC71" si="958">$W71*E$82*$AJ71</f>
        <v>0</v>
      </c>
      <c r="BC71" s="91">
        <f t="shared" si="958"/>
        <v>0</v>
      </c>
      <c r="BD71" s="91">
        <f t="shared" ref="BD71:BF71" si="959">IF(AU71&gt;=D$43,D$43/1000*D$42*$AE71,IF(MOD(AU71,1000)&gt;0.1,$AE71*D$42*(ABS(AU71/1000)+1),$AE71*D$42*ABS(AU71/1000)))</f>
        <v>0</v>
      </c>
      <c r="BE71" s="91">
        <f t="shared" si="959"/>
        <v>0</v>
      </c>
      <c r="BF71" s="91">
        <f t="shared" si="959"/>
        <v>0</v>
      </c>
      <c r="BG71" s="91">
        <f t="shared" si="542"/>
        <v>0</v>
      </c>
      <c r="BH71" s="91">
        <f t="shared" si="543"/>
        <v>0</v>
      </c>
      <c r="BI71" s="91">
        <f t="shared" si="544"/>
        <v>0</v>
      </c>
      <c r="BJ71" s="91">
        <f t="shared" si="545"/>
        <v>0</v>
      </c>
      <c r="BK71" s="91">
        <f t="shared" si="580"/>
        <v>0</v>
      </c>
      <c r="BL71" s="91">
        <f t="shared" ref="BL71:BN71" si="960">$AF71*AU71*D$85</f>
        <v>0</v>
      </c>
      <c r="BM71" s="91">
        <f t="shared" si="960"/>
        <v>0</v>
      </c>
      <c r="BN71" s="91">
        <f t="shared" si="960"/>
        <v>0</v>
      </c>
      <c r="BO71" s="91">
        <f t="shared" si="935"/>
        <v>0</v>
      </c>
      <c r="BP71" s="91">
        <f t="shared" si="548"/>
        <v>0</v>
      </c>
      <c r="BQ71" s="91" t="str">
        <f t="shared" si="357"/>
        <v>#REF!</v>
      </c>
      <c r="BR71" s="91">
        <f t="shared" si="54"/>
        <v>0</v>
      </c>
      <c r="BS71" s="91">
        <f t="shared" si="358"/>
        <v>0</v>
      </c>
      <c r="BT71" s="91">
        <f t="shared" ref="BT71:BV71" si="961">IF($AG71=0,0,IF($AG71=1,D$48*AU71,IF($AG71=2,AU71*D$54,"Error in col x")))</f>
        <v>0</v>
      </c>
      <c r="BU71" s="91">
        <f t="shared" si="961"/>
        <v>0</v>
      </c>
      <c r="BV71" s="91">
        <f t="shared" si="961"/>
        <v>0</v>
      </c>
      <c r="BW71" s="91" t="str">
        <f t="shared" ref="BW71:BX71" si="962">SUM(BQ71,BT71)</f>
        <v>#REF!</v>
      </c>
      <c r="BX71" s="91">
        <f t="shared" si="962"/>
        <v>0</v>
      </c>
      <c r="BY71" s="91"/>
      <c r="BZ71" s="91"/>
      <c r="CA71" s="91"/>
      <c r="CB71" s="91"/>
      <c r="CC71" s="18">
        <f t="shared" si="59"/>
        <v>0</v>
      </c>
      <c r="CD71" s="18">
        <f t="shared" si="60"/>
        <v>1</v>
      </c>
      <c r="CE71" s="18" t="str">
        <f t="shared" si="430"/>
        <v>#N/A</v>
      </c>
      <c r="CF71" s="18"/>
      <c r="CG71" s="18"/>
      <c r="CH71" s="18"/>
      <c r="CI71" s="18"/>
      <c r="CJ71" s="18"/>
      <c r="CK71" s="18"/>
      <c r="CL71" s="18"/>
      <c r="CM71" s="18"/>
      <c r="CN71" s="213">
        <f t="shared" ref="CN71:CU71" si="963">IF($CC71=CN$5,$AV71,0)</f>
        <v>0</v>
      </c>
      <c r="CO71" s="213">
        <f t="shared" si="963"/>
        <v>0</v>
      </c>
      <c r="CP71" s="213">
        <f t="shared" si="963"/>
        <v>0</v>
      </c>
      <c r="CQ71" s="213">
        <f t="shared" si="963"/>
        <v>0</v>
      </c>
      <c r="CR71" s="213">
        <f t="shared" si="963"/>
        <v>0</v>
      </c>
      <c r="CS71" s="213">
        <f t="shared" si="963"/>
        <v>0</v>
      </c>
      <c r="CT71" s="213">
        <f t="shared" si="963"/>
        <v>0</v>
      </c>
      <c r="CU71" s="213">
        <f t="shared" si="963"/>
        <v>0</v>
      </c>
      <c r="CV71" s="213"/>
      <c r="CW71" s="213"/>
      <c r="CX71" s="213"/>
      <c r="CY71" s="213"/>
      <c r="CZ71" s="213"/>
      <c r="DA71" s="213"/>
      <c r="DB71" s="213"/>
      <c r="DC71" s="213">
        <f t="shared" si="873"/>
        <v>0</v>
      </c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>
        <f t="shared" ref="DP71:DU71" si="964">IF($CD71=DP$5,$BR71,0)</f>
        <v>0</v>
      </c>
      <c r="DQ71" s="213">
        <f t="shared" si="964"/>
        <v>0</v>
      </c>
      <c r="DR71" s="213">
        <f t="shared" si="964"/>
        <v>0</v>
      </c>
      <c r="DS71" s="213">
        <f t="shared" si="964"/>
        <v>0</v>
      </c>
      <c r="DT71" s="213">
        <f t="shared" si="964"/>
        <v>0</v>
      </c>
      <c r="DU71" s="213">
        <f t="shared" si="964"/>
        <v>0</v>
      </c>
      <c r="DV71" s="213"/>
      <c r="DW71" s="213"/>
      <c r="DX71" s="213"/>
      <c r="DY71" s="213"/>
      <c r="DZ71" s="213"/>
      <c r="EA71" s="213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</row>
    <row r="72" ht="14.25" customHeight="1">
      <c r="A72" s="18"/>
      <c r="B72" s="18" t="s">
        <v>235</v>
      </c>
      <c r="C72" s="18"/>
      <c r="D72" s="214">
        <v>0.88</v>
      </c>
      <c r="E72" s="214">
        <v>0.86</v>
      </c>
      <c r="F72" s="214">
        <v>0.86</v>
      </c>
      <c r="G72" s="126"/>
      <c r="H72" s="126"/>
      <c r="I72" s="18" t="s">
        <v>235</v>
      </c>
      <c r="J72" s="18"/>
      <c r="K72" s="214">
        <v>0.88</v>
      </c>
      <c r="L72" s="214">
        <v>0.86</v>
      </c>
      <c r="M72" s="214">
        <v>0.86</v>
      </c>
      <c r="N72" s="18"/>
      <c r="O72" s="126"/>
      <c r="P72" s="18"/>
      <c r="Q72" s="140"/>
      <c r="R72" s="28"/>
      <c r="S72" s="28"/>
      <c r="T72" s="28"/>
      <c r="U72" s="70"/>
      <c r="V72" s="70"/>
      <c r="W72" s="28"/>
      <c r="X72" s="149"/>
      <c r="Y72" s="77"/>
      <c r="Z72" s="77"/>
      <c r="AA72" s="36"/>
      <c r="AB72" s="36"/>
      <c r="AC72" s="36"/>
      <c r="AD72" s="74"/>
      <c r="AE72" s="28"/>
      <c r="AF72" s="28"/>
      <c r="AG72" s="28"/>
      <c r="AH72" s="28"/>
      <c r="AI72" s="28"/>
      <c r="AJ72" s="28"/>
      <c r="AK72" s="28"/>
      <c r="AL72" s="18"/>
      <c r="AM72" s="28"/>
      <c r="AN72" s="28"/>
      <c r="AO72" s="84"/>
      <c r="AP72" s="85"/>
      <c r="AQ72" s="85"/>
      <c r="AR72" s="85"/>
      <c r="AS72" s="84"/>
      <c r="AT72" s="84"/>
      <c r="AU72" s="94"/>
      <c r="AV72" s="94"/>
      <c r="AW72" s="94"/>
      <c r="AX72" s="94"/>
      <c r="AY72" s="94"/>
      <c r="AZ72" s="94"/>
      <c r="BA72" s="91"/>
      <c r="BB72" s="91">
        <f t="shared" ref="BB72:BC72" si="965">$W72*E$82*$AJ72</f>
        <v>0</v>
      </c>
      <c r="BC72" s="91">
        <f t="shared" si="965"/>
        <v>0</v>
      </c>
      <c r="BD72" s="91">
        <f t="shared" ref="BD72:BF72" si="966">IF(AU72&gt;=D$43,D$43/1000*D$42*$AE72,IF(MOD(AU72,1000)&gt;0.1,$AE72*D$42*(ABS(AU72/1000)+1),$AE72*D$42*ABS(AU72/1000)))</f>
        <v>0</v>
      </c>
      <c r="BE72" s="91">
        <f t="shared" si="966"/>
        <v>0</v>
      </c>
      <c r="BF72" s="91">
        <f t="shared" si="966"/>
        <v>0</v>
      </c>
      <c r="BG72" s="91">
        <f t="shared" si="542"/>
        <v>0</v>
      </c>
      <c r="BH72" s="91">
        <f t="shared" si="543"/>
        <v>0</v>
      </c>
      <c r="BI72" s="91">
        <f t="shared" si="544"/>
        <v>0</v>
      </c>
      <c r="BJ72" s="91">
        <f t="shared" si="545"/>
        <v>0</v>
      </c>
      <c r="BK72" s="91">
        <f t="shared" si="580"/>
        <v>0</v>
      </c>
      <c r="BL72" s="91">
        <f t="shared" ref="BL72:BN72" si="967">$AF72*AU72*D$85</f>
        <v>0</v>
      </c>
      <c r="BM72" s="91">
        <f t="shared" si="967"/>
        <v>0</v>
      </c>
      <c r="BN72" s="91">
        <f t="shared" si="967"/>
        <v>0</v>
      </c>
      <c r="BO72" s="91">
        <f t="shared" si="935"/>
        <v>0</v>
      </c>
      <c r="BP72" s="91">
        <f t="shared" si="548"/>
        <v>0</v>
      </c>
      <c r="BQ72" s="91" t="str">
        <f t="shared" si="357"/>
        <v>#REF!</v>
      </c>
      <c r="BR72" s="91">
        <f t="shared" si="54"/>
        <v>0</v>
      </c>
      <c r="BS72" s="91">
        <f t="shared" si="358"/>
        <v>0</v>
      </c>
      <c r="BT72" s="91">
        <f t="shared" ref="BT72:BV72" si="968">IF($AG72=0,0,IF($AG72=1,D$48*AU72,IF($AG72=2,AU72*D$54,"Error in col x")))</f>
        <v>0</v>
      </c>
      <c r="BU72" s="91">
        <f t="shared" si="968"/>
        <v>0</v>
      </c>
      <c r="BV72" s="91">
        <f t="shared" si="968"/>
        <v>0</v>
      </c>
      <c r="BW72" s="91" t="str">
        <f t="shared" ref="BW72:BX72" si="969">SUM(BQ72,BT72)</f>
        <v>#REF!</v>
      </c>
      <c r="BX72" s="91">
        <f t="shared" si="969"/>
        <v>0</v>
      </c>
      <c r="BY72" s="91"/>
      <c r="BZ72" s="91"/>
      <c r="CA72" s="91"/>
      <c r="CB72" s="91"/>
      <c r="CC72" s="18">
        <f t="shared" si="59"/>
        <v>0</v>
      </c>
      <c r="CD72" s="18">
        <f t="shared" si="60"/>
        <v>1</v>
      </c>
      <c r="CE72" s="18" t="str">
        <f t="shared" si="430"/>
        <v>#N/A</v>
      </c>
      <c r="CF72" s="18"/>
      <c r="CG72" s="18"/>
      <c r="CH72" s="18"/>
      <c r="CI72" s="18"/>
      <c r="CJ72" s="18"/>
      <c r="CK72" s="18"/>
      <c r="CL72" s="18"/>
      <c r="CM72" s="18"/>
      <c r="CN72" s="213">
        <f t="shared" ref="CN72:CU72" si="970">IF($CC72=CN$5,$AV72,0)</f>
        <v>0</v>
      </c>
      <c r="CO72" s="213">
        <f t="shared" si="970"/>
        <v>0</v>
      </c>
      <c r="CP72" s="213">
        <f t="shared" si="970"/>
        <v>0</v>
      </c>
      <c r="CQ72" s="213">
        <f t="shared" si="970"/>
        <v>0</v>
      </c>
      <c r="CR72" s="213">
        <f t="shared" si="970"/>
        <v>0</v>
      </c>
      <c r="CS72" s="213">
        <f t="shared" si="970"/>
        <v>0</v>
      </c>
      <c r="CT72" s="213">
        <f t="shared" si="970"/>
        <v>0</v>
      </c>
      <c r="CU72" s="213">
        <f t="shared" si="970"/>
        <v>0</v>
      </c>
      <c r="CV72" s="213"/>
      <c r="CW72" s="213"/>
      <c r="CX72" s="213"/>
      <c r="CY72" s="213"/>
      <c r="CZ72" s="213"/>
      <c r="DA72" s="213"/>
      <c r="DB72" s="213"/>
      <c r="DC72" s="213">
        <f t="shared" si="873"/>
        <v>0</v>
      </c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>
        <f t="shared" ref="DP72:DU72" si="971">IF($CD72=DP$5,$BR72,0)</f>
        <v>0</v>
      </c>
      <c r="DQ72" s="213">
        <f t="shared" si="971"/>
        <v>0</v>
      </c>
      <c r="DR72" s="213">
        <f t="shared" si="971"/>
        <v>0</v>
      </c>
      <c r="DS72" s="213">
        <f t="shared" si="971"/>
        <v>0</v>
      </c>
      <c r="DT72" s="213">
        <f t="shared" si="971"/>
        <v>0</v>
      </c>
      <c r="DU72" s="213">
        <f t="shared" si="971"/>
        <v>0</v>
      </c>
      <c r="DV72" s="213"/>
      <c r="DW72" s="213"/>
      <c r="DX72" s="213"/>
      <c r="DY72" s="213"/>
      <c r="DZ72" s="213"/>
      <c r="EA72" s="213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</row>
    <row r="73" ht="13.5" customHeight="1">
      <c r="A73" s="18"/>
      <c r="B73" s="18" t="s">
        <v>235</v>
      </c>
      <c r="C73" s="18"/>
      <c r="D73" s="42">
        <f t="shared" ref="D73:F73" si="972">D72*D71</f>
        <v>11881.6896</v>
      </c>
      <c r="E73" s="42">
        <f t="shared" si="972"/>
        <v>11611.6512</v>
      </c>
      <c r="F73" s="42">
        <f t="shared" si="972"/>
        <v>12656.69981</v>
      </c>
      <c r="G73" s="126"/>
      <c r="H73" s="126"/>
      <c r="I73" s="18" t="s">
        <v>235</v>
      </c>
      <c r="J73" s="18"/>
      <c r="K73" s="42">
        <f t="shared" ref="K73:M73" si="973">K72*K71</f>
        <v>11881.6896</v>
      </c>
      <c r="L73" s="42">
        <f t="shared" si="973"/>
        <v>11611.6512</v>
      </c>
      <c r="M73" s="42">
        <f t="shared" si="973"/>
        <v>12656.69981</v>
      </c>
      <c r="N73" s="18"/>
      <c r="O73" s="126"/>
      <c r="P73" s="126"/>
      <c r="Q73" s="140"/>
      <c r="R73" s="28"/>
      <c r="S73" s="28"/>
      <c r="T73" s="28"/>
      <c r="U73" s="70"/>
      <c r="V73" s="70"/>
      <c r="W73" s="28"/>
      <c r="X73" s="149"/>
      <c r="Y73" s="77"/>
      <c r="Z73" s="77"/>
      <c r="AA73" s="36"/>
      <c r="AB73" s="36"/>
      <c r="AC73" s="36"/>
      <c r="AD73" s="74"/>
      <c r="AE73" s="28"/>
      <c r="AF73" s="28"/>
      <c r="AG73" s="28"/>
      <c r="AH73" s="28"/>
      <c r="AI73" s="28"/>
      <c r="AJ73" s="28"/>
      <c r="AK73" s="28"/>
      <c r="AL73" s="18"/>
      <c r="AM73" s="28"/>
      <c r="AN73" s="28"/>
      <c r="AO73" s="84"/>
      <c r="AP73" s="85"/>
      <c r="AQ73" s="85"/>
      <c r="AR73" s="85"/>
      <c r="AS73" s="84"/>
      <c r="AT73" s="84"/>
      <c r="AU73" s="94"/>
      <c r="AV73" s="94"/>
      <c r="AW73" s="94"/>
      <c r="AX73" s="94"/>
      <c r="AY73" s="94"/>
      <c r="AZ73" s="94"/>
      <c r="BA73" s="91"/>
      <c r="BB73" s="91">
        <f t="shared" ref="BB73:BC73" si="974">$W73*E$82*$AJ73</f>
        <v>0</v>
      </c>
      <c r="BC73" s="91">
        <f t="shared" si="974"/>
        <v>0</v>
      </c>
      <c r="BD73" s="91">
        <f t="shared" ref="BD73:BF73" si="975">IF(AU73&gt;=D$43,D$43/1000*D$42*$AE73,IF(MOD(AU73,1000)&gt;0.1,$AE73*D$42*(ABS(AU73/1000)+1),$AE73*D$42*ABS(AU73/1000)))</f>
        <v>0</v>
      </c>
      <c r="BE73" s="91">
        <f t="shared" si="975"/>
        <v>0</v>
      </c>
      <c r="BF73" s="91">
        <f t="shared" si="975"/>
        <v>0</v>
      </c>
      <c r="BG73" s="91">
        <f t="shared" si="542"/>
        <v>0</v>
      </c>
      <c r="BH73" s="91">
        <f t="shared" si="543"/>
        <v>0</v>
      </c>
      <c r="BI73" s="91">
        <f t="shared" si="544"/>
        <v>0</v>
      </c>
      <c r="BJ73" s="91">
        <f t="shared" si="545"/>
        <v>0</v>
      </c>
      <c r="BK73" s="91">
        <f t="shared" si="580"/>
        <v>0</v>
      </c>
      <c r="BL73" s="91">
        <f t="shared" ref="BL73:BN73" si="976">$AF73*AU73*D$85</f>
        <v>0</v>
      </c>
      <c r="BM73" s="91">
        <f t="shared" si="976"/>
        <v>0</v>
      </c>
      <c r="BN73" s="91">
        <f t="shared" si="976"/>
        <v>0</v>
      </c>
      <c r="BO73" s="91">
        <f t="shared" si="935"/>
        <v>0</v>
      </c>
      <c r="BP73" s="91">
        <f t="shared" si="548"/>
        <v>0</v>
      </c>
      <c r="BQ73" s="91" t="str">
        <f t="shared" si="357"/>
        <v>#REF!</v>
      </c>
      <c r="BR73" s="91">
        <f t="shared" si="54"/>
        <v>0</v>
      </c>
      <c r="BS73" s="91">
        <f t="shared" si="358"/>
        <v>0</v>
      </c>
      <c r="BT73" s="91">
        <f t="shared" ref="BT73:BV73" si="977">IF($AG73=0,0,IF($AG73=1,D$48*AU73,IF($AG73=2,AU73*D$54,"Error in col x")))</f>
        <v>0</v>
      </c>
      <c r="BU73" s="91">
        <f t="shared" si="977"/>
        <v>0</v>
      </c>
      <c r="BV73" s="91">
        <f t="shared" si="977"/>
        <v>0</v>
      </c>
      <c r="BW73" s="91" t="str">
        <f t="shared" ref="BW73:BX73" si="978">SUM(BQ73,BT73)</f>
        <v>#REF!</v>
      </c>
      <c r="BX73" s="91">
        <f t="shared" si="978"/>
        <v>0</v>
      </c>
      <c r="BY73" s="91"/>
      <c r="BZ73" s="91"/>
      <c r="CA73" s="91"/>
      <c r="CB73" s="91"/>
      <c r="CC73" s="18">
        <f t="shared" si="59"/>
        <v>0</v>
      </c>
      <c r="CD73" s="18">
        <f t="shared" si="60"/>
        <v>1</v>
      </c>
      <c r="CE73" s="18" t="str">
        <f t="shared" si="430"/>
        <v>#N/A</v>
      </c>
      <c r="CF73" s="18"/>
      <c r="CG73" s="18"/>
      <c r="CH73" s="18"/>
      <c r="CI73" s="18"/>
      <c r="CJ73" s="18"/>
      <c r="CK73" s="18"/>
      <c r="CL73" s="18"/>
      <c r="CM73" s="18"/>
      <c r="CN73" s="213">
        <f t="shared" ref="CN73:CU73" si="979">IF($CC73=CN$5,$AV73,0)</f>
        <v>0</v>
      </c>
      <c r="CO73" s="213">
        <f t="shared" si="979"/>
        <v>0</v>
      </c>
      <c r="CP73" s="213">
        <f t="shared" si="979"/>
        <v>0</v>
      </c>
      <c r="CQ73" s="213">
        <f t="shared" si="979"/>
        <v>0</v>
      </c>
      <c r="CR73" s="213">
        <f t="shared" si="979"/>
        <v>0</v>
      </c>
      <c r="CS73" s="213">
        <f t="shared" si="979"/>
        <v>0</v>
      </c>
      <c r="CT73" s="213">
        <f t="shared" si="979"/>
        <v>0</v>
      </c>
      <c r="CU73" s="213">
        <f t="shared" si="979"/>
        <v>0</v>
      </c>
      <c r="CV73" s="213"/>
      <c r="CW73" s="213"/>
      <c r="CX73" s="213"/>
      <c r="CY73" s="213"/>
      <c r="CZ73" s="213"/>
      <c r="DA73" s="213"/>
      <c r="DB73" s="213"/>
      <c r="DC73" s="213">
        <f t="shared" si="873"/>
        <v>0</v>
      </c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>
        <f t="shared" ref="DP73:DU73" si="980">IF($CD73=DP$5,$BR73,0)</f>
        <v>0</v>
      </c>
      <c r="DQ73" s="213">
        <f t="shared" si="980"/>
        <v>0</v>
      </c>
      <c r="DR73" s="213">
        <f t="shared" si="980"/>
        <v>0</v>
      </c>
      <c r="DS73" s="213">
        <f t="shared" si="980"/>
        <v>0</v>
      </c>
      <c r="DT73" s="213">
        <f t="shared" si="980"/>
        <v>0</v>
      </c>
      <c r="DU73" s="213">
        <f t="shared" si="980"/>
        <v>0</v>
      </c>
      <c r="DV73" s="213"/>
      <c r="DW73" s="213"/>
      <c r="DX73" s="213"/>
      <c r="DY73" s="213"/>
      <c r="DZ73" s="213"/>
      <c r="EA73" s="213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</row>
    <row r="74" ht="12.75" customHeight="1">
      <c r="A74" s="18"/>
      <c r="B74" s="18"/>
      <c r="C74" s="18"/>
      <c r="D74" s="28"/>
      <c r="E74" s="28"/>
      <c r="F74" s="28"/>
      <c r="G74" s="126"/>
      <c r="H74" s="126"/>
      <c r="I74" s="18"/>
      <c r="J74" s="18"/>
      <c r="K74" s="28"/>
      <c r="L74" s="28"/>
      <c r="M74" s="28"/>
      <c r="N74" s="18"/>
      <c r="O74" s="126"/>
      <c r="P74" s="126"/>
      <c r="Q74" s="140"/>
      <c r="R74" s="28"/>
      <c r="S74" s="28"/>
      <c r="T74" s="28"/>
      <c r="U74" s="70"/>
      <c r="V74" s="70"/>
      <c r="W74" s="28"/>
      <c r="X74" s="149"/>
      <c r="Y74" s="77"/>
      <c r="Z74" s="77"/>
      <c r="AA74" s="36"/>
      <c r="AB74" s="36"/>
      <c r="AC74" s="36"/>
      <c r="AD74" s="74"/>
      <c r="AE74" s="28"/>
      <c r="AF74" s="28"/>
      <c r="AG74" s="28"/>
      <c r="AH74" s="28"/>
      <c r="AI74" s="28"/>
      <c r="AJ74" s="28"/>
      <c r="AK74" s="28"/>
      <c r="AL74" s="18"/>
      <c r="AM74" s="28"/>
      <c r="AN74" s="28"/>
      <c r="AO74" s="84"/>
      <c r="AP74" s="85"/>
      <c r="AQ74" s="85"/>
      <c r="AR74" s="85"/>
      <c r="AS74" s="84"/>
      <c r="AT74" s="84"/>
      <c r="AU74" s="94"/>
      <c r="AV74" s="94"/>
      <c r="AW74" s="94"/>
      <c r="AX74" s="94"/>
      <c r="AY74" s="94"/>
      <c r="AZ74" s="94"/>
      <c r="BA74" s="91"/>
      <c r="BB74" s="91">
        <f t="shared" ref="BB74:BC74" si="981">$W74*E$82*$AJ74</f>
        <v>0</v>
      </c>
      <c r="BC74" s="91">
        <f t="shared" si="981"/>
        <v>0</v>
      </c>
      <c r="BD74" s="91">
        <f t="shared" ref="BD74:BF74" si="982">IF(AU74&gt;=D$43,D$43/1000*D$42*$AE74,IF(MOD(AU74,1000)&gt;0.1,$AE74*D$42*(ABS(AU74/1000)+1),$AE74*D$42*ABS(AU74/1000)))</f>
        <v>0</v>
      </c>
      <c r="BE74" s="91">
        <f t="shared" si="982"/>
        <v>0</v>
      </c>
      <c r="BF74" s="91">
        <f t="shared" si="982"/>
        <v>0</v>
      </c>
      <c r="BG74" s="91">
        <f t="shared" si="542"/>
        <v>0</v>
      </c>
      <c r="BH74" s="91">
        <f t="shared" si="543"/>
        <v>0</v>
      </c>
      <c r="BI74" s="91">
        <f t="shared" si="544"/>
        <v>0</v>
      </c>
      <c r="BJ74" s="91">
        <f t="shared" si="545"/>
        <v>0</v>
      </c>
      <c r="BK74" s="91">
        <f t="shared" si="580"/>
        <v>0</v>
      </c>
      <c r="BL74" s="91">
        <f t="shared" ref="BL74:BN74" si="983">$AF74*AU74*D$85</f>
        <v>0</v>
      </c>
      <c r="BM74" s="91">
        <f t="shared" si="983"/>
        <v>0</v>
      </c>
      <c r="BN74" s="91">
        <f t="shared" si="983"/>
        <v>0</v>
      </c>
      <c r="BO74" s="91">
        <f t="shared" si="935"/>
        <v>0</v>
      </c>
      <c r="BP74" s="91">
        <f t="shared" si="548"/>
        <v>0</v>
      </c>
      <c r="BQ74" s="91" t="str">
        <f t="shared" si="357"/>
        <v>#REF!</v>
      </c>
      <c r="BR74" s="91">
        <f t="shared" si="54"/>
        <v>0</v>
      </c>
      <c r="BS74" s="91">
        <f t="shared" si="358"/>
        <v>0</v>
      </c>
      <c r="BT74" s="91">
        <f t="shared" ref="BT74:BV74" si="984">IF($AG74=0,0,IF($AG74=1,D$48*AU74,IF($AG74=2,AU74*D$54,"Error in col x")))</f>
        <v>0</v>
      </c>
      <c r="BU74" s="91">
        <f t="shared" si="984"/>
        <v>0</v>
      </c>
      <c r="BV74" s="91">
        <f t="shared" si="984"/>
        <v>0</v>
      </c>
      <c r="BW74" s="91" t="str">
        <f t="shared" ref="BW74:BX74" si="985">SUM(BQ74,BT74)</f>
        <v>#REF!</v>
      </c>
      <c r="BX74" s="91">
        <f t="shared" si="985"/>
        <v>0</v>
      </c>
      <c r="BY74" s="91"/>
      <c r="BZ74" s="91"/>
      <c r="CA74" s="91"/>
      <c r="CB74" s="91"/>
      <c r="CC74" s="18">
        <f t="shared" si="59"/>
        <v>0</v>
      </c>
      <c r="CD74" s="18">
        <f t="shared" si="60"/>
        <v>1</v>
      </c>
      <c r="CE74" s="18" t="str">
        <f t="shared" si="430"/>
        <v>#N/A</v>
      </c>
      <c r="CF74" s="18"/>
      <c r="CG74" s="18"/>
      <c r="CH74" s="18"/>
      <c r="CI74" s="18"/>
      <c r="CJ74" s="18"/>
      <c r="CK74" s="18"/>
      <c r="CL74" s="18"/>
      <c r="CM74" s="18"/>
      <c r="CN74" s="213">
        <f t="shared" ref="CN74:CU74" si="986">IF($CC74=CN$5,$AV74,0)</f>
        <v>0</v>
      </c>
      <c r="CO74" s="213">
        <f t="shared" si="986"/>
        <v>0</v>
      </c>
      <c r="CP74" s="213">
        <f t="shared" si="986"/>
        <v>0</v>
      </c>
      <c r="CQ74" s="213">
        <f t="shared" si="986"/>
        <v>0</v>
      </c>
      <c r="CR74" s="213">
        <f t="shared" si="986"/>
        <v>0</v>
      </c>
      <c r="CS74" s="213">
        <f t="shared" si="986"/>
        <v>0</v>
      </c>
      <c r="CT74" s="213">
        <f t="shared" si="986"/>
        <v>0</v>
      </c>
      <c r="CU74" s="213">
        <f t="shared" si="986"/>
        <v>0</v>
      </c>
      <c r="CV74" s="213"/>
      <c r="CW74" s="213"/>
      <c r="CX74" s="213"/>
      <c r="CY74" s="213"/>
      <c r="CZ74" s="213"/>
      <c r="DA74" s="213"/>
      <c r="DB74" s="213"/>
      <c r="DC74" s="213">
        <f t="shared" si="873"/>
        <v>0</v>
      </c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>
        <f t="shared" ref="DP74:DU74" si="987">IF($CD74=DP$5,$BR74,0)</f>
        <v>0</v>
      </c>
      <c r="DQ74" s="213">
        <f t="shared" si="987"/>
        <v>0</v>
      </c>
      <c r="DR74" s="213">
        <f t="shared" si="987"/>
        <v>0</v>
      </c>
      <c r="DS74" s="213">
        <f t="shared" si="987"/>
        <v>0</v>
      </c>
      <c r="DT74" s="213">
        <f t="shared" si="987"/>
        <v>0</v>
      </c>
      <c r="DU74" s="213">
        <f t="shared" si="987"/>
        <v>0</v>
      </c>
      <c r="DV74" s="213"/>
      <c r="DW74" s="213"/>
      <c r="DX74" s="213"/>
      <c r="DY74" s="213"/>
      <c r="DZ74" s="213"/>
      <c r="EA74" s="213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</row>
    <row r="75" ht="13.5" customHeight="1">
      <c r="A75" s="18"/>
      <c r="B75" s="112" t="s">
        <v>245</v>
      </c>
      <c r="C75" s="18"/>
      <c r="D75" s="28"/>
      <c r="E75" s="28"/>
      <c r="F75" s="28"/>
      <c r="G75" s="126"/>
      <c r="H75" s="126"/>
      <c r="I75" s="112" t="s">
        <v>246</v>
      </c>
      <c r="J75" s="18"/>
      <c r="K75" s="28"/>
      <c r="L75" s="28"/>
      <c r="M75" s="28"/>
      <c r="N75" s="18"/>
      <c r="O75" s="126"/>
      <c r="P75" s="126"/>
      <c r="Q75" s="140"/>
      <c r="R75" s="28"/>
      <c r="S75" s="28"/>
      <c r="T75" s="28"/>
      <c r="U75" s="70"/>
      <c r="V75" s="70"/>
      <c r="W75" s="28"/>
      <c r="X75" s="149"/>
      <c r="Y75" s="77"/>
      <c r="Z75" s="77"/>
      <c r="AA75" s="36"/>
      <c r="AB75" s="36"/>
      <c r="AC75" s="36"/>
      <c r="AD75" s="74"/>
      <c r="AE75" s="28"/>
      <c r="AF75" s="28"/>
      <c r="AG75" s="28"/>
      <c r="AH75" s="28"/>
      <c r="AI75" s="28"/>
      <c r="AJ75" s="28"/>
      <c r="AK75" s="28"/>
      <c r="AL75" s="40" t="s">
        <v>167</v>
      </c>
      <c r="AM75" s="28"/>
      <c r="AN75" s="28"/>
      <c r="AO75" s="84"/>
      <c r="AP75" s="85"/>
      <c r="AQ75" s="85"/>
      <c r="AR75" s="85"/>
      <c r="AS75" s="84"/>
      <c r="AT75" s="84"/>
      <c r="AU75" s="94"/>
      <c r="AV75" s="94"/>
      <c r="AW75" s="94"/>
      <c r="AX75" s="94"/>
      <c r="AY75" s="94"/>
      <c r="AZ75" s="94"/>
      <c r="BA75" s="91"/>
      <c r="BB75" s="91">
        <f t="shared" ref="BB75:BC75" si="988">$W75*E$82*$AJ75</f>
        <v>0</v>
      </c>
      <c r="BC75" s="91">
        <f t="shared" si="988"/>
        <v>0</v>
      </c>
      <c r="BD75" s="91">
        <f t="shared" ref="BD75:BF75" si="989">IF(AU75&gt;=D$43,D$43/1000*D$42*$AE75,IF(MOD(AU75,1000)&gt;0.1,$AE75*D$42*(ABS(AU75/1000)+1),$AE75*D$42*ABS(AU75/1000)))</f>
        <v>0</v>
      </c>
      <c r="BE75" s="91">
        <f t="shared" si="989"/>
        <v>0</v>
      </c>
      <c r="BF75" s="91">
        <f t="shared" si="989"/>
        <v>0</v>
      </c>
      <c r="BG75" s="91">
        <f t="shared" si="542"/>
        <v>0</v>
      </c>
      <c r="BH75" s="91">
        <f t="shared" si="543"/>
        <v>0</v>
      </c>
      <c r="BI75" s="91">
        <f t="shared" si="544"/>
        <v>0</v>
      </c>
      <c r="BJ75" s="91">
        <f t="shared" si="545"/>
        <v>0</v>
      </c>
      <c r="BK75" s="91">
        <f t="shared" si="580"/>
        <v>0</v>
      </c>
      <c r="BL75" s="91">
        <f t="shared" ref="BL75:BN75" si="990">$AF75*AU75*D$85</f>
        <v>0</v>
      </c>
      <c r="BM75" s="91">
        <f t="shared" si="990"/>
        <v>0</v>
      </c>
      <c r="BN75" s="91">
        <f t="shared" si="990"/>
        <v>0</v>
      </c>
      <c r="BO75" s="91">
        <f t="shared" si="935"/>
        <v>0</v>
      </c>
      <c r="BP75" s="91">
        <f t="shared" si="548"/>
        <v>0</v>
      </c>
      <c r="BQ75" s="91" t="str">
        <f t="shared" si="357"/>
        <v>#REF!</v>
      </c>
      <c r="BR75" s="91">
        <f t="shared" si="54"/>
        <v>0</v>
      </c>
      <c r="BS75" s="91">
        <f t="shared" si="358"/>
        <v>0</v>
      </c>
      <c r="BT75" s="91">
        <f t="shared" ref="BT75:BV75" si="991">IF($AG75=0,0,IF($AG75=1,D$48*AU75,IF($AG75=2,AU75*D$54,"Error in col x")))</f>
        <v>0</v>
      </c>
      <c r="BU75" s="91">
        <f t="shared" si="991"/>
        <v>0</v>
      </c>
      <c r="BV75" s="91">
        <f t="shared" si="991"/>
        <v>0</v>
      </c>
      <c r="BW75" s="91" t="str">
        <f t="shared" ref="BW75:BX75" si="992">SUM(BQ75,BT75)</f>
        <v>#REF!</v>
      </c>
      <c r="BX75" s="91">
        <f t="shared" si="992"/>
        <v>0</v>
      </c>
      <c r="BY75" s="91"/>
      <c r="BZ75" s="91"/>
      <c r="CA75" s="91"/>
      <c r="CB75" s="91"/>
      <c r="CC75" s="18">
        <f t="shared" si="59"/>
        <v>0</v>
      </c>
      <c r="CD75" s="18">
        <f t="shared" si="60"/>
        <v>1</v>
      </c>
      <c r="CE75" s="18" t="str">
        <f t="shared" si="430"/>
        <v>#N/A</v>
      </c>
      <c r="CF75" s="18"/>
      <c r="CG75" s="18"/>
      <c r="CH75" s="18"/>
      <c r="CI75" s="18"/>
      <c r="CJ75" s="18"/>
      <c r="CK75" s="18"/>
      <c r="CL75" s="18"/>
      <c r="CM75" s="18"/>
      <c r="CN75" s="213">
        <f t="shared" ref="CN75:CU75" si="993">IF($CC75=CN$5,$AV75,0)</f>
        <v>0</v>
      </c>
      <c r="CO75" s="213">
        <f t="shared" si="993"/>
        <v>0</v>
      </c>
      <c r="CP75" s="213">
        <f t="shared" si="993"/>
        <v>0</v>
      </c>
      <c r="CQ75" s="213">
        <f t="shared" si="993"/>
        <v>0</v>
      </c>
      <c r="CR75" s="213">
        <f t="shared" si="993"/>
        <v>0</v>
      </c>
      <c r="CS75" s="213">
        <f t="shared" si="993"/>
        <v>0</v>
      </c>
      <c r="CT75" s="213">
        <f t="shared" si="993"/>
        <v>0</v>
      </c>
      <c r="CU75" s="213">
        <f t="shared" si="993"/>
        <v>0</v>
      </c>
      <c r="CV75" s="213"/>
      <c r="CW75" s="213"/>
      <c r="CX75" s="213"/>
      <c r="CY75" s="213"/>
      <c r="CZ75" s="213"/>
      <c r="DA75" s="213"/>
      <c r="DB75" s="213"/>
      <c r="DC75" s="213">
        <f t="shared" si="873"/>
        <v>0</v>
      </c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>
        <f t="shared" ref="DP75:DU75" si="994">IF($CD75=DP$5,$BR75,0)</f>
        <v>0</v>
      </c>
      <c r="DQ75" s="213">
        <f t="shared" si="994"/>
        <v>0</v>
      </c>
      <c r="DR75" s="213">
        <f t="shared" si="994"/>
        <v>0</v>
      </c>
      <c r="DS75" s="213">
        <f t="shared" si="994"/>
        <v>0</v>
      </c>
      <c r="DT75" s="213">
        <f t="shared" si="994"/>
        <v>0</v>
      </c>
      <c r="DU75" s="213">
        <f t="shared" si="994"/>
        <v>0</v>
      </c>
      <c r="DV75" s="213"/>
      <c r="DW75" s="213"/>
      <c r="DX75" s="213"/>
      <c r="DY75" s="213"/>
      <c r="DZ75" s="213"/>
      <c r="EA75" s="213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</row>
    <row r="76" ht="14.25" customHeight="1">
      <c r="A76" s="18"/>
      <c r="B76" s="18" t="s">
        <v>168</v>
      </c>
      <c r="C76" s="18"/>
      <c r="D76" s="78"/>
      <c r="E76" s="146">
        <f t="shared" ref="E76:F76" si="995">E70</f>
        <v>0</v>
      </c>
      <c r="F76" s="146">
        <f t="shared" si="995"/>
        <v>0.09</v>
      </c>
      <c r="G76" s="126"/>
      <c r="H76" s="126"/>
      <c r="I76" s="18" t="s">
        <v>168</v>
      </c>
      <c r="J76" s="18"/>
      <c r="K76" s="78"/>
      <c r="L76" s="146">
        <f t="shared" ref="L76:M76" si="996">L70</f>
        <v>0</v>
      </c>
      <c r="M76" s="146">
        <f t="shared" si="996"/>
        <v>0.09</v>
      </c>
      <c r="N76" s="18"/>
      <c r="O76" s="126"/>
      <c r="P76" s="126"/>
      <c r="Q76" s="140"/>
      <c r="R76" s="28"/>
      <c r="S76" s="28"/>
      <c r="T76" s="28"/>
      <c r="U76" s="70"/>
      <c r="V76" s="70"/>
      <c r="W76" s="28"/>
      <c r="X76" s="149"/>
      <c r="Y76" s="77"/>
      <c r="Z76" s="77"/>
      <c r="AA76" s="36"/>
      <c r="AB76" s="36"/>
      <c r="AC76" s="36"/>
      <c r="AD76" s="74"/>
      <c r="AE76" s="28"/>
      <c r="AF76" s="28"/>
      <c r="AG76" s="28"/>
      <c r="AH76" s="28"/>
      <c r="AI76" s="28"/>
      <c r="AJ76" s="28"/>
      <c r="AK76" s="28"/>
      <c r="AL76" s="19" t="s">
        <v>247</v>
      </c>
      <c r="AM76" s="28"/>
      <c r="AN76" s="28"/>
      <c r="AO76" s="84"/>
      <c r="AP76" s="85"/>
      <c r="AQ76" s="85"/>
      <c r="AR76" s="85"/>
      <c r="AS76" s="84"/>
      <c r="AT76" s="84"/>
      <c r="AU76" s="94"/>
      <c r="AV76" s="94"/>
      <c r="AW76" s="94"/>
      <c r="AX76" s="94"/>
      <c r="AY76" s="94"/>
      <c r="AZ76" s="94"/>
      <c r="BA76" s="91"/>
      <c r="BB76" s="91">
        <f t="shared" ref="BB76:BC76" si="997">$W76*E$82*$AJ76</f>
        <v>0</v>
      </c>
      <c r="BC76" s="91">
        <f t="shared" si="997"/>
        <v>0</v>
      </c>
      <c r="BD76" s="91">
        <f t="shared" ref="BD76:BF76" si="998">IF(AU76&gt;=D$43,D$43/1000*D$42*$AE76,IF(MOD(AU76,1000)&gt;0.1,$AE76*D$42*(ABS(AU76/1000)+1),$AE76*D$42*ABS(AU76/1000)))</f>
        <v>0</v>
      </c>
      <c r="BE76" s="91">
        <f t="shared" si="998"/>
        <v>0</v>
      </c>
      <c r="BF76" s="91">
        <f t="shared" si="998"/>
        <v>0</v>
      </c>
      <c r="BG76" s="91">
        <f t="shared" si="542"/>
        <v>0</v>
      </c>
      <c r="BH76" s="91">
        <f t="shared" si="543"/>
        <v>0</v>
      </c>
      <c r="BI76" s="91">
        <f t="shared" si="544"/>
        <v>0</v>
      </c>
      <c r="BJ76" s="91">
        <f t="shared" si="545"/>
        <v>0</v>
      </c>
      <c r="BK76" s="91">
        <f t="shared" si="580"/>
        <v>0</v>
      </c>
      <c r="BL76" s="91">
        <f t="shared" ref="BL76:BN76" si="999">$AF76*AU76*D$85</f>
        <v>0</v>
      </c>
      <c r="BM76" s="91">
        <f t="shared" si="999"/>
        <v>0</v>
      </c>
      <c r="BN76" s="91">
        <f t="shared" si="999"/>
        <v>0</v>
      </c>
      <c r="BO76" s="91">
        <f t="shared" si="935"/>
        <v>0</v>
      </c>
      <c r="BP76" s="91">
        <f t="shared" si="548"/>
        <v>0</v>
      </c>
      <c r="BQ76" s="91" t="str">
        <f t="shared" si="357"/>
        <v>#REF!</v>
      </c>
      <c r="BR76" s="91">
        <f t="shared" si="54"/>
        <v>0</v>
      </c>
      <c r="BS76" s="91">
        <f t="shared" si="358"/>
        <v>0</v>
      </c>
      <c r="BT76" s="91">
        <f t="shared" ref="BT76:BV76" si="1000">IF($AG76=0,0,IF($AG76=1,D$48*AU76,IF($AG76=2,AU76*D$54,"Error in col x")))</f>
        <v>0</v>
      </c>
      <c r="BU76" s="91">
        <f t="shared" si="1000"/>
        <v>0</v>
      </c>
      <c r="BV76" s="91">
        <f t="shared" si="1000"/>
        <v>0</v>
      </c>
      <c r="BW76" s="91" t="str">
        <f t="shared" ref="BW76:BX76" si="1001">SUM(BQ76,BT76)</f>
        <v>#REF!</v>
      </c>
      <c r="BX76" s="91">
        <f t="shared" si="1001"/>
        <v>0</v>
      </c>
      <c r="BY76" s="91"/>
      <c r="BZ76" s="91"/>
      <c r="CA76" s="91"/>
      <c r="CB76" s="91"/>
      <c r="CC76" s="18">
        <f t="shared" si="59"/>
        <v>0</v>
      </c>
      <c r="CD76" s="18">
        <f t="shared" si="60"/>
        <v>1</v>
      </c>
      <c r="CE76" s="18" t="str">
        <f t="shared" si="430"/>
        <v>#N/A</v>
      </c>
      <c r="CF76" s="18"/>
      <c r="CG76" s="18"/>
      <c r="CH76" s="18"/>
      <c r="CI76" s="18"/>
      <c r="CJ76" s="18"/>
      <c r="CK76" s="18"/>
      <c r="CL76" s="18"/>
      <c r="CM76" s="18"/>
      <c r="CN76" s="213">
        <f t="shared" ref="CN76:CU76" si="1002">IF($CC76=CN$5,$AV76,0)</f>
        <v>0</v>
      </c>
      <c r="CO76" s="213">
        <f t="shared" si="1002"/>
        <v>0</v>
      </c>
      <c r="CP76" s="213">
        <f t="shared" si="1002"/>
        <v>0</v>
      </c>
      <c r="CQ76" s="213">
        <f t="shared" si="1002"/>
        <v>0</v>
      </c>
      <c r="CR76" s="213">
        <f t="shared" si="1002"/>
        <v>0</v>
      </c>
      <c r="CS76" s="213">
        <f t="shared" si="1002"/>
        <v>0</v>
      </c>
      <c r="CT76" s="213">
        <f t="shared" si="1002"/>
        <v>0</v>
      </c>
      <c r="CU76" s="213">
        <f t="shared" si="1002"/>
        <v>0</v>
      </c>
      <c r="CV76" s="213"/>
      <c r="CW76" s="213"/>
      <c r="CX76" s="213"/>
      <c r="CY76" s="213"/>
      <c r="CZ76" s="213"/>
      <c r="DA76" s="213"/>
      <c r="DB76" s="213"/>
      <c r="DC76" s="213">
        <f t="shared" si="873"/>
        <v>0</v>
      </c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>
        <f t="shared" ref="DP76:DU76" si="1003">IF($CD76=DP$5,$BR76,0)</f>
        <v>0</v>
      </c>
      <c r="DQ76" s="213">
        <f t="shared" si="1003"/>
        <v>0</v>
      </c>
      <c r="DR76" s="213">
        <f t="shared" si="1003"/>
        <v>0</v>
      </c>
      <c r="DS76" s="213">
        <f t="shared" si="1003"/>
        <v>0</v>
      </c>
      <c r="DT76" s="213">
        <f t="shared" si="1003"/>
        <v>0</v>
      </c>
      <c r="DU76" s="213">
        <f t="shared" si="1003"/>
        <v>0</v>
      </c>
      <c r="DV76" s="213"/>
      <c r="DW76" s="213"/>
      <c r="DX76" s="213"/>
      <c r="DY76" s="213"/>
      <c r="DZ76" s="213"/>
      <c r="EA76" s="213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</row>
    <row r="77" ht="14.25" customHeight="1">
      <c r="A77" s="18"/>
      <c r="B77" s="126" t="s">
        <v>232</v>
      </c>
      <c r="C77" s="18"/>
      <c r="D77" s="156">
        <v>20928.24</v>
      </c>
      <c r="E77" s="42">
        <f t="shared" ref="E77:F77" si="1004">SUM(D77*E76+D77)</f>
        <v>20928.24</v>
      </c>
      <c r="F77" s="42">
        <f t="shared" si="1004"/>
        <v>22811.7816</v>
      </c>
      <c r="G77" s="126"/>
      <c r="H77" s="126"/>
      <c r="I77" s="126" t="s">
        <v>232</v>
      </c>
      <c r="J77" s="18"/>
      <c r="K77" s="156">
        <v>20928.24</v>
      </c>
      <c r="L77" s="42">
        <f t="shared" ref="L77:M77" si="1005">SUM(K77*L76+K77)</f>
        <v>20928.24</v>
      </c>
      <c r="M77" s="42">
        <f t="shared" si="1005"/>
        <v>22811.7816</v>
      </c>
      <c r="N77" s="18"/>
      <c r="O77" s="126"/>
      <c r="P77" s="126"/>
      <c r="Q77" s="223"/>
      <c r="R77" s="28"/>
      <c r="S77" s="28"/>
      <c r="T77" s="28"/>
      <c r="U77" s="70"/>
      <c r="V77" s="70"/>
      <c r="W77" s="28"/>
      <c r="X77" s="149"/>
      <c r="Y77" s="77"/>
      <c r="Z77" s="77"/>
      <c r="AA77" s="36"/>
      <c r="AB77" s="36"/>
      <c r="AC77" s="36"/>
      <c r="AD77" s="74"/>
      <c r="AE77" s="28"/>
      <c r="AF77" s="28"/>
      <c r="AG77" s="28"/>
      <c r="AH77" s="28"/>
      <c r="AI77" s="28"/>
      <c r="AJ77" s="28"/>
      <c r="AK77" s="28"/>
      <c r="AL77" s="40" t="s">
        <v>161</v>
      </c>
      <c r="AM77" s="28"/>
      <c r="AN77" s="28"/>
      <c r="AO77" s="84"/>
      <c r="AP77" s="85"/>
      <c r="AQ77" s="85"/>
      <c r="AR77" s="85"/>
      <c r="AS77" s="84"/>
      <c r="AT77" s="84"/>
      <c r="AU77" s="94"/>
      <c r="AV77" s="94"/>
      <c r="AW77" s="94"/>
      <c r="AX77" s="94"/>
      <c r="AY77" s="94"/>
      <c r="AZ77" s="94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</row>
    <row r="78" ht="14.25" customHeight="1">
      <c r="A78" s="18"/>
      <c r="B78" s="18" t="s">
        <v>235</v>
      </c>
      <c r="C78" s="18"/>
      <c r="D78" s="214">
        <v>0.88</v>
      </c>
      <c r="E78" s="214">
        <v>0.86</v>
      </c>
      <c r="F78" s="214">
        <v>0.86</v>
      </c>
      <c r="G78" s="164"/>
      <c r="H78" s="164" t="s">
        <v>1</v>
      </c>
      <c r="I78" s="18" t="s">
        <v>235</v>
      </c>
      <c r="J78" s="18"/>
      <c r="K78" s="214">
        <v>0.88</v>
      </c>
      <c r="L78" s="214">
        <v>0.86</v>
      </c>
      <c r="M78" s="214">
        <v>0.86</v>
      </c>
      <c r="N78" s="18"/>
      <c r="O78" s="164"/>
      <c r="P78" s="126"/>
      <c r="Q78" s="224"/>
      <c r="R78" s="28"/>
      <c r="S78" s="28"/>
      <c r="T78" s="28"/>
      <c r="U78" s="70"/>
      <c r="V78" s="70"/>
      <c r="W78" s="28"/>
      <c r="X78" s="149"/>
      <c r="Y78" s="77"/>
      <c r="Z78" s="77"/>
      <c r="AA78" s="36"/>
      <c r="AB78" s="36"/>
      <c r="AC78" s="36"/>
      <c r="AD78" s="74"/>
      <c r="AE78" s="28"/>
      <c r="AF78" s="28"/>
      <c r="AG78" s="28"/>
      <c r="AH78" s="28"/>
      <c r="AI78" s="28"/>
      <c r="AJ78" s="28"/>
      <c r="AK78" s="28"/>
      <c r="AL78" s="40"/>
      <c r="AM78" s="28"/>
      <c r="AN78" s="28"/>
      <c r="AO78" s="225"/>
      <c r="AP78" s="226"/>
      <c r="AQ78" s="226"/>
      <c r="AR78" s="226"/>
      <c r="AS78" s="84"/>
      <c r="AT78" s="84"/>
      <c r="AU78" s="94"/>
      <c r="AV78" s="94"/>
      <c r="AW78" s="94"/>
      <c r="AX78" s="94"/>
      <c r="AY78" s="94"/>
      <c r="AZ78" s="94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</row>
    <row r="79" ht="13.5" customHeight="1">
      <c r="A79" s="18"/>
      <c r="B79" s="18" t="s">
        <v>235</v>
      </c>
      <c r="C79" s="18"/>
      <c r="D79" s="42">
        <f t="shared" ref="D79:F79" si="1006">D78*D77</f>
        <v>18416.8512</v>
      </c>
      <c r="E79" s="42">
        <f t="shared" si="1006"/>
        <v>17998.2864</v>
      </c>
      <c r="F79" s="42">
        <f t="shared" si="1006"/>
        <v>19618.13218</v>
      </c>
      <c r="G79" s="221"/>
      <c r="H79" s="221"/>
      <c r="I79" s="18" t="s">
        <v>235</v>
      </c>
      <c r="J79" s="18"/>
      <c r="K79" s="42">
        <f t="shared" ref="K79:M79" si="1007">K78*K77</f>
        <v>18416.8512</v>
      </c>
      <c r="L79" s="42">
        <f t="shared" si="1007"/>
        <v>17998.2864</v>
      </c>
      <c r="M79" s="42">
        <f t="shared" si="1007"/>
        <v>19618.13218</v>
      </c>
      <c r="N79" s="18"/>
      <c r="O79" s="221"/>
      <c r="P79" s="126"/>
      <c r="Q79" s="223"/>
      <c r="R79" s="28"/>
      <c r="S79" s="28"/>
      <c r="T79" s="28"/>
      <c r="U79" s="70"/>
      <c r="V79" s="70"/>
      <c r="W79" s="28"/>
      <c r="X79" s="149"/>
      <c r="Y79" s="77"/>
      <c r="Z79" s="77"/>
      <c r="AA79" s="36"/>
      <c r="AB79" s="36"/>
      <c r="AC79" s="36"/>
      <c r="AD79" s="74"/>
      <c r="AE79" s="28"/>
      <c r="AF79" s="28"/>
      <c r="AG79" s="28"/>
      <c r="AH79" s="28"/>
      <c r="AI79" s="28"/>
      <c r="AJ79" s="28"/>
      <c r="AK79" s="28"/>
      <c r="AL79" s="40"/>
      <c r="AM79" s="28"/>
      <c r="AN79" s="28"/>
      <c r="AO79" s="225"/>
      <c r="AP79" s="226"/>
      <c r="AQ79" s="226"/>
      <c r="AR79" s="226"/>
      <c r="AS79" s="84"/>
      <c r="AT79" s="84"/>
      <c r="AU79" s="94"/>
      <c r="AV79" s="94"/>
      <c r="AW79" s="94"/>
      <c r="AX79" s="94"/>
      <c r="AY79" s="94"/>
      <c r="AZ79" s="94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</row>
    <row r="80" ht="12.75" customHeight="1">
      <c r="A80" s="18"/>
      <c r="B80" s="18"/>
      <c r="C80" s="18"/>
      <c r="D80" s="28"/>
      <c r="E80" s="28"/>
      <c r="F80" s="28"/>
      <c r="G80" s="164"/>
      <c r="H80" s="18"/>
      <c r="I80" s="18"/>
      <c r="J80" s="18"/>
      <c r="K80" s="18"/>
      <c r="L80" s="18"/>
      <c r="M80" s="18"/>
      <c r="N80" s="18"/>
      <c r="O80" s="164"/>
      <c r="P80" s="164"/>
      <c r="Q80" s="29"/>
      <c r="R80" s="28"/>
      <c r="S80" s="28"/>
      <c r="T80" s="28"/>
      <c r="U80" s="70"/>
      <c r="V80" s="70"/>
      <c r="W80" s="28"/>
      <c r="X80" s="149"/>
      <c r="Y80" s="77"/>
      <c r="Z80" s="77"/>
      <c r="AA80" s="36"/>
      <c r="AB80" s="36"/>
      <c r="AC80" s="36"/>
      <c r="AD80" s="74"/>
      <c r="AE80" s="28"/>
      <c r="AF80" s="28"/>
      <c r="AG80" s="28"/>
      <c r="AH80" s="28"/>
      <c r="AI80" s="28"/>
      <c r="AJ80" s="28"/>
      <c r="AK80" s="28"/>
      <c r="AL80" s="78"/>
      <c r="AM80" s="28"/>
      <c r="AN80" s="28"/>
      <c r="AO80" s="227"/>
      <c r="AP80" s="212"/>
      <c r="AQ80" s="212"/>
      <c r="AR80" s="212"/>
      <c r="AS80" s="84"/>
      <c r="AT80" s="84"/>
      <c r="AU80" s="94"/>
      <c r="AV80" s="94"/>
      <c r="AW80" s="94"/>
      <c r="AX80" s="94"/>
      <c r="AY80" s="94"/>
      <c r="AZ80" s="94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</row>
    <row r="81" ht="13.5" customHeight="1">
      <c r="A81" s="18"/>
      <c r="B81" s="112" t="s">
        <v>248</v>
      </c>
      <c r="C81" s="18"/>
      <c r="D81" s="28"/>
      <c r="E81" s="28"/>
      <c r="F81" s="28"/>
      <c r="G81" s="18"/>
      <c r="H81" s="18" t="s">
        <v>1</v>
      </c>
      <c r="I81" s="18"/>
      <c r="J81" s="18"/>
      <c r="K81" s="18"/>
      <c r="L81" s="18"/>
      <c r="M81" s="18"/>
      <c r="N81" s="18"/>
      <c r="O81" s="18"/>
      <c r="P81" s="221"/>
      <c r="Q81" s="140"/>
      <c r="R81" s="28"/>
      <c r="S81" s="28"/>
      <c r="T81" s="28"/>
      <c r="U81" s="70"/>
      <c r="V81" s="70"/>
      <c r="W81" s="28"/>
      <c r="X81" s="149"/>
      <c r="Y81" s="77"/>
      <c r="Z81" s="77"/>
      <c r="AA81" s="36"/>
      <c r="AB81" s="36"/>
      <c r="AC81" s="36"/>
      <c r="AD81" s="74"/>
      <c r="AE81" s="28"/>
      <c r="AF81" s="28"/>
      <c r="AG81" s="28"/>
      <c r="AH81" s="28"/>
      <c r="AI81" s="28"/>
      <c r="AJ81" s="28"/>
      <c r="AK81" s="18"/>
      <c r="AL81" s="19"/>
      <c r="AM81" s="28"/>
      <c r="AN81" s="28"/>
      <c r="AO81" s="227"/>
      <c r="AP81" s="212"/>
      <c r="AQ81" s="212"/>
      <c r="AR81" s="212"/>
      <c r="AS81" s="84"/>
      <c r="AT81" s="84"/>
      <c r="AU81" s="94"/>
      <c r="AV81" s="94"/>
      <c r="AW81" s="94"/>
      <c r="AX81" s="94"/>
      <c r="AY81" s="94"/>
      <c r="AZ81" s="94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</row>
    <row r="82" ht="14.25" customHeight="1">
      <c r="A82" s="18"/>
      <c r="B82" s="18" t="s">
        <v>235</v>
      </c>
      <c r="C82" s="18"/>
      <c r="D82" s="228">
        <v>250.0</v>
      </c>
      <c r="E82" s="228">
        <v>250.0</v>
      </c>
      <c r="F82" s="228">
        <v>250.0</v>
      </c>
      <c r="G82" s="126"/>
      <c r="H82" s="126"/>
      <c r="I82" s="126"/>
      <c r="J82" s="126"/>
      <c r="K82" s="126"/>
      <c r="L82" s="126"/>
      <c r="M82" s="126"/>
      <c r="N82" s="126"/>
      <c r="O82" s="126"/>
      <c r="P82" s="164"/>
      <c r="Q82" s="223"/>
      <c r="R82" s="28"/>
      <c r="S82" s="28"/>
      <c r="T82" s="28"/>
      <c r="U82" s="70"/>
      <c r="V82" s="70"/>
      <c r="W82" s="28"/>
      <c r="X82" s="149"/>
      <c r="Y82" s="77"/>
      <c r="Z82" s="77"/>
      <c r="AA82" s="36"/>
      <c r="AB82" s="36"/>
      <c r="AC82" s="36"/>
      <c r="AD82" s="74"/>
      <c r="AE82" s="28"/>
      <c r="AF82" s="28"/>
      <c r="AG82" s="28"/>
      <c r="AH82" s="28"/>
      <c r="AI82" s="28"/>
      <c r="AJ82" s="28"/>
      <c r="AK82" s="18"/>
      <c r="AL82" s="19" t="s">
        <v>4</v>
      </c>
      <c r="AM82" s="28"/>
      <c r="AN82" s="28"/>
      <c r="AO82" s="227"/>
      <c r="AP82" s="212"/>
      <c r="AQ82" s="212"/>
      <c r="AR82" s="212"/>
      <c r="AS82" s="84"/>
      <c r="AT82" s="84"/>
      <c r="AU82" s="94"/>
      <c r="AV82" s="94"/>
      <c r="AW82" s="94"/>
      <c r="AX82" s="94"/>
      <c r="AY82" s="94"/>
      <c r="AZ82" s="94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</row>
    <row r="83" ht="13.5" customHeight="1">
      <c r="A83" s="18"/>
      <c r="B83" s="18"/>
      <c r="C83" s="18"/>
      <c r="D83" s="28"/>
      <c r="E83" s="28"/>
      <c r="F83" s="28"/>
      <c r="G83" s="164"/>
      <c r="H83" s="164"/>
      <c r="I83" s="164"/>
      <c r="J83" s="164"/>
      <c r="K83" s="164"/>
      <c r="L83" s="164"/>
      <c r="M83" s="164"/>
      <c r="N83" s="164"/>
      <c r="O83" s="164"/>
      <c r="P83" s="18"/>
      <c r="Q83" s="29"/>
      <c r="R83" s="28"/>
      <c r="S83" s="28"/>
      <c r="T83" s="28"/>
      <c r="U83" s="70"/>
      <c r="V83" s="70"/>
      <c r="W83" s="28"/>
      <c r="X83" s="149"/>
      <c r="Y83" s="77"/>
      <c r="Z83" s="77"/>
      <c r="AA83" s="36"/>
      <c r="AB83" s="36"/>
      <c r="AC83" s="36"/>
      <c r="AD83" s="74"/>
      <c r="AE83" s="28"/>
      <c r="AF83" s="28"/>
      <c r="AG83" s="28"/>
      <c r="AH83" s="28"/>
      <c r="AI83" s="28"/>
      <c r="AJ83" s="28"/>
      <c r="AK83" s="18"/>
      <c r="AL83" s="19" t="s">
        <v>7</v>
      </c>
      <c r="AM83" s="40"/>
      <c r="AN83" s="40"/>
      <c r="AO83" s="227"/>
      <c r="AP83" s="212"/>
      <c r="AQ83" s="212"/>
      <c r="AR83" s="212"/>
      <c r="AS83" s="84"/>
      <c r="AT83" s="84"/>
      <c r="AU83" s="94"/>
      <c r="AV83" s="94"/>
      <c r="AW83" s="94"/>
      <c r="AX83" s="94"/>
      <c r="AY83" s="94"/>
      <c r="AZ83" s="94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</row>
    <row r="84" ht="13.5" customHeight="1">
      <c r="A84" s="18"/>
      <c r="B84" s="112" t="s">
        <v>249</v>
      </c>
      <c r="C84" s="18"/>
      <c r="D84" s="28"/>
      <c r="E84" s="78"/>
      <c r="F84" s="78"/>
      <c r="G84" s="18"/>
      <c r="H84" s="18"/>
      <c r="I84" s="18"/>
      <c r="J84" s="18"/>
      <c r="K84" s="18"/>
      <c r="L84" s="18"/>
      <c r="M84" s="18"/>
      <c r="N84" s="18"/>
      <c r="O84" s="18"/>
      <c r="P84" s="126"/>
      <c r="Q84" s="140"/>
      <c r="R84" s="28"/>
      <c r="S84" s="28"/>
      <c r="T84" s="28"/>
      <c r="U84" s="70"/>
      <c r="V84" s="70"/>
      <c r="W84" s="28"/>
      <c r="X84" s="149"/>
      <c r="Y84" s="77"/>
      <c r="Z84" s="77"/>
      <c r="AA84" s="36"/>
      <c r="AB84" s="36"/>
      <c r="AC84" s="36"/>
      <c r="AD84" s="74"/>
      <c r="AE84" s="28"/>
      <c r="AF84" s="28"/>
      <c r="AG84" s="28"/>
      <c r="AH84" s="28"/>
      <c r="AI84" s="28"/>
      <c r="AJ84" s="28"/>
      <c r="AK84" s="18"/>
      <c r="AL84" s="19" t="s">
        <v>9</v>
      </c>
      <c r="AM84" s="40"/>
      <c r="AN84" s="40"/>
      <c r="AO84" s="227"/>
      <c r="AP84" s="212"/>
      <c r="AQ84" s="212"/>
      <c r="AR84" s="212"/>
      <c r="AS84" s="84"/>
      <c r="AT84" s="84"/>
      <c r="AU84" s="94"/>
      <c r="AV84" s="94"/>
      <c r="AW84" s="94"/>
      <c r="AX84" s="94"/>
      <c r="AY84" s="94"/>
      <c r="AZ84" s="94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</row>
    <row r="85" ht="14.25" customHeight="1">
      <c r="A85" s="18"/>
      <c r="B85" s="18" t="s">
        <v>250</v>
      </c>
      <c r="C85" s="18"/>
      <c r="D85" s="114">
        <v>0.0145</v>
      </c>
      <c r="E85" s="114">
        <v>0.0145</v>
      </c>
      <c r="F85" s="114">
        <v>0.0145</v>
      </c>
      <c r="G85" s="126"/>
      <c r="H85" s="126"/>
      <c r="I85" s="126"/>
      <c r="J85" s="126"/>
      <c r="K85" s="126"/>
      <c r="L85" s="126"/>
      <c r="M85" s="126"/>
      <c r="N85" s="126"/>
      <c r="O85" s="126"/>
      <c r="P85" s="164"/>
      <c r="Q85" s="29"/>
      <c r="R85" s="28"/>
      <c r="S85" s="28"/>
      <c r="T85" s="28"/>
      <c r="U85" s="70"/>
      <c r="V85" s="70"/>
      <c r="W85" s="28"/>
      <c r="X85" s="149"/>
      <c r="Y85" s="77"/>
      <c r="Z85" s="77"/>
      <c r="AA85" s="36"/>
      <c r="AB85" s="36"/>
      <c r="AC85" s="36"/>
      <c r="AD85" s="74"/>
      <c r="AE85" s="28"/>
      <c r="AF85" s="28"/>
      <c r="AG85" s="28"/>
      <c r="AH85" s="28"/>
      <c r="AI85" s="28"/>
      <c r="AJ85" s="28"/>
      <c r="AK85" s="18"/>
      <c r="AL85" s="40" t="s">
        <v>13</v>
      </c>
      <c r="AM85" s="18"/>
      <c r="AN85" s="18"/>
      <c r="AO85" s="227"/>
      <c r="AP85" s="212"/>
      <c r="AQ85" s="212"/>
      <c r="AR85" s="212"/>
      <c r="AS85" s="84"/>
      <c r="AT85" s="84"/>
      <c r="AU85" s="94"/>
      <c r="AV85" s="94"/>
      <c r="AW85" s="94"/>
      <c r="AX85" s="94"/>
      <c r="AY85" s="94"/>
      <c r="AZ85" s="94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</row>
    <row r="86" ht="13.5" customHeight="1">
      <c r="A86" s="18"/>
      <c r="B86" s="18"/>
      <c r="C86" s="18"/>
      <c r="D86" s="28"/>
      <c r="E86" s="28"/>
      <c r="F86" s="2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29"/>
      <c r="R86" s="28"/>
      <c r="S86" s="28"/>
      <c r="T86" s="28"/>
      <c r="U86" s="70"/>
      <c r="V86" s="70"/>
      <c r="W86" s="28"/>
      <c r="X86" s="149"/>
      <c r="Y86" s="77"/>
      <c r="Z86" s="77"/>
      <c r="AA86" s="36"/>
      <c r="AB86" s="36"/>
      <c r="AC86" s="36"/>
      <c r="AD86" s="74"/>
      <c r="AE86" s="28"/>
      <c r="AF86" s="28"/>
      <c r="AG86" s="28"/>
      <c r="AH86" s="28"/>
      <c r="AI86" s="28"/>
      <c r="AJ86" s="28"/>
      <c r="AK86" s="18"/>
      <c r="AL86" s="40" t="s">
        <v>42</v>
      </c>
      <c r="AM86" s="18"/>
      <c r="AN86" s="18"/>
      <c r="AO86" s="227"/>
      <c r="AP86" s="212"/>
      <c r="AQ86" s="212"/>
      <c r="AR86" s="212"/>
      <c r="AS86" s="84"/>
      <c r="AT86" s="84"/>
      <c r="AU86" s="94"/>
      <c r="AV86" s="94"/>
      <c r="AW86" s="94"/>
      <c r="AX86" s="94"/>
      <c r="AY86" s="94"/>
      <c r="AZ86" s="94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</row>
    <row r="87" ht="13.5" customHeight="1">
      <c r="A87" s="18"/>
      <c r="B87" s="112" t="s">
        <v>52</v>
      </c>
      <c r="C87" s="18"/>
      <c r="D87" s="28"/>
      <c r="E87" s="78"/>
      <c r="F87" s="78"/>
      <c r="G87" s="18"/>
      <c r="H87" s="18"/>
      <c r="I87" s="18"/>
      <c r="J87" s="18"/>
      <c r="K87" s="18"/>
      <c r="L87" s="18"/>
      <c r="M87" s="18"/>
      <c r="N87" s="18"/>
      <c r="O87" s="18"/>
      <c r="P87" s="126"/>
      <c r="Q87" s="140"/>
      <c r="R87" s="28"/>
      <c r="S87" s="28"/>
      <c r="T87" s="28"/>
      <c r="U87" s="70"/>
      <c r="V87" s="70"/>
      <c r="W87" s="28"/>
      <c r="X87" s="149"/>
      <c r="Y87" s="77"/>
      <c r="Z87" s="77"/>
      <c r="AA87" s="36"/>
      <c r="AB87" s="36"/>
      <c r="AC87" s="36"/>
      <c r="AD87" s="74"/>
      <c r="AE87" s="28"/>
      <c r="AF87" s="28"/>
      <c r="AG87" s="28"/>
      <c r="AH87" s="28"/>
      <c r="AI87" s="28"/>
      <c r="AJ87" s="28"/>
      <c r="AK87" s="18"/>
      <c r="AL87" s="19" t="s">
        <v>68</v>
      </c>
      <c r="AM87" s="18"/>
      <c r="AN87" s="18"/>
      <c r="AO87" s="227"/>
      <c r="AP87" s="212"/>
      <c r="AQ87" s="212"/>
      <c r="AR87" s="212"/>
      <c r="AS87" s="84"/>
      <c r="AT87" s="84"/>
      <c r="AU87" s="94"/>
      <c r="AV87" s="94"/>
      <c r="AW87" s="94"/>
      <c r="AX87" s="94"/>
      <c r="AY87" s="94"/>
      <c r="AZ87" s="94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</row>
    <row r="88" ht="14.25" customHeight="1">
      <c r="A88" s="18"/>
      <c r="B88" s="18" t="s">
        <v>250</v>
      </c>
      <c r="C88" s="18"/>
      <c r="D88" s="114">
        <v>0.062</v>
      </c>
      <c r="E88" s="114">
        <v>0.062</v>
      </c>
      <c r="F88" s="114">
        <v>0.062</v>
      </c>
      <c r="G88" s="126"/>
      <c r="H88" s="126"/>
      <c r="I88" s="126"/>
      <c r="J88" s="126"/>
      <c r="K88" s="126"/>
      <c r="L88" s="126"/>
      <c r="M88" s="126"/>
      <c r="N88" s="126"/>
      <c r="O88" s="126"/>
      <c r="P88" s="18"/>
      <c r="Q88" s="148"/>
      <c r="R88" s="28"/>
      <c r="S88" s="28"/>
      <c r="T88" s="28"/>
      <c r="U88" s="70"/>
      <c r="V88" s="70"/>
      <c r="W88" s="28"/>
      <c r="X88" s="149"/>
      <c r="Y88" s="77"/>
      <c r="Z88" s="77"/>
      <c r="AA88" s="36"/>
      <c r="AB88" s="36"/>
      <c r="AC88" s="36"/>
      <c r="AD88" s="74"/>
      <c r="AE88" s="28"/>
      <c r="AF88" s="28"/>
      <c r="AG88" s="28"/>
      <c r="AH88" s="28"/>
      <c r="AI88" s="28"/>
      <c r="AJ88" s="28"/>
      <c r="AK88" s="18"/>
      <c r="AL88" s="40" t="s">
        <v>76</v>
      </c>
      <c r="AM88" s="18"/>
      <c r="AN88" s="18"/>
      <c r="AO88" s="227"/>
      <c r="AP88" s="212"/>
      <c r="AQ88" s="212"/>
      <c r="AR88" s="212"/>
      <c r="AS88" s="84"/>
      <c r="AT88" s="84"/>
      <c r="AU88" s="94"/>
      <c r="AV88" s="94"/>
      <c r="AW88" s="94"/>
      <c r="AX88" s="94"/>
      <c r="AY88" s="94"/>
      <c r="AZ88" s="94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</row>
    <row r="89" ht="13.5" customHeight="1">
      <c r="A89" s="18"/>
      <c r="B89" s="18"/>
      <c r="C89" s="18"/>
      <c r="D89" s="142"/>
      <c r="E89" s="142"/>
      <c r="F89" s="142"/>
      <c r="G89" s="126"/>
      <c r="H89" s="126"/>
      <c r="I89" s="126"/>
      <c r="J89" s="126"/>
      <c r="K89" s="126"/>
      <c r="L89" s="126"/>
      <c r="M89" s="126"/>
      <c r="N89" s="126"/>
      <c r="O89" s="126"/>
      <c r="P89" s="18"/>
      <c r="Q89" s="29"/>
      <c r="R89" s="28"/>
      <c r="S89" s="28"/>
      <c r="T89" s="28"/>
      <c r="U89" s="70"/>
      <c r="V89" s="70"/>
      <c r="W89" s="28"/>
      <c r="X89" s="149"/>
      <c r="Y89" s="77"/>
      <c r="Z89" s="77"/>
      <c r="AA89" s="36"/>
      <c r="AB89" s="36"/>
      <c r="AC89" s="36"/>
      <c r="AD89" s="74"/>
      <c r="AE89" s="28"/>
      <c r="AF89" s="28"/>
      <c r="AG89" s="28"/>
      <c r="AH89" s="28"/>
      <c r="AI89" s="28"/>
      <c r="AJ89" s="28"/>
      <c r="AK89" s="18"/>
      <c r="AL89" s="40" t="s">
        <v>83</v>
      </c>
      <c r="AM89" s="18"/>
      <c r="AN89" s="18"/>
      <c r="AO89" s="227"/>
      <c r="AP89" s="212"/>
      <c r="AQ89" s="212"/>
      <c r="AR89" s="212"/>
      <c r="AS89" s="84"/>
      <c r="AT89" s="84"/>
      <c r="AU89" s="94"/>
      <c r="AV89" s="94"/>
      <c r="AW89" s="94"/>
      <c r="AX89" s="94"/>
      <c r="AY89" s="94"/>
      <c r="AZ89" s="94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</row>
    <row r="90" ht="13.5" customHeight="1">
      <c r="A90" s="18"/>
      <c r="B90" s="112" t="s">
        <v>251</v>
      </c>
      <c r="C90" s="18" t="s">
        <v>252</v>
      </c>
      <c r="D90" s="28"/>
      <c r="E90" s="28"/>
      <c r="F90" s="28"/>
      <c r="G90" s="126"/>
      <c r="H90" s="28"/>
      <c r="I90" s="28"/>
      <c r="J90" s="28"/>
      <c r="K90" s="28"/>
      <c r="L90" s="28"/>
      <c r="M90" s="28"/>
      <c r="N90" s="28"/>
      <c r="O90" s="28"/>
      <c r="P90" s="126"/>
      <c r="Q90" s="140"/>
      <c r="R90" s="28"/>
      <c r="S90" s="28"/>
      <c r="T90" s="28"/>
      <c r="U90" s="70"/>
      <c r="V90" s="70"/>
      <c r="W90" s="28"/>
      <c r="X90" s="149"/>
      <c r="Y90" s="77"/>
      <c r="Z90" s="77"/>
      <c r="AA90" s="36"/>
      <c r="AB90" s="36"/>
      <c r="AC90" s="36"/>
      <c r="AD90" s="74"/>
      <c r="AE90" s="28"/>
      <c r="AF90" s="28"/>
      <c r="AG90" s="28"/>
      <c r="AH90" s="28"/>
      <c r="AI90" s="28"/>
      <c r="AJ90" s="28"/>
      <c r="AK90" s="18"/>
      <c r="AL90" s="40" t="s">
        <v>84</v>
      </c>
      <c r="AM90" s="18"/>
      <c r="AN90" s="18"/>
      <c r="AO90" s="227"/>
      <c r="AP90" s="212"/>
      <c r="AQ90" s="212"/>
      <c r="AR90" s="212"/>
      <c r="AS90" s="84"/>
      <c r="AT90" s="84"/>
      <c r="AU90" s="94"/>
      <c r="AV90" s="94"/>
      <c r="AW90" s="94"/>
      <c r="AX90" s="94"/>
      <c r="AY90" s="94"/>
      <c r="AZ90" s="94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</row>
    <row r="91" ht="14.25" customHeight="1">
      <c r="A91" s="18"/>
      <c r="B91" s="18" t="s">
        <v>253</v>
      </c>
      <c r="C91" s="30">
        <v>12000.0</v>
      </c>
      <c r="D91" s="114">
        <v>0.006</v>
      </c>
      <c r="E91" s="114">
        <v>0.006</v>
      </c>
      <c r="F91" s="114">
        <v>0.006</v>
      </c>
      <c r="G91" s="126"/>
      <c r="H91" s="28"/>
      <c r="I91" s="28"/>
      <c r="J91" s="28"/>
      <c r="K91" s="28"/>
      <c r="L91" s="28"/>
      <c r="M91" s="28"/>
      <c r="N91" s="28"/>
      <c r="O91" s="28"/>
      <c r="P91" s="126"/>
      <c r="Q91" s="140"/>
      <c r="R91" s="28"/>
      <c r="S91" s="28"/>
      <c r="T91" s="28"/>
      <c r="U91" s="28"/>
      <c r="V91" s="70"/>
      <c r="W91" s="70"/>
      <c r="X91" s="149"/>
      <c r="Y91" s="28"/>
      <c r="Z91" s="28"/>
      <c r="AA91" s="77"/>
      <c r="AB91" s="77"/>
      <c r="AC91" s="28"/>
      <c r="AD91" s="74"/>
      <c r="AE91" s="36"/>
      <c r="AF91" s="28"/>
      <c r="AG91" s="28"/>
      <c r="AH91" s="28"/>
      <c r="AI91" s="28"/>
      <c r="AJ91" s="28"/>
      <c r="AK91" s="28"/>
      <c r="AL91" s="78"/>
      <c r="AM91" s="18"/>
      <c r="AN91" s="18"/>
      <c r="AO91" s="227"/>
      <c r="AP91" s="212"/>
      <c r="AQ91" s="212"/>
      <c r="AR91" s="212"/>
      <c r="AS91" s="84"/>
      <c r="AT91" s="84"/>
      <c r="AU91" s="85"/>
      <c r="AV91" s="94"/>
      <c r="AW91" s="94"/>
      <c r="AX91" s="94"/>
      <c r="AY91" s="94"/>
      <c r="AZ91" s="94"/>
      <c r="BA91" s="94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</row>
    <row r="92" ht="13.5" customHeight="1">
      <c r="A92" s="18"/>
      <c r="B92" s="18" t="s">
        <v>254</v>
      </c>
      <c r="C92" s="18"/>
      <c r="D92" s="28"/>
      <c r="E92" s="28"/>
      <c r="F92" s="28"/>
      <c r="G92" s="113"/>
      <c r="H92" s="113"/>
      <c r="I92" s="113"/>
      <c r="J92" s="113"/>
      <c r="K92" s="113"/>
      <c r="L92" s="113"/>
      <c r="M92" s="113"/>
      <c r="N92" s="113"/>
      <c r="O92" s="113"/>
      <c r="P92" s="28"/>
      <c r="Q92" s="29"/>
      <c r="R92" s="28"/>
      <c r="S92" s="28"/>
      <c r="T92" s="28"/>
      <c r="U92" s="70"/>
      <c r="V92" s="70"/>
      <c r="W92" s="28"/>
      <c r="X92" s="149"/>
      <c r="Y92" s="77"/>
      <c r="Z92" s="77"/>
      <c r="AA92" s="36"/>
      <c r="AB92" s="36"/>
      <c r="AC92" s="36"/>
      <c r="AD92" s="74"/>
      <c r="AE92" s="28"/>
      <c r="AF92" s="28"/>
      <c r="AG92" s="28"/>
      <c r="AH92" s="28"/>
      <c r="AI92" s="28"/>
      <c r="AJ92" s="28"/>
      <c r="AK92" s="18"/>
      <c r="AL92" s="19" t="s">
        <v>83</v>
      </c>
      <c r="AM92" s="18"/>
      <c r="AN92" s="18"/>
      <c r="AO92" s="227"/>
      <c r="AP92" s="212"/>
      <c r="AQ92" s="212"/>
      <c r="AR92" s="212"/>
      <c r="AS92" s="84"/>
      <c r="AT92" s="84"/>
      <c r="AU92" s="94"/>
      <c r="AV92" s="94"/>
      <c r="AW92" s="94"/>
      <c r="AX92" s="94"/>
      <c r="AY92" s="94"/>
      <c r="AZ92" s="94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</row>
    <row r="93" ht="12.75" customHeight="1">
      <c r="A93" s="18"/>
      <c r="B93" s="18"/>
      <c r="C93" s="18"/>
      <c r="D93" s="28"/>
      <c r="E93" s="28"/>
      <c r="F93" s="28"/>
      <c r="G93" s="18"/>
      <c r="H93" s="18"/>
      <c r="I93" s="18"/>
      <c r="J93" s="18"/>
      <c r="K93" s="18"/>
      <c r="L93" s="18"/>
      <c r="M93" s="18"/>
      <c r="N93" s="18"/>
      <c r="O93" s="18"/>
      <c r="P93" s="28"/>
      <c r="Q93" s="148"/>
      <c r="R93" s="28"/>
      <c r="S93" s="28"/>
      <c r="T93" s="28"/>
      <c r="U93" s="70"/>
      <c r="V93" s="70"/>
      <c r="W93" s="28"/>
      <c r="X93" s="149"/>
      <c r="Y93" s="77"/>
      <c r="Z93" s="77"/>
      <c r="AA93" s="36"/>
      <c r="AB93" s="36"/>
      <c r="AC93" s="36"/>
      <c r="AD93" s="74"/>
      <c r="AE93" s="28"/>
      <c r="AF93" s="28"/>
      <c r="AG93" s="28"/>
      <c r="AH93" s="28"/>
      <c r="AI93" s="28"/>
      <c r="AJ93" s="28"/>
      <c r="AK93" s="18"/>
      <c r="AL93" s="19" t="s">
        <v>106</v>
      </c>
      <c r="AM93" s="18"/>
      <c r="AN93" s="18"/>
      <c r="AO93" s="227"/>
      <c r="AP93" s="212"/>
      <c r="AQ93" s="212"/>
      <c r="AR93" s="212"/>
      <c r="AS93" s="84"/>
      <c r="AT93" s="84"/>
      <c r="AU93" s="94"/>
      <c r="AV93" s="94"/>
      <c r="AW93" s="94"/>
      <c r="AX93" s="94"/>
      <c r="AY93" s="94"/>
      <c r="AZ93" s="94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</row>
    <row r="94" ht="13.5" customHeight="1">
      <c r="A94" s="18"/>
      <c r="B94" s="229"/>
      <c r="C94" s="121"/>
      <c r="D94" s="121"/>
      <c r="E94" s="149"/>
      <c r="F94" s="149"/>
      <c r="G94" s="18"/>
      <c r="H94" s="94"/>
      <c r="I94" s="78"/>
      <c r="J94" s="3"/>
      <c r="K94" s="94">
        <f>E94-D94</f>
        <v>0</v>
      </c>
      <c r="L94" s="78" t="str">
        <f>IF($D94=0," ",K94/$D94)</f>
        <v> </v>
      </c>
      <c r="M94" s="3"/>
      <c r="N94" s="3"/>
      <c r="O94" s="3"/>
      <c r="P94" s="3"/>
      <c r="Q94" s="148"/>
      <c r="R94" s="28"/>
      <c r="S94" s="28"/>
      <c r="T94" s="28"/>
      <c r="U94" s="70"/>
      <c r="V94" s="70"/>
      <c r="W94" s="28"/>
      <c r="X94" s="149"/>
      <c r="Y94" s="77"/>
      <c r="Z94" s="77"/>
      <c r="AA94" s="36"/>
      <c r="AB94" s="36"/>
      <c r="AC94" s="36"/>
      <c r="AD94" s="74"/>
      <c r="AE94" s="28"/>
      <c r="AF94" s="28"/>
      <c r="AG94" s="28"/>
      <c r="AH94" s="28"/>
      <c r="AI94" s="28"/>
      <c r="AJ94" s="28"/>
      <c r="AK94" s="18"/>
      <c r="AL94" s="18"/>
      <c r="AM94" s="18"/>
      <c r="AN94" s="18"/>
      <c r="AO94" s="227"/>
      <c r="AP94" s="212"/>
      <c r="AQ94" s="212"/>
      <c r="AR94" s="212"/>
      <c r="AS94" s="84"/>
      <c r="AT94" s="84"/>
      <c r="AU94" s="94"/>
      <c r="AV94" s="94"/>
      <c r="AW94" s="94"/>
      <c r="AX94" s="94"/>
      <c r="AY94" s="94"/>
      <c r="AZ94" s="94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</row>
    <row r="95" ht="13.5" customHeight="1">
      <c r="A95" s="18"/>
      <c r="B95" s="230"/>
      <c r="C95" s="121"/>
      <c r="D95" s="85"/>
      <c r="E95" s="149"/>
      <c r="F95" s="149"/>
      <c r="G95" s="18"/>
      <c r="H95" s="94"/>
      <c r="I95" s="78"/>
      <c r="J95" s="3"/>
      <c r="K95" s="94"/>
      <c r="L95" s="78"/>
      <c r="M95" s="3"/>
      <c r="N95" s="3"/>
      <c r="O95" s="3"/>
      <c r="P95" s="3"/>
      <c r="Q95" s="148"/>
      <c r="R95" s="28"/>
      <c r="S95" s="28"/>
      <c r="T95" s="28"/>
      <c r="U95" s="70"/>
      <c r="V95" s="70"/>
      <c r="W95" s="28"/>
      <c r="X95" s="149"/>
      <c r="Y95" s="77"/>
      <c r="Z95" s="77"/>
      <c r="AA95" s="36"/>
      <c r="AB95" s="36"/>
      <c r="AC95" s="36"/>
      <c r="AD95" s="74"/>
      <c r="AE95" s="28"/>
      <c r="AF95" s="28"/>
      <c r="AG95" s="28"/>
      <c r="AH95" s="28"/>
      <c r="AI95" s="28"/>
      <c r="AJ95" s="28"/>
      <c r="AK95" s="18"/>
      <c r="AL95" s="18"/>
      <c r="AM95" s="18"/>
      <c r="AN95" s="18"/>
      <c r="AO95" s="227"/>
      <c r="AP95" s="212"/>
      <c r="AQ95" s="212"/>
      <c r="AR95" s="212"/>
      <c r="AS95" s="84"/>
      <c r="AT95" s="84"/>
      <c r="AU95" s="94"/>
      <c r="AV95" s="94"/>
      <c r="AW95" s="94"/>
      <c r="AX95" s="94"/>
      <c r="AY95" s="94"/>
      <c r="AZ95" s="94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</row>
    <row r="96" ht="13.5" customHeight="1">
      <c r="A96" s="18"/>
      <c r="B96" s="229" t="s">
        <v>255</v>
      </c>
      <c r="C96" s="121">
        <f t="shared" ref="C96:E96" si="1008">SUM(C95)</f>
        <v>0</v>
      </c>
      <c r="D96" s="121">
        <f t="shared" si="1008"/>
        <v>0</v>
      </c>
      <c r="E96" s="121">
        <f t="shared" si="1008"/>
        <v>0</v>
      </c>
      <c r="F96" s="121"/>
      <c r="G96" s="18"/>
      <c r="H96" s="121">
        <f>D96-C96</f>
        <v>0</v>
      </c>
      <c r="I96" s="142" t="str">
        <f>IF(C96=0," ",H96/C96)</f>
        <v> </v>
      </c>
      <c r="J96" s="3"/>
      <c r="K96" s="121">
        <f>E96-D96</f>
        <v>0</v>
      </c>
      <c r="L96" s="142" t="str">
        <f>IF($D96=0," ",K96/$D96)</f>
        <v> </v>
      </c>
      <c r="M96" s="3"/>
      <c r="N96" s="3"/>
      <c r="O96" s="3"/>
      <c r="P96" s="3"/>
      <c r="Q96" s="148"/>
      <c r="R96" s="28"/>
      <c r="S96" s="28"/>
      <c r="T96" s="28"/>
      <c r="U96" s="70"/>
      <c r="V96" s="70"/>
      <c r="W96" s="28"/>
      <c r="X96" s="149"/>
      <c r="Y96" s="77"/>
      <c r="Z96" s="77"/>
      <c r="AA96" s="36"/>
      <c r="AB96" s="36"/>
      <c r="AC96" s="36"/>
      <c r="AD96" s="74"/>
      <c r="AE96" s="28"/>
      <c r="AF96" s="28"/>
      <c r="AG96" s="28"/>
      <c r="AH96" s="28"/>
      <c r="AI96" s="28"/>
      <c r="AJ96" s="28"/>
      <c r="AK96" s="18"/>
      <c r="AL96" s="18"/>
      <c r="AM96" s="18"/>
      <c r="AN96" s="18"/>
      <c r="AO96" s="227"/>
      <c r="AP96" s="212"/>
      <c r="AQ96" s="212"/>
      <c r="AR96" s="212"/>
      <c r="AS96" s="84"/>
      <c r="AT96" s="84"/>
      <c r="AU96" s="94"/>
      <c r="AV96" s="94"/>
      <c r="AW96" s="94"/>
      <c r="AX96" s="94"/>
      <c r="AY96" s="94"/>
      <c r="AZ96" s="94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</row>
    <row r="97" ht="13.5" customHeight="1">
      <c r="A97" s="18"/>
      <c r="B97" s="39"/>
      <c r="C97" s="121"/>
      <c r="D97" s="121"/>
      <c r="E97" s="121"/>
      <c r="F97" s="121"/>
      <c r="G97" s="18"/>
      <c r="H97" s="121"/>
      <c r="I97" s="121"/>
      <c r="J97" s="3"/>
      <c r="K97" s="3"/>
      <c r="L97" s="3"/>
      <c r="M97" s="3"/>
      <c r="N97" s="3"/>
      <c r="O97" s="3"/>
      <c r="P97" s="3"/>
      <c r="Q97" s="148"/>
      <c r="R97" s="28"/>
      <c r="S97" s="28"/>
      <c r="T97" s="28"/>
      <c r="U97" s="70"/>
      <c r="V97" s="70"/>
      <c r="W97" s="28"/>
      <c r="X97" s="149"/>
      <c r="Y97" s="77"/>
      <c r="Z97" s="77"/>
      <c r="AA97" s="36"/>
      <c r="AB97" s="36"/>
      <c r="AC97" s="36"/>
      <c r="AD97" s="74"/>
      <c r="AE97" s="28"/>
      <c r="AF97" s="28"/>
      <c r="AG97" s="28"/>
      <c r="AH97" s="28"/>
      <c r="AI97" s="28"/>
      <c r="AJ97" s="28"/>
      <c r="AK97" s="18"/>
      <c r="AL97" s="18"/>
      <c r="AM97" s="18"/>
      <c r="AN97" s="18"/>
      <c r="AO97" s="227"/>
      <c r="AP97" s="212"/>
      <c r="AQ97" s="212"/>
      <c r="AR97" s="212"/>
      <c r="AS97" s="84"/>
      <c r="AT97" s="84"/>
      <c r="AU97" s="94"/>
      <c r="AV97" s="94"/>
      <c r="AW97" s="94"/>
      <c r="AX97" s="94"/>
      <c r="AY97" s="94"/>
      <c r="AZ97" s="94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</row>
    <row r="98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3"/>
      <c r="K98" s="3"/>
      <c r="L98" s="3"/>
      <c r="M98" s="3"/>
      <c r="N98" s="3"/>
      <c r="O98" s="3"/>
      <c r="P98" s="3"/>
      <c r="Q98" s="148"/>
      <c r="R98" s="28"/>
      <c r="S98" s="28"/>
      <c r="T98" s="28"/>
      <c r="U98" s="70"/>
      <c r="V98" s="70"/>
      <c r="W98" s="28"/>
      <c r="X98" s="149"/>
      <c r="Y98" s="77"/>
      <c r="Z98" s="77"/>
      <c r="AA98" s="36"/>
      <c r="AB98" s="36"/>
      <c r="AC98" s="36"/>
      <c r="AD98" s="74"/>
      <c r="AE98" s="28"/>
      <c r="AF98" s="28"/>
      <c r="AG98" s="28"/>
      <c r="AH98" s="28"/>
      <c r="AI98" s="28"/>
      <c r="AJ98" s="28"/>
      <c r="AK98" s="18"/>
      <c r="AL98" s="18"/>
      <c r="AM98" s="18"/>
      <c r="AN98" s="18"/>
      <c r="AO98" s="227"/>
      <c r="AP98" s="212"/>
      <c r="AQ98" s="212"/>
      <c r="AR98" s="212"/>
      <c r="AS98" s="84"/>
      <c r="AT98" s="84"/>
      <c r="AU98" s="94"/>
      <c r="AV98" s="94"/>
      <c r="AW98" s="94"/>
      <c r="AX98" s="94"/>
      <c r="AY98" s="94"/>
      <c r="AZ98" s="94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</row>
    <row r="99" ht="13.5" customHeight="1">
      <c r="A99" s="18"/>
      <c r="B99" s="18"/>
      <c r="C99" s="18"/>
      <c r="D99" s="18"/>
      <c r="E99" s="18"/>
      <c r="F99" s="18"/>
      <c r="G99" s="3"/>
      <c r="H99" s="3"/>
      <c r="I99" s="3"/>
      <c r="J99" s="3"/>
      <c r="K99" s="3"/>
      <c r="L99" s="3"/>
      <c r="M99" s="3"/>
      <c r="N99" s="3"/>
      <c r="O99" s="3"/>
      <c r="P99" s="3"/>
      <c r="Q99" s="148"/>
      <c r="R99" s="28"/>
      <c r="S99" s="28"/>
      <c r="T99" s="28"/>
      <c r="U99" s="70"/>
      <c r="V99" s="70"/>
      <c r="W99" s="28"/>
      <c r="X99" s="149"/>
      <c r="Y99" s="77"/>
      <c r="Z99" s="77"/>
      <c r="AA99" s="36"/>
      <c r="AB99" s="36"/>
      <c r="AC99" s="36"/>
      <c r="AD99" s="74"/>
      <c r="AE99" s="28"/>
      <c r="AF99" s="28"/>
      <c r="AG99" s="28"/>
      <c r="AH99" s="28"/>
      <c r="AI99" s="28"/>
      <c r="AJ99" s="28"/>
      <c r="AK99" s="18"/>
      <c r="AL99" s="18"/>
      <c r="AM99" s="18"/>
      <c r="AN99" s="18"/>
      <c r="AO99" s="227"/>
      <c r="AP99" s="212"/>
      <c r="AQ99" s="212"/>
      <c r="AR99" s="212"/>
      <c r="AS99" s="84"/>
      <c r="AT99" s="84"/>
      <c r="AU99" s="94"/>
      <c r="AV99" s="94"/>
      <c r="AW99" s="94"/>
      <c r="AX99" s="94"/>
      <c r="AY99" s="94"/>
      <c r="AZ99" s="94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</row>
    <row r="100" ht="13.5" customHeight="1">
      <c r="A100" s="18"/>
      <c r="B100" s="18"/>
      <c r="C100" s="18"/>
      <c r="D100" s="18"/>
      <c r="E100" s="18"/>
      <c r="F100" s="18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148"/>
      <c r="R100" s="28"/>
      <c r="S100" s="28"/>
      <c r="T100" s="28"/>
      <c r="U100" s="70"/>
      <c r="V100" s="70"/>
      <c r="W100" s="28"/>
      <c r="X100" s="149"/>
      <c r="Y100" s="77"/>
      <c r="Z100" s="77"/>
      <c r="AA100" s="36"/>
      <c r="AB100" s="36"/>
      <c r="AC100" s="36"/>
      <c r="AD100" s="74"/>
      <c r="AE100" s="28"/>
      <c r="AF100" s="28"/>
      <c r="AG100" s="28"/>
      <c r="AH100" s="28"/>
      <c r="AI100" s="28"/>
      <c r="AJ100" s="28"/>
      <c r="AK100" s="18"/>
      <c r="AL100" s="18"/>
      <c r="AM100" s="18"/>
      <c r="AN100" s="18"/>
      <c r="AO100" s="227"/>
      <c r="AP100" s="212"/>
      <c r="AQ100" s="212"/>
      <c r="AR100" s="212"/>
      <c r="AS100" s="84"/>
      <c r="AT100" s="84"/>
      <c r="AU100" s="94"/>
      <c r="AV100" s="94"/>
      <c r="AW100" s="94"/>
      <c r="AX100" s="94"/>
      <c r="AY100" s="94"/>
      <c r="AZ100" s="94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</row>
    <row r="101" ht="13.5" customHeight="1">
      <c r="A101" s="18"/>
      <c r="B101" s="18"/>
      <c r="C101" s="1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3"/>
      <c r="Q101" s="148"/>
      <c r="R101" s="28"/>
      <c r="S101" s="28"/>
      <c r="T101" s="28"/>
      <c r="U101" s="70"/>
      <c r="V101" s="70"/>
      <c r="W101" s="28"/>
      <c r="X101" s="149"/>
      <c r="Y101" s="77"/>
      <c r="Z101" s="77"/>
      <c r="AA101" s="36"/>
      <c r="AB101" s="36"/>
      <c r="AC101" s="36"/>
      <c r="AD101" s="74"/>
      <c r="AE101" s="28"/>
      <c r="AF101" s="28"/>
      <c r="AG101" s="28"/>
      <c r="AH101" s="28"/>
      <c r="AI101" s="28"/>
      <c r="AJ101" s="28"/>
      <c r="AK101" s="18"/>
      <c r="AL101" s="18"/>
      <c r="AM101" s="18"/>
      <c r="AN101" s="18"/>
      <c r="AO101" s="227"/>
      <c r="AP101" s="212"/>
      <c r="AQ101" s="212"/>
      <c r="AR101" s="212"/>
      <c r="AS101" s="84"/>
      <c r="AT101" s="84"/>
      <c r="AU101" s="94"/>
      <c r="AV101" s="94"/>
      <c r="AW101" s="94"/>
      <c r="AX101" s="94"/>
      <c r="AY101" s="94"/>
      <c r="AZ101" s="94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</row>
    <row r="102" ht="13.5" customHeight="1">
      <c r="A102" s="18"/>
      <c r="B102" s="70"/>
      <c r="C102" s="30" t="s">
        <v>256</v>
      </c>
      <c r="D102" s="70"/>
      <c r="E102" s="70"/>
      <c r="F102" s="70"/>
      <c r="G102" s="28"/>
      <c r="H102" s="28"/>
      <c r="I102" s="28"/>
      <c r="J102" s="28"/>
      <c r="K102" s="28"/>
      <c r="L102" s="28"/>
      <c r="M102" s="28"/>
      <c r="N102" s="28"/>
      <c r="O102" s="28"/>
      <c r="P102" s="3"/>
      <c r="Q102" s="148"/>
      <c r="R102" s="28"/>
      <c r="S102" s="28"/>
      <c r="T102" s="28"/>
      <c r="U102" s="70"/>
      <c r="V102" s="70"/>
      <c r="W102" s="28"/>
      <c r="X102" s="149"/>
      <c r="Y102" s="77"/>
      <c r="Z102" s="77"/>
      <c r="AA102" s="36"/>
      <c r="AB102" s="36"/>
      <c r="AC102" s="36"/>
      <c r="AD102" s="74"/>
      <c r="AE102" s="28"/>
      <c r="AF102" s="28"/>
      <c r="AG102" s="28"/>
      <c r="AH102" s="28"/>
      <c r="AI102" s="28"/>
      <c r="AJ102" s="28"/>
      <c r="AK102" s="18"/>
      <c r="AL102" s="18"/>
      <c r="AM102" s="18"/>
      <c r="AN102" s="18"/>
      <c r="AO102" s="227"/>
      <c r="AP102" s="212"/>
      <c r="AQ102" s="212"/>
      <c r="AR102" s="212"/>
      <c r="AS102" s="84"/>
      <c r="AT102" s="84"/>
      <c r="AU102" s="94"/>
      <c r="AV102" s="94"/>
      <c r="AW102" s="94"/>
      <c r="AX102" s="94"/>
      <c r="AY102" s="94"/>
      <c r="AZ102" s="94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</row>
    <row r="103" ht="12.75" customHeight="1">
      <c r="A103" s="18"/>
      <c r="B103" s="18"/>
      <c r="C103" s="28" t="s">
        <v>257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148"/>
      <c r="R103" s="28"/>
      <c r="S103" s="28"/>
      <c r="T103" s="28"/>
      <c r="U103" s="70"/>
      <c r="V103" s="70"/>
      <c r="W103" s="28"/>
      <c r="X103" s="149"/>
      <c r="Y103" s="77"/>
      <c r="Z103" s="77"/>
      <c r="AA103" s="36"/>
      <c r="AB103" s="36"/>
      <c r="AC103" s="36"/>
      <c r="AD103" s="74"/>
      <c r="AE103" s="28"/>
      <c r="AF103" s="28"/>
      <c r="AG103" s="28"/>
      <c r="AH103" s="28"/>
      <c r="AI103" s="28"/>
      <c r="AJ103" s="28"/>
      <c r="AK103" s="18"/>
      <c r="AL103" s="18"/>
      <c r="AM103" s="18"/>
      <c r="AN103" s="18"/>
      <c r="AO103" s="227"/>
      <c r="AP103" s="212"/>
      <c r="AQ103" s="212"/>
      <c r="AR103" s="212"/>
      <c r="AS103" s="84"/>
      <c r="AT103" s="84"/>
      <c r="AU103" s="94"/>
      <c r="AV103" s="94"/>
      <c r="AW103" s="94"/>
      <c r="AX103" s="94"/>
      <c r="AY103" s="94"/>
      <c r="AZ103" s="94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</row>
    <row r="104" ht="12.75" customHeight="1">
      <c r="A104" s="18"/>
      <c r="B104" s="18"/>
      <c r="C104" s="28" t="s">
        <v>258</v>
      </c>
      <c r="D104" s="28"/>
      <c r="E104" s="28"/>
      <c r="F104" s="28"/>
      <c r="G104" s="70"/>
      <c r="H104" s="70"/>
      <c r="I104" s="70"/>
      <c r="J104" s="70"/>
      <c r="K104" s="70"/>
      <c r="L104" s="70"/>
      <c r="M104" s="70"/>
      <c r="N104" s="70"/>
      <c r="O104" s="70"/>
      <c r="P104" s="28"/>
      <c r="Q104" s="148"/>
      <c r="R104" s="28"/>
      <c r="S104" s="28"/>
      <c r="T104" s="28"/>
      <c r="U104" s="70"/>
      <c r="V104" s="70"/>
      <c r="W104" s="28"/>
      <c r="X104" s="149"/>
      <c r="Y104" s="77"/>
      <c r="Z104" s="77"/>
      <c r="AA104" s="36"/>
      <c r="AB104" s="36"/>
      <c r="AC104" s="36"/>
      <c r="AD104" s="74"/>
      <c r="AE104" s="28"/>
      <c r="AF104" s="28"/>
      <c r="AG104" s="28"/>
      <c r="AH104" s="28"/>
      <c r="AI104" s="28"/>
      <c r="AJ104" s="28"/>
      <c r="AK104" s="18"/>
      <c r="AL104" s="18"/>
      <c r="AM104" s="18"/>
      <c r="AN104" s="18"/>
      <c r="AO104" s="227"/>
      <c r="AP104" s="212"/>
      <c r="AQ104" s="212"/>
      <c r="AR104" s="212"/>
      <c r="AS104" s="84"/>
      <c r="AT104" s="84"/>
      <c r="AU104" s="94"/>
      <c r="AV104" s="94"/>
      <c r="AW104" s="94"/>
      <c r="AX104" s="94"/>
      <c r="AY104" s="94"/>
      <c r="AZ104" s="94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</row>
    <row r="105" ht="12.75" customHeight="1">
      <c r="A105" s="18"/>
      <c r="B105" s="1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148"/>
      <c r="R105" s="28"/>
      <c r="S105" s="28"/>
      <c r="T105" s="28"/>
      <c r="U105" s="70"/>
      <c r="V105" s="70"/>
      <c r="W105" s="28"/>
      <c r="X105" s="149"/>
      <c r="Y105" s="77"/>
      <c r="Z105" s="77"/>
      <c r="AA105" s="36"/>
      <c r="AB105" s="36"/>
      <c r="AC105" s="36"/>
      <c r="AD105" s="74"/>
      <c r="AE105" s="28"/>
      <c r="AF105" s="28"/>
      <c r="AG105" s="28"/>
      <c r="AH105" s="28"/>
      <c r="AI105" s="28"/>
      <c r="AJ105" s="28"/>
      <c r="AK105" s="18"/>
      <c r="AL105" s="18"/>
      <c r="AM105" s="18"/>
      <c r="AN105" s="18"/>
      <c r="AO105" s="227"/>
      <c r="AP105" s="212"/>
      <c r="AQ105" s="212"/>
      <c r="AR105" s="212"/>
      <c r="AS105" s="84"/>
      <c r="AT105" s="84"/>
      <c r="AU105" s="94"/>
      <c r="AV105" s="94"/>
      <c r="AW105" s="94"/>
      <c r="AX105" s="94"/>
      <c r="AY105" s="94"/>
      <c r="AZ105" s="94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</row>
    <row r="106" ht="13.5" customHeight="1">
      <c r="A106" s="18"/>
      <c r="B106" s="149" t="s">
        <v>259</v>
      </c>
      <c r="C106" s="2"/>
      <c r="D106" s="43" t="str">
        <f t="shared" ref="D106:F106" si="1009">D6</f>
        <v>15-16</v>
      </c>
      <c r="E106" s="43" t="str">
        <f t="shared" si="1009"/>
        <v>16-17</v>
      </c>
      <c r="F106" s="43" t="str">
        <f t="shared" si="1009"/>
        <v>17-18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70"/>
      <c r="Q106" s="148"/>
      <c r="R106" s="28"/>
      <c r="S106" s="28"/>
      <c r="T106" s="28"/>
      <c r="U106" s="70"/>
      <c r="V106" s="70"/>
      <c r="W106" s="28"/>
      <c r="X106" s="149"/>
      <c r="Y106" s="77"/>
      <c r="Z106" s="77"/>
      <c r="AA106" s="36"/>
      <c r="AB106" s="36"/>
      <c r="AC106" s="36"/>
      <c r="AD106" s="74"/>
      <c r="AE106" s="28"/>
      <c r="AF106" s="28"/>
      <c r="AG106" s="28"/>
      <c r="AH106" s="28"/>
      <c r="AI106" s="28"/>
      <c r="AJ106" s="28"/>
      <c r="AK106" s="18"/>
      <c r="AL106" s="18"/>
      <c r="AM106" s="18"/>
      <c r="AN106" s="18"/>
      <c r="AO106" s="227"/>
      <c r="AP106" s="212"/>
      <c r="AQ106" s="212"/>
      <c r="AR106" s="212"/>
      <c r="AS106" s="84"/>
      <c r="AT106" s="84"/>
      <c r="AU106" s="94"/>
      <c r="AV106" s="94"/>
      <c r="AW106" s="94"/>
      <c r="AX106" s="94"/>
      <c r="AY106" s="94"/>
      <c r="AZ106" s="94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</row>
    <row r="107" ht="13.5" customHeight="1">
      <c r="A107" s="18"/>
      <c r="B107" s="149"/>
      <c r="C107" s="2"/>
      <c r="D107" s="72">
        <v>0.02</v>
      </c>
      <c r="E107" s="231">
        <f t="shared" ref="E107:F107" si="1010">E22</f>
        <v>0.0225</v>
      </c>
      <c r="F107" s="231">
        <f t="shared" si="1010"/>
        <v>0.0225</v>
      </c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148"/>
      <c r="R107" s="28"/>
      <c r="S107" s="28"/>
      <c r="T107" s="28"/>
      <c r="U107" s="70"/>
      <c r="V107" s="70"/>
      <c r="W107" s="28"/>
      <c r="X107" s="149"/>
      <c r="Y107" s="77"/>
      <c r="Z107" s="77"/>
      <c r="AA107" s="36"/>
      <c r="AB107" s="36"/>
      <c r="AC107" s="36"/>
      <c r="AD107" s="74"/>
      <c r="AE107" s="28"/>
      <c r="AF107" s="28"/>
      <c r="AG107" s="28"/>
      <c r="AH107" s="28"/>
      <c r="AI107" s="28"/>
      <c r="AJ107" s="28"/>
      <c r="AK107" s="18"/>
      <c r="AL107" s="18"/>
      <c r="AM107" s="18"/>
      <c r="AN107" s="18"/>
      <c r="AO107" s="227"/>
      <c r="AP107" s="212"/>
      <c r="AQ107" s="212"/>
      <c r="AR107" s="212"/>
      <c r="AS107" s="84"/>
      <c r="AT107" s="84"/>
      <c r="AU107" s="94"/>
      <c r="AV107" s="94"/>
      <c r="AW107" s="94"/>
      <c r="AX107" s="94"/>
      <c r="AY107" s="94"/>
      <c r="AZ107" s="94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</row>
    <row r="108" ht="12.75" customHeight="1">
      <c r="A108" s="18"/>
      <c r="B108" s="18"/>
      <c r="C108" s="30" t="s">
        <v>260</v>
      </c>
      <c r="D108" s="85"/>
      <c r="E108" s="94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148"/>
      <c r="R108" s="28"/>
      <c r="S108" s="28"/>
      <c r="T108" s="28"/>
      <c r="U108" s="70"/>
      <c r="V108" s="70"/>
      <c r="W108" s="28"/>
      <c r="X108" s="149"/>
      <c r="Y108" s="77"/>
      <c r="Z108" s="77"/>
      <c r="AA108" s="36"/>
      <c r="AB108" s="36"/>
      <c r="AC108" s="36"/>
      <c r="AD108" s="74"/>
      <c r="AE108" s="28"/>
      <c r="AF108" s="28"/>
      <c r="AG108" s="28"/>
      <c r="AH108" s="28"/>
      <c r="AI108" s="28"/>
      <c r="AJ108" s="28"/>
      <c r="AK108" s="18"/>
      <c r="AL108" s="18"/>
      <c r="AM108" s="18"/>
      <c r="AN108" s="18"/>
      <c r="AO108" s="227"/>
      <c r="AP108" s="212"/>
      <c r="AQ108" s="212"/>
      <c r="AR108" s="212"/>
      <c r="AS108" s="84"/>
      <c r="AT108" s="84"/>
      <c r="AU108" s="94"/>
      <c r="AV108" s="94"/>
      <c r="AW108" s="94"/>
      <c r="AX108" s="94"/>
      <c r="AY108" s="94"/>
      <c r="AZ108" s="94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</row>
    <row r="109" ht="12.75" customHeight="1">
      <c r="A109" s="18"/>
      <c r="B109" s="18" t="s">
        <v>261</v>
      </c>
      <c r="C109" s="18">
        <v>0.0</v>
      </c>
      <c r="D109" s="232">
        <v>0.0</v>
      </c>
      <c r="E109" s="233"/>
      <c r="F109" s="233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148"/>
      <c r="R109" s="28"/>
      <c r="S109" s="28"/>
      <c r="T109" s="28"/>
      <c r="U109" s="70"/>
      <c r="V109" s="70"/>
      <c r="W109" s="28"/>
      <c r="X109" s="149"/>
      <c r="Y109" s="77"/>
      <c r="Z109" s="77"/>
      <c r="AA109" s="36"/>
      <c r="AB109" s="36"/>
      <c r="AC109" s="36"/>
      <c r="AD109" s="74"/>
      <c r="AE109" s="28"/>
      <c r="AF109" s="28"/>
      <c r="AG109" s="28"/>
      <c r="AH109" s="28"/>
      <c r="AI109" s="28"/>
      <c r="AJ109" s="28"/>
      <c r="AK109" s="18"/>
      <c r="AL109" s="18"/>
      <c r="AM109" s="18"/>
      <c r="AN109" s="18"/>
      <c r="AO109" s="227"/>
      <c r="AP109" s="212"/>
      <c r="AQ109" s="212"/>
      <c r="AR109" s="212"/>
      <c r="AS109" s="84"/>
      <c r="AT109" s="84"/>
      <c r="AU109" s="94"/>
      <c r="AV109" s="94"/>
      <c r="AW109" s="94"/>
      <c r="AX109" s="94"/>
      <c r="AY109" s="94"/>
      <c r="AZ109" s="94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</row>
    <row r="110" ht="15.75" customHeight="1">
      <c r="A110" s="18"/>
      <c r="B110" s="39" t="s">
        <v>262</v>
      </c>
      <c r="C110" s="18">
        <v>0.5</v>
      </c>
      <c r="D110" s="28"/>
      <c r="E110" s="234"/>
      <c r="F110" s="234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148"/>
      <c r="R110" s="28"/>
      <c r="S110" s="28"/>
      <c r="T110" s="28"/>
      <c r="U110" s="70"/>
      <c r="V110" s="70"/>
      <c r="W110" s="28"/>
      <c r="X110" s="149"/>
      <c r="Y110" s="77"/>
      <c r="Z110" s="77"/>
      <c r="AA110" s="36"/>
      <c r="AB110" s="36"/>
      <c r="AC110" s="36"/>
      <c r="AD110" s="74"/>
      <c r="AE110" s="28"/>
      <c r="AF110" s="28"/>
      <c r="AG110" s="28"/>
      <c r="AH110" s="28"/>
      <c r="AI110" s="28"/>
      <c r="AJ110" s="28"/>
      <c r="AK110" s="18"/>
      <c r="AL110" s="18"/>
      <c r="AM110" s="18"/>
      <c r="AN110" s="18"/>
      <c r="AO110" s="227"/>
      <c r="AP110" s="212"/>
      <c r="AQ110" s="212"/>
      <c r="AR110" s="212"/>
      <c r="AS110" s="84"/>
      <c r="AT110" s="84"/>
      <c r="AU110" s="94"/>
      <c r="AV110" s="94"/>
      <c r="AW110" s="94"/>
      <c r="AX110" s="94"/>
      <c r="AY110" s="94"/>
      <c r="AZ110" s="94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</row>
    <row r="111" ht="15.75" customHeight="1">
      <c r="A111" s="18"/>
      <c r="B111" s="70" t="s">
        <v>263</v>
      </c>
      <c r="C111" s="149">
        <v>1.0</v>
      </c>
      <c r="D111" s="232">
        <v>15.27</v>
      </c>
      <c r="E111" s="232">
        <f t="shared" ref="E111:E115" si="1011">D111*$E$107+D111</f>
        <v>15.613575</v>
      </c>
      <c r="F111" s="232">
        <f t="shared" ref="F111:F117" si="1012">E111*$F$107+E111</f>
        <v>15.96488044</v>
      </c>
      <c r="G111" s="28"/>
      <c r="H111" s="235">
        <f t="shared" ref="H111:H137" si="1013">(E111-D111)/D111</f>
        <v>0.0225</v>
      </c>
      <c r="I111" s="235"/>
      <c r="J111" s="28"/>
      <c r="K111" s="28"/>
      <c r="L111" s="28"/>
      <c r="M111" s="28"/>
      <c r="N111" s="28"/>
      <c r="O111" s="28"/>
      <c r="P111" s="28"/>
      <c r="Q111" s="148"/>
      <c r="R111" s="28"/>
      <c r="S111" s="28"/>
      <c r="T111" s="28"/>
      <c r="U111" s="70"/>
      <c r="V111" s="70"/>
      <c r="W111" s="28"/>
      <c r="X111" s="149"/>
      <c r="Y111" s="77"/>
      <c r="Z111" s="77"/>
      <c r="AA111" s="36"/>
      <c r="AB111" s="36"/>
      <c r="AC111" s="36"/>
      <c r="AD111" s="74"/>
      <c r="AE111" s="28"/>
      <c r="AF111" s="28"/>
      <c r="AG111" s="28"/>
      <c r="AH111" s="28"/>
      <c r="AI111" s="28"/>
      <c r="AJ111" s="28"/>
      <c r="AK111" s="18"/>
      <c r="AL111" s="18"/>
      <c r="AM111" s="18"/>
      <c r="AN111" s="18"/>
      <c r="AO111" s="227"/>
      <c r="AP111" s="212"/>
      <c r="AQ111" s="212"/>
      <c r="AR111" s="212"/>
      <c r="AS111" s="84"/>
      <c r="AT111" s="84"/>
      <c r="AU111" s="94"/>
      <c r="AV111" s="94"/>
      <c r="AW111" s="94"/>
      <c r="AX111" s="94"/>
      <c r="AY111" s="94"/>
      <c r="AZ111" s="94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</row>
    <row r="112" ht="15.75" customHeight="1">
      <c r="A112" s="18"/>
      <c r="B112" s="70" t="s">
        <v>264</v>
      </c>
      <c r="C112" s="149">
        <v>2.0</v>
      </c>
      <c r="D112" s="232">
        <v>16.85</v>
      </c>
      <c r="E112" s="232">
        <f t="shared" si="1011"/>
        <v>17.229125</v>
      </c>
      <c r="F112" s="232">
        <f t="shared" si="1012"/>
        <v>17.61678031</v>
      </c>
      <c r="G112" s="28"/>
      <c r="H112" s="235">
        <f t="shared" si="1013"/>
        <v>0.0225</v>
      </c>
      <c r="I112" s="235"/>
      <c r="J112" s="28"/>
      <c r="K112" s="28"/>
      <c r="L112" s="28"/>
      <c r="M112" s="28"/>
      <c r="N112" s="28"/>
      <c r="O112" s="28"/>
      <c r="P112" s="28"/>
      <c r="Q112" s="148"/>
      <c r="R112" s="28"/>
      <c r="S112" s="28"/>
      <c r="T112" s="28"/>
      <c r="U112" s="70"/>
      <c r="V112" s="70"/>
      <c r="W112" s="28"/>
      <c r="X112" s="149"/>
      <c r="Y112" s="77"/>
      <c r="Z112" s="77"/>
      <c r="AA112" s="36"/>
      <c r="AB112" s="36"/>
      <c r="AC112" s="36"/>
      <c r="AD112" s="74"/>
      <c r="AE112" s="28"/>
      <c r="AF112" s="28"/>
      <c r="AG112" s="28"/>
      <c r="AH112" s="28"/>
      <c r="AI112" s="28"/>
      <c r="AJ112" s="28"/>
      <c r="AK112" s="18"/>
      <c r="AL112" s="18"/>
      <c r="AM112" s="18"/>
      <c r="AN112" s="18"/>
      <c r="AO112" s="227"/>
      <c r="AP112" s="212"/>
      <c r="AQ112" s="212"/>
      <c r="AR112" s="212"/>
      <c r="AS112" s="84"/>
      <c r="AT112" s="84"/>
      <c r="AU112" s="94"/>
      <c r="AV112" s="94"/>
      <c r="AW112" s="94"/>
      <c r="AX112" s="94"/>
      <c r="AY112" s="94"/>
      <c r="AZ112" s="94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</row>
    <row r="113" ht="15.75" customHeight="1">
      <c r="A113" s="18"/>
      <c r="B113" s="70" t="s">
        <v>154</v>
      </c>
      <c r="C113" s="149">
        <v>3.0</v>
      </c>
      <c r="D113" s="232">
        <v>16.85</v>
      </c>
      <c r="E113" s="232">
        <f t="shared" si="1011"/>
        <v>17.229125</v>
      </c>
      <c r="F113" s="232">
        <f t="shared" si="1012"/>
        <v>17.61678031</v>
      </c>
      <c r="G113" s="28"/>
      <c r="H113" s="235">
        <f t="shared" si="1013"/>
        <v>0.0225</v>
      </c>
      <c r="I113" s="235"/>
      <c r="J113" s="28"/>
      <c r="K113" s="28"/>
      <c r="L113" s="28"/>
      <c r="M113" s="28"/>
      <c r="N113" s="28"/>
      <c r="O113" s="28"/>
      <c r="P113" s="28"/>
      <c r="Q113" s="148"/>
      <c r="R113" s="28"/>
      <c r="S113" s="28"/>
      <c r="T113" s="28"/>
      <c r="U113" s="70"/>
      <c r="V113" s="70"/>
      <c r="W113" s="28"/>
      <c r="X113" s="149"/>
      <c r="Y113" s="77"/>
      <c r="Z113" s="77"/>
      <c r="AA113" s="36"/>
      <c r="AB113" s="36"/>
      <c r="AC113" s="36"/>
      <c r="AD113" s="74"/>
      <c r="AE113" s="28"/>
      <c r="AF113" s="28"/>
      <c r="AG113" s="28"/>
      <c r="AH113" s="28"/>
      <c r="AI113" s="28"/>
      <c r="AJ113" s="28"/>
      <c r="AK113" s="18"/>
      <c r="AL113" s="18"/>
      <c r="AM113" s="18"/>
      <c r="AN113" s="18"/>
      <c r="AO113" s="227"/>
      <c r="AP113" s="212"/>
      <c r="AQ113" s="212"/>
      <c r="AR113" s="212"/>
      <c r="AS113" s="84"/>
      <c r="AT113" s="84"/>
      <c r="AU113" s="94"/>
      <c r="AV113" s="94"/>
      <c r="AW113" s="94"/>
      <c r="AX113" s="94"/>
      <c r="AY113" s="94"/>
      <c r="AZ113" s="94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</row>
    <row r="114" ht="15.75" customHeight="1">
      <c r="A114" s="18"/>
      <c r="B114" s="70">
        <v>2.0</v>
      </c>
      <c r="C114" s="149">
        <v>4.0</v>
      </c>
      <c r="D114" s="232">
        <v>16.93</v>
      </c>
      <c r="E114" s="232">
        <f t="shared" si="1011"/>
        <v>17.310925</v>
      </c>
      <c r="F114" s="232">
        <f t="shared" si="1012"/>
        <v>17.70042081</v>
      </c>
      <c r="G114" s="28"/>
      <c r="H114" s="235">
        <f t="shared" si="1013"/>
        <v>0.0225</v>
      </c>
      <c r="I114" s="235"/>
      <c r="J114" s="28"/>
      <c r="K114" s="28"/>
      <c r="L114" s="28"/>
      <c r="M114" s="28"/>
      <c r="N114" s="28"/>
      <c r="O114" s="28"/>
      <c r="P114" s="28"/>
      <c r="Q114" s="148"/>
      <c r="R114" s="28"/>
      <c r="S114" s="28"/>
      <c r="T114" s="28"/>
      <c r="U114" s="70"/>
      <c r="V114" s="70"/>
      <c r="W114" s="28"/>
      <c r="X114" s="149"/>
      <c r="Y114" s="77"/>
      <c r="Z114" s="77"/>
      <c r="AA114" s="36"/>
      <c r="AB114" s="36"/>
      <c r="AC114" s="36"/>
      <c r="AD114" s="74"/>
      <c r="AE114" s="28"/>
      <c r="AF114" s="28"/>
      <c r="AG114" s="28"/>
      <c r="AH114" s="28"/>
      <c r="AI114" s="28"/>
      <c r="AJ114" s="28"/>
      <c r="AK114" s="18"/>
      <c r="AL114" s="18"/>
      <c r="AM114" s="18"/>
      <c r="AN114" s="18"/>
      <c r="AO114" s="227"/>
      <c r="AP114" s="212"/>
      <c r="AQ114" s="212"/>
      <c r="AR114" s="212"/>
      <c r="AS114" s="84"/>
      <c r="AT114" s="84"/>
      <c r="AU114" s="94"/>
      <c r="AV114" s="94"/>
      <c r="AW114" s="94"/>
      <c r="AX114" s="94"/>
      <c r="AY114" s="94"/>
      <c r="AZ114" s="94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</row>
    <row r="115" ht="15.75" customHeight="1">
      <c r="A115" s="18"/>
      <c r="B115" s="70">
        <v>3.0</v>
      </c>
      <c r="C115" s="149">
        <v>5.0</v>
      </c>
      <c r="D115" s="232">
        <v>16.93</v>
      </c>
      <c r="E115" s="232">
        <f t="shared" si="1011"/>
        <v>17.310925</v>
      </c>
      <c r="F115" s="232">
        <f t="shared" si="1012"/>
        <v>17.70042081</v>
      </c>
      <c r="G115" s="28"/>
      <c r="H115" s="235">
        <f t="shared" si="1013"/>
        <v>0.0225</v>
      </c>
      <c r="I115" s="235"/>
      <c r="J115" s="28"/>
      <c r="K115" s="28"/>
      <c r="L115" s="28"/>
      <c r="M115" s="28"/>
      <c r="N115" s="28"/>
      <c r="O115" s="28"/>
      <c r="P115" s="28"/>
      <c r="Q115" s="148"/>
      <c r="R115" s="28"/>
      <c r="S115" s="28"/>
      <c r="T115" s="28"/>
      <c r="U115" s="70"/>
      <c r="V115" s="70"/>
      <c r="W115" s="28"/>
      <c r="X115" s="149"/>
      <c r="Y115" s="77"/>
      <c r="Z115" s="77"/>
      <c r="AA115" s="36"/>
      <c r="AB115" s="36"/>
      <c r="AC115" s="36"/>
      <c r="AD115" s="74"/>
      <c r="AE115" s="28"/>
      <c r="AF115" s="28"/>
      <c r="AG115" s="28"/>
      <c r="AH115" s="28"/>
      <c r="AI115" s="28"/>
      <c r="AJ115" s="28"/>
      <c r="AK115" s="18"/>
      <c r="AL115" s="18"/>
      <c r="AM115" s="18"/>
      <c r="AN115" s="18"/>
      <c r="AO115" s="227"/>
      <c r="AP115" s="212"/>
      <c r="AQ115" s="212"/>
      <c r="AR115" s="212"/>
      <c r="AS115" s="84"/>
      <c r="AT115" s="84"/>
      <c r="AU115" s="94"/>
      <c r="AV115" s="94"/>
      <c r="AW115" s="94"/>
      <c r="AX115" s="94"/>
      <c r="AY115" s="94"/>
      <c r="AZ115" s="94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</row>
    <row r="116" ht="15.75" customHeight="1">
      <c r="A116" s="18"/>
      <c r="B116" s="70">
        <v>4.0</v>
      </c>
      <c r="C116" s="149">
        <v>6.0</v>
      </c>
      <c r="D116" s="232">
        <v>17.04</v>
      </c>
      <c r="E116" s="232">
        <f t="shared" ref="E116:E117" si="1014">ROUND(D116*$E$107+D116,2)+0.01</f>
        <v>17.43</v>
      </c>
      <c r="F116" s="232">
        <f t="shared" si="1012"/>
        <v>17.822175</v>
      </c>
      <c r="G116" s="28"/>
      <c r="H116" s="235">
        <f t="shared" si="1013"/>
        <v>0.02288732394</v>
      </c>
      <c r="I116" s="235"/>
      <c r="J116" s="28"/>
      <c r="K116" s="28"/>
      <c r="L116" s="28"/>
      <c r="M116" s="28"/>
      <c r="N116" s="28"/>
      <c r="O116" s="28"/>
      <c r="P116" s="28"/>
      <c r="Q116" s="148"/>
      <c r="R116" s="28"/>
      <c r="S116" s="28"/>
      <c r="T116" s="28"/>
      <c r="U116" s="70"/>
      <c r="V116" s="70"/>
      <c r="W116" s="28"/>
      <c r="X116" s="149"/>
      <c r="Y116" s="77"/>
      <c r="Z116" s="77"/>
      <c r="AA116" s="36"/>
      <c r="AB116" s="36"/>
      <c r="AC116" s="36"/>
      <c r="AD116" s="74"/>
      <c r="AE116" s="28"/>
      <c r="AF116" s="28"/>
      <c r="AG116" s="28"/>
      <c r="AH116" s="28"/>
      <c r="AI116" s="28"/>
      <c r="AJ116" s="28"/>
      <c r="AK116" s="18"/>
      <c r="AL116" s="18"/>
      <c r="AM116" s="18"/>
      <c r="AN116" s="18"/>
      <c r="AO116" s="227"/>
      <c r="AP116" s="212"/>
      <c r="AQ116" s="212"/>
      <c r="AR116" s="212"/>
      <c r="AS116" s="84"/>
      <c r="AT116" s="84"/>
      <c r="AU116" s="94"/>
      <c r="AV116" s="94"/>
      <c r="AW116" s="94"/>
      <c r="AX116" s="94"/>
      <c r="AY116" s="94"/>
      <c r="AZ116" s="94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</row>
    <row r="117" ht="15.75" customHeight="1">
      <c r="A117" s="18"/>
      <c r="B117" s="70">
        <v>5.0</v>
      </c>
      <c r="C117" s="149">
        <v>7.0</v>
      </c>
      <c r="D117" s="232">
        <v>17.04</v>
      </c>
      <c r="E117" s="232">
        <f t="shared" si="1014"/>
        <v>17.43</v>
      </c>
      <c r="F117" s="232">
        <f t="shared" si="1012"/>
        <v>17.822175</v>
      </c>
      <c r="G117" s="28"/>
      <c r="H117" s="235">
        <f t="shared" si="1013"/>
        <v>0.02288732394</v>
      </c>
      <c r="I117" s="235"/>
      <c r="J117" s="28"/>
      <c r="K117" s="28"/>
      <c r="L117" s="28"/>
      <c r="M117" s="28"/>
      <c r="N117" s="28"/>
      <c r="O117" s="28"/>
      <c r="P117" s="28"/>
      <c r="Q117" s="148"/>
      <c r="R117" s="28"/>
      <c r="S117" s="28"/>
      <c r="T117" s="28"/>
      <c r="U117" s="70"/>
      <c r="V117" s="70"/>
      <c r="W117" s="28"/>
      <c r="X117" s="149"/>
      <c r="Y117" s="77"/>
      <c r="Z117" s="77"/>
      <c r="AA117" s="36"/>
      <c r="AB117" s="36"/>
      <c r="AC117" s="36"/>
      <c r="AD117" s="74"/>
      <c r="AE117" s="28"/>
      <c r="AF117" s="28"/>
      <c r="AG117" s="28"/>
      <c r="AH117" s="28"/>
      <c r="AI117" s="28"/>
      <c r="AJ117" s="28"/>
      <c r="AK117" s="18"/>
      <c r="AL117" s="18"/>
      <c r="AM117" s="18"/>
      <c r="AN117" s="18"/>
      <c r="AO117" s="227"/>
      <c r="AP117" s="212"/>
      <c r="AQ117" s="212"/>
      <c r="AR117" s="212"/>
      <c r="AS117" s="84"/>
      <c r="AT117" s="84"/>
      <c r="AU117" s="94"/>
      <c r="AV117" s="94"/>
      <c r="AW117" s="94"/>
      <c r="AX117" s="94"/>
      <c r="AY117" s="94"/>
      <c r="AZ117" s="94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</row>
    <row r="118" ht="15.75" customHeight="1">
      <c r="A118" s="18"/>
      <c r="B118" s="70">
        <v>6.0</v>
      </c>
      <c r="C118" s="149">
        <v>8.0</v>
      </c>
      <c r="D118" s="232">
        <v>17.14</v>
      </c>
      <c r="E118" s="232">
        <f t="shared" ref="E118:E121" si="1015">D118*$E$107+D118-0.01</f>
        <v>17.51565</v>
      </c>
      <c r="F118" s="232">
        <f t="shared" ref="F118:F121" si="1016">E118*$F$107+E118+0.01</f>
        <v>17.91975213</v>
      </c>
      <c r="G118" s="28"/>
      <c r="H118" s="235">
        <f t="shared" si="1013"/>
        <v>0.02191656943</v>
      </c>
      <c r="I118" s="235"/>
      <c r="J118" s="28"/>
      <c r="K118" s="28"/>
      <c r="L118" s="28"/>
      <c r="M118" s="28"/>
      <c r="N118" s="28"/>
      <c r="O118" s="28"/>
      <c r="P118" s="28"/>
      <c r="Q118" s="148"/>
      <c r="R118" s="28"/>
      <c r="S118" s="28"/>
      <c r="T118" s="28"/>
      <c r="U118" s="70"/>
      <c r="V118" s="70"/>
      <c r="W118" s="28"/>
      <c r="X118" s="149"/>
      <c r="Y118" s="77"/>
      <c r="Z118" s="77"/>
      <c r="AA118" s="36"/>
      <c r="AB118" s="36"/>
      <c r="AC118" s="36"/>
      <c r="AD118" s="74"/>
      <c r="AE118" s="28"/>
      <c r="AF118" s="28"/>
      <c r="AG118" s="28"/>
      <c r="AH118" s="28"/>
      <c r="AI118" s="28"/>
      <c r="AJ118" s="28"/>
      <c r="AK118" s="18"/>
      <c r="AL118" s="18"/>
      <c r="AM118" s="18"/>
      <c r="AN118" s="18"/>
      <c r="AO118" s="227"/>
      <c r="AP118" s="212"/>
      <c r="AQ118" s="212"/>
      <c r="AR118" s="212"/>
      <c r="AS118" s="84"/>
      <c r="AT118" s="84"/>
      <c r="AU118" s="94"/>
      <c r="AV118" s="94"/>
      <c r="AW118" s="94"/>
      <c r="AX118" s="94"/>
      <c r="AY118" s="94"/>
      <c r="AZ118" s="94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</row>
    <row r="119" ht="15.75" customHeight="1">
      <c r="A119" s="18"/>
      <c r="B119" s="70">
        <v>7.0</v>
      </c>
      <c r="C119" s="149">
        <v>9.0</v>
      </c>
      <c r="D119" s="232">
        <v>17.14</v>
      </c>
      <c r="E119" s="232">
        <f t="shared" si="1015"/>
        <v>17.51565</v>
      </c>
      <c r="F119" s="232">
        <f t="shared" si="1016"/>
        <v>17.91975213</v>
      </c>
      <c r="G119" s="28"/>
      <c r="H119" s="235">
        <f t="shared" si="1013"/>
        <v>0.02191656943</v>
      </c>
      <c r="I119" s="235"/>
      <c r="J119" s="28"/>
      <c r="K119" s="28"/>
      <c r="L119" s="28"/>
      <c r="M119" s="28"/>
      <c r="N119" s="28"/>
      <c r="O119" s="28"/>
      <c r="P119" s="28"/>
      <c r="Q119" s="148"/>
      <c r="R119" s="28"/>
      <c r="S119" s="28"/>
      <c r="T119" s="28"/>
      <c r="U119" s="70"/>
      <c r="V119" s="70"/>
      <c r="W119" s="28"/>
      <c r="X119" s="149"/>
      <c r="Y119" s="77"/>
      <c r="Z119" s="77"/>
      <c r="AA119" s="36"/>
      <c r="AB119" s="36"/>
      <c r="AC119" s="36"/>
      <c r="AD119" s="74"/>
      <c r="AE119" s="28"/>
      <c r="AF119" s="28"/>
      <c r="AG119" s="28"/>
      <c r="AH119" s="28"/>
      <c r="AI119" s="28"/>
      <c r="AJ119" s="28"/>
      <c r="AK119" s="18"/>
      <c r="AL119" s="18"/>
      <c r="AM119" s="18"/>
      <c r="AN119" s="18"/>
      <c r="AO119" s="227"/>
      <c r="AP119" s="212"/>
      <c r="AQ119" s="212"/>
      <c r="AR119" s="212"/>
      <c r="AS119" s="84"/>
      <c r="AT119" s="84"/>
      <c r="AU119" s="94"/>
      <c r="AV119" s="94"/>
      <c r="AW119" s="94"/>
      <c r="AX119" s="94"/>
      <c r="AY119" s="94"/>
      <c r="AZ119" s="94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</row>
    <row r="120" ht="15.75" customHeight="1">
      <c r="A120" s="18"/>
      <c r="B120" s="70">
        <v>8.0</v>
      </c>
      <c r="C120" s="149">
        <v>10.0</v>
      </c>
      <c r="D120" s="232">
        <v>17.21</v>
      </c>
      <c r="E120" s="232">
        <f t="shared" si="1015"/>
        <v>17.587225</v>
      </c>
      <c r="F120" s="232">
        <f t="shared" si="1016"/>
        <v>17.99293756</v>
      </c>
      <c r="G120" s="28"/>
      <c r="H120" s="235">
        <f t="shared" si="1013"/>
        <v>0.02191894248</v>
      </c>
      <c r="I120" s="235"/>
      <c r="J120" s="28"/>
      <c r="K120" s="28"/>
      <c r="L120" s="28"/>
      <c r="M120" s="28"/>
      <c r="N120" s="28"/>
      <c r="O120" s="28"/>
      <c r="P120" s="28"/>
      <c r="Q120" s="148"/>
      <c r="R120" s="28"/>
      <c r="S120" s="28"/>
      <c r="T120" s="28"/>
      <c r="U120" s="70"/>
      <c r="V120" s="70"/>
      <c r="W120" s="28"/>
      <c r="X120" s="149"/>
      <c r="Y120" s="77"/>
      <c r="Z120" s="77"/>
      <c r="AA120" s="36"/>
      <c r="AB120" s="36"/>
      <c r="AC120" s="36"/>
      <c r="AD120" s="74"/>
      <c r="AE120" s="28"/>
      <c r="AF120" s="28"/>
      <c r="AG120" s="28"/>
      <c r="AH120" s="28"/>
      <c r="AI120" s="28"/>
      <c r="AJ120" s="28"/>
      <c r="AK120" s="18"/>
      <c r="AL120" s="18"/>
      <c r="AM120" s="18"/>
      <c r="AN120" s="18"/>
      <c r="AO120" s="227"/>
      <c r="AP120" s="212"/>
      <c r="AQ120" s="212"/>
      <c r="AR120" s="212"/>
      <c r="AS120" s="84"/>
      <c r="AT120" s="84"/>
      <c r="AU120" s="94"/>
      <c r="AV120" s="94"/>
      <c r="AW120" s="94"/>
      <c r="AX120" s="94"/>
      <c r="AY120" s="94"/>
      <c r="AZ120" s="94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</row>
    <row r="121" ht="15.75" customHeight="1">
      <c r="A121" s="18"/>
      <c r="B121" s="70">
        <v>9.0</v>
      </c>
      <c r="C121" s="149">
        <v>11.0</v>
      </c>
      <c r="D121" s="232">
        <v>17.21</v>
      </c>
      <c r="E121" s="232">
        <f t="shared" si="1015"/>
        <v>17.587225</v>
      </c>
      <c r="F121" s="232">
        <f t="shared" si="1016"/>
        <v>17.99293756</v>
      </c>
      <c r="G121" s="28"/>
      <c r="H121" s="235">
        <f t="shared" si="1013"/>
        <v>0.02191894248</v>
      </c>
      <c r="I121" s="235"/>
      <c r="J121" s="28"/>
      <c r="K121" s="28"/>
      <c r="L121" s="28"/>
      <c r="M121" s="28"/>
      <c r="N121" s="28"/>
      <c r="O121" s="28"/>
      <c r="P121" s="28"/>
      <c r="Q121" s="148"/>
      <c r="R121" s="28"/>
      <c r="S121" s="28"/>
      <c r="T121" s="28"/>
      <c r="U121" s="70"/>
      <c r="V121" s="70"/>
      <c r="W121" s="28"/>
      <c r="X121" s="149"/>
      <c r="Y121" s="77"/>
      <c r="Z121" s="77"/>
      <c r="AA121" s="36"/>
      <c r="AB121" s="36"/>
      <c r="AC121" s="36"/>
      <c r="AD121" s="74"/>
      <c r="AE121" s="28"/>
      <c r="AF121" s="28"/>
      <c r="AG121" s="28"/>
      <c r="AH121" s="28"/>
      <c r="AI121" s="28"/>
      <c r="AJ121" s="28"/>
      <c r="AK121" s="18"/>
      <c r="AL121" s="18"/>
      <c r="AM121" s="18"/>
      <c r="AN121" s="18"/>
      <c r="AO121" s="227"/>
      <c r="AP121" s="212"/>
      <c r="AQ121" s="212"/>
      <c r="AR121" s="212"/>
      <c r="AS121" s="84"/>
      <c r="AT121" s="84"/>
      <c r="AU121" s="94"/>
      <c r="AV121" s="94"/>
      <c r="AW121" s="94"/>
      <c r="AX121" s="94"/>
      <c r="AY121" s="94"/>
      <c r="AZ121" s="94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</row>
    <row r="122" ht="15.75" customHeight="1">
      <c r="A122" s="18"/>
      <c r="B122" s="70">
        <v>10.0</v>
      </c>
      <c r="C122" s="149">
        <v>12.0</v>
      </c>
      <c r="D122" s="232">
        <v>17.29</v>
      </c>
      <c r="E122" s="232">
        <f t="shared" ref="E122:E125" si="1017">D122*$E$107+D122</f>
        <v>17.679025</v>
      </c>
      <c r="F122" s="232">
        <f t="shared" ref="F122:F125" si="1018">E122*$F$107+E122</f>
        <v>18.07680306</v>
      </c>
      <c r="G122" s="28"/>
      <c r="H122" s="235">
        <f t="shared" si="1013"/>
        <v>0.0225</v>
      </c>
      <c r="I122" s="235"/>
      <c r="J122" s="28"/>
      <c r="K122" s="28"/>
      <c r="L122" s="28"/>
      <c r="M122" s="28"/>
      <c r="N122" s="28"/>
      <c r="O122" s="28"/>
      <c r="P122" s="28"/>
      <c r="Q122" s="148"/>
      <c r="R122" s="28"/>
      <c r="S122" s="28"/>
      <c r="T122" s="28"/>
      <c r="U122" s="70"/>
      <c r="V122" s="70"/>
      <c r="W122" s="28"/>
      <c r="X122" s="149"/>
      <c r="Y122" s="77"/>
      <c r="Z122" s="77"/>
      <c r="AA122" s="36"/>
      <c r="AB122" s="36"/>
      <c r="AC122" s="36"/>
      <c r="AD122" s="74"/>
      <c r="AE122" s="28"/>
      <c r="AF122" s="28"/>
      <c r="AG122" s="28"/>
      <c r="AH122" s="28"/>
      <c r="AI122" s="28"/>
      <c r="AJ122" s="28"/>
      <c r="AK122" s="18"/>
      <c r="AL122" s="18"/>
      <c r="AM122" s="18"/>
      <c r="AN122" s="18"/>
      <c r="AO122" s="227"/>
      <c r="AP122" s="212"/>
      <c r="AQ122" s="212"/>
      <c r="AR122" s="212"/>
      <c r="AS122" s="84"/>
      <c r="AT122" s="84"/>
      <c r="AU122" s="94"/>
      <c r="AV122" s="94"/>
      <c r="AW122" s="94"/>
      <c r="AX122" s="94"/>
      <c r="AY122" s="94"/>
      <c r="AZ122" s="94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</row>
    <row r="123" ht="15.75" customHeight="1">
      <c r="A123" s="18"/>
      <c r="B123" s="70">
        <v>11.0</v>
      </c>
      <c r="C123" s="149">
        <v>13.0</v>
      </c>
      <c r="D123" s="232">
        <v>17.29</v>
      </c>
      <c r="E123" s="232">
        <f t="shared" si="1017"/>
        <v>17.679025</v>
      </c>
      <c r="F123" s="232">
        <f t="shared" si="1018"/>
        <v>18.07680306</v>
      </c>
      <c r="G123" s="28"/>
      <c r="H123" s="235">
        <f t="shared" si="1013"/>
        <v>0.0225</v>
      </c>
      <c r="I123" s="235"/>
      <c r="J123" s="28"/>
      <c r="K123" s="28"/>
      <c r="L123" s="28"/>
      <c r="M123" s="28"/>
      <c r="N123" s="28"/>
      <c r="O123" s="28"/>
      <c r="P123" s="28"/>
      <c r="Q123" s="148"/>
      <c r="R123" s="28"/>
      <c r="S123" s="28"/>
      <c r="T123" s="28"/>
      <c r="U123" s="70"/>
      <c r="V123" s="70"/>
      <c r="W123" s="28"/>
      <c r="X123" s="149"/>
      <c r="Y123" s="77"/>
      <c r="Z123" s="77"/>
      <c r="AA123" s="36"/>
      <c r="AB123" s="36"/>
      <c r="AC123" s="36"/>
      <c r="AD123" s="74"/>
      <c r="AE123" s="28"/>
      <c r="AF123" s="28"/>
      <c r="AG123" s="28"/>
      <c r="AH123" s="28"/>
      <c r="AI123" s="28"/>
      <c r="AJ123" s="28"/>
      <c r="AK123" s="18"/>
      <c r="AL123" s="18"/>
      <c r="AM123" s="18"/>
      <c r="AN123" s="18"/>
      <c r="AO123" s="227"/>
      <c r="AP123" s="212"/>
      <c r="AQ123" s="212"/>
      <c r="AR123" s="212"/>
      <c r="AS123" s="84"/>
      <c r="AT123" s="84"/>
      <c r="AU123" s="94"/>
      <c r="AV123" s="94"/>
      <c r="AW123" s="94"/>
      <c r="AX123" s="94"/>
      <c r="AY123" s="94"/>
      <c r="AZ123" s="94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</row>
    <row r="124" ht="15.75" customHeight="1">
      <c r="A124" s="18"/>
      <c r="B124" s="70">
        <v>12.0</v>
      </c>
      <c r="C124" s="149">
        <v>14.0</v>
      </c>
      <c r="D124" s="232">
        <v>17.37</v>
      </c>
      <c r="E124" s="232">
        <f t="shared" si="1017"/>
        <v>17.760825</v>
      </c>
      <c r="F124" s="232">
        <f t="shared" si="1018"/>
        <v>18.16044356</v>
      </c>
      <c r="G124" s="28"/>
      <c r="H124" s="235">
        <f t="shared" si="1013"/>
        <v>0.0225</v>
      </c>
      <c r="I124" s="235"/>
      <c r="J124" s="28"/>
      <c r="K124" s="28"/>
      <c r="L124" s="28"/>
      <c r="M124" s="28"/>
      <c r="N124" s="28"/>
      <c r="O124" s="28"/>
      <c r="P124" s="28"/>
      <c r="Q124" s="148"/>
      <c r="R124" s="28"/>
      <c r="S124" s="28"/>
      <c r="T124" s="28"/>
      <c r="U124" s="70"/>
      <c r="V124" s="70"/>
      <c r="W124" s="28"/>
      <c r="X124" s="149"/>
      <c r="Y124" s="77"/>
      <c r="Z124" s="77"/>
      <c r="AA124" s="36"/>
      <c r="AB124" s="36"/>
      <c r="AC124" s="36"/>
      <c r="AD124" s="74"/>
      <c r="AE124" s="28"/>
      <c r="AF124" s="28"/>
      <c r="AG124" s="28"/>
      <c r="AH124" s="28"/>
      <c r="AI124" s="28"/>
      <c r="AJ124" s="28"/>
      <c r="AK124" s="18"/>
      <c r="AL124" s="18"/>
      <c r="AM124" s="18"/>
      <c r="AN124" s="18"/>
      <c r="AO124" s="227"/>
      <c r="AP124" s="212"/>
      <c r="AQ124" s="212"/>
      <c r="AR124" s="212"/>
      <c r="AS124" s="84"/>
      <c r="AT124" s="84"/>
      <c r="AU124" s="94"/>
      <c r="AV124" s="94"/>
      <c r="AW124" s="94"/>
      <c r="AX124" s="94"/>
      <c r="AY124" s="94"/>
      <c r="AZ124" s="94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</row>
    <row r="125" ht="15.75" customHeight="1">
      <c r="A125" s="18"/>
      <c r="B125" s="70">
        <v>13.0</v>
      </c>
      <c r="C125" s="149">
        <v>15.0</v>
      </c>
      <c r="D125" s="232">
        <v>17.37</v>
      </c>
      <c r="E125" s="232">
        <f t="shared" si="1017"/>
        <v>17.760825</v>
      </c>
      <c r="F125" s="232">
        <f t="shared" si="1018"/>
        <v>18.16044356</v>
      </c>
      <c r="G125" s="28"/>
      <c r="H125" s="235">
        <f t="shared" si="1013"/>
        <v>0.0225</v>
      </c>
      <c r="I125" s="235"/>
      <c r="J125" s="28"/>
      <c r="K125" s="28"/>
      <c r="L125" s="28"/>
      <c r="M125" s="28"/>
      <c r="N125" s="28"/>
      <c r="O125" s="28"/>
      <c r="P125" s="28"/>
      <c r="Q125" s="148"/>
      <c r="R125" s="28"/>
      <c r="S125" s="28"/>
      <c r="T125" s="28"/>
      <c r="U125" s="70"/>
      <c r="V125" s="70"/>
      <c r="W125" s="28"/>
      <c r="X125" s="149"/>
      <c r="Y125" s="77"/>
      <c r="Z125" s="77"/>
      <c r="AA125" s="36"/>
      <c r="AB125" s="36"/>
      <c r="AC125" s="36"/>
      <c r="AD125" s="74"/>
      <c r="AE125" s="28"/>
      <c r="AF125" s="28"/>
      <c r="AG125" s="28"/>
      <c r="AH125" s="28"/>
      <c r="AI125" s="28"/>
      <c r="AJ125" s="28"/>
      <c r="AK125" s="18"/>
      <c r="AL125" s="18"/>
      <c r="AM125" s="18"/>
      <c r="AN125" s="18"/>
      <c r="AO125" s="227"/>
      <c r="AP125" s="212"/>
      <c r="AQ125" s="212"/>
      <c r="AR125" s="212"/>
      <c r="AS125" s="84"/>
      <c r="AT125" s="84"/>
      <c r="AU125" s="94"/>
      <c r="AV125" s="94"/>
      <c r="AW125" s="94"/>
      <c r="AX125" s="94"/>
      <c r="AY125" s="94"/>
      <c r="AZ125" s="94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</row>
    <row r="126" ht="15.75" customHeight="1">
      <c r="A126" s="18"/>
      <c r="B126" s="70">
        <v>14.0</v>
      </c>
      <c r="C126" s="149">
        <v>16.0</v>
      </c>
      <c r="D126" s="236">
        <v>17.55</v>
      </c>
      <c r="E126" s="232">
        <f t="shared" ref="E126:E127" si="1019">D126*$E$107+D126+0.01</f>
        <v>17.954875</v>
      </c>
      <c r="F126" s="232">
        <f t="shared" ref="F126:F129" si="1020">E126*$F$107+E126-0.01</f>
        <v>18.34885969</v>
      </c>
      <c r="G126" s="28"/>
      <c r="H126" s="235">
        <f t="shared" si="1013"/>
        <v>0.02306980057</v>
      </c>
      <c r="I126" s="235"/>
      <c r="J126" s="28"/>
      <c r="K126" s="28"/>
      <c r="L126" s="28"/>
      <c r="M126" s="28"/>
      <c r="N126" s="28"/>
      <c r="O126" s="28"/>
      <c r="P126" s="28"/>
      <c r="Q126" s="148"/>
      <c r="R126" s="28"/>
      <c r="S126" s="28"/>
      <c r="T126" s="28"/>
      <c r="U126" s="70"/>
      <c r="V126" s="70"/>
      <c r="W126" s="28"/>
      <c r="X126" s="149"/>
      <c r="Y126" s="77"/>
      <c r="Z126" s="77"/>
      <c r="AA126" s="36"/>
      <c r="AB126" s="36"/>
      <c r="AC126" s="36"/>
      <c r="AD126" s="74"/>
      <c r="AE126" s="28"/>
      <c r="AF126" s="28"/>
      <c r="AG126" s="28"/>
      <c r="AH126" s="28"/>
      <c r="AI126" s="28"/>
      <c r="AJ126" s="28"/>
      <c r="AK126" s="18"/>
      <c r="AL126" s="18"/>
      <c r="AM126" s="18"/>
      <c r="AN126" s="18"/>
      <c r="AO126" s="227"/>
      <c r="AP126" s="212"/>
      <c r="AQ126" s="212"/>
      <c r="AR126" s="212"/>
      <c r="AS126" s="84"/>
      <c r="AT126" s="84"/>
      <c r="AU126" s="94"/>
      <c r="AV126" s="94"/>
      <c r="AW126" s="94"/>
      <c r="AX126" s="94"/>
      <c r="AY126" s="94"/>
      <c r="AZ126" s="94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</row>
    <row r="127" ht="15.75" customHeight="1">
      <c r="A127" s="18"/>
      <c r="B127" s="70">
        <v>15.0</v>
      </c>
      <c r="C127" s="149">
        <v>17.0</v>
      </c>
      <c r="D127" s="236">
        <v>17.55</v>
      </c>
      <c r="E127" s="232">
        <f t="shared" si="1019"/>
        <v>17.954875</v>
      </c>
      <c r="F127" s="232">
        <f t="shared" si="1020"/>
        <v>18.34885969</v>
      </c>
      <c r="G127" s="28"/>
      <c r="H127" s="235">
        <f t="shared" si="1013"/>
        <v>0.02306980057</v>
      </c>
      <c r="I127" s="235"/>
      <c r="J127" s="28"/>
      <c r="K127" s="28"/>
      <c r="L127" s="28"/>
      <c r="M127" s="28"/>
      <c r="N127" s="28"/>
      <c r="O127" s="28"/>
      <c r="P127" s="28"/>
      <c r="Q127" s="148"/>
      <c r="R127" s="28"/>
      <c r="S127" s="28"/>
      <c r="T127" s="28"/>
      <c r="U127" s="70"/>
      <c r="V127" s="70"/>
      <c r="W127" s="28"/>
      <c r="X127" s="149"/>
      <c r="Y127" s="77"/>
      <c r="Z127" s="77"/>
      <c r="AA127" s="36"/>
      <c r="AB127" s="36"/>
      <c r="AC127" s="36"/>
      <c r="AD127" s="74"/>
      <c r="AE127" s="28"/>
      <c r="AF127" s="28"/>
      <c r="AG127" s="28"/>
      <c r="AH127" s="28"/>
      <c r="AI127" s="28"/>
      <c r="AJ127" s="28"/>
      <c r="AK127" s="18"/>
      <c r="AL127" s="18"/>
      <c r="AM127" s="18"/>
      <c r="AN127" s="18"/>
      <c r="AO127" s="227"/>
      <c r="AP127" s="212"/>
      <c r="AQ127" s="212"/>
      <c r="AR127" s="212"/>
      <c r="AS127" s="84"/>
      <c r="AT127" s="84"/>
      <c r="AU127" s="94"/>
      <c r="AV127" s="94"/>
      <c r="AW127" s="94"/>
      <c r="AX127" s="94"/>
      <c r="AY127" s="94"/>
      <c r="AZ127" s="94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</row>
    <row r="128" ht="15.75" customHeight="1">
      <c r="A128" s="18"/>
      <c r="B128" s="70">
        <v>16.0</v>
      </c>
      <c r="C128" s="149">
        <v>18.0</v>
      </c>
      <c r="D128" s="236">
        <v>17.72</v>
      </c>
      <c r="E128" s="232">
        <f t="shared" ref="E128:E135" si="1021">D128*$E$107+D128</f>
        <v>18.1187</v>
      </c>
      <c r="F128" s="232">
        <f t="shared" si="1020"/>
        <v>18.51637075</v>
      </c>
      <c r="G128" s="28"/>
      <c r="H128" s="235">
        <f t="shared" si="1013"/>
        <v>0.0225</v>
      </c>
      <c r="I128" s="235"/>
      <c r="J128" s="28"/>
      <c r="K128" s="28"/>
      <c r="L128" s="28"/>
      <c r="M128" s="28"/>
      <c r="N128" s="28"/>
      <c r="O128" s="28"/>
      <c r="P128" s="28"/>
      <c r="Q128" s="148"/>
      <c r="R128" s="28"/>
      <c r="S128" s="28"/>
      <c r="T128" s="28"/>
      <c r="U128" s="70"/>
      <c r="V128" s="70"/>
      <c r="W128" s="28"/>
      <c r="X128" s="149"/>
      <c r="Y128" s="77"/>
      <c r="Z128" s="77"/>
      <c r="AA128" s="36"/>
      <c r="AB128" s="36"/>
      <c r="AC128" s="36"/>
      <c r="AD128" s="74"/>
      <c r="AE128" s="28"/>
      <c r="AF128" s="28"/>
      <c r="AG128" s="28"/>
      <c r="AH128" s="28"/>
      <c r="AI128" s="28"/>
      <c r="AJ128" s="28"/>
      <c r="AK128" s="18"/>
      <c r="AL128" s="18"/>
      <c r="AM128" s="18"/>
      <c r="AN128" s="18"/>
      <c r="AO128" s="227"/>
      <c r="AP128" s="212"/>
      <c r="AQ128" s="212"/>
      <c r="AR128" s="212"/>
      <c r="AS128" s="84"/>
      <c r="AT128" s="84"/>
      <c r="AU128" s="94"/>
      <c r="AV128" s="94"/>
      <c r="AW128" s="94"/>
      <c r="AX128" s="94"/>
      <c r="AY128" s="94"/>
      <c r="AZ128" s="94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</row>
    <row r="129" ht="15.75" customHeight="1">
      <c r="A129" s="18"/>
      <c r="B129" s="70">
        <v>17.0</v>
      </c>
      <c r="C129" s="149">
        <v>19.0</v>
      </c>
      <c r="D129" s="236">
        <v>17.72</v>
      </c>
      <c r="E129" s="232">
        <f t="shared" si="1021"/>
        <v>18.1187</v>
      </c>
      <c r="F129" s="232">
        <f t="shared" si="1020"/>
        <v>18.51637075</v>
      </c>
      <c r="G129" s="28"/>
      <c r="H129" s="235">
        <f t="shared" si="1013"/>
        <v>0.0225</v>
      </c>
      <c r="I129" s="235"/>
      <c r="J129" s="28"/>
      <c r="K129" s="28"/>
      <c r="L129" s="28"/>
      <c r="M129" s="28"/>
      <c r="N129" s="28"/>
      <c r="O129" s="28"/>
      <c r="P129" s="28"/>
      <c r="Q129" s="148"/>
      <c r="R129" s="28"/>
      <c r="S129" s="28"/>
      <c r="T129" s="28"/>
      <c r="U129" s="70"/>
      <c r="V129" s="70"/>
      <c r="W129" s="28"/>
      <c r="X129" s="149"/>
      <c r="Y129" s="77"/>
      <c r="Z129" s="77"/>
      <c r="AA129" s="36"/>
      <c r="AB129" s="36"/>
      <c r="AC129" s="36"/>
      <c r="AD129" s="74"/>
      <c r="AE129" s="28"/>
      <c r="AF129" s="28"/>
      <c r="AG129" s="28"/>
      <c r="AH129" s="28"/>
      <c r="AI129" s="28"/>
      <c r="AJ129" s="28"/>
      <c r="AK129" s="18"/>
      <c r="AL129" s="18"/>
      <c r="AM129" s="18"/>
      <c r="AN129" s="18"/>
      <c r="AO129" s="227"/>
      <c r="AP129" s="212"/>
      <c r="AQ129" s="212"/>
      <c r="AR129" s="212"/>
      <c r="AS129" s="84"/>
      <c r="AT129" s="84"/>
      <c r="AU129" s="94"/>
      <c r="AV129" s="94"/>
      <c r="AW129" s="94"/>
      <c r="AX129" s="94"/>
      <c r="AY129" s="94"/>
      <c r="AZ129" s="94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</row>
    <row r="130" ht="15.75" customHeight="1">
      <c r="A130" s="18"/>
      <c r="B130" s="70">
        <v>18.0</v>
      </c>
      <c r="C130" s="149">
        <v>20.0</v>
      </c>
      <c r="D130" s="236">
        <v>17.89</v>
      </c>
      <c r="E130" s="232">
        <f t="shared" si="1021"/>
        <v>18.292525</v>
      </c>
      <c r="F130" s="232">
        <f t="shared" ref="F130:F131" si="1022">E130*$F$107+E130</f>
        <v>18.70410681</v>
      </c>
      <c r="G130" s="28"/>
      <c r="H130" s="235">
        <f t="shared" si="1013"/>
        <v>0.0225</v>
      </c>
      <c r="I130" s="235"/>
      <c r="J130" s="28"/>
      <c r="K130" s="28"/>
      <c r="L130" s="28"/>
      <c r="M130" s="28"/>
      <c r="N130" s="28"/>
      <c r="O130" s="28"/>
      <c r="P130" s="28"/>
      <c r="Q130" s="148"/>
      <c r="R130" s="28"/>
      <c r="S130" s="28"/>
      <c r="T130" s="28"/>
      <c r="U130" s="70"/>
      <c r="V130" s="70"/>
      <c r="W130" s="28"/>
      <c r="X130" s="149"/>
      <c r="Y130" s="77"/>
      <c r="Z130" s="77"/>
      <c r="AA130" s="36"/>
      <c r="AB130" s="36"/>
      <c r="AC130" s="36"/>
      <c r="AD130" s="74"/>
      <c r="AE130" s="28"/>
      <c r="AF130" s="28"/>
      <c r="AG130" s="28"/>
      <c r="AH130" s="28"/>
      <c r="AI130" s="28"/>
      <c r="AJ130" s="28"/>
      <c r="AK130" s="18"/>
      <c r="AL130" s="18"/>
      <c r="AM130" s="18"/>
      <c r="AN130" s="18"/>
      <c r="AO130" s="227"/>
      <c r="AP130" s="212"/>
      <c r="AQ130" s="212"/>
      <c r="AR130" s="212"/>
      <c r="AS130" s="84"/>
      <c r="AT130" s="84"/>
      <c r="AU130" s="94"/>
      <c r="AV130" s="94"/>
      <c r="AW130" s="94"/>
      <c r="AX130" s="94"/>
      <c r="AY130" s="94"/>
      <c r="AZ130" s="94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</row>
    <row r="131" ht="15.75" customHeight="1">
      <c r="A131" s="18"/>
      <c r="B131" s="70">
        <v>19.0</v>
      </c>
      <c r="C131" s="149">
        <v>21.0</v>
      </c>
      <c r="D131" s="236">
        <v>17.89</v>
      </c>
      <c r="E131" s="232">
        <f t="shared" si="1021"/>
        <v>18.292525</v>
      </c>
      <c r="F131" s="232">
        <f t="shared" si="1022"/>
        <v>18.70410681</v>
      </c>
      <c r="G131" s="28"/>
      <c r="H131" s="235">
        <f t="shared" si="1013"/>
        <v>0.0225</v>
      </c>
      <c r="I131" s="235"/>
      <c r="J131" s="28"/>
      <c r="K131" s="28"/>
      <c r="L131" s="28"/>
      <c r="M131" s="28"/>
      <c r="N131" s="28"/>
      <c r="O131" s="28"/>
      <c r="P131" s="28"/>
      <c r="Q131" s="148"/>
      <c r="R131" s="28"/>
      <c r="S131" s="28"/>
      <c r="T131" s="28"/>
      <c r="U131" s="70"/>
      <c r="V131" s="70"/>
      <c r="W131" s="28"/>
      <c r="X131" s="149"/>
      <c r="Y131" s="77"/>
      <c r="Z131" s="77"/>
      <c r="AA131" s="36"/>
      <c r="AB131" s="36"/>
      <c r="AC131" s="36"/>
      <c r="AD131" s="74"/>
      <c r="AE131" s="28"/>
      <c r="AF131" s="28"/>
      <c r="AG131" s="28"/>
      <c r="AH131" s="28"/>
      <c r="AI131" s="28"/>
      <c r="AJ131" s="28"/>
      <c r="AK131" s="18"/>
      <c r="AL131" s="18"/>
      <c r="AM131" s="18"/>
      <c r="AN131" s="18"/>
      <c r="AO131" s="227"/>
      <c r="AP131" s="212"/>
      <c r="AQ131" s="212"/>
      <c r="AR131" s="212"/>
      <c r="AS131" s="84"/>
      <c r="AT131" s="84"/>
      <c r="AU131" s="94"/>
      <c r="AV131" s="94"/>
      <c r="AW131" s="94"/>
      <c r="AX131" s="94"/>
      <c r="AY131" s="94"/>
      <c r="AZ131" s="94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</row>
    <row r="132" ht="15.75" customHeight="1">
      <c r="A132" s="18"/>
      <c r="B132" s="70">
        <v>20.0</v>
      </c>
      <c r="C132" s="149">
        <v>22.0</v>
      </c>
      <c r="D132" s="236">
        <v>18.09</v>
      </c>
      <c r="E132" s="232">
        <f t="shared" si="1021"/>
        <v>18.497025</v>
      </c>
      <c r="F132" s="232">
        <f t="shared" ref="F132:F133" si="1023">E132*$F$107+E132+0.01</f>
        <v>18.92320806</v>
      </c>
      <c r="G132" s="28"/>
      <c r="H132" s="235">
        <f t="shared" si="1013"/>
        <v>0.0225</v>
      </c>
      <c r="I132" s="235"/>
      <c r="J132" s="28"/>
      <c r="K132" s="28"/>
      <c r="L132" s="28"/>
      <c r="M132" s="28"/>
      <c r="N132" s="28"/>
      <c r="O132" s="28"/>
      <c r="P132" s="28"/>
      <c r="Q132" s="148"/>
      <c r="R132" s="28"/>
      <c r="S132" s="28"/>
      <c r="T132" s="28"/>
      <c r="U132" s="70"/>
      <c r="V132" s="70"/>
      <c r="W132" s="28"/>
      <c r="X132" s="149"/>
      <c r="Y132" s="77"/>
      <c r="Z132" s="77"/>
      <c r="AA132" s="36"/>
      <c r="AB132" s="36"/>
      <c r="AC132" s="36"/>
      <c r="AD132" s="74"/>
      <c r="AE132" s="28"/>
      <c r="AF132" s="28"/>
      <c r="AG132" s="28"/>
      <c r="AH132" s="28"/>
      <c r="AI132" s="28"/>
      <c r="AJ132" s="28"/>
      <c r="AK132" s="18"/>
      <c r="AL132" s="18"/>
      <c r="AM132" s="18"/>
      <c r="AN132" s="18"/>
      <c r="AO132" s="227"/>
      <c r="AP132" s="212"/>
      <c r="AQ132" s="212"/>
      <c r="AR132" s="212"/>
      <c r="AS132" s="84"/>
      <c r="AT132" s="84"/>
      <c r="AU132" s="94"/>
      <c r="AV132" s="94"/>
      <c r="AW132" s="94"/>
      <c r="AX132" s="94"/>
      <c r="AY132" s="94"/>
      <c r="AZ132" s="94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</row>
    <row r="133" ht="15.75" customHeight="1">
      <c r="A133" s="18"/>
      <c r="B133" s="70">
        <v>21.0</v>
      </c>
      <c r="C133" s="149">
        <v>23.0</v>
      </c>
      <c r="D133" s="236">
        <v>18.09</v>
      </c>
      <c r="E133" s="232">
        <f t="shared" si="1021"/>
        <v>18.497025</v>
      </c>
      <c r="F133" s="232">
        <f t="shared" si="1023"/>
        <v>18.92320806</v>
      </c>
      <c r="G133" s="28"/>
      <c r="H133" s="235">
        <f t="shared" si="1013"/>
        <v>0.0225</v>
      </c>
      <c r="I133" s="235"/>
      <c r="J133" s="28"/>
      <c r="K133" s="28"/>
      <c r="L133" s="28"/>
      <c r="M133" s="28"/>
      <c r="N133" s="28"/>
      <c r="O133" s="28"/>
      <c r="P133" s="28"/>
      <c r="Q133" s="148"/>
      <c r="R133" s="28"/>
      <c r="S133" s="28"/>
      <c r="T133" s="28"/>
      <c r="U133" s="70"/>
      <c r="V133" s="70"/>
      <c r="W133" s="28"/>
      <c r="X133" s="149"/>
      <c r="Y133" s="77"/>
      <c r="Z133" s="77"/>
      <c r="AA133" s="36"/>
      <c r="AB133" s="36"/>
      <c r="AC133" s="36"/>
      <c r="AD133" s="74"/>
      <c r="AE133" s="28"/>
      <c r="AF133" s="28"/>
      <c r="AG133" s="28"/>
      <c r="AH133" s="28"/>
      <c r="AI133" s="28"/>
      <c r="AJ133" s="28"/>
      <c r="AK133" s="18"/>
      <c r="AL133" s="18"/>
      <c r="AM133" s="18"/>
      <c r="AN133" s="18"/>
      <c r="AO133" s="227"/>
      <c r="AP133" s="212"/>
      <c r="AQ133" s="212"/>
      <c r="AR133" s="212"/>
      <c r="AS133" s="84"/>
      <c r="AT133" s="84"/>
      <c r="AU133" s="94"/>
      <c r="AV133" s="94"/>
      <c r="AW133" s="94"/>
      <c r="AX133" s="94"/>
      <c r="AY133" s="94"/>
      <c r="AZ133" s="94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</row>
    <row r="134" ht="15.75" customHeight="1">
      <c r="A134" s="18"/>
      <c r="B134" s="70">
        <v>22.0</v>
      </c>
      <c r="C134" s="149">
        <v>24.0</v>
      </c>
      <c r="D134" s="236">
        <v>18.26</v>
      </c>
      <c r="E134" s="232">
        <f t="shared" si="1021"/>
        <v>18.67085</v>
      </c>
      <c r="F134" s="232">
        <f t="shared" ref="F134:F135" si="1024">E134*$F$107+E134</f>
        <v>19.09094413</v>
      </c>
      <c r="G134" s="28"/>
      <c r="H134" s="235">
        <f t="shared" si="1013"/>
        <v>0.0225</v>
      </c>
      <c r="I134" s="235"/>
      <c r="J134" s="28"/>
      <c r="K134" s="28"/>
      <c r="L134" s="28"/>
      <c r="M134" s="28"/>
      <c r="N134" s="28"/>
      <c r="O134" s="28"/>
      <c r="P134" s="28"/>
      <c r="Q134" s="148"/>
      <c r="R134" s="28"/>
      <c r="S134" s="28"/>
      <c r="T134" s="28"/>
      <c r="U134" s="70"/>
      <c r="V134" s="70"/>
      <c r="W134" s="28"/>
      <c r="X134" s="149"/>
      <c r="Y134" s="77"/>
      <c r="Z134" s="77"/>
      <c r="AA134" s="36"/>
      <c r="AB134" s="36"/>
      <c r="AC134" s="36"/>
      <c r="AD134" s="74"/>
      <c r="AE134" s="28"/>
      <c r="AF134" s="28"/>
      <c r="AG134" s="28"/>
      <c r="AH134" s="28"/>
      <c r="AI134" s="28"/>
      <c r="AJ134" s="28"/>
      <c r="AK134" s="18"/>
      <c r="AL134" s="18"/>
      <c r="AM134" s="18"/>
      <c r="AN134" s="18"/>
      <c r="AO134" s="227"/>
      <c r="AP134" s="212"/>
      <c r="AQ134" s="212"/>
      <c r="AR134" s="212"/>
      <c r="AS134" s="84"/>
      <c r="AT134" s="84"/>
      <c r="AU134" s="94"/>
      <c r="AV134" s="94"/>
      <c r="AW134" s="94"/>
      <c r="AX134" s="94"/>
      <c r="AY134" s="94"/>
      <c r="AZ134" s="94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</row>
    <row r="135" ht="15.75" customHeight="1">
      <c r="A135" s="18"/>
      <c r="B135" s="70">
        <v>23.0</v>
      </c>
      <c r="C135" s="149">
        <v>25.0</v>
      </c>
      <c r="D135" s="236">
        <v>18.26</v>
      </c>
      <c r="E135" s="232">
        <f t="shared" si="1021"/>
        <v>18.67085</v>
      </c>
      <c r="F135" s="232">
        <f t="shared" si="1024"/>
        <v>19.09094413</v>
      </c>
      <c r="G135" s="28"/>
      <c r="H135" s="235">
        <f t="shared" si="1013"/>
        <v>0.0225</v>
      </c>
      <c r="I135" s="235"/>
      <c r="J135" s="28"/>
      <c r="K135" s="28"/>
      <c r="L135" s="28"/>
      <c r="M135" s="28"/>
      <c r="N135" s="28"/>
      <c r="O135" s="28"/>
      <c r="P135" s="28"/>
      <c r="Q135" s="148"/>
      <c r="R135" s="28"/>
      <c r="S135" s="28"/>
      <c r="T135" s="28"/>
      <c r="U135" s="70"/>
      <c r="V135" s="70"/>
      <c r="W135" s="28"/>
      <c r="X135" s="149"/>
      <c r="Y135" s="77"/>
      <c r="Z135" s="77"/>
      <c r="AA135" s="36"/>
      <c r="AB135" s="36"/>
      <c r="AC135" s="36"/>
      <c r="AD135" s="74"/>
      <c r="AE135" s="28"/>
      <c r="AF135" s="28"/>
      <c r="AG135" s="28"/>
      <c r="AH135" s="28"/>
      <c r="AI135" s="28"/>
      <c r="AJ135" s="28"/>
      <c r="AK135" s="18"/>
      <c r="AL135" s="18"/>
      <c r="AM135" s="18"/>
      <c r="AN135" s="18"/>
      <c r="AO135" s="227"/>
      <c r="AP135" s="212"/>
      <c r="AQ135" s="212"/>
      <c r="AR135" s="212"/>
      <c r="AS135" s="84"/>
      <c r="AT135" s="84"/>
      <c r="AU135" s="94"/>
      <c r="AV135" s="94"/>
      <c r="AW135" s="94"/>
      <c r="AX135" s="94"/>
      <c r="AY135" s="94"/>
      <c r="AZ135" s="94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</row>
    <row r="136" ht="15.75" customHeight="1">
      <c r="A136" s="18"/>
      <c r="B136" s="70">
        <v>24.0</v>
      </c>
      <c r="C136" s="149">
        <v>26.0</v>
      </c>
      <c r="D136" s="236">
        <v>18.44</v>
      </c>
      <c r="E136" s="232">
        <f t="shared" ref="E136:E137" si="1025">D136*$E$107+D136+0.01</f>
        <v>18.8649</v>
      </c>
      <c r="F136" s="232">
        <f t="shared" ref="F136:F137" si="1026">E136*$F$107+E136-0.01</f>
        <v>19.27936025</v>
      </c>
      <c r="G136" s="28"/>
      <c r="H136" s="235">
        <f t="shared" si="1013"/>
        <v>0.02304229935</v>
      </c>
      <c r="I136" s="235"/>
      <c r="J136" s="28"/>
      <c r="K136" s="28"/>
      <c r="L136" s="28"/>
      <c r="M136" s="28"/>
      <c r="N136" s="28"/>
      <c r="O136" s="28"/>
      <c r="P136" s="28"/>
      <c r="Q136" s="148"/>
      <c r="R136" s="28"/>
      <c r="S136" s="28"/>
      <c r="T136" s="28"/>
      <c r="U136" s="70"/>
      <c r="V136" s="70"/>
      <c r="W136" s="28"/>
      <c r="X136" s="149"/>
      <c r="Y136" s="77"/>
      <c r="Z136" s="77"/>
      <c r="AA136" s="36"/>
      <c r="AB136" s="36"/>
      <c r="AC136" s="36"/>
      <c r="AD136" s="74"/>
      <c r="AE136" s="28"/>
      <c r="AF136" s="28"/>
      <c r="AG136" s="28"/>
      <c r="AH136" s="28"/>
      <c r="AI136" s="28"/>
      <c r="AJ136" s="28"/>
      <c r="AK136" s="18"/>
      <c r="AL136" s="18"/>
      <c r="AM136" s="18"/>
      <c r="AN136" s="18"/>
      <c r="AO136" s="227"/>
      <c r="AP136" s="212"/>
      <c r="AQ136" s="212"/>
      <c r="AR136" s="212"/>
      <c r="AS136" s="84"/>
      <c r="AT136" s="84"/>
      <c r="AU136" s="94"/>
      <c r="AV136" s="94"/>
      <c r="AW136" s="94"/>
      <c r="AX136" s="94"/>
      <c r="AY136" s="94"/>
      <c r="AZ136" s="94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</row>
    <row r="137" ht="15.75" customHeight="1">
      <c r="A137" s="18"/>
      <c r="B137" s="70" t="s">
        <v>265</v>
      </c>
      <c r="C137" s="18">
        <v>27.0</v>
      </c>
      <c r="D137" s="236">
        <v>18.44</v>
      </c>
      <c r="E137" s="232">
        <f t="shared" si="1025"/>
        <v>18.8649</v>
      </c>
      <c r="F137" s="232">
        <f t="shared" si="1026"/>
        <v>19.27936025</v>
      </c>
      <c r="G137" s="28"/>
      <c r="H137" s="235">
        <f t="shared" si="1013"/>
        <v>0.02304229935</v>
      </c>
      <c r="I137" s="235"/>
      <c r="J137" s="28"/>
      <c r="K137" s="28"/>
      <c r="L137" s="28"/>
      <c r="M137" s="28"/>
      <c r="N137" s="28"/>
      <c r="O137" s="28"/>
      <c r="P137" s="28"/>
      <c r="Q137" s="148"/>
      <c r="R137" s="28"/>
      <c r="S137" s="28"/>
      <c r="T137" s="28"/>
      <c r="U137" s="70"/>
      <c r="V137" s="70"/>
      <c r="W137" s="28"/>
      <c r="X137" s="149"/>
      <c r="Y137" s="77"/>
      <c r="Z137" s="77"/>
      <c r="AA137" s="36"/>
      <c r="AB137" s="36"/>
      <c r="AC137" s="36"/>
      <c r="AD137" s="74"/>
      <c r="AE137" s="28"/>
      <c r="AF137" s="28"/>
      <c r="AG137" s="28"/>
      <c r="AH137" s="28"/>
      <c r="AI137" s="28"/>
      <c r="AJ137" s="28"/>
      <c r="AK137" s="18"/>
      <c r="AL137" s="18"/>
      <c r="AM137" s="18"/>
      <c r="AN137" s="18"/>
      <c r="AO137" s="227"/>
      <c r="AP137" s="212"/>
      <c r="AQ137" s="212"/>
      <c r="AR137" s="212"/>
      <c r="AS137" s="84"/>
      <c r="AT137" s="84"/>
      <c r="AU137" s="94"/>
      <c r="AV137" s="94"/>
      <c r="AW137" s="94"/>
      <c r="AX137" s="94"/>
      <c r="AY137" s="94"/>
      <c r="AZ137" s="94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</row>
    <row r="138" ht="15.75" customHeight="1">
      <c r="A138" s="18"/>
      <c r="B138" s="39" t="s">
        <v>266</v>
      </c>
      <c r="C138" s="18"/>
      <c r="D138" s="232"/>
      <c r="E138" s="232"/>
      <c r="F138" s="232"/>
      <c r="G138" s="28"/>
      <c r="H138" s="235"/>
      <c r="I138" s="235"/>
      <c r="J138" s="28"/>
      <c r="K138" s="28"/>
      <c r="L138" s="28"/>
      <c r="M138" s="28"/>
      <c r="N138" s="28"/>
      <c r="O138" s="28"/>
      <c r="P138" s="28"/>
      <c r="Q138" s="148"/>
      <c r="R138" s="28"/>
      <c r="S138" s="28"/>
      <c r="T138" s="28"/>
      <c r="U138" s="70"/>
      <c r="V138" s="70"/>
      <c r="W138" s="28"/>
      <c r="X138" s="149"/>
      <c r="Y138" s="77"/>
      <c r="Z138" s="77"/>
      <c r="AA138" s="36"/>
      <c r="AB138" s="36"/>
      <c r="AC138" s="36"/>
      <c r="AD138" s="74"/>
      <c r="AE138" s="28"/>
      <c r="AF138" s="28"/>
      <c r="AG138" s="28"/>
      <c r="AH138" s="28"/>
      <c r="AI138" s="28"/>
      <c r="AJ138" s="28"/>
      <c r="AK138" s="18"/>
      <c r="AL138" s="18"/>
      <c r="AM138" s="18"/>
      <c r="AN138" s="18"/>
      <c r="AO138" s="227"/>
      <c r="AP138" s="212"/>
      <c r="AQ138" s="212"/>
      <c r="AR138" s="212"/>
      <c r="AS138" s="84"/>
      <c r="AT138" s="84"/>
      <c r="AU138" s="94"/>
      <c r="AV138" s="94"/>
      <c r="AW138" s="94"/>
      <c r="AX138" s="94"/>
      <c r="AY138" s="94"/>
      <c r="AZ138" s="94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</row>
    <row r="139" ht="15.75" customHeight="1">
      <c r="A139" s="18"/>
      <c r="B139" s="70" t="s">
        <v>263</v>
      </c>
      <c r="C139" s="18">
        <v>28.0</v>
      </c>
      <c r="D139" s="232">
        <v>15.54</v>
      </c>
      <c r="E139" s="232">
        <f>D139*$E$107+D139</f>
        <v>15.88965</v>
      </c>
      <c r="F139" s="232">
        <f>E139*$F$107+E139</f>
        <v>16.24716713</v>
      </c>
      <c r="G139" s="28"/>
      <c r="H139" s="235">
        <f t="shared" ref="H139:H165" si="1027">(E139-D139)/D139</f>
        <v>0.0225</v>
      </c>
      <c r="I139" s="235"/>
      <c r="J139" s="28"/>
      <c r="K139" s="28"/>
      <c r="L139" s="28"/>
      <c r="M139" s="28"/>
      <c r="N139" s="28"/>
      <c r="O139" s="28"/>
      <c r="P139" s="28"/>
      <c r="Q139" s="148"/>
      <c r="R139" s="28"/>
      <c r="S139" s="28"/>
      <c r="T139" s="28"/>
      <c r="U139" s="70"/>
      <c r="V139" s="70"/>
      <c r="W139" s="28"/>
      <c r="X139" s="149"/>
      <c r="Y139" s="77"/>
      <c r="Z139" s="77"/>
      <c r="AA139" s="36"/>
      <c r="AB139" s="36"/>
      <c r="AC139" s="36"/>
      <c r="AD139" s="74"/>
      <c r="AE139" s="28"/>
      <c r="AF139" s="28"/>
      <c r="AG139" s="28"/>
      <c r="AH139" s="28"/>
      <c r="AI139" s="28"/>
      <c r="AJ139" s="28"/>
      <c r="AK139" s="18"/>
      <c r="AL139" s="18"/>
      <c r="AM139" s="18"/>
      <c r="AN139" s="18"/>
      <c r="AO139" s="227"/>
      <c r="AP139" s="212"/>
      <c r="AQ139" s="212"/>
      <c r="AR139" s="212"/>
      <c r="AS139" s="84"/>
      <c r="AT139" s="84"/>
      <c r="AU139" s="94"/>
      <c r="AV139" s="94"/>
      <c r="AW139" s="94"/>
      <c r="AX139" s="94"/>
      <c r="AY139" s="94"/>
      <c r="AZ139" s="94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</row>
    <row r="140" ht="15.75" customHeight="1">
      <c r="A140" s="18"/>
      <c r="B140" s="70" t="s">
        <v>264</v>
      </c>
      <c r="C140" s="18">
        <v>29.0</v>
      </c>
      <c r="D140" s="232">
        <v>17.16</v>
      </c>
      <c r="E140" s="232">
        <f t="shared" ref="E140:E141" si="1028">D140*$E$107+D140-0.01</f>
        <v>17.5361</v>
      </c>
      <c r="F140" s="232">
        <f t="shared" ref="F140:F141" si="1029">E140*$F$107+E140+0.01</f>
        <v>17.94066225</v>
      </c>
      <c r="G140" s="28"/>
      <c r="H140" s="235">
        <f t="shared" si="1027"/>
        <v>0.02191724942</v>
      </c>
      <c r="I140" s="235"/>
      <c r="J140" s="28"/>
      <c r="K140" s="28"/>
      <c r="L140" s="28"/>
      <c r="M140" s="28"/>
      <c r="N140" s="28"/>
      <c r="O140" s="28"/>
      <c r="P140" s="28"/>
      <c r="Q140" s="148"/>
      <c r="R140" s="28"/>
      <c r="S140" s="28"/>
      <c r="T140" s="28"/>
      <c r="U140" s="70"/>
      <c r="V140" s="70"/>
      <c r="W140" s="28"/>
      <c r="X140" s="149"/>
      <c r="Y140" s="77"/>
      <c r="Z140" s="77"/>
      <c r="AA140" s="36"/>
      <c r="AB140" s="36"/>
      <c r="AC140" s="36"/>
      <c r="AD140" s="74"/>
      <c r="AE140" s="28"/>
      <c r="AF140" s="28"/>
      <c r="AG140" s="28"/>
      <c r="AH140" s="28"/>
      <c r="AI140" s="28"/>
      <c r="AJ140" s="28"/>
      <c r="AK140" s="18"/>
      <c r="AL140" s="18"/>
      <c r="AM140" s="18"/>
      <c r="AN140" s="18"/>
      <c r="AO140" s="227"/>
      <c r="AP140" s="212"/>
      <c r="AQ140" s="212"/>
      <c r="AR140" s="212"/>
      <c r="AS140" s="84"/>
      <c r="AT140" s="84"/>
      <c r="AU140" s="94"/>
      <c r="AV140" s="94"/>
      <c r="AW140" s="94"/>
      <c r="AX140" s="94"/>
      <c r="AY140" s="94"/>
      <c r="AZ140" s="94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</row>
    <row r="141" ht="15.75" customHeight="1">
      <c r="A141" s="18"/>
      <c r="B141" s="70" t="s">
        <v>154</v>
      </c>
      <c r="C141" s="18">
        <v>30.0</v>
      </c>
      <c r="D141" s="232">
        <v>17.16</v>
      </c>
      <c r="E141" s="232">
        <f t="shared" si="1028"/>
        <v>17.5361</v>
      </c>
      <c r="F141" s="232">
        <f t="shared" si="1029"/>
        <v>17.94066225</v>
      </c>
      <c r="G141" s="28"/>
      <c r="H141" s="235">
        <f t="shared" si="1027"/>
        <v>0.02191724942</v>
      </c>
      <c r="I141" s="235"/>
      <c r="J141" s="28"/>
      <c r="K141" s="28"/>
      <c r="L141" s="28"/>
      <c r="M141" s="28"/>
      <c r="N141" s="28"/>
      <c r="O141" s="28"/>
      <c r="P141" s="28"/>
      <c r="Q141" s="148"/>
      <c r="R141" s="28"/>
      <c r="S141" s="28"/>
      <c r="T141" s="28"/>
      <c r="U141" s="70"/>
      <c r="V141" s="70"/>
      <c r="W141" s="28"/>
      <c r="X141" s="149"/>
      <c r="Y141" s="77"/>
      <c r="Z141" s="77"/>
      <c r="AA141" s="36"/>
      <c r="AB141" s="36"/>
      <c r="AC141" s="36"/>
      <c r="AD141" s="74"/>
      <c r="AE141" s="28"/>
      <c r="AF141" s="28"/>
      <c r="AG141" s="28"/>
      <c r="AH141" s="28"/>
      <c r="AI141" s="28"/>
      <c r="AJ141" s="28"/>
      <c r="AK141" s="18"/>
      <c r="AL141" s="18"/>
      <c r="AM141" s="18"/>
      <c r="AN141" s="18"/>
      <c r="AO141" s="227"/>
      <c r="AP141" s="212"/>
      <c r="AQ141" s="212"/>
      <c r="AR141" s="212"/>
      <c r="AS141" s="84"/>
      <c r="AT141" s="84"/>
      <c r="AU141" s="94"/>
      <c r="AV141" s="94"/>
      <c r="AW141" s="94"/>
      <c r="AX141" s="94"/>
      <c r="AY141" s="94"/>
      <c r="AZ141" s="94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</row>
    <row r="142" ht="15.75" customHeight="1">
      <c r="A142" s="18"/>
      <c r="B142" s="70">
        <v>2.0</v>
      </c>
      <c r="C142" s="18">
        <v>31.0</v>
      </c>
      <c r="D142" s="232">
        <v>17.23</v>
      </c>
      <c r="E142" s="232">
        <f t="shared" ref="E142:E147" si="1030">D142*$E$107+D142</f>
        <v>17.617675</v>
      </c>
      <c r="F142" s="232">
        <f t="shared" ref="F142:F147" si="1031">E142*$F$107+E142</f>
        <v>18.01407269</v>
      </c>
      <c r="G142" s="28"/>
      <c r="H142" s="235">
        <f t="shared" si="1027"/>
        <v>0.0225</v>
      </c>
      <c r="I142" s="235"/>
      <c r="J142" s="28"/>
      <c r="K142" s="28"/>
      <c r="L142" s="28"/>
      <c r="M142" s="28"/>
      <c r="N142" s="28"/>
      <c r="O142" s="28"/>
      <c r="P142" s="28"/>
      <c r="Q142" s="148"/>
      <c r="R142" s="28"/>
      <c r="S142" s="28"/>
      <c r="T142" s="28"/>
      <c r="U142" s="70"/>
      <c r="V142" s="70"/>
      <c r="W142" s="28"/>
      <c r="X142" s="149"/>
      <c r="Y142" s="77"/>
      <c r="Z142" s="77"/>
      <c r="AA142" s="36"/>
      <c r="AB142" s="36"/>
      <c r="AC142" s="36"/>
      <c r="AD142" s="74"/>
      <c r="AE142" s="28"/>
      <c r="AF142" s="28"/>
      <c r="AG142" s="28"/>
      <c r="AH142" s="28"/>
      <c r="AI142" s="28"/>
      <c r="AJ142" s="28"/>
      <c r="AK142" s="18"/>
      <c r="AL142" s="18"/>
      <c r="AM142" s="18"/>
      <c r="AN142" s="18"/>
      <c r="AO142" s="227"/>
      <c r="AP142" s="212"/>
      <c r="AQ142" s="212"/>
      <c r="AR142" s="212"/>
      <c r="AS142" s="84"/>
      <c r="AT142" s="84"/>
      <c r="AU142" s="94"/>
      <c r="AV142" s="94"/>
      <c r="AW142" s="94"/>
      <c r="AX142" s="94"/>
      <c r="AY142" s="94"/>
      <c r="AZ142" s="94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</row>
    <row r="143" ht="15.75" customHeight="1">
      <c r="A143" s="18"/>
      <c r="B143" s="70">
        <v>3.0</v>
      </c>
      <c r="C143" s="18">
        <v>32.0</v>
      </c>
      <c r="D143" s="232">
        <v>17.23</v>
      </c>
      <c r="E143" s="232">
        <f t="shared" si="1030"/>
        <v>17.617675</v>
      </c>
      <c r="F143" s="232">
        <f t="shared" si="1031"/>
        <v>18.01407269</v>
      </c>
      <c r="G143" s="28"/>
      <c r="H143" s="235">
        <f t="shared" si="1027"/>
        <v>0.0225</v>
      </c>
      <c r="I143" s="235"/>
      <c r="J143" s="28"/>
      <c r="K143" s="28"/>
      <c r="L143" s="28"/>
      <c r="M143" s="28"/>
      <c r="N143" s="28"/>
      <c r="O143" s="28"/>
      <c r="P143" s="28"/>
      <c r="Q143" s="148"/>
      <c r="R143" s="28"/>
      <c r="S143" s="28"/>
      <c r="T143" s="28"/>
      <c r="U143" s="70"/>
      <c r="V143" s="70"/>
      <c r="W143" s="28"/>
      <c r="X143" s="149"/>
      <c r="Y143" s="77"/>
      <c r="Z143" s="77"/>
      <c r="AA143" s="36"/>
      <c r="AB143" s="36"/>
      <c r="AC143" s="36"/>
      <c r="AD143" s="74"/>
      <c r="AE143" s="28"/>
      <c r="AF143" s="28"/>
      <c r="AG143" s="28"/>
      <c r="AH143" s="28"/>
      <c r="AI143" s="28"/>
      <c r="AJ143" s="28"/>
      <c r="AK143" s="18"/>
      <c r="AL143" s="18"/>
      <c r="AM143" s="18"/>
      <c r="AN143" s="18"/>
      <c r="AO143" s="227"/>
      <c r="AP143" s="212"/>
      <c r="AQ143" s="212"/>
      <c r="AR143" s="212"/>
      <c r="AS143" s="84"/>
      <c r="AT143" s="84"/>
      <c r="AU143" s="94"/>
      <c r="AV143" s="94"/>
      <c r="AW143" s="94"/>
      <c r="AX143" s="94"/>
      <c r="AY143" s="94"/>
      <c r="AZ143" s="94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</row>
    <row r="144" ht="15.75" customHeight="1">
      <c r="A144" s="18"/>
      <c r="B144" s="70">
        <v>4.0</v>
      </c>
      <c r="C144" s="18">
        <v>33.0</v>
      </c>
      <c r="D144" s="232">
        <v>17.31</v>
      </c>
      <c r="E144" s="232">
        <f t="shared" si="1030"/>
        <v>17.699475</v>
      </c>
      <c r="F144" s="232">
        <f t="shared" si="1031"/>
        <v>18.09771319</v>
      </c>
      <c r="G144" s="28"/>
      <c r="H144" s="235">
        <f t="shared" si="1027"/>
        <v>0.0225</v>
      </c>
      <c r="I144" s="235"/>
      <c r="J144" s="28"/>
      <c r="K144" s="28"/>
      <c r="L144" s="28"/>
      <c r="M144" s="28"/>
      <c r="N144" s="28"/>
      <c r="O144" s="28"/>
      <c r="P144" s="28"/>
      <c r="Q144" s="148"/>
      <c r="R144" s="28"/>
      <c r="S144" s="28"/>
      <c r="T144" s="28"/>
      <c r="U144" s="70"/>
      <c r="V144" s="70"/>
      <c r="W144" s="28"/>
      <c r="X144" s="149"/>
      <c r="Y144" s="77"/>
      <c r="Z144" s="77"/>
      <c r="AA144" s="36"/>
      <c r="AB144" s="36"/>
      <c r="AC144" s="36"/>
      <c r="AD144" s="74"/>
      <c r="AE144" s="28"/>
      <c r="AF144" s="28"/>
      <c r="AG144" s="28"/>
      <c r="AH144" s="28"/>
      <c r="AI144" s="28"/>
      <c r="AJ144" s="28"/>
      <c r="AK144" s="18"/>
      <c r="AL144" s="18"/>
      <c r="AM144" s="18"/>
      <c r="AN144" s="18"/>
      <c r="AO144" s="227"/>
      <c r="AP144" s="212"/>
      <c r="AQ144" s="212"/>
      <c r="AR144" s="212"/>
      <c r="AS144" s="84"/>
      <c r="AT144" s="84"/>
      <c r="AU144" s="94"/>
      <c r="AV144" s="94"/>
      <c r="AW144" s="94"/>
      <c r="AX144" s="94"/>
      <c r="AY144" s="94"/>
      <c r="AZ144" s="94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</row>
    <row r="145" ht="15.75" customHeight="1">
      <c r="A145" s="18"/>
      <c r="B145" s="70">
        <v>5.0</v>
      </c>
      <c r="C145" s="18">
        <v>34.0</v>
      </c>
      <c r="D145" s="232">
        <v>17.31</v>
      </c>
      <c r="E145" s="232">
        <f t="shared" si="1030"/>
        <v>17.699475</v>
      </c>
      <c r="F145" s="232">
        <f t="shared" si="1031"/>
        <v>18.09771319</v>
      </c>
      <c r="G145" s="28"/>
      <c r="H145" s="235">
        <f t="shared" si="1027"/>
        <v>0.0225</v>
      </c>
      <c r="I145" s="235"/>
      <c r="J145" s="28"/>
      <c r="K145" s="28"/>
      <c r="L145" s="28"/>
      <c r="M145" s="28"/>
      <c r="N145" s="28"/>
      <c r="O145" s="28"/>
      <c r="P145" s="28"/>
      <c r="Q145" s="148"/>
      <c r="R145" s="28"/>
      <c r="S145" s="28"/>
      <c r="T145" s="28"/>
      <c r="U145" s="70"/>
      <c r="V145" s="70"/>
      <c r="W145" s="28"/>
      <c r="X145" s="149"/>
      <c r="Y145" s="77"/>
      <c r="Z145" s="77"/>
      <c r="AA145" s="36"/>
      <c r="AB145" s="36"/>
      <c r="AC145" s="36"/>
      <c r="AD145" s="74"/>
      <c r="AE145" s="28"/>
      <c r="AF145" s="28"/>
      <c r="AG145" s="28"/>
      <c r="AH145" s="28"/>
      <c r="AI145" s="28"/>
      <c r="AJ145" s="28"/>
      <c r="AK145" s="18"/>
      <c r="AL145" s="18"/>
      <c r="AM145" s="18"/>
      <c r="AN145" s="18"/>
      <c r="AO145" s="227"/>
      <c r="AP145" s="212"/>
      <c r="AQ145" s="212"/>
      <c r="AR145" s="212"/>
      <c r="AS145" s="84"/>
      <c r="AT145" s="84"/>
      <c r="AU145" s="94"/>
      <c r="AV145" s="94"/>
      <c r="AW145" s="94"/>
      <c r="AX145" s="94"/>
      <c r="AY145" s="94"/>
      <c r="AZ145" s="94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</row>
    <row r="146" ht="15.75" customHeight="1">
      <c r="A146" s="18"/>
      <c r="B146" s="70">
        <v>6.0</v>
      </c>
      <c r="C146" s="18">
        <v>35.0</v>
      </c>
      <c r="D146" s="232">
        <v>17.39</v>
      </c>
      <c r="E146" s="232">
        <f t="shared" si="1030"/>
        <v>17.781275</v>
      </c>
      <c r="F146" s="232">
        <f t="shared" si="1031"/>
        <v>18.18135369</v>
      </c>
      <c r="G146" s="28"/>
      <c r="H146" s="235">
        <f t="shared" si="1027"/>
        <v>0.0225</v>
      </c>
      <c r="I146" s="235"/>
      <c r="J146" s="28"/>
      <c r="K146" s="28"/>
      <c r="L146" s="28"/>
      <c r="M146" s="28"/>
      <c r="N146" s="28"/>
      <c r="O146" s="28"/>
      <c r="P146" s="28"/>
      <c r="Q146" s="148"/>
      <c r="R146" s="28"/>
      <c r="S146" s="28"/>
      <c r="T146" s="28"/>
      <c r="U146" s="70"/>
      <c r="V146" s="70"/>
      <c r="W146" s="28"/>
      <c r="X146" s="149"/>
      <c r="Y146" s="77"/>
      <c r="Z146" s="77"/>
      <c r="AA146" s="36"/>
      <c r="AB146" s="36"/>
      <c r="AC146" s="36"/>
      <c r="AD146" s="74"/>
      <c r="AE146" s="28"/>
      <c r="AF146" s="28"/>
      <c r="AG146" s="28"/>
      <c r="AH146" s="28"/>
      <c r="AI146" s="28"/>
      <c r="AJ146" s="28"/>
      <c r="AK146" s="18"/>
      <c r="AL146" s="18"/>
      <c r="AM146" s="18"/>
      <c r="AN146" s="18"/>
      <c r="AO146" s="227"/>
      <c r="AP146" s="212"/>
      <c r="AQ146" s="212"/>
      <c r="AR146" s="212"/>
      <c r="AS146" s="84"/>
      <c r="AT146" s="84"/>
      <c r="AU146" s="94"/>
      <c r="AV146" s="94"/>
      <c r="AW146" s="94"/>
      <c r="AX146" s="94"/>
      <c r="AY146" s="94"/>
      <c r="AZ146" s="94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</row>
    <row r="147" ht="15.75" customHeight="1">
      <c r="A147" s="18"/>
      <c r="B147" s="70">
        <v>7.0</v>
      </c>
      <c r="C147" s="18">
        <v>36.0</v>
      </c>
      <c r="D147" s="232">
        <v>17.39</v>
      </c>
      <c r="E147" s="232">
        <f t="shared" si="1030"/>
        <v>17.781275</v>
      </c>
      <c r="F147" s="232">
        <f t="shared" si="1031"/>
        <v>18.18135369</v>
      </c>
      <c r="G147" s="28"/>
      <c r="H147" s="235">
        <f t="shared" si="1027"/>
        <v>0.0225</v>
      </c>
      <c r="I147" s="235"/>
      <c r="J147" s="28"/>
      <c r="K147" s="28"/>
      <c r="L147" s="28"/>
      <c r="M147" s="28"/>
      <c r="N147" s="28"/>
      <c r="O147" s="28"/>
      <c r="P147" s="28"/>
      <c r="Q147" s="148"/>
      <c r="R147" s="28"/>
      <c r="S147" s="28"/>
      <c r="T147" s="28"/>
      <c r="U147" s="70"/>
      <c r="V147" s="70"/>
      <c r="W147" s="28"/>
      <c r="X147" s="149"/>
      <c r="Y147" s="77"/>
      <c r="Z147" s="77"/>
      <c r="AA147" s="36"/>
      <c r="AB147" s="36"/>
      <c r="AC147" s="36"/>
      <c r="AD147" s="74"/>
      <c r="AE147" s="28"/>
      <c r="AF147" s="28"/>
      <c r="AG147" s="28"/>
      <c r="AH147" s="28"/>
      <c r="AI147" s="28"/>
      <c r="AJ147" s="28"/>
      <c r="AK147" s="18"/>
      <c r="AL147" s="18"/>
      <c r="AM147" s="18"/>
      <c r="AN147" s="18"/>
      <c r="AO147" s="227"/>
      <c r="AP147" s="212"/>
      <c r="AQ147" s="212"/>
      <c r="AR147" s="212"/>
      <c r="AS147" s="84"/>
      <c r="AT147" s="84"/>
      <c r="AU147" s="94"/>
      <c r="AV147" s="94"/>
      <c r="AW147" s="94"/>
      <c r="AX147" s="94"/>
      <c r="AY147" s="94"/>
      <c r="AZ147" s="94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</row>
    <row r="148" ht="15.75" customHeight="1">
      <c r="A148" s="18"/>
      <c r="B148" s="70">
        <v>8.0</v>
      </c>
      <c r="C148" s="18">
        <v>37.0</v>
      </c>
      <c r="D148" s="232">
        <v>17.48</v>
      </c>
      <c r="E148" s="232">
        <f t="shared" ref="E148:E149" si="1032">D148*$E$107+D148+0.01</f>
        <v>17.8833</v>
      </c>
      <c r="F148" s="232">
        <f t="shared" ref="F148:F149" si="1033">E148*$F$107+E148-0.01</f>
        <v>18.27567425</v>
      </c>
      <c r="G148" s="28"/>
      <c r="H148" s="235">
        <f t="shared" si="1027"/>
        <v>0.02307208238</v>
      </c>
      <c r="I148" s="235"/>
      <c r="J148" s="28"/>
      <c r="K148" s="28"/>
      <c r="L148" s="28"/>
      <c r="M148" s="28"/>
      <c r="N148" s="28"/>
      <c r="O148" s="28"/>
      <c r="P148" s="28"/>
      <c r="Q148" s="148"/>
      <c r="R148" s="28"/>
      <c r="S148" s="28"/>
      <c r="T148" s="28"/>
      <c r="U148" s="70"/>
      <c r="V148" s="70"/>
      <c r="W148" s="28"/>
      <c r="X148" s="149"/>
      <c r="Y148" s="77"/>
      <c r="Z148" s="77"/>
      <c r="AA148" s="36"/>
      <c r="AB148" s="36"/>
      <c r="AC148" s="36"/>
      <c r="AD148" s="74"/>
      <c r="AE148" s="28"/>
      <c r="AF148" s="28"/>
      <c r="AG148" s="28"/>
      <c r="AH148" s="28"/>
      <c r="AI148" s="28"/>
      <c r="AJ148" s="28"/>
      <c r="AK148" s="18"/>
      <c r="AL148" s="18"/>
      <c r="AM148" s="18"/>
      <c r="AN148" s="18"/>
      <c r="AO148" s="227"/>
      <c r="AP148" s="212"/>
      <c r="AQ148" s="212"/>
      <c r="AR148" s="212"/>
      <c r="AS148" s="84"/>
      <c r="AT148" s="84"/>
      <c r="AU148" s="94"/>
      <c r="AV148" s="94"/>
      <c r="AW148" s="94"/>
      <c r="AX148" s="94"/>
      <c r="AY148" s="94"/>
      <c r="AZ148" s="94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</row>
    <row r="149" ht="15.75" customHeight="1">
      <c r="A149" s="18"/>
      <c r="B149" s="70">
        <v>9.0</v>
      </c>
      <c r="C149" s="18">
        <v>38.0</v>
      </c>
      <c r="D149" s="232">
        <v>17.48</v>
      </c>
      <c r="E149" s="232">
        <f t="shared" si="1032"/>
        <v>17.8833</v>
      </c>
      <c r="F149" s="232">
        <f t="shared" si="1033"/>
        <v>18.27567425</v>
      </c>
      <c r="G149" s="28"/>
      <c r="H149" s="235">
        <f t="shared" si="1027"/>
        <v>0.02307208238</v>
      </c>
      <c r="I149" s="235"/>
      <c r="J149" s="28"/>
      <c r="K149" s="28"/>
      <c r="L149" s="28"/>
      <c r="M149" s="28"/>
      <c r="N149" s="28"/>
      <c r="O149" s="28"/>
      <c r="P149" s="28"/>
      <c r="Q149" s="148"/>
      <c r="R149" s="28"/>
      <c r="S149" s="28"/>
      <c r="T149" s="28"/>
      <c r="U149" s="70"/>
      <c r="V149" s="70"/>
      <c r="W149" s="28"/>
      <c r="X149" s="149"/>
      <c r="Y149" s="77"/>
      <c r="Z149" s="77"/>
      <c r="AA149" s="36"/>
      <c r="AB149" s="36"/>
      <c r="AC149" s="36"/>
      <c r="AD149" s="74"/>
      <c r="AE149" s="28"/>
      <c r="AF149" s="28"/>
      <c r="AG149" s="28"/>
      <c r="AH149" s="28"/>
      <c r="AI149" s="28"/>
      <c r="AJ149" s="28"/>
      <c r="AK149" s="18"/>
      <c r="AL149" s="18"/>
      <c r="AM149" s="18"/>
      <c r="AN149" s="18"/>
      <c r="AO149" s="227"/>
      <c r="AP149" s="212"/>
      <c r="AQ149" s="212"/>
      <c r="AR149" s="212"/>
      <c r="AS149" s="84"/>
      <c r="AT149" s="84"/>
      <c r="AU149" s="94"/>
      <c r="AV149" s="94"/>
      <c r="AW149" s="94"/>
      <c r="AX149" s="94"/>
      <c r="AY149" s="94"/>
      <c r="AZ149" s="94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</row>
    <row r="150" ht="15.75" customHeight="1">
      <c r="A150" s="18"/>
      <c r="B150" s="70">
        <v>10.0</v>
      </c>
      <c r="C150" s="18">
        <v>39.0</v>
      </c>
      <c r="D150" s="232">
        <v>17.57</v>
      </c>
      <c r="E150" s="232">
        <f t="shared" ref="E150:E151" si="1034">D150*$E$107+D150</f>
        <v>17.965325</v>
      </c>
      <c r="F150" s="232">
        <f t="shared" ref="F150:F151" si="1035">E150*$F$107+E150</f>
        <v>18.36954481</v>
      </c>
      <c r="G150" s="28"/>
      <c r="H150" s="235">
        <f t="shared" si="1027"/>
        <v>0.0225</v>
      </c>
      <c r="I150" s="235"/>
      <c r="J150" s="28"/>
      <c r="K150" s="28"/>
      <c r="L150" s="28"/>
      <c r="M150" s="28"/>
      <c r="N150" s="28"/>
      <c r="O150" s="28"/>
      <c r="P150" s="28"/>
      <c r="Q150" s="148"/>
      <c r="R150" s="28"/>
      <c r="S150" s="28"/>
      <c r="T150" s="28"/>
      <c r="U150" s="70"/>
      <c r="V150" s="70"/>
      <c r="W150" s="28"/>
      <c r="X150" s="149"/>
      <c r="Y150" s="77"/>
      <c r="Z150" s="77"/>
      <c r="AA150" s="36"/>
      <c r="AB150" s="36"/>
      <c r="AC150" s="36"/>
      <c r="AD150" s="74"/>
      <c r="AE150" s="28"/>
      <c r="AF150" s="28"/>
      <c r="AG150" s="28"/>
      <c r="AH150" s="28"/>
      <c r="AI150" s="28"/>
      <c r="AJ150" s="28"/>
      <c r="AK150" s="18"/>
      <c r="AL150" s="18"/>
      <c r="AM150" s="18"/>
      <c r="AN150" s="18"/>
      <c r="AO150" s="227"/>
      <c r="AP150" s="212"/>
      <c r="AQ150" s="212"/>
      <c r="AR150" s="212"/>
      <c r="AS150" s="84"/>
      <c r="AT150" s="84"/>
      <c r="AU150" s="94"/>
      <c r="AV150" s="94"/>
      <c r="AW150" s="94"/>
      <c r="AX150" s="94"/>
      <c r="AY150" s="94"/>
      <c r="AZ150" s="94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</row>
    <row r="151" ht="15.75" customHeight="1">
      <c r="A151" s="18"/>
      <c r="B151" s="70">
        <v>11.0</v>
      </c>
      <c r="C151" s="18">
        <v>40.0</v>
      </c>
      <c r="D151" s="232">
        <v>17.57</v>
      </c>
      <c r="E151" s="232">
        <f t="shared" si="1034"/>
        <v>17.965325</v>
      </c>
      <c r="F151" s="232">
        <f t="shared" si="1035"/>
        <v>18.36954481</v>
      </c>
      <c r="G151" s="28"/>
      <c r="H151" s="235">
        <f t="shared" si="1027"/>
        <v>0.0225</v>
      </c>
      <c r="I151" s="235"/>
      <c r="J151" s="28"/>
      <c r="K151" s="28"/>
      <c r="L151" s="28"/>
      <c r="M151" s="28"/>
      <c r="N151" s="28"/>
      <c r="O151" s="28"/>
      <c r="P151" s="28"/>
      <c r="Q151" s="148"/>
      <c r="R151" s="28"/>
      <c r="S151" s="28"/>
      <c r="T151" s="28"/>
      <c r="U151" s="70"/>
      <c r="V151" s="70"/>
      <c r="W151" s="28"/>
      <c r="X151" s="149"/>
      <c r="Y151" s="77"/>
      <c r="Z151" s="77"/>
      <c r="AA151" s="36"/>
      <c r="AB151" s="36"/>
      <c r="AC151" s="36"/>
      <c r="AD151" s="74"/>
      <c r="AE151" s="28"/>
      <c r="AF151" s="28"/>
      <c r="AG151" s="28"/>
      <c r="AH151" s="28"/>
      <c r="AI151" s="28"/>
      <c r="AJ151" s="28"/>
      <c r="AK151" s="18"/>
      <c r="AL151" s="18"/>
      <c r="AM151" s="18"/>
      <c r="AN151" s="18"/>
      <c r="AO151" s="227"/>
      <c r="AP151" s="212"/>
      <c r="AQ151" s="212"/>
      <c r="AR151" s="212"/>
      <c r="AS151" s="84"/>
      <c r="AT151" s="84"/>
      <c r="AU151" s="94"/>
      <c r="AV151" s="94"/>
      <c r="AW151" s="94"/>
      <c r="AX151" s="94"/>
      <c r="AY151" s="94"/>
      <c r="AZ151" s="94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</row>
    <row r="152" ht="15.75" customHeight="1">
      <c r="A152" s="18"/>
      <c r="B152" s="70">
        <v>12.0</v>
      </c>
      <c r="C152" s="18">
        <v>41.0</v>
      </c>
      <c r="D152" s="232">
        <v>17.66</v>
      </c>
      <c r="E152" s="232">
        <f t="shared" ref="E152:E153" si="1036">D152*$E$107+D152-0.01</f>
        <v>18.04735</v>
      </c>
      <c r="F152" s="232">
        <f t="shared" ref="F152:F153" si="1037">E152*$F$107+E152+0.01</f>
        <v>18.46341538</v>
      </c>
      <c r="G152" s="28"/>
      <c r="H152" s="235">
        <f t="shared" si="1027"/>
        <v>0.02193374858</v>
      </c>
      <c r="I152" s="235"/>
      <c r="J152" s="28"/>
      <c r="K152" s="28"/>
      <c r="L152" s="28"/>
      <c r="M152" s="28"/>
      <c r="N152" s="28"/>
      <c r="O152" s="28"/>
      <c r="P152" s="28"/>
      <c r="Q152" s="148"/>
      <c r="R152" s="28"/>
      <c r="S152" s="28"/>
      <c r="T152" s="28"/>
      <c r="U152" s="70"/>
      <c r="V152" s="70"/>
      <c r="W152" s="28"/>
      <c r="X152" s="149"/>
      <c r="Y152" s="77"/>
      <c r="Z152" s="77"/>
      <c r="AA152" s="36"/>
      <c r="AB152" s="36"/>
      <c r="AC152" s="36"/>
      <c r="AD152" s="74"/>
      <c r="AE152" s="28"/>
      <c r="AF152" s="28"/>
      <c r="AG152" s="28"/>
      <c r="AH152" s="28"/>
      <c r="AI152" s="28"/>
      <c r="AJ152" s="28"/>
      <c r="AK152" s="18"/>
      <c r="AL152" s="18"/>
      <c r="AM152" s="18"/>
      <c r="AN152" s="18"/>
      <c r="AO152" s="227"/>
      <c r="AP152" s="212"/>
      <c r="AQ152" s="212"/>
      <c r="AR152" s="212"/>
      <c r="AS152" s="84"/>
      <c r="AT152" s="84"/>
      <c r="AU152" s="94"/>
      <c r="AV152" s="94"/>
      <c r="AW152" s="94"/>
      <c r="AX152" s="94"/>
      <c r="AY152" s="94"/>
      <c r="AZ152" s="94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</row>
    <row r="153" ht="15.75" customHeight="1">
      <c r="A153" s="18"/>
      <c r="B153" s="70">
        <v>13.0</v>
      </c>
      <c r="C153" s="18">
        <v>42.0</v>
      </c>
      <c r="D153" s="232">
        <v>17.66</v>
      </c>
      <c r="E153" s="232">
        <f t="shared" si="1036"/>
        <v>18.04735</v>
      </c>
      <c r="F153" s="232">
        <f t="shared" si="1037"/>
        <v>18.46341538</v>
      </c>
      <c r="G153" s="28"/>
      <c r="H153" s="235">
        <f t="shared" si="1027"/>
        <v>0.02193374858</v>
      </c>
      <c r="I153" s="235"/>
      <c r="J153" s="28"/>
      <c r="K153" s="28"/>
      <c r="L153" s="28"/>
      <c r="M153" s="28"/>
      <c r="N153" s="28"/>
      <c r="O153" s="28"/>
      <c r="P153" s="28"/>
      <c r="Q153" s="148"/>
      <c r="R153" s="28"/>
      <c r="S153" s="28"/>
      <c r="T153" s="28"/>
      <c r="U153" s="70"/>
      <c r="V153" s="70"/>
      <c r="W153" s="28"/>
      <c r="X153" s="149"/>
      <c r="Y153" s="77"/>
      <c r="Z153" s="77"/>
      <c r="AA153" s="36"/>
      <c r="AB153" s="36"/>
      <c r="AC153" s="36"/>
      <c r="AD153" s="74"/>
      <c r="AE153" s="28"/>
      <c r="AF153" s="28"/>
      <c r="AG153" s="28"/>
      <c r="AH153" s="28"/>
      <c r="AI153" s="28"/>
      <c r="AJ153" s="28"/>
      <c r="AK153" s="18"/>
      <c r="AL153" s="18"/>
      <c r="AM153" s="18"/>
      <c r="AN153" s="18"/>
      <c r="AO153" s="227"/>
      <c r="AP153" s="212"/>
      <c r="AQ153" s="212"/>
      <c r="AR153" s="212"/>
      <c r="AS153" s="84"/>
      <c r="AT153" s="84"/>
      <c r="AU153" s="94"/>
      <c r="AV153" s="94"/>
      <c r="AW153" s="94"/>
      <c r="AX153" s="94"/>
      <c r="AY153" s="94"/>
      <c r="AZ153" s="94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</row>
    <row r="154" ht="15.75" customHeight="1">
      <c r="A154" s="18"/>
      <c r="B154" s="70">
        <v>14.0</v>
      </c>
      <c r="C154" s="18">
        <v>43.0</v>
      </c>
      <c r="D154" s="232">
        <v>17.82</v>
      </c>
      <c r="E154" s="232">
        <f t="shared" ref="E154:E165" si="1038">D154*$E$107+D154</f>
        <v>18.22095</v>
      </c>
      <c r="F154" s="232">
        <f t="shared" ref="F154:F157" si="1039">E154*$F$107+E154</f>
        <v>18.63092138</v>
      </c>
      <c r="G154" s="28"/>
      <c r="H154" s="235">
        <f t="shared" si="1027"/>
        <v>0.0225</v>
      </c>
      <c r="I154" s="235"/>
      <c r="J154" s="28"/>
      <c r="K154" s="28"/>
      <c r="L154" s="28"/>
      <c r="M154" s="28"/>
      <c r="N154" s="28"/>
      <c r="O154" s="28"/>
      <c r="P154" s="28"/>
      <c r="Q154" s="148"/>
      <c r="R154" s="28"/>
      <c r="S154" s="28"/>
      <c r="T154" s="28"/>
      <c r="U154" s="70"/>
      <c r="V154" s="70"/>
      <c r="W154" s="28"/>
      <c r="X154" s="149"/>
      <c r="Y154" s="77"/>
      <c r="Z154" s="77"/>
      <c r="AA154" s="36"/>
      <c r="AB154" s="36"/>
      <c r="AC154" s="36"/>
      <c r="AD154" s="74"/>
      <c r="AE154" s="28"/>
      <c r="AF154" s="28"/>
      <c r="AG154" s="28"/>
      <c r="AH154" s="28"/>
      <c r="AI154" s="28"/>
      <c r="AJ154" s="28"/>
      <c r="AK154" s="18"/>
      <c r="AL154" s="18"/>
      <c r="AM154" s="18"/>
      <c r="AN154" s="18"/>
      <c r="AO154" s="227"/>
      <c r="AP154" s="212"/>
      <c r="AQ154" s="212"/>
      <c r="AR154" s="212"/>
      <c r="AS154" s="84"/>
      <c r="AT154" s="84"/>
      <c r="AU154" s="94"/>
      <c r="AV154" s="94"/>
      <c r="AW154" s="94"/>
      <c r="AX154" s="94"/>
      <c r="AY154" s="94"/>
      <c r="AZ154" s="94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</row>
    <row r="155" ht="15.75" customHeight="1">
      <c r="A155" s="18"/>
      <c r="B155" s="70">
        <v>15.0</v>
      </c>
      <c r="C155" s="18">
        <v>44.0</v>
      </c>
      <c r="D155" s="232">
        <v>17.82</v>
      </c>
      <c r="E155" s="232">
        <f t="shared" si="1038"/>
        <v>18.22095</v>
      </c>
      <c r="F155" s="232">
        <f t="shared" si="1039"/>
        <v>18.63092138</v>
      </c>
      <c r="G155" s="28"/>
      <c r="H155" s="235">
        <f t="shared" si="1027"/>
        <v>0.0225</v>
      </c>
      <c r="I155" s="235"/>
      <c r="J155" s="28"/>
      <c r="K155" s="28"/>
      <c r="L155" s="28"/>
      <c r="M155" s="28"/>
      <c r="N155" s="28"/>
      <c r="O155" s="28"/>
      <c r="P155" s="28"/>
      <c r="Q155" s="148"/>
      <c r="R155" s="28"/>
      <c r="S155" s="28"/>
      <c r="T155" s="28"/>
      <c r="U155" s="70"/>
      <c r="V155" s="70"/>
      <c r="W155" s="28"/>
      <c r="X155" s="149"/>
      <c r="Y155" s="77"/>
      <c r="Z155" s="77"/>
      <c r="AA155" s="36"/>
      <c r="AB155" s="36"/>
      <c r="AC155" s="36"/>
      <c r="AD155" s="74"/>
      <c r="AE155" s="28"/>
      <c r="AF155" s="28"/>
      <c r="AG155" s="28"/>
      <c r="AH155" s="28"/>
      <c r="AI155" s="28"/>
      <c r="AJ155" s="28"/>
      <c r="AK155" s="18"/>
      <c r="AL155" s="18"/>
      <c r="AM155" s="18"/>
      <c r="AN155" s="18"/>
      <c r="AO155" s="227"/>
      <c r="AP155" s="212"/>
      <c r="AQ155" s="212"/>
      <c r="AR155" s="212"/>
      <c r="AS155" s="84"/>
      <c r="AT155" s="84"/>
      <c r="AU155" s="94"/>
      <c r="AV155" s="94"/>
      <c r="AW155" s="94"/>
      <c r="AX155" s="94"/>
      <c r="AY155" s="94"/>
      <c r="AZ155" s="94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</row>
    <row r="156" ht="15.75" customHeight="1">
      <c r="A156" s="18"/>
      <c r="B156" s="70">
        <v>16.0</v>
      </c>
      <c r="C156" s="18">
        <v>45.0</v>
      </c>
      <c r="D156" s="232">
        <v>18.0</v>
      </c>
      <c r="E156" s="232">
        <f t="shared" si="1038"/>
        <v>18.405</v>
      </c>
      <c r="F156" s="232">
        <f t="shared" si="1039"/>
        <v>18.8191125</v>
      </c>
      <c r="G156" s="28"/>
      <c r="H156" s="235">
        <f t="shared" si="1027"/>
        <v>0.0225</v>
      </c>
      <c r="I156" s="235"/>
      <c r="J156" s="28"/>
      <c r="K156" s="28"/>
      <c r="L156" s="28"/>
      <c r="M156" s="28"/>
      <c r="N156" s="28"/>
      <c r="O156" s="28"/>
      <c r="P156" s="28"/>
      <c r="Q156" s="148"/>
      <c r="R156" s="28"/>
      <c r="S156" s="28"/>
      <c r="T156" s="28"/>
      <c r="U156" s="70"/>
      <c r="V156" s="70"/>
      <c r="W156" s="28"/>
      <c r="X156" s="149"/>
      <c r="Y156" s="77"/>
      <c r="Z156" s="77"/>
      <c r="AA156" s="36"/>
      <c r="AB156" s="36"/>
      <c r="AC156" s="36"/>
      <c r="AD156" s="74"/>
      <c r="AE156" s="28"/>
      <c r="AF156" s="28"/>
      <c r="AG156" s="28"/>
      <c r="AH156" s="28"/>
      <c r="AI156" s="28"/>
      <c r="AJ156" s="28"/>
      <c r="AK156" s="18"/>
      <c r="AL156" s="18"/>
      <c r="AM156" s="18"/>
      <c r="AN156" s="18"/>
      <c r="AO156" s="227"/>
      <c r="AP156" s="212"/>
      <c r="AQ156" s="212"/>
      <c r="AR156" s="212"/>
      <c r="AS156" s="84"/>
      <c r="AT156" s="84"/>
      <c r="AU156" s="94"/>
      <c r="AV156" s="94"/>
      <c r="AW156" s="94"/>
      <c r="AX156" s="94"/>
      <c r="AY156" s="94"/>
      <c r="AZ156" s="94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</row>
    <row r="157" ht="15.75" customHeight="1">
      <c r="A157" s="18"/>
      <c r="B157" s="70">
        <v>17.0</v>
      </c>
      <c r="C157" s="18">
        <v>46.0</v>
      </c>
      <c r="D157" s="232">
        <v>18.0</v>
      </c>
      <c r="E157" s="232">
        <f t="shared" si="1038"/>
        <v>18.405</v>
      </c>
      <c r="F157" s="232">
        <f t="shared" si="1039"/>
        <v>18.8191125</v>
      </c>
      <c r="G157" s="28"/>
      <c r="H157" s="235">
        <f t="shared" si="1027"/>
        <v>0.0225</v>
      </c>
      <c r="I157" s="235"/>
      <c r="J157" s="28"/>
      <c r="K157" s="28"/>
      <c r="L157" s="28"/>
      <c r="M157" s="28"/>
      <c r="N157" s="28"/>
      <c r="O157" s="28"/>
      <c r="P157" s="28"/>
      <c r="Q157" s="148"/>
      <c r="R157" s="28"/>
      <c r="S157" s="28"/>
      <c r="T157" s="28"/>
      <c r="U157" s="70"/>
      <c r="V157" s="70"/>
      <c r="W157" s="28"/>
      <c r="X157" s="149"/>
      <c r="Y157" s="77"/>
      <c r="Z157" s="77"/>
      <c r="AA157" s="36"/>
      <c r="AB157" s="36"/>
      <c r="AC157" s="36"/>
      <c r="AD157" s="74"/>
      <c r="AE157" s="28"/>
      <c r="AF157" s="28"/>
      <c r="AG157" s="28"/>
      <c r="AH157" s="28"/>
      <c r="AI157" s="28"/>
      <c r="AJ157" s="28"/>
      <c r="AK157" s="18"/>
      <c r="AL157" s="18"/>
      <c r="AM157" s="18"/>
      <c r="AN157" s="18"/>
      <c r="AO157" s="227"/>
      <c r="AP157" s="212"/>
      <c r="AQ157" s="212"/>
      <c r="AR157" s="212"/>
      <c r="AS157" s="84"/>
      <c r="AT157" s="84"/>
      <c r="AU157" s="94"/>
      <c r="AV157" s="94"/>
      <c r="AW157" s="94"/>
      <c r="AX157" s="94"/>
      <c r="AY157" s="94"/>
      <c r="AZ157" s="94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</row>
    <row r="158" ht="15.75" customHeight="1">
      <c r="A158" s="18"/>
      <c r="B158" s="70">
        <v>18.0</v>
      </c>
      <c r="C158" s="18">
        <v>47.0</v>
      </c>
      <c r="D158" s="232">
        <v>18.19</v>
      </c>
      <c r="E158" s="232">
        <f t="shared" si="1038"/>
        <v>18.599275</v>
      </c>
      <c r="F158" s="232">
        <f t="shared" ref="F158:F163" si="1040">E158*$F$107+E158-0.01</f>
        <v>19.00775869</v>
      </c>
      <c r="G158" s="28"/>
      <c r="H158" s="235">
        <f t="shared" si="1027"/>
        <v>0.0225</v>
      </c>
      <c r="I158" s="235"/>
      <c r="J158" s="28"/>
      <c r="K158" s="28"/>
      <c r="L158" s="28"/>
      <c r="M158" s="28"/>
      <c r="N158" s="28"/>
      <c r="O158" s="28"/>
      <c r="P158" s="28"/>
      <c r="Q158" s="148"/>
      <c r="R158" s="28"/>
      <c r="S158" s="28"/>
      <c r="T158" s="28"/>
      <c r="U158" s="70"/>
      <c r="V158" s="70"/>
      <c r="W158" s="28"/>
      <c r="X158" s="149"/>
      <c r="Y158" s="77"/>
      <c r="Z158" s="77"/>
      <c r="AA158" s="36"/>
      <c r="AB158" s="36"/>
      <c r="AC158" s="36"/>
      <c r="AD158" s="74"/>
      <c r="AE158" s="28"/>
      <c r="AF158" s="28"/>
      <c r="AG158" s="28"/>
      <c r="AH158" s="28"/>
      <c r="AI158" s="28"/>
      <c r="AJ158" s="28"/>
      <c r="AK158" s="18"/>
      <c r="AL158" s="18"/>
      <c r="AM158" s="18"/>
      <c r="AN158" s="18"/>
      <c r="AO158" s="227"/>
      <c r="AP158" s="212"/>
      <c r="AQ158" s="212"/>
      <c r="AR158" s="212"/>
      <c r="AS158" s="84"/>
      <c r="AT158" s="84"/>
      <c r="AU158" s="94"/>
      <c r="AV158" s="94"/>
      <c r="AW158" s="94"/>
      <c r="AX158" s="94"/>
      <c r="AY158" s="94"/>
      <c r="AZ158" s="94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</row>
    <row r="159" ht="15.75" customHeight="1">
      <c r="A159" s="18"/>
      <c r="B159" s="70">
        <v>19.0</v>
      </c>
      <c r="C159" s="18">
        <v>48.0</v>
      </c>
      <c r="D159" s="232">
        <v>18.19</v>
      </c>
      <c r="E159" s="232">
        <f t="shared" si="1038"/>
        <v>18.599275</v>
      </c>
      <c r="F159" s="232">
        <f t="shared" si="1040"/>
        <v>19.00775869</v>
      </c>
      <c r="G159" s="28"/>
      <c r="H159" s="235">
        <f t="shared" si="1027"/>
        <v>0.0225</v>
      </c>
      <c r="I159" s="235"/>
      <c r="J159" s="28"/>
      <c r="K159" s="28"/>
      <c r="L159" s="28"/>
      <c r="M159" s="28"/>
      <c r="N159" s="28"/>
      <c r="O159" s="28"/>
      <c r="P159" s="28"/>
      <c r="Q159" s="148"/>
      <c r="R159" s="28"/>
      <c r="S159" s="28"/>
      <c r="T159" s="28"/>
      <c r="U159" s="70"/>
      <c r="V159" s="70"/>
      <c r="W159" s="28"/>
      <c r="X159" s="149"/>
      <c r="Y159" s="77"/>
      <c r="Z159" s="77"/>
      <c r="AA159" s="36"/>
      <c r="AB159" s="36"/>
      <c r="AC159" s="36"/>
      <c r="AD159" s="74"/>
      <c r="AE159" s="28"/>
      <c r="AF159" s="28"/>
      <c r="AG159" s="28"/>
      <c r="AH159" s="28"/>
      <c r="AI159" s="28"/>
      <c r="AJ159" s="28"/>
      <c r="AK159" s="18"/>
      <c r="AL159" s="18"/>
      <c r="AM159" s="18"/>
      <c r="AN159" s="18"/>
      <c r="AO159" s="227"/>
      <c r="AP159" s="212"/>
      <c r="AQ159" s="212"/>
      <c r="AR159" s="212"/>
      <c r="AS159" s="84"/>
      <c r="AT159" s="84"/>
      <c r="AU159" s="94"/>
      <c r="AV159" s="94"/>
      <c r="AW159" s="94"/>
      <c r="AX159" s="94"/>
      <c r="AY159" s="94"/>
      <c r="AZ159" s="94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</row>
    <row r="160" ht="15.75" customHeight="1">
      <c r="A160" s="18"/>
      <c r="B160" s="70">
        <v>20.0</v>
      </c>
      <c r="C160" s="18">
        <v>49.0</v>
      </c>
      <c r="D160" s="232">
        <v>18.35</v>
      </c>
      <c r="E160" s="232">
        <f t="shared" si="1038"/>
        <v>18.762875</v>
      </c>
      <c r="F160" s="232">
        <f t="shared" si="1040"/>
        <v>19.17503969</v>
      </c>
      <c r="G160" s="28"/>
      <c r="H160" s="235">
        <f t="shared" si="1027"/>
        <v>0.0225</v>
      </c>
      <c r="I160" s="235"/>
      <c r="J160" s="28"/>
      <c r="K160" s="28"/>
      <c r="L160" s="28"/>
      <c r="M160" s="28"/>
      <c r="N160" s="28"/>
      <c r="O160" s="28"/>
      <c r="P160" s="28"/>
      <c r="Q160" s="148"/>
      <c r="R160" s="28"/>
      <c r="S160" s="28"/>
      <c r="T160" s="28"/>
      <c r="U160" s="70"/>
      <c r="V160" s="70"/>
      <c r="W160" s="28"/>
      <c r="X160" s="149"/>
      <c r="Y160" s="77"/>
      <c r="Z160" s="77"/>
      <c r="AA160" s="36"/>
      <c r="AB160" s="36"/>
      <c r="AC160" s="36"/>
      <c r="AD160" s="74"/>
      <c r="AE160" s="28"/>
      <c r="AF160" s="28"/>
      <c r="AG160" s="28"/>
      <c r="AH160" s="28"/>
      <c r="AI160" s="28"/>
      <c r="AJ160" s="28"/>
      <c r="AK160" s="18"/>
      <c r="AL160" s="18"/>
      <c r="AM160" s="18"/>
      <c r="AN160" s="18"/>
      <c r="AO160" s="227"/>
      <c r="AP160" s="212"/>
      <c r="AQ160" s="212"/>
      <c r="AR160" s="212"/>
      <c r="AS160" s="84"/>
      <c r="AT160" s="84"/>
      <c r="AU160" s="94"/>
      <c r="AV160" s="94"/>
      <c r="AW160" s="94"/>
      <c r="AX160" s="94"/>
      <c r="AY160" s="94"/>
      <c r="AZ160" s="94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</row>
    <row r="161" ht="15.75" customHeight="1">
      <c r="A161" s="18"/>
      <c r="B161" s="70">
        <v>21.0</v>
      </c>
      <c r="C161" s="18">
        <v>50.0</v>
      </c>
      <c r="D161" s="232">
        <v>18.35</v>
      </c>
      <c r="E161" s="232">
        <f t="shared" si="1038"/>
        <v>18.762875</v>
      </c>
      <c r="F161" s="232">
        <f t="shared" si="1040"/>
        <v>19.17503969</v>
      </c>
      <c r="G161" s="28"/>
      <c r="H161" s="235">
        <f t="shared" si="1027"/>
        <v>0.0225</v>
      </c>
      <c r="I161" s="235"/>
      <c r="J161" s="28"/>
      <c r="K161" s="28"/>
      <c r="L161" s="28"/>
      <c r="M161" s="28"/>
      <c r="N161" s="28"/>
      <c r="O161" s="28"/>
      <c r="P161" s="28"/>
      <c r="Q161" s="148"/>
      <c r="R161" s="28"/>
      <c r="S161" s="28"/>
      <c r="T161" s="28"/>
      <c r="U161" s="70"/>
      <c r="V161" s="70"/>
      <c r="W161" s="28"/>
      <c r="X161" s="149"/>
      <c r="Y161" s="77"/>
      <c r="Z161" s="77"/>
      <c r="AA161" s="36"/>
      <c r="AB161" s="36"/>
      <c r="AC161" s="36"/>
      <c r="AD161" s="74"/>
      <c r="AE161" s="28"/>
      <c r="AF161" s="28"/>
      <c r="AG161" s="28"/>
      <c r="AH161" s="28"/>
      <c r="AI161" s="28"/>
      <c r="AJ161" s="28"/>
      <c r="AK161" s="18"/>
      <c r="AL161" s="18"/>
      <c r="AM161" s="18"/>
      <c r="AN161" s="18"/>
      <c r="AO161" s="227"/>
      <c r="AP161" s="212"/>
      <c r="AQ161" s="212"/>
      <c r="AR161" s="212"/>
      <c r="AS161" s="84"/>
      <c r="AT161" s="84"/>
      <c r="AU161" s="94"/>
      <c r="AV161" s="94"/>
      <c r="AW161" s="94"/>
      <c r="AX161" s="94"/>
      <c r="AY161" s="94"/>
      <c r="AZ161" s="94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</row>
    <row r="162" ht="15.75" customHeight="1">
      <c r="A162" s="18"/>
      <c r="B162" s="70">
        <v>22.0</v>
      </c>
      <c r="C162" s="18">
        <v>51.0</v>
      </c>
      <c r="D162" s="232">
        <v>18.54</v>
      </c>
      <c r="E162" s="232">
        <f t="shared" si="1038"/>
        <v>18.95715</v>
      </c>
      <c r="F162" s="232">
        <f t="shared" si="1040"/>
        <v>19.37368588</v>
      </c>
      <c r="G162" s="28"/>
      <c r="H162" s="235">
        <f t="shared" si="1027"/>
        <v>0.0225</v>
      </c>
      <c r="I162" s="235"/>
      <c r="J162" s="28"/>
      <c r="K162" s="28"/>
      <c r="L162" s="28"/>
      <c r="M162" s="28"/>
      <c r="N162" s="28"/>
      <c r="O162" s="28"/>
      <c r="P162" s="28"/>
      <c r="Q162" s="148"/>
      <c r="R162" s="28"/>
      <c r="S162" s="28"/>
      <c r="T162" s="28"/>
      <c r="U162" s="70"/>
      <c r="V162" s="70"/>
      <c r="W162" s="28"/>
      <c r="X162" s="149"/>
      <c r="Y162" s="77"/>
      <c r="Z162" s="77"/>
      <c r="AA162" s="36"/>
      <c r="AB162" s="36"/>
      <c r="AC162" s="36"/>
      <c r="AD162" s="74"/>
      <c r="AE162" s="28"/>
      <c r="AF162" s="28"/>
      <c r="AG162" s="28"/>
      <c r="AH162" s="28"/>
      <c r="AI162" s="28"/>
      <c r="AJ162" s="28"/>
      <c r="AK162" s="18"/>
      <c r="AL162" s="18"/>
      <c r="AM162" s="18"/>
      <c r="AN162" s="18"/>
      <c r="AO162" s="227"/>
      <c r="AP162" s="212"/>
      <c r="AQ162" s="212"/>
      <c r="AR162" s="212"/>
      <c r="AS162" s="84"/>
      <c r="AT162" s="84"/>
      <c r="AU162" s="94"/>
      <c r="AV162" s="94"/>
      <c r="AW162" s="94"/>
      <c r="AX162" s="94"/>
      <c r="AY162" s="94"/>
      <c r="AZ162" s="94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</row>
    <row r="163" ht="15.75" customHeight="1">
      <c r="A163" s="18"/>
      <c r="B163" s="70">
        <v>23.0</v>
      </c>
      <c r="C163" s="18">
        <v>52.0</v>
      </c>
      <c r="D163" s="232">
        <v>18.54</v>
      </c>
      <c r="E163" s="232">
        <f t="shared" si="1038"/>
        <v>18.95715</v>
      </c>
      <c r="F163" s="232">
        <f t="shared" si="1040"/>
        <v>19.37368588</v>
      </c>
      <c r="G163" s="28"/>
      <c r="H163" s="235">
        <f t="shared" si="1027"/>
        <v>0.0225</v>
      </c>
      <c r="I163" s="235"/>
      <c r="J163" s="28"/>
      <c r="K163" s="28"/>
      <c r="L163" s="28"/>
      <c r="M163" s="28"/>
      <c r="N163" s="28"/>
      <c r="O163" s="28"/>
      <c r="P163" s="28"/>
      <c r="Q163" s="148"/>
      <c r="R163" s="28"/>
      <c r="S163" s="28"/>
      <c r="T163" s="28"/>
      <c r="U163" s="70"/>
      <c r="V163" s="70"/>
      <c r="W163" s="28"/>
      <c r="X163" s="149"/>
      <c r="Y163" s="77"/>
      <c r="Z163" s="77"/>
      <c r="AA163" s="36"/>
      <c r="AB163" s="36"/>
      <c r="AC163" s="36"/>
      <c r="AD163" s="74"/>
      <c r="AE163" s="28"/>
      <c r="AF163" s="28"/>
      <c r="AG163" s="28"/>
      <c r="AH163" s="28"/>
      <c r="AI163" s="28"/>
      <c r="AJ163" s="28"/>
      <c r="AK163" s="18"/>
      <c r="AL163" s="18"/>
      <c r="AM163" s="18"/>
      <c r="AN163" s="18"/>
      <c r="AO163" s="227"/>
      <c r="AP163" s="212"/>
      <c r="AQ163" s="212"/>
      <c r="AR163" s="212"/>
      <c r="AS163" s="84"/>
      <c r="AT163" s="84"/>
      <c r="AU163" s="94"/>
      <c r="AV163" s="94"/>
      <c r="AW163" s="94"/>
      <c r="AX163" s="94"/>
      <c r="AY163" s="94"/>
      <c r="AZ163" s="94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</row>
    <row r="164" ht="15.75" customHeight="1">
      <c r="A164" s="18"/>
      <c r="B164" s="70">
        <v>24.0</v>
      </c>
      <c r="C164" s="18">
        <v>53.0</v>
      </c>
      <c r="D164" s="232">
        <v>18.73</v>
      </c>
      <c r="E164" s="232">
        <f t="shared" si="1038"/>
        <v>19.151425</v>
      </c>
      <c r="F164" s="232">
        <f t="shared" ref="F164:F165" si="1041">E164*$F$107+E164</f>
        <v>19.58233206</v>
      </c>
      <c r="G164" s="28"/>
      <c r="H164" s="235">
        <f t="shared" si="1027"/>
        <v>0.0225</v>
      </c>
      <c r="I164" s="235"/>
      <c r="J164" s="28"/>
      <c r="K164" s="28"/>
      <c r="L164" s="28"/>
      <c r="M164" s="28"/>
      <c r="N164" s="28"/>
      <c r="O164" s="28"/>
      <c r="P164" s="28"/>
      <c r="Q164" s="148"/>
      <c r="R164" s="28"/>
      <c r="S164" s="28"/>
      <c r="T164" s="28"/>
      <c r="U164" s="70"/>
      <c r="V164" s="70"/>
      <c r="W164" s="28"/>
      <c r="X164" s="149"/>
      <c r="Y164" s="77"/>
      <c r="Z164" s="77"/>
      <c r="AA164" s="36"/>
      <c r="AB164" s="36"/>
      <c r="AC164" s="36"/>
      <c r="AD164" s="74"/>
      <c r="AE164" s="28"/>
      <c r="AF164" s="28"/>
      <c r="AG164" s="28"/>
      <c r="AH164" s="28"/>
      <c r="AI164" s="28"/>
      <c r="AJ164" s="28"/>
      <c r="AK164" s="18"/>
      <c r="AL164" s="18"/>
      <c r="AM164" s="18"/>
      <c r="AN164" s="18"/>
      <c r="AO164" s="227"/>
      <c r="AP164" s="212"/>
      <c r="AQ164" s="212"/>
      <c r="AR164" s="212"/>
      <c r="AS164" s="84"/>
      <c r="AT164" s="84"/>
      <c r="AU164" s="94"/>
      <c r="AV164" s="94"/>
      <c r="AW164" s="94"/>
      <c r="AX164" s="94"/>
      <c r="AY164" s="94"/>
      <c r="AZ164" s="94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</row>
    <row r="165" ht="15.75" customHeight="1">
      <c r="A165" s="18"/>
      <c r="B165" s="70" t="s">
        <v>265</v>
      </c>
      <c r="C165" s="18">
        <v>54.0</v>
      </c>
      <c r="D165" s="232">
        <v>18.73</v>
      </c>
      <c r="E165" s="232">
        <f t="shared" si="1038"/>
        <v>19.151425</v>
      </c>
      <c r="F165" s="232">
        <f t="shared" si="1041"/>
        <v>19.58233206</v>
      </c>
      <c r="G165" s="28"/>
      <c r="H165" s="235">
        <f t="shared" si="1027"/>
        <v>0.0225</v>
      </c>
      <c r="I165" s="235"/>
      <c r="J165" s="28"/>
      <c r="K165" s="28"/>
      <c r="L165" s="28"/>
      <c r="M165" s="28"/>
      <c r="N165" s="28"/>
      <c r="O165" s="28"/>
      <c r="P165" s="28"/>
      <c r="Q165" s="148"/>
      <c r="R165" s="28"/>
      <c r="S165" s="28"/>
      <c r="T165" s="28"/>
      <c r="U165" s="70"/>
      <c r="V165" s="70"/>
      <c r="W165" s="28"/>
      <c r="X165" s="149"/>
      <c r="Y165" s="77"/>
      <c r="Z165" s="77"/>
      <c r="AA165" s="36"/>
      <c r="AB165" s="36"/>
      <c r="AC165" s="36"/>
      <c r="AD165" s="74"/>
      <c r="AE165" s="28"/>
      <c r="AF165" s="28"/>
      <c r="AG165" s="28"/>
      <c r="AH165" s="28"/>
      <c r="AI165" s="28"/>
      <c r="AJ165" s="28"/>
      <c r="AK165" s="18"/>
      <c r="AL165" s="18"/>
      <c r="AM165" s="18"/>
      <c r="AN165" s="18"/>
      <c r="AO165" s="227"/>
      <c r="AP165" s="212"/>
      <c r="AQ165" s="212"/>
      <c r="AR165" s="212"/>
      <c r="AS165" s="84"/>
      <c r="AT165" s="84"/>
      <c r="AU165" s="94"/>
      <c r="AV165" s="94"/>
      <c r="AW165" s="94"/>
      <c r="AX165" s="94"/>
      <c r="AY165" s="94"/>
      <c r="AZ165" s="94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</row>
    <row r="166" ht="15.75" customHeight="1">
      <c r="A166" s="18"/>
      <c r="B166" s="112" t="s">
        <v>267</v>
      </c>
      <c r="C166" s="18"/>
      <c r="D166" s="232"/>
      <c r="E166" s="232"/>
      <c r="F166" s="232"/>
      <c r="G166" s="28"/>
      <c r="H166" s="235"/>
      <c r="I166" s="235"/>
      <c r="J166" s="28"/>
      <c r="K166" s="28"/>
      <c r="L166" s="28"/>
      <c r="M166" s="28"/>
      <c r="N166" s="28"/>
      <c r="O166" s="28"/>
      <c r="P166" s="28"/>
      <c r="Q166" s="148"/>
      <c r="R166" s="28"/>
      <c r="S166" s="28"/>
      <c r="T166" s="28"/>
      <c r="U166" s="70"/>
      <c r="V166" s="70"/>
      <c r="W166" s="28"/>
      <c r="X166" s="149"/>
      <c r="Y166" s="77"/>
      <c r="Z166" s="77"/>
      <c r="AA166" s="36"/>
      <c r="AB166" s="36"/>
      <c r="AC166" s="36"/>
      <c r="AD166" s="74"/>
      <c r="AE166" s="28"/>
      <c r="AF166" s="28"/>
      <c r="AG166" s="28"/>
      <c r="AH166" s="28"/>
      <c r="AI166" s="28"/>
      <c r="AJ166" s="28"/>
      <c r="AK166" s="18"/>
      <c r="AL166" s="18"/>
      <c r="AM166" s="18"/>
      <c r="AN166" s="18"/>
      <c r="AO166" s="227"/>
      <c r="AP166" s="212"/>
      <c r="AQ166" s="212"/>
      <c r="AR166" s="212"/>
      <c r="AS166" s="84"/>
      <c r="AT166" s="84"/>
      <c r="AU166" s="94"/>
      <c r="AV166" s="94"/>
      <c r="AW166" s="94"/>
      <c r="AX166" s="94"/>
      <c r="AY166" s="94"/>
      <c r="AZ166" s="94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</row>
    <row r="167" ht="15.75" customHeight="1">
      <c r="A167" s="18"/>
      <c r="B167" s="70" t="s">
        <v>263</v>
      </c>
      <c r="C167" s="18">
        <v>55.0</v>
      </c>
      <c r="D167" s="232">
        <v>17.34</v>
      </c>
      <c r="E167" s="232">
        <f t="shared" ref="E167:E169" si="1042">D167*$E$107+D167</f>
        <v>17.73015</v>
      </c>
      <c r="F167" s="232">
        <f>E167*$F$107+E167</f>
        <v>18.12907838</v>
      </c>
      <c r="G167" s="28"/>
      <c r="H167" s="235">
        <f t="shared" ref="H167:H193" si="1043">(E167-D167)/D167</f>
        <v>0.0225</v>
      </c>
      <c r="I167" s="235"/>
      <c r="J167" s="28"/>
      <c r="K167" s="28"/>
      <c r="L167" s="28"/>
      <c r="M167" s="28"/>
      <c r="N167" s="28"/>
      <c r="O167" s="28"/>
      <c r="P167" s="28"/>
      <c r="Q167" s="148"/>
      <c r="R167" s="28"/>
      <c r="S167" s="28"/>
      <c r="T167" s="28"/>
      <c r="U167" s="70"/>
      <c r="V167" s="70"/>
      <c r="W167" s="28"/>
      <c r="X167" s="149"/>
      <c r="Y167" s="77"/>
      <c r="Z167" s="77"/>
      <c r="AA167" s="36"/>
      <c r="AB167" s="36"/>
      <c r="AC167" s="36"/>
      <c r="AD167" s="74"/>
      <c r="AE167" s="28"/>
      <c r="AF167" s="28"/>
      <c r="AG167" s="28"/>
      <c r="AH167" s="28"/>
      <c r="AI167" s="28"/>
      <c r="AJ167" s="28"/>
      <c r="AK167" s="18"/>
      <c r="AL167" s="18"/>
      <c r="AM167" s="18"/>
      <c r="AN167" s="18"/>
      <c r="AO167" s="227"/>
      <c r="AP167" s="212"/>
      <c r="AQ167" s="212"/>
      <c r="AR167" s="212"/>
      <c r="AS167" s="84"/>
      <c r="AT167" s="84"/>
      <c r="AU167" s="94"/>
      <c r="AV167" s="94"/>
      <c r="AW167" s="94"/>
      <c r="AX167" s="94"/>
      <c r="AY167" s="94"/>
      <c r="AZ167" s="94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</row>
    <row r="168" ht="15.75" customHeight="1">
      <c r="A168" s="18"/>
      <c r="B168" s="70" t="s">
        <v>264</v>
      </c>
      <c r="C168" s="18">
        <v>56.0</v>
      </c>
      <c r="D168" s="232">
        <v>18.06</v>
      </c>
      <c r="E168" s="232">
        <f t="shared" si="1042"/>
        <v>18.46635</v>
      </c>
      <c r="F168" s="232">
        <f t="shared" ref="F168:F169" si="1044">E168*$F$107+E168+0.01</f>
        <v>18.89184288</v>
      </c>
      <c r="G168" s="28"/>
      <c r="H168" s="235">
        <f t="shared" si="1043"/>
        <v>0.0225</v>
      </c>
      <c r="I168" s="235"/>
      <c r="J168" s="28"/>
      <c r="K168" s="28"/>
      <c r="L168" s="28"/>
      <c r="M168" s="28"/>
      <c r="N168" s="28"/>
      <c r="O168" s="28"/>
      <c r="P168" s="28"/>
      <c r="Q168" s="148"/>
      <c r="R168" s="28"/>
      <c r="S168" s="28"/>
      <c r="T168" s="28"/>
      <c r="U168" s="70"/>
      <c r="V168" s="70"/>
      <c r="W168" s="28"/>
      <c r="X168" s="149"/>
      <c r="Y168" s="77"/>
      <c r="Z168" s="77"/>
      <c r="AA168" s="36"/>
      <c r="AB168" s="36"/>
      <c r="AC168" s="36"/>
      <c r="AD168" s="74"/>
      <c r="AE168" s="28"/>
      <c r="AF168" s="28"/>
      <c r="AG168" s="28"/>
      <c r="AH168" s="28"/>
      <c r="AI168" s="28"/>
      <c r="AJ168" s="28"/>
      <c r="AK168" s="18"/>
      <c r="AL168" s="18"/>
      <c r="AM168" s="18"/>
      <c r="AN168" s="18"/>
      <c r="AO168" s="227"/>
      <c r="AP168" s="212"/>
      <c r="AQ168" s="212"/>
      <c r="AR168" s="212"/>
      <c r="AS168" s="84"/>
      <c r="AT168" s="84"/>
      <c r="AU168" s="94"/>
      <c r="AV168" s="94"/>
      <c r="AW168" s="94"/>
      <c r="AX168" s="94"/>
      <c r="AY168" s="94"/>
      <c r="AZ168" s="94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</row>
    <row r="169" ht="15.75" customHeight="1">
      <c r="A169" s="18"/>
      <c r="B169" s="70" t="s">
        <v>154</v>
      </c>
      <c r="C169" s="18">
        <v>57.0</v>
      </c>
      <c r="D169" s="232">
        <v>18.06</v>
      </c>
      <c r="E169" s="232">
        <f t="shared" si="1042"/>
        <v>18.46635</v>
      </c>
      <c r="F169" s="232">
        <f t="shared" si="1044"/>
        <v>18.89184288</v>
      </c>
      <c r="G169" s="28"/>
      <c r="H169" s="235">
        <f t="shared" si="1043"/>
        <v>0.0225</v>
      </c>
      <c r="I169" s="235"/>
      <c r="J169" s="28"/>
      <c r="K169" s="28"/>
      <c r="L169" s="28"/>
      <c r="M169" s="28"/>
      <c r="N169" s="28"/>
      <c r="O169" s="28"/>
      <c r="P169" s="28"/>
      <c r="Q169" s="148"/>
      <c r="R169" s="28"/>
      <c r="S169" s="28"/>
      <c r="T169" s="28"/>
      <c r="U169" s="70"/>
      <c r="V169" s="70"/>
      <c r="W169" s="28"/>
      <c r="X169" s="149"/>
      <c r="Y169" s="77"/>
      <c r="Z169" s="77"/>
      <c r="AA169" s="36"/>
      <c r="AB169" s="36"/>
      <c r="AC169" s="36"/>
      <c r="AD169" s="74"/>
      <c r="AE169" s="28"/>
      <c r="AF169" s="28"/>
      <c r="AG169" s="28"/>
      <c r="AH169" s="28"/>
      <c r="AI169" s="28"/>
      <c r="AJ169" s="28"/>
      <c r="AK169" s="18"/>
      <c r="AL169" s="18"/>
      <c r="AM169" s="18"/>
      <c r="AN169" s="18"/>
      <c r="AO169" s="227"/>
      <c r="AP169" s="212"/>
      <c r="AQ169" s="212"/>
      <c r="AR169" s="212"/>
      <c r="AS169" s="84"/>
      <c r="AT169" s="84"/>
      <c r="AU169" s="94"/>
      <c r="AV169" s="94"/>
      <c r="AW169" s="94"/>
      <c r="AX169" s="94"/>
      <c r="AY169" s="94"/>
      <c r="AZ169" s="94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</row>
    <row r="170" ht="15.75" customHeight="1">
      <c r="A170" s="18"/>
      <c r="B170" s="70">
        <v>2.0</v>
      </c>
      <c r="C170" s="18">
        <v>58.0</v>
      </c>
      <c r="D170" s="232">
        <v>18.16</v>
      </c>
      <c r="E170" s="232">
        <f t="shared" ref="E170:E171" si="1045">D170*$E$107+D170-0.01</f>
        <v>18.5586</v>
      </c>
      <c r="F170" s="232">
        <f t="shared" ref="F170:F175" si="1046">E170*$F$107+E170</f>
        <v>18.9761685</v>
      </c>
      <c r="G170" s="28"/>
      <c r="H170" s="235">
        <f t="shared" si="1043"/>
        <v>0.02194933921</v>
      </c>
      <c r="I170" s="235"/>
      <c r="J170" s="28"/>
      <c r="K170" s="28"/>
      <c r="L170" s="28"/>
      <c r="M170" s="28"/>
      <c r="N170" s="28"/>
      <c r="O170" s="28"/>
      <c r="P170" s="28"/>
      <c r="Q170" s="148"/>
      <c r="R170" s="28"/>
      <c r="S170" s="28"/>
      <c r="T170" s="28"/>
      <c r="U170" s="70"/>
      <c r="V170" s="70"/>
      <c r="W170" s="28"/>
      <c r="X170" s="149"/>
      <c r="Y170" s="77"/>
      <c r="Z170" s="77"/>
      <c r="AA170" s="36"/>
      <c r="AB170" s="36"/>
      <c r="AC170" s="36"/>
      <c r="AD170" s="74"/>
      <c r="AE170" s="28"/>
      <c r="AF170" s="28"/>
      <c r="AG170" s="28"/>
      <c r="AH170" s="28"/>
      <c r="AI170" s="28"/>
      <c r="AJ170" s="28"/>
      <c r="AK170" s="18"/>
      <c r="AL170" s="18"/>
      <c r="AM170" s="18"/>
      <c r="AN170" s="18"/>
      <c r="AO170" s="227"/>
      <c r="AP170" s="212"/>
      <c r="AQ170" s="212"/>
      <c r="AR170" s="212"/>
      <c r="AS170" s="84"/>
      <c r="AT170" s="84"/>
      <c r="AU170" s="94"/>
      <c r="AV170" s="94"/>
      <c r="AW170" s="94"/>
      <c r="AX170" s="94"/>
      <c r="AY170" s="94"/>
      <c r="AZ170" s="94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</row>
    <row r="171" ht="15.75" customHeight="1">
      <c r="A171" s="18"/>
      <c r="B171" s="70">
        <v>3.0</v>
      </c>
      <c r="C171" s="18">
        <v>59.0</v>
      </c>
      <c r="D171" s="232">
        <v>18.16</v>
      </c>
      <c r="E171" s="232">
        <f t="shared" si="1045"/>
        <v>18.5586</v>
      </c>
      <c r="F171" s="232">
        <f t="shared" si="1046"/>
        <v>18.9761685</v>
      </c>
      <c r="G171" s="28"/>
      <c r="H171" s="235">
        <f t="shared" si="1043"/>
        <v>0.02194933921</v>
      </c>
      <c r="I171" s="235"/>
      <c r="J171" s="28"/>
      <c r="K171" s="28"/>
      <c r="L171" s="28"/>
      <c r="M171" s="28"/>
      <c r="N171" s="28"/>
      <c r="O171" s="28"/>
      <c r="P171" s="28"/>
      <c r="Q171" s="148"/>
      <c r="R171" s="28"/>
      <c r="S171" s="28"/>
      <c r="T171" s="28"/>
      <c r="U171" s="70"/>
      <c r="V171" s="70"/>
      <c r="W171" s="28"/>
      <c r="X171" s="149"/>
      <c r="Y171" s="77"/>
      <c r="Z171" s="77"/>
      <c r="AA171" s="36"/>
      <c r="AB171" s="36"/>
      <c r="AC171" s="36"/>
      <c r="AD171" s="74"/>
      <c r="AE171" s="28"/>
      <c r="AF171" s="28"/>
      <c r="AG171" s="28"/>
      <c r="AH171" s="28"/>
      <c r="AI171" s="28"/>
      <c r="AJ171" s="28"/>
      <c r="AK171" s="18"/>
      <c r="AL171" s="18"/>
      <c r="AM171" s="18"/>
      <c r="AN171" s="18"/>
      <c r="AO171" s="227"/>
      <c r="AP171" s="212"/>
      <c r="AQ171" s="212"/>
      <c r="AR171" s="212"/>
      <c r="AS171" s="84"/>
      <c r="AT171" s="84"/>
      <c r="AU171" s="94"/>
      <c r="AV171" s="94"/>
      <c r="AW171" s="94"/>
      <c r="AX171" s="94"/>
      <c r="AY171" s="94"/>
      <c r="AZ171" s="94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</row>
    <row r="172" ht="15.75" customHeight="1">
      <c r="A172" s="18"/>
      <c r="B172" s="70">
        <v>4.0</v>
      </c>
      <c r="C172" s="18">
        <v>60.0</v>
      </c>
      <c r="D172" s="232">
        <v>18.24</v>
      </c>
      <c r="E172" s="232">
        <f t="shared" ref="E172:E175" si="1047">D172*$E$107+D172</f>
        <v>18.6504</v>
      </c>
      <c r="F172" s="232">
        <f t="shared" si="1046"/>
        <v>19.070034</v>
      </c>
      <c r="G172" s="28"/>
      <c r="H172" s="235">
        <f t="shared" si="1043"/>
        <v>0.0225</v>
      </c>
      <c r="I172" s="235"/>
      <c r="J172" s="28"/>
      <c r="K172" s="28"/>
      <c r="L172" s="28"/>
      <c r="M172" s="28"/>
      <c r="N172" s="28"/>
      <c r="O172" s="28"/>
      <c r="P172" s="28"/>
      <c r="Q172" s="148"/>
      <c r="R172" s="28"/>
      <c r="S172" s="28"/>
      <c r="T172" s="28"/>
      <c r="U172" s="70"/>
      <c r="V172" s="70"/>
      <c r="W172" s="28"/>
      <c r="X172" s="149"/>
      <c r="Y172" s="77"/>
      <c r="Z172" s="77"/>
      <c r="AA172" s="36"/>
      <c r="AB172" s="36"/>
      <c r="AC172" s="36"/>
      <c r="AD172" s="74"/>
      <c r="AE172" s="28"/>
      <c r="AF172" s="28"/>
      <c r="AG172" s="28"/>
      <c r="AH172" s="28"/>
      <c r="AI172" s="28"/>
      <c r="AJ172" s="28"/>
      <c r="AK172" s="18"/>
      <c r="AL172" s="18"/>
      <c r="AM172" s="18"/>
      <c r="AN172" s="18"/>
      <c r="AO172" s="227"/>
      <c r="AP172" s="212"/>
      <c r="AQ172" s="212"/>
      <c r="AR172" s="212"/>
      <c r="AS172" s="84"/>
      <c r="AT172" s="84"/>
      <c r="AU172" s="94"/>
      <c r="AV172" s="94"/>
      <c r="AW172" s="94"/>
      <c r="AX172" s="94"/>
      <c r="AY172" s="94"/>
      <c r="AZ172" s="94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</row>
    <row r="173" ht="15.75" customHeight="1">
      <c r="A173" s="18"/>
      <c r="B173" s="70">
        <v>5.0</v>
      </c>
      <c r="C173" s="18">
        <v>61.0</v>
      </c>
      <c r="D173" s="232">
        <v>18.24</v>
      </c>
      <c r="E173" s="232">
        <f t="shared" si="1047"/>
        <v>18.6504</v>
      </c>
      <c r="F173" s="232">
        <f t="shared" si="1046"/>
        <v>19.070034</v>
      </c>
      <c r="G173" s="28"/>
      <c r="H173" s="235">
        <f t="shared" si="1043"/>
        <v>0.0225</v>
      </c>
      <c r="I173" s="235"/>
      <c r="J173" s="28"/>
      <c r="K173" s="28"/>
      <c r="L173" s="28"/>
      <c r="M173" s="28"/>
      <c r="N173" s="28"/>
      <c r="O173" s="28"/>
      <c r="P173" s="28"/>
      <c r="Q173" s="148"/>
      <c r="R173" s="28"/>
      <c r="S173" s="28"/>
      <c r="T173" s="28"/>
      <c r="U173" s="70"/>
      <c r="V173" s="70"/>
      <c r="W173" s="28"/>
      <c r="X173" s="149"/>
      <c r="Y173" s="77"/>
      <c r="Z173" s="77"/>
      <c r="AA173" s="36"/>
      <c r="AB173" s="36"/>
      <c r="AC173" s="36"/>
      <c r="AD173" s="74"/>
      <c r="AE173" s="28"/>
      <c r="AF173" s="28"/>
      <c r="AG173" s="28"/>
      <c r="AH173" s="28"/>
      <c r="AI173" s="28"/>
      <c r="AJ173" s="28"/>
      <c r="AK173" s="18"/>
      <c r="AL173" s="18"/>
      <c r="AM173" s="18"/>
      <c r="AN173" s="18"/>
      <c r="AO173" s="227"/>
      <c r="AP173" s="212"/>
      <c r="AQ173" s="212"/>
      <c r="AR173" s="212"/>
      <c r="AS173" s="84"/>
      <c r="AT173" s="84"/>
      <c r="AU173" s="94"/>
      <c r="AV173" s="94"/>
      <c r="AW173" s="94"/>
      <c r="AX173" s="94"/>
      <c r="AY173" s="94"/>
      <c r="AZ173" s="94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</row>
    <row r="174" ht="15.75" customHeight="1">
      <c r="A174" s="18"/>
      <c r="B174" s="70">
        <v>6.0</v>
      </c>
      <c r="C174" s="18">
        <v>62.0</v>
      </c>
      <c r="D174" s="232">
        <v>18.32</v>
      </c>
      <c r="E174" s="232">
        <f t="shared" si="1047"/>
        <v>18.7322</v>
      </c>
      <c r="F174" s="232">
        <f t="shared" si="1046"/>
        <v>19.1536745</v>
      </c>
      <c r="G174" s="28"/>
      <c r="H174" s="235">
        <f t="shared" si="1043"/>
        <v>0.0225</v>
      </c>
      <c r="I174" s="235"/>
      <c r="J174" s="28"/>
      <c r="K174" s="28"/>
      <c r="L174" s="28"/>
      <c r="M174" s="28"/>
      <c r="N174" s="28"/>
      <c r="O174" s="28"/>
      <c r="P174" s="28"/>
      <c r="Q174" s="148"/>
      <c r="R174" s="28"/>
      <c r="S174" s="28"/>
      <c r="T174" s="28"/>
      <c r="U174" s="70"/>
      <c r="V174" s="70"/>
      <c r="W174" s="28"/>
      <c r="X174" s="149"/>
      <c r="Y174" s="77"/>
      <c r="Z174" s="77"/>
      <c r="AA174" s="36"/>
      <c r="AB174" s="36"/>
      <c r="AC174" s="36"/>
      <c r="AD174" s="74"/>
      <c r="AE174" s="28"/>
      <c r="AF174" s="28"/>
      <c r="AG174" s="28"/>
      <c r="AH174" s="28"/>
      <c r="AI174" s="28"/>
      <c r="AJ174" s="28"/>
      <c r="AK174" s="18"/>
      <c r="AL174" s="18"/>
      <c r="AM174" s="18"/>
      <c r="AN174" s="18"/>
      <c r="AO174" s="227"/>
      <c r="AP174" s="212"/>
      <c r="AQ174" s="212"/>
      <c r="AR174" s="212"/>
      <c r="AS174" s="84"/>
      <c r="AT174" s="84"/>
      <c r="AU174" s="94"/>
      <c r="AV174" s="94"/>
      <c r="AW174" s="94"/>
      <c r="AX174" s="94"/>
      <c r="AY174" s="94"/>
      <c r="AZ174" s="94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</row>
    <row r="175" ht="15.75" customHeight="1">
      <c r="A175" s="18"/>
      <c r="B175" s="70">
        <v>7.0</v>
      </c>
      <c r="C175" s="18">
        <v>63.0</v>
      </c>
      <c r="D175" s="232">
        <v>18.32</v>
      </c>
      <c r="E175" s="232">
        <f t="shared" si="1047"/>
        <v>18.7322</v>
      </c>
      <c r="F175" s="232">
        <f t="shared" si="1046"/>
        <v>19.1536745</v>
      </c>
      <c r="G175" s="28"/>
      <c r="H175" s="235">
        <f t="shared" si="1043"/>
        <v>0.0225</v>
      </c>
      <c r="I175" s="235"/>
      <c r="J175" s="28"/>
      <c r="K175" s="28"/>
      <c r="L175" s="28"/>
      <c r="M175" s="28"/>
      <c r="N175" s="28"/>
      <c r="O175" s="28"/>
      <c r="P175" s="28"/>
      <c r="Q175" s="148"/>
      <c r="R175" s="28"/>
      <c r="S175" s="28"/>
      <c r="T175" s="28"/>
      <c r="U175" s="70"/>
      <c r="V175" s="70"/>
      <c r="W175" s="28"/>
      <c r="X175" s="149"/>
      <c r="Y175" s="77"/>
      <c r="Z175" s="77"/>
      <c r="AA175" s="36"/>
      <c r="AB175" s="36"/>
      <c r="AC175" s="36"/>
      <c r="AD175" s="74"/>
      <c r="AE175" s="28"/>
      <c r="AF175" s="28"/>
      <c r="AG175" s="28"/>
      <c r="AH175" s="28"/>
      <c r="AI175" s="28"/>
      <c r="AJ175" s="28"/>
      <c r="AK175" s="18"/>
      <c r="AL175" s="18"/>
      <c r="AM175" s="18"/>
      <c r="AN175" s="18"/>
      <c r="AO175" s="227"/>
      <c r="AP175" s="212"/>
      <c r="AQ175" s="212"/>
      <c r="AR175" s="212"/>
      <c r="AS175" s="84"/>
      <c r="AT175" s="84"/>
      <c r="AU175" s="94"/>
      <c r="AV175" s="94"/>
      <c r="AW175" s="94"/>
      <c r="AX175" s="94"/>
      <c r="AY175" s="94"/>
      <c r="AZ175" s="94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</row>
    <row r="176" ht="15.75" customHeight="1">
      <c r="A176" s="18"/>
      <c r="B176" s="70">
        <v>8.0</v>
      </c>
      <c r="C176" s="18">
        <v>64.0</v>
      </c>
      <c r="D176" s="232">
        <v>18.41</v>
      </c>
      <c r="E176" s="232">
        <f t="shared" ref="E176:E177" si="1048">D176*$E$107+D176+0.01</f>
        <v>18.834225</v>
      </c>
      <c r="F176" s="232">
        <f t="shared" ref="F176:F177" si="1049">E176*$F$107+E176-0.01</f>
        <v>19.24799506</v>
      </c>
      <c r="G176" s="28"/>
      <c r="H176" s="235">
        <f t="shared" si="1043"/>
        <v>0.02304318305</v>
      </c>
      <c r="I176" s="235"/>
      <c r="J176" s="28"/>
      <c r="K176" s="28"/>
      <c r="L176" s="28"/>
      <c r="M176" s="28"/>
      <c r="N176" s="28"/>
      <c r="O176" s="28"/>
      <c r="P176" s="28"/>
      <c r="Q176" s="148"/>
      <c r="R176" s="28"/>
      <c r="S176" s="28"/>
      <c r="T176" s="28"/>
      <c r="U176" s="70"/>
      <c r="V176" s="70"/>
      <c r="W176" s="28"/>
      <c r="X176" s="149"/>
      <c r="Y176" s="77"/>
      <c r="Z176" s="77"/>
      <c r="AA176" s="36"/>
      <c r="AB176" s="36"/>
      <c r="AC176" s="36"/>
      <c r="AD176" s="74"/>
      <c r="AE176" s="28"/>
      <c r="AF176" s="28"/>
      <c r="AG176" s="28"/>
      <c r="AH176" s="28"/>
      <c r="AI176" s="28"/>
      <c r="AJ176" s="28"/>
      <c r="AK176" s="18"/>
      <c r="AL176" s="18"/>
      <c r="AM176" s="18"/>
      <c r="AN176" s="18"/>
      <c r="AO176" s="227"/>
      <c r="AP176" s="212"/>
      <c r="AQ176" s="212"/>
      <c r="AR176" s="212"/>
      <c r="AS176" s="84"/>
      <c r="AT176" s="84"/>
      <c r="AU176" s="94"/>
      <c r="AV176" s="94"/>
      <c r="AW176" s="94"/>
      <c r="AX176" s="94"/>
      <c r="AY176" s="94"/>
      <c r="AZ176" s="94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</row>
    <row r="177" ht="15.75" customHeight="1">
      <c r="A177" s="18"/>
      <c r="B177" s="70">
        <v>9.0</v>
      </c>
      <c r="C177" s="18">
        <v>65.0</v>
      </c>
      <c r="D177" s="232">
        <v>18.41</v>
      </c>
      <c r="E177" s="232">
        <f t="shared" si="1048"/>
        <v>18.834225</v>
      </c>
      <c r="F177" s="232">
        <f t="shared" si="1049"/>
        <v>19.24799506</v>
      </c>
      <c r="G177" s="28"/>
      <c r="H177" s="235">
        <f t="shared" si="1043"/>
        <v>0.02304318305</v>
      </c>
      <c r="I177" s="235"/>
      <c r="J177" s="28"/>
      <c r="K177" s="28"/>
      <c r="L177" s="28"/>
      <c r="M177" s="28"/>
      <c r="N177" s="28"/>
      <c r="O177" s="28"/>
      <c r="P177" s="28"/>
      <c r="Q177" s="148"/>
      <c r="R177" s="28"/>
      <c r="S177" s="28"/>
      <c r="T177" s="28"/>
      <c r="U177" s="70"/>
      <c r="V177" s="70"/>
      <c r="W177" s="28"/>
      <c r="X177" s="149"/>
      <c r="Y177" s="77"/>
      <c r="Z177" s="77"/>
      <c r="AA177" s="36"/>
      <c r="AB177" s="36"/>
      <c r="AC177" s="36"/>
      <c r="AD177" s="74"/>
      <c r="AE177" s="28"/>
      <c r="AF177" s="28"/>
      <c r="AG177" s="28"/>
      <c r="AH177" s="28"/>
      <c r="AI177" s="28"/>
      <c r="AJ177" s="28"/>
      <c r="AK177" s="18"/>
      <c r="AL177" s="18"/>
      <c r="AM177" s="18"/>
      <c r="AN177" s="18"/>
      <c r="AO177" s="227"/>
      <c r="AP177" s="212"/>
      <c r="AQ177" s="212"/>
      <c r="AR177" s="212"/>
      <c r="AS177" s="84"/>
      <c r="AT177" s="84"/>
      <c r="AU177" s="94"/>
      <c r="AV177" s="94"/>
      <c r="AW177" s="94"/>
      <c r="AX177" s="94"/>
      <c r="AY177" s="94"/>
      <c r="AZ177" s="94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</row>
    <row r="178" ht="15.75" customHeight="1">
      <c r="A178" s="18"/>
      <c r="B178" s="70">
        <v>10.0</v>
      </c>
      <c r="C178" s="18">
        <v>66.0</v>
      </c>
      <c r="D178" s="232">
        <v>18.5</v>
      </c>
      <c r="E178" s="232">
        <f t="shared" ref="E178:E193" si="1050">D178*$E$107+D178</f>
        <v>18.91625</v>
      </c>
      <c r="F178" s="232">
        <f t="shared" ref="F178:F181" si="1051">E178*$F$107+E178</f>
        <v>19.34186563</v>
      </c>
      <c r="G178" s="28"/>
      <c r="H178" s="235">
        <f t="shared" si="1043"/>
        <v>0.0225</v>
      </c>
      <c r="I178" s="235"/>
      <c r="J178" s="28"/>
      <c r="K178" s="28"/>
      <c r="L178" s="28"/>
      <c r="M178" s="28"/>
      <c r="N178" s="28"/>
      <c r="O178" s="28"/>
      <c r="P178" s="28"/>
      <c r="Q178" s="148"/>
      <c r="R178" s="28"/>
      <c r="S178" s="28"/>
      <c r="T178" s="28"/>
      <c r="U178" s="70"/>
      <c r="V178" s="70"/>
      <c r="W178" s="28"/>
      <c r="X178" s="149"/>
      <c r="Y178" s="77"/>
      <c r="Z178" s="77"/>
      <c r="AA178" s="36"/>
      <c r="AB178" s="36"/>
      <c r="AC178" s="36"/>
      <c r="AD178" s="74"/>
      <c r="AE178" s="28"/>
      <c r="AF178" s="28"/>
      <c r="AG178" s="28"/>
      <c r="AH178" s="28"/>
      <c r="AI178" s="28"/>
      <c r="AJ178" s="28"/>
      <c r="AK178" s="18"/>
      <c r="AL178" s="18"/>
      <c r="AM178" s="18"/>
      <c r="AN178" s="18"/>
      <c r="AO178" s="227"/>
      <c r="AP178" s="212"/>
      <c r="AQ178" s="212"/>
      <c r="AR178" s="212"/>
      <c r="AS178" s="84"/>
      <c r="AT178" s="84"/>
      <c r="AU178" s="94"/>
      <c r="AV178" s="94"/>
      <c r="AW178" s="94"/>
      <c r="AX178" s="94"/>
      <c r="AY178" s="94"/>
      <c r="AZ178" s="94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</row>
    <row r="179" ht="15.75" customHeight="1">
      <c r="A179" s="18"/>
      <c r="B179" s="70">
        <v>11.0</v>
      </c>
      <c r="C179" s="18">
        <v>67.0</v>
      </c>
      <c r="D179" s="232">
        <v>18.5</v>
      </c>
      <c r="E179" s="232">
        <f t="shared" si="1050"/>
        <v>18.91625</v>
      </c>
      <c r="F179" s="232">
        <f t="shared" si="1051"/>
        <v>19.34186563</v>
      </c>
      <c r="G179" s="28"/>
      <c r="H179" s="235">
        <f t="shared" si="1043"/>
        <v>0.0225</v>
      </c>
      <c r="I179" s="235"/>
      <c r="J179" s="28"/>
      <c r="K179" s="28"/>
      <c r="L179" s="28"/>
      <c r="M179" s="28"/>
      <c r="N179" s="28"/>
      <c r="O179" s="28"/>
      <c r="P179" s="28"/>
      <c r="Q179" s="148"/>
      <c r="R179" s="28"/>
      <c r="S179" s="28"/>
      <c r="T179" s="28"/>
      <c r="U179" s="70"/>
      <c r="V179" s="70"/>
      <c r="W179" s="28"/>
      <c r="X179" s="149"/>
      <c r="Y179" s="77"/>
      <c r="Z179" s="77"/>
      <c r="AA179" s="36"/>
      <c r="AB179" s="36"/>
      <c r="AC179" s="36"/>
      <c r="AD179" s="74"/>
      <c r="AE179" s="28"/>
      <c r="AF179" s="28"/>
      <c r="AG179" s="28"/>
      <c r="AH179" s="28"/>
      <c r="AI179" s="28"/>
      <c r="AJ179" s="28"/>
      <c r="AK179" s="18"/>
      <c r="AL179" s="18"/>
      <c r="AM179" s="18"/>
      <c r="AN179" s="18"/>
      <c r="AO179" s="227"/>
      <c r="AP179" s="212"/>
      <c r="AQ179" s="212"/>
      <c r="AR179" s="212"/>
      <c r="AS179" s="84"/>
      <c r="AT179" s="84"/>
      <c r="AU179" s="94"/>
      <c r="AV179" s="94"/>
      <c r="AW179" s="94"/>
      <c r="AX179" s="94"/>
      <c r="AY179" s="94"/>
      <c r="AZ179" s="94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</row>
    <row r="180" ht="15.75" customHeight="1">
      <c r="A180" s="18"/>
      <c r="B180" s="70">
        <v>12.0</v>
      </c>
      <c r="C180" s="149">
        <v>68.0</v>
      </c>
      <c r="D180" s="232">
        <v>18.6</v>
      </c>
      <c r="E180" s="232">
        <f t="shared" si="1050"/>
        <v>19.0185</v>
      </c>
      <c r="F180" s="232">
        <f t="shared" si="1051"/>
        <v>19.44641625</v>
      </c>
      <c r="G180" s="28"/>
      <c r="H180" s="235">
        <f t="shared" si="1043"/>
        <v>0.0225</v>
      </c>
      <c r="I180" s="235"/>
      <c r="J180" s="28"/>
      <c r="K180" s="28"/>
      <c r="L180" s="28"/>
      <c r="M180" s="28"/>
      <c r="N180" s="28"/>
      <c r="O180" s="28"/>
      <c r="P180" s="28"/>
      <c r="Q180" s="148"/>
      <c r="R180" s="28"/>
      <c r="S180" s="28"/>
      <c r="T180" s="28"/>
      <c r="U180" s="70"/>
      <c r="V180" s="70"/>
      <c r="W180" s="28"/>
      <c r="X180" s="149"/>
      <c r="Y180" s="77"/>
      <c r="Z180" s="77"/>
      <c r="AA180" s="36"/>
      <c r="AB180" s="36"/>
      <c r="AC180" s="36"/>
      <c r="AD180" s="74"/>
      <c r="AE180" s="28"/>
      <c r="AF180" s="28"/>
      <c r="AG180" s="28"/>
      <c r="AH180" s="28"/>
      <c r="AI180" s="28"/>
      <c r="AJ180" s="28"/>
      <c r="AK180" s="18"/>
      <c r="AL180" s="18"/>
      <c r="AM180" s="18"/>
      <c r="AN180" s="18"/>
      <c r="AO180" s="227"/>
      <c r="AP180" s="212"/>
      <c r="AQ180" s="212"/>
      <c r="AR180" s="212"/>
      <c r="AS180" s="84"/>
      <c r="AT180" s="84"/>
      <c r="AU180" s="94"/>
      <c r="AV180" s="94"/>
      <c r="AW180" s="94"/>
      <c r="AX180" s="94"/>
      <c r="AY180" s="94"/>
      <c r="AZ180" s="94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</row>
    <row r="181" ht="15.75" customHeight="1">
      <c r="A181" s="18"/>
      <c r="B181" s="70">
        <v>13.0</v>
      </c>
      <c r="C181" s="18">
        <v>69.0</v>
      </c>
      <c r="D181" s="232">
        <v>18.6</v>
      </c>
      <c r="E181" s="232">
        <f t="shared" si="1050"/>
        <v>19.0185</v>
      </c>
      <c r="F181" s="232">
        <f t="shared" si="1051"/>
        <v>19.44641625</v>
      </c>
      <c r="G181" s="28"/>
      <c r="H181" s="235">
        <f t="shared" si="1043"/>
        <v>0.0225</v>
      </c>
      <c r="I181" s="235"/>
      <c r="J181" s="28"/>
      <c r="K181" s="28"/>
      <c r="L181" s="28"/>
      <c r="M181" s="28"/>
      <c r="N181" s="28"/>
      <c r="O181" s="28"/>
      <c r="P181" s="28"/>
      <c r="Q181" s="148"/>
      <c r="R181" s="28"/>
      <c r="S181" s="28"/>
      <c r="T181" s="28"/>
      <c r="U181" s="70"/>
      <c r="V181" s="70"/>
      <c r="W181" s="28"/>
      <c r="X181" s="149"/>
      <c r="Y181" s="77"/>
      <c r="Z181" s="77"/>
      <c r="AA181" s="36"/>
      <c r="AB181" s="36"/>
      <c r="AC181" s="36"/>
      <c r="AD181" s="74"/>
      <c r="AE181" s="28"/>
      <c r="AF181" s="28"/>
      <c r="AG181" s="28"/>
      <c r="AH181" s="28"/>
      <c r="AI181" s="28"/>
      <c r="AJ181" s="28"/>
      <c r="AK181" s="18"/>
      <c r="AL181" s="18"/>
      <c r="AM181" s="18"/>
      <c r="AN181" s="18"/>
      <c r="AO181" s="227"/>
      <c r="AP181" s="212"/>
      <c r="AQ181" s="212"/>
      <c r="AR181" s="212"/>
      <c r="AS181" s="84"/>
      <c r="AT181" s="84"/>
      <c r="AU181" s="94"/>
      <c r="AV181" s="94"/>
      <c r="AW181" s="94"/>
      <c r="AX181" s="94"/>
      <c r="AY181" s="94"/>
      <c r="AZ181" s="94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</row>
    <row r="182" ht="15.75" customHeight="1">
      <c r="A182" s="18"/>
      <c r="B182" s="70">
        <v>14.0</v>
      </c>
      <c r="C182" s="149">
        <v>70.0</v>
      </c>
      <c r="D182" s="232">
        <v>18.79</v>
      </c>
      <c r="E182" s="232">
        <f t="shared" si="1050"/>
        <v>19.212775</v>
      </c>
      <c r="F182" s="232">
        <f t="shared" ref="F182:F183" si="1052">E182*$F$107+E182-0.01</f>
        <v>19.63506244</v>
      </c>
      <c r="G182" s="28"/>
      <c r="H182" s="235">
        <f t="shared" si="1043"/>
        <v>0.0225</v>
      </c>
      <c r="I182" s="235"/>
      <c r="J182" s="28"/>
      <c r="K182" s="28"/>
      <c r="L182" s="28"/>
      <c r="M182" s="28"/>
      <c r="N182" s="28"/>
      <c r="O182" s="28"/>
      <c r="P182" s="28"/>
      <c r="Q182" s="148"/>
      <c r="R182" s="28"/>
      <c r="S182" s="28"/>
      <c r="T182" s="28"/>
      <c r="U182" s="70"/>
      <c r="V182" s="70"/>
      <c r="W182" s="28"/>
      <c r="X182" s="149"/>
      <c r="Y182" s="77"/>
      <c r="Z182" s="77"/>
      <c r="AA182" s="36"/>
      <c r="AB182" s="36"/>
      <c r="AC182" s="36"/>
      <c r="AD182" s="74"/>
      <c r="AE182" s="28"/>
      <c r="AF182" s="28"/>
      <c r="AG182" s="28"/>
      <c r="AH182" s="28"/>
      <c r="AI182" s="28"/>
      <c r="AJ182" s="28"/>
      <c r="AK182" s="18"/>
      <c r="AL182" s="18"/>
      <c r="AM182" s="18"/>
      <c r="AN182" s="18"/>
      <c r="AO182" s="227"/>
      <c r="AP182" s="212"/>
      <c r="AQ182" s="212"/>
      <c r="AR182" s="212"/>
      <c r="AS182" s="84"/>
      <c r="AT182" s="84"/>
      <c r="AU182" s="94"/>
      <c r="AV182" s="94"/>
      <c r="AW182" s="94"/>
      <c r="AX182" s="94"/>
      <c r="AY182" s="94"/>
      <c r="AZ182" s="94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</row>
    <row r="183" ht="15.75" customHeight="1">
      <c r="A183" s="18"/>
      <c r="B183" s="70">
        <v>15.0</v>
      </c>
      <c r="C183" s="149">
        <v>71.0</v>
      </c>
      <c r="D183" s="232">
        <v>18.79</v>
      </c>
      <c r="E183" s="232">
        <f t="shared" si="1050"/>
        <v>19.212775</v>
      </c>
      <c r="F183" s="232">
        <f t="shared" si="1052"/>
        <v>19.63506244</v>
      </c>
      <c r="G183" s="28"/>
      <c r="H183" s="235">
        <f t="shared" si="1043"/>
        <v>0.0225</v>
      </c>
      <c r="I183" s="235"/>
      <c r="J183" s="28"/>
      <c r="K183" s="28"/>
      <c r="L183" s="28"/>
      <c r="M183" s="28"/>
      <c r="N183" s="28"/>
      <c r="O183" s="28"/>
      <c r="P183" s="28"/>
      <c r="Q183" s="148"/>
      <c r="R183" s="28"/>
      <c r="S183" s="28"/>
      <c r="T183" s="28"/>
      <c r="U183" s="70"/>
      <c r="V183" s="70"/>
      <c r="W183" s="28"/>
      <c r="X183" s="149"/>
      <c r="Y183" s="77"/>
      <c r="Z183" s="77"/>
      <c r="AA183" s="36"/>
      <c r="AB183" s="36"/>
      <c r="AC183" s="36"/>
      <c r="AD183" s="74"/>
      <c r="AE183" s="28"/>
      <c r="AF183" s="28"/>
      <c r="AG183" s="28"/>
      <c r="AH183" s="28"/>
      <c r="AI183" s="28"/>
      <c r="AJ183" s="28"/>
      <c r="AK183" s="18"/>
      <c r="AL183" s="18"/>
      <c r="AM183" s="18"/>
      <c r="AN183" s="18"/>
      <c r="AO183" s="227"/>
      <c r="AP183" s="212"/>
      <c r="AQ183" s="212"/>
      <c r="AR183" s="212"/>
      <c r="AS183" s="84"/>
      <c r="AT183" s="84"/>
      <c r="AU183" s="94"/>
      <c r="AV183" s="94"/>
      <c r="AW183" s="94"/>
      <c r="AX183" s="94"/>
      <c r="AY183" s="94"/>
      <c r="AZ183" s="94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</row>
    <row r="184" ht="15.75" customHeight="1">
      <c r="A184" s="18"/>
      <c r="B184" s="70">
        <v>16.0</v>
      </c>
      <c r="C184" s="149">
        <v>72.0</v>
      </c>
      <c r="D184" s="232">
        <v>18.97</v>
      </c>
      <c r="E184" s="232">
        <f t="shared" si="1050"/>
        <v>19.396825</v>
      </c>
      <c r="F184" s="232">
        <f t="shared" ref="F184:F185" si="1053">E184*$F$107+E184+0.01</f>
        <v>19.84325356</v>
      </c>
      <c r="G184" s="28"/>
      <c r="H184" s="235">
        <f t="shared" si="1043"/>
        <v>0.0225</v>
      </c>
      <c r="I184" s="235"/>
      <c r="J184" s="28"/>
      <c r="K184" s="28"/>
      <c r="L184" s="28"/>
      <c r="M184" s="28"/>
      <c r="N184" s="28"/>
      <c r="O184" s="28"/>
      <c r="P184" s="28"/>
      <c r="Q184" s="148"/>
      <c r="R184" s="28"/>
      <c r="S184" s="28"/>
      <c r="T184" s="28"/>
      <c r="U184" s="28"/>
      <c r="V184" s="70"/>
      <c r="W184" s="70"/>
      <c r="X184" s="149"/>
      <c r="Y184" s="28"/>
      <c r="Z184" s="28"/>
      <c r="AA184" s="77"/>
      <c r="AB184" s="77"/>
      <c r="AC184" s="28"/>
      <c r="AD184" s="74"/>
      <c r="AE184" s="36"/>
      <c r="AF184" s="28"/>
      <c r="AG184" s="28"/>
      <c r="AH184" s="28"/>
      <c r="AI184" s="28"/>
      <c r="AJ184" s="28"/>
      <c r="AK184" s="28"/>
      <c r="AL184" s="18"/>
      <c r="AM184" s="18"/>
      <c r="AN184" s="18"/>
      <c r="AO184" s="227"/>
      <c r="AP184" s="212"/>
      <c r="AQ184" s="212"/>
      <c r="AR184" s="212"/>
      <c r="AS184" s="84"/>
      <c r="AT184" s="84"/>
      <c r="AU184" s="85"/>
      <c r="AV184" s="94"/>
      <c r="AW184" s="94"/>
      <c r="AX184" s="94"/>
      <c r="AY184" s="94"/>
      <c r="AZ184" s="94"/>
      <c r="BA184" s="94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</row>
    <row r="185" ht="15.75" customHeight="1">
      <c r="A185" s="18"/>
      <c r="B185" s="70">
        <v>17.0</v>
      </c>
      <c r="C185" s="149">
        <v>73.0</v>
      </c>
      <c r="D185" s="232">
        <v>18.97</v>
      </c>
      <c r="E185" s="232">
        <f t="shared" si="1050"/>
        <v>19.396825</v>
      </c>
      <c r="F185" s="232">
        <f t="shared" si="1053"/>
        <v>19.84325356</v>
      </c>
      <c r="G185" s="28"/>
      <c r="H185" s="235">
        <f t="shared" si="1043"/>
        <v>0.0225</v>
      </c>
      <c r="I185" s="235"/>
      <c r="J185" s="28"/>
      <c r="K185" s="28"/>
      <c r="L185" s="28"/>
      <c r="M185" s="28"/>
      <c r="N185" s="28"/>
      <c r="O185" s="28"/>
      <c r="P185" s="28"/>
      <c r="Q185" s="29"/>
      <c r="R185" s="28"/>
      <c r="S185" s="28"/>
      <c r="T185" s="28"/>
      <c r="U185" s="28"/>
      <c r="V185" s="70"/>
      <c r="W185" s="70"/>
      <c r="X185" s="149"/>
      <c r="Y185" s="28"/>
      <c r="Z185" s="28"/>
      <c r="AA185" s="77"/>
      <c r="AB185" s="77"/>
      <c r="AC185" s="28"/>
      <c r="AD185" s="74"/>
      <c r="AE185" s="36"/>
      <c r="AF185" s="28"/>
      <c r="AG185" s="28"/>
      <c r="AH185" s="28"/>
      <c r="AI185" s="28"/>
      <c r="AJ185" s="28"/>
      <c r="AK185" s="28"/>
      <c r="AL185" s="18"/>
      <c r="AM185" s="18"/>
      <c r="AN185" s="18"/>
      <c r="AO185" s="227"/>
      <c r="AP185" s="212"/>
      <c r="AQ185" s="212"/>
      <c r="AR185" s="212"/>
      <c r="AS185" s="84"/>
      <c r="AT185" s="84"/>
      <c r="AU185" s="85"/>
      <c r="AV185" s="94"/>
      <c r="AW185" s="94"/>
      <c r="AX185" s="94"/>
      <c r="AY185" s="94"/>
      <c r="AZ185" s="94"/>
      <c r="BA185" s="94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</row>
    <row r="186" ht="15.75" customHeight="1">
      <c r="A186" s="18"/>
      <c r="B186" s="70">
        <v>18.0</v>
      </c>
      <c r="C186" s="149">
        <v>74.0</v>
      </c>
      <c r="D186" s="232">
        <v>19.17</v>
      </c>
      <c r="E186" s="232">
        <f t="shared" si="1050"/>
        <v>19.601325</v>
      </c>
      <c r="F186" s="232">
        <f t="shared" ref="F186:F193" si="1054">E186*$F$107+E186</f>
        <v>20.04235481</v>
      </c>
      <c r="G186" s="28"/>
      <c r="H186" s="235">
        <f t="shared" si="1043"/>
        <v>0.0225</v>
      </c>
      <c r="I186" s="235"/>
      <c r="J186" s="28"/>
      <c r="K186" s="28"/>
      <c r="L186" s="28"/>
      <c r="M186" s="28"/>
      <c r="N186" s="28"/>
      <c r="O186" s="28"/>
      <c r="P186" s="28"/>
      <c r="Q186" s="29"/>
      <c r="R186" s="28"/>
      <c r="S186" s="28"/>
      <c r="T186" s="28"/>
      <c r="U186" s="70"/>
      <c r="V186" s="70"/>
      <c r="W186" s="28"/>
      <c r="X186" s="149"/>
      <c r="Y186" s="77"/>
      <c r="Z186" s="77"/>
      <c r="AA186" s="36"/>
      <c r="AB186" s="36"/>
      <c r="AC186" s="36"/>
      <c r="AD186" s="74"/>
      <c r="AE186" s="28"/>
      <c r="AF186" s="28"/>
      <c r="AG186" s="28"/>
      <c r="AH186" s="28"/>
      <c r="AI186" s="28"/>
      <c r="AJ186" s="28"/>
      <c r="AK186" s="18"/>
      <c r="AL186" s="18"/>
      <c r="AM186" s="18"/>
      <c r="AN186" s="18"/>
      <c r="AO186" s="227"/>
      <c r="AP186" s="212"/>
      <c r="AQ186" s="212"/>
      <c r="AR186" s="212"/>
      <c r="AS186" s="84"/>
      <c r="AT186" s="84"/>
      <c r="AU186" s="94"/>
      <c r="AV186" s="94"/>
      <c r="AW186" s="94"/>
      <c r="AX186" s="94"/>
      <c r="AY186" s="94"/>
      <c r="AZ186" s="94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</row>
    <row r="187" ht="15.75" customHeight="1">
      <c r="A187" s="18"/>
      <c r="B187" s="70">
        <v>19.0</v>
      </c>
      <c r="C187" s="18">
        <v>75.0</v>
      </c>
      <c r="D187" s="232">
        <v>19.17</v>
      </c>
      <c r="E187" s="232">
        <f t="shared" si="1050"/>
        <v>19.601325</v>
      </c>
      <c r="F187" s="232">
        <f t="shared" si="1054"/>
        <v>20.04235481</v>
      </c>
      <c r="G187" s="28"/>
      <c r="H187" s="235">
        <f t="shared" si="1043"/>
        <v>0.0225</v>
      </c>
      <c r="I187" s="235"/>
      <c r="J187" s="28"/>
      <c r="K187" s="28"/>
      <c r="L187" s="28"/>
      <c r="M187" s="28"/>
      <c r="N187" s="28"/>
      <c r="O187" s="28"/>
      <c r="P187" s="28"/>
      <c r="Q187" s="148"/>
      <c r="R187" s="28"/>
      <c r="S187" s="28"/>
      <c r="T187" s="28"/>
      <c r="U187" s="70"/>
      <c r="V187" s="70"/>
      <c r="W187" s="28"/>
      <c r="X187" s="149"/>
      <c r="Y187" s="77"/>
      <c r="Z187" s="77"/>
      <c r="AA187" s="36"/>
      <c r="AB187" s="36"/>
      <c r="AC187" s="36"/>
      <c r="AD187" s="74"/>
      <c r="AE187" s="28"/>
      <c r="AF187" s="28"/>
      <c r="AG187" s="28"/>
      <c r="AH187" s="28"/>
      <c r="AI187" s="28"/>
      <c r="AJ187" s="28"/>
      <c r="AK187" s="18"/>
      <c r="AL187" s="18"/>
      <c r="AM187" s="18"/>
      <c r="AN187" s="18"/>
      <c r="AO187" s="227"/>
      <c r="AP187" s="212"/>
      <c r="AQ187" s="212"/>
      <c r="AR187" s="212"/>
      <c r="AS187" s="84"/>
      <c r="AT187" s="84"/>
      <c r="AU187" s="94"/>
      <c r="AV187" s="94"/>
      <c r="AW187" s="94"/>
      <c r="AX187" s="94"/>
      <c r="AY187" s="94"/>
      <c r="AZ187" s="94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</row>
    <row r="188" ht="15.75" customHeight="1">
      <c r="A188" s="18"/>
      <c r="B188" s="70">
        <v>20.0</v>
      </c>
      <c r="C188" s="18">
        <v>76.0</v>
      </c>
      <c r="D188" s="232">
        <v>19.36</v>
      </c>
      <c r="E188" s="232">
        <f t="shared" si="1050"/>
        <v>19.7956</v>
      </c>
      <c r="F188" s="232">
        <f t="shared" si="1054"/>
        <v>20.241001</v>
      </c>
      <c r="G188" s="28"/>
      <c r="H188" s="235">
        <f t="shared" si="1043"/>
        <v>0.0225</v>
      </c>
      <c r="I188" s="235"/>
      <c r="J188" s="28"/>
      <c r="K188" s="28"/>
      <c r="L188" s="28"/>
      <c r="M188" s="28"/>
      <c r="N188" s="28"/>
      <c r="O188" s="28"/>
      <c r="P188" s="28"/>
      <c r="Q188" s="148"/>
      <c r="R188" s="28"/>
      <c r="S188" s="28"/>
      <c r="T188" s="28"/>
      <c r="U188" s="70"/>
      <c r="V188" s="70"/>
      <c r="W188" s="28"/>
      <c r="X188" s="149"/>
      <c r="Y188" s="77"/>
      <c r="Z188" s="77"/>
      <c r="AA188" s="36"/>
      <c r="AB188" s="36"/>
      <c r="AC188" s="36"/>
      <c r="AD188" s="74"/>
      <c r="AE188" s="28"/>
      <c r="AF188" s="28"/>
      <c r="AG188" s="28"/>
      <c r="AH188" s="28"/>
      <c r="AI188" s="28"/>
      <c r="AJ188" s="28"/>
      <c r="AK188" s="18"/>
      <c r="AL188" s="18"/>
      <c r="AM188" s="18"/>
      <c r="AN188" s="18"/>
      <c r="AO188" s="227"/>
      <c r="AP188" s="212"/>
      <c r="AQ188" s="212"/>
      <c r="AR188" s="212"/>
      <c r="AS188" s="84"/>
      <c r="AT188" s="84"/>
      <c r="AU188" s="94"/>
      <c r="AV188" s="94"/>
      <c r="AW188" s="94"/>
      <c r="AX188" s="94"/>
      <c r="AY188" s="94"/>
      <c r="AZ188" s="94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</row>
    <row r="189" ht="15.75" customHeight="1">
      <c r="A189" s="18"/>
      <c r="B189" s="70">
        <v>21.0</v>
      </c>
      <c r="C189" s="18">
        <v>77.0</v>
      </c>
      <c r="D189" s="232">
        <v>19.36</v>
      </c>
      <c r="E189" s="232">
        <f t="shared" si="1050"/>
        <v>19.7956</v>
      </c>
      <c r="F189" s="232">
        <f t="shared" si="1054"/>
        <v>20.241001</v>
      </c>
      <c r="G189" s="28"/>
      <c r="H189" s="235">
        <f t="shared" si="1043"/>
        <v>0.0225</v>
      </c>
      <c r="I189" s="235"/>
      <c r="J189" s="28"/>
      <c r="K189" s="28"/>
      <c r="L189" s="28"/>
      <c r="M189" s="28"/>
      <c r="N189" s="28"/>
      <c r="O189" s="28"/>
      <c r="P189" s="28"/>
      <c r="Q189" s="148"/>
      <c r="R189" s="28"/>
      <c r="S189" s="28"/>
      <c r="T189" s="28"/>
      <c r="U189" s="70"/>
      <c r="V189" s="70"/>
      <c r="W189" s="28"/>
      <c r="X189" s="149"/>
      <c r="Y189" s="77"/>
      <c r="Z189" s="77"/>
      <c r="AA189" s="36"/>
      <c r="AB189" s="36"/>
      <c r="AC189" s="36"/>
      <c r="AD189" s="74"/>
      <c r="AE189" s="28"/>
      <c r="AF189" s="28"/>
      <c r="AG189" s="28"/>
      <c r="AH189" s="28"/>
      <c r="AI189" s="28"/>
      <c r="AJ189" s="28"/>
      <c r="AK189" s="18"/>
      <c r="AL189" s="18"/>
      <c r="AM189" s="18"/>
      <c r="AN189" s="18"/>
      <c r="AO189" s="227"/>
      <c r="AP189" s="212"/>
      <c r="AQ189" s="212"/>
      <c r="AR189" s="212"/>
      <c r="AS189" s="84"/>
      <c r="AT189" s="84"/>
      <c r="AU189" s="94"/>
      <c r="AV189" s="94"/>
      <c r="AW189" s="94"/>
      <c r="AX189" s="94"/>
      <c r="AY189" s="94"/>
      <c r="AZ189" s="94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</row>
    <row r="190" ht="15.75" customHeight="1">
      <c r="A190" s="18"/>
      <c r="B190" s="70">
        <v>22.0</v>
      </c>
      <c r="C190" s="18">
        <v>78.0</v>
      </c>
      <c r="D190" s="232">
        <v>19.54</v>
      </c>
      <c r="E190" s="232">
        <f t="shared" si="1050"/>
        <v>19.97965</v>
      </c>
      <c r="F190" s="232">
        <f t="shared" si="1054"/>
        <v>20.42919213</v>
      </c>
      <c r="G190" s="28"/>
      <c r="H190" s="235">
        <f t="shared" si="1043"/>
        <v>0.0225</v>
      </c>
      <c r="I190" s="235"/>
      <c r="J190" s="28"/>
      <c r="K190" s="28"/>
      <c r="L190" s="28"/>
      <c r="M190" s="28"/>
      <c r="N190" s="28"/>
      <c r="O190" s="28"/>
      <c r="P190" s="28"/>
      <c r="Q190" s="148"/>
      <c r="R190" s="28"/>
      <c r="S190" s="28"/>
      <c r="T190" s="28"/>
      <c r="U190" s="70"/>
      <c r="V190" s="70"/>
      <c r="W190" s="28"/>
      <c r="X190" s="149"/>
      <c r="Y190" s="77"/>
      <c r="Z190" s="77"/>
      <c r="AA190" s="36"/>
      <c r="AB190" s="36"/>
      <c r="AC190" s="36"/>
      <c r="AD190" s="74"/>
      <c r="AE190" s="28"/>
      <c r="AF190" s="28"/>
      <c r="AG190" s="28"/>
      <c r="AH190" s="28"/>
      <c r="AI190" s="28"/>
      <c r="AJ190" s="28"/>
      <c r="AK190" s="18"/>
      <c r="AL190" s="18"/>
      <c r="AM190" s="18"/>
      <c r="AN190" s="18"/>
      <c r="AO190" s="227"/>
      <c r="AP190" s="212"/>
      <c r="AQ190" s="212"/>
      <c r="AR190" s="212"/>
      <c r="AS190" s="84"/>
      <c r="AT190" s="84"/>
      <c r="AU190" s="94"/>
      <c r="AV190" s="94"/>
      <c r="AW190" s="94"/>
      <c r="AX190" s="94"/>
      <c r="AY190" s="94"/>
      <c r="AZ190" s="94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</row>
    <row r="191" ht="15.75" customHeight="1">
      <c r="A191" s="18"/>
      <c r="B191" s="70">
        <v>23.0</v>
      </c>
      <c r="C191" s="18">
        <v>79.0</v>
      </c>
      <c r="D191" s="232">
        <v>19.54</v>
      </c>
      <c r="E191" s="232">
        <f t="shared" si="1050"/>
        <v>19.97965</v>
      </c>
      <c r="F191" s="232">
        <f t="shared" si="1054"/>
        <v>20.42919213</v>
      </c>
      <c r="G191" s="28"/>
      <c r="H191" s="235">
        <f t="shared" si="1043"/>
        <v>0.0225</v>
      </c>
      <c r="I191" s="235"/>
      <c r="J191" s="28"/>
      <c r="K191" s="28"/>
      <c r="L191" s="28"/>
      <c r="M191" s="28"/>
      <c r="N191" s="28"/>
      <c r="O191" s="28"/>
      <c r="P191" s="28"/>
      <c r="Q191" s="148"/>
      <c r="R191" s="28"/>
      <c r="S191" s="28"/>
      <c r="T191" s="28"/>
      <c r="U191" s="70"/>
      <c r="V191" s="70"/>
      <c r="W191" s="28"/>
      <c r="X191" s="149"/>
      <c r="Y191" s="77"/>
      <c r="Z191" s="77"/>
      <c r="AA191" s="36"/>
      <c r="AB191" s="36"/>
      <c r="AC191" s="36"/>
      <c r="AD191" s="74"/>
      <c r="AE191" s="28"/>
      <c r="AF191" s="28"/>
      <c r="AG191" s="28"/>
      <c r="AH191" s="28"/>
      <c r="AI191" s="28"/>
      <c r="AJ191" s="28"/>
      <c r="AK191" s="18"/>
      <c r="AL191" s="18"/>
      <c r="AM191" s="18"/>
      <c r="AN191" s="18"/>
      <c r="AO191" s="227"/>
      <c r="AP191" s="212"/>
      <c r="AQ191" s="212"/>
      <c r="AR191" s="212"/>
      <c r="AS191" s="84"/>
      <c r="AT191" s="84"/>
      <c r="AU191" s="94"/>
      <c r="AV191" s="94"/>
      <c r="AW191" s="94"/>
      <c r="AX191" s="94"/>
      <c r="AY191" s="94"/>
      <c r="AZ191" s="94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</row>
    <row r="192" ht="15.75" customHeight="1">
      <c r="A192" s="18"/>
      <c r="B192" s="70">
        <v>24.0</v>
      </c>
      <c r="C192" s="18">
        <v>80.0</v>
      </c>
      <c r="D192" s="232">
        <v>19.75</v>
      </c>
      <c r="E192" s="232">
        <f t="shared" si="1050"/>
        <v>20.194375</v>
      </c>
      <c r="F192" s="232">
        <f t="shared" si="1054"/>
        <v>20.64874844</v>
      </c>
      <c r="G192" s="28"/>
      <c r="H192" s="235">
        <f t="shared" si="1043"/>
        <v>0.0225</v>
      </c>
      <c r="I192" s="235"/>
      <c r="J192" s="28"/>
      <c r="K192" s="28"/>
      <c r="L192" s="28"/>
      <c r="M192" s="28"/>
      <c r="N192" s="28"/>
      <c r="O192" s="28"/>
      <c r="P192" s="28"/>
      <c r="Q192" s="148"/>
      <c r="R192" s="28"/>
      <c r="S192" s="28"/>
      <c r="T192" s="28"/>
      <c r="U192" s="70"/>
      <c r="V192" s="70"/>
      <c r="W192" s="28"/>
      <c r="X192" s="149"/>
      <c r="Y192" s="77"/>
      <c r="Z192" s="77"/>
      <c r="AA192" s="36"/>
      <c r="AB192" s="36"/>
      <c r="AC192" s="36"/>
      <c r="AD192" s="74"/>
      <c r="AE192" s="28"/>
      <c r="AF192" s="28"/>
      <c r="AG192" s="28"/>
      <c r="AH192" s="28"/>
      <c r="AI192" s="28"/>
      <c r="AJ192" s="28"/>
      <c r="AK192" s="18"/>
      <c r="AL192" s="18"/>
      <c r="AM192" s="18"/>
      <c r="AN192" s="18"/>
      <c r="AO192" s="227"/>
      <c r="AP192" s="212"/>
      <c r="AQ192" s="212"/>
      <c r="AR192" s="212"/>
      <c r="AS192" s="84"/>
      <c r="AT192" s="84"/>
      <c r="AU192" s="94"/>
      <c r="AV192" s="94"/>
      <c r="AW192" s="94"/>
      <c r="AX192" s="94"/>
      <c r="AY192" s="94"/>
      <c r="AZ192" s="94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</row>
    <row r="193" ht="15.75" customHeight="1">
      <c r="A193" s="18"/>
      <c r="B193" s="70" t="s">
        <v>265</v>
      </c>
      <c r="C193" s="18">
        <v>81.0</v>
      </c>
      <c r="D193" s="232">
        <v>19.75</v>
      </c>
      <c r="E193" s="232">
        <f t="shared" si="1050"/>
        <v>20.194375</v>
      </c>
      <c r="F193" s="232">
        <f t="shared" si="1054"/>
        <v>20.64874844</v>
      </c>
      <c r="G193" s="28"/>
      <c r="H193" s="235">
        <f t="shared" si="1043"/>
        <v>0.0225</v>
      </c>
      <c r="I193" s="235"/>
      <c r="J193" s="28"/>
      <c r="K193" s="28"/>
      <c r="L193" s="28"/>
      <c r="M193" s="28"/>
      <c r="N193" s="28"/>
      <c r="O193" s="28"/>
      <c r="P193" s="28"/>
      <c r="Q193" s="148"/>
      <c r="R193" s="28"/>
      <c r="S193" s="28"/>
      <c r="T193" s="28"/>
      <c r="U193" s="70"/>
      <c r="V193" s="70"/>
      <c r="W193" s="28"/>
      <c r="X193" s="149"/>
      <c r="Y193" s="77"/>
      <c r="Z193" s="77"/>
      <c r="AA193" s="36"/>
      <c r="AB193" s="36"/>
      <c r="AC193" s="36"/>
      <c r="AD193" s="74"/>
      <c r="AE193" s="28"/>
      <c r="AF193" s="28"/>
      <c r="AG193" s="28"/>
      <c r="AH193" s="28"/>
      <c r="AI193" s="28"/>
      <c r="AJ193" s="28"/>
      <c r="AK193" s="18"/>
      <c r="AL193" s="18"/>
      <c r="AM193" s="18"/>
      <c r="AN193" s="18"/>
      <c r="AO193" s="227"/>
      <c r="AP193" s="212"/>
      <c r="AQ193" s="212"/>
      <c r="AR193" s="212"/>
      <c r="AS193" s="84"/>
      <c r="AT193" s="84"/>
      <c r="AU193" s="94"/>
      <c r="AV193" s="94"/>
      <c r="AW193" s="94"/>
      <c r="AX193" s="94"/>
      <c r="AY193" s="94"/>
      <c r="AZ193" s="94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</row>
    <row r="194" ht="15.75" customHeight="1">
      <c r="A194" s="18"/>
      <c r="B194" s="112" t="s">
        <v>268</v>
      </c>
      <c r="C194" s="18"/>
      <c r="D194" s="232"/>
      <c r="E194" s="232"/>
      <c r="F194" s="232"/>
      <c r="G194" s="28"/>
      <c r="H194" s="235"/>
      <c r="I194" s="235"/>
      <c r="J194" s="28"/>
      <c r="K194" s="28"/>
      <c r="L194" s="28"/>
      <c r="M194" s="28"/>
      <c r="N194" s="28"/>
      <c r="O194" s="28"/>
      <c r="P194" s="28"/>
      <c r="Q194" s="148"/>
      <c r="R194" s="28"/>
      <c r="S194" s="28"/>
      <c r="T194" s="28"/>
      <c r="U194" s="70"/>
      <c r="V194" s="70"/>
      <c r="W194" s="28"/>
      <c r="X194" s="149"/>
      <c r="Y194" s="77"/>
      <c r="Z194" s="77"/>
      <c r="AA194" s="36"/>
      <c r="AB194" s="36"/>
      <c r="AC194" s="36"/>
      <c r="AD194" s="74"/>
      <c r="AE194" s="28"/>
      <c r="AF194" s="28"/>
      <c r="AG194" s="28"/>
      <c r="AH194" s="28"/>
      <c r="AI194" s="28"/>
      <c r="AJ194" s="28"/>
      <c r="AK194" s="18"/>
      <c r="AL194" s="18"/>
      <c r="AM194" s="18"/>
      <c r="AN194" s="18"/>
      <c r="AO194" s="227"/>
      <c r="AP194" s="212"/>
      <c r="AQ194" s="212"/>
      <c r="AR194" s="212"/>
      <c r="AS194" s="84"/>
      <c r="AT194" s="84"/>
      <c r="AU194" s="94"/>
      <c r="AV194" s="94"/>
      <c r="AW194" s="94"/>
      <c r="AX194" s="94"/>
      <c r="AY194" s="94"/>
      <c r="AZ194" s="94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</row>
    <row r="195" ht="15.75" customHeight="1">
      <c r="A195" s="18"/>
      <c r="B195" s="70" t="s">
        <v>263</v>
      </c>
      <c r="C195" s="18">
        <v>82.0</v>
      </c>
      <c r="D195" s="232">
        <v>19.92</v>
      </c>
      <c r="E195" s="232">
        <f t="shared" ref="E195:E197" si="1055">D195*$E$107+D195</f>
        <v>20.3682</v>
      </c>
      <c r="F195" s="232">
        <f t="shared" ref="F195:F197" si="1056">E195*$F$107+E195</f>
        <v>20.8264845</v>
      </c>
      <c r="G195" s="28"/>
      <c r="H195" s="235">
        <f t="shared" ref="H195:H221" si="1057">(E195-D195)/D195</f>
        <v>0.0225</v>
      </c>
      <c r="I195" s="235"/>
      <c r="J195" s="28"/>
      <c r="K195" s="28"/>
      <c r="L195" s="28"/>
      <c r="M195" s="28"/>
      <c r="N195" s="28"/>
      <c r="O195" s="28"/>
      <c r="P195" s="28"/>
      <c r="Q195" s="148"/>
      <c r="R195" s="28"/>
      <c r="S195" s="28"/>
      <c r="T195" s="28"/>
      <c r="U195" s="70"/>
      <c r="V195" s="70"/>
      <c r="W195" s="28"/>
      <c r="X195" s="149"/>
      <c r="Y195" s="77"/>
      <c r="Z195" s="77"/>
      <c r="AA195" s="36"/>
      <c r="AB195" s="36"/>
      <c r="AC195" s="36"/>
      <c r="AD195" s="74"/>
      <c r="AE195" s="28"/>
      <c r="AF195" s="28"/>
      <c r="AG195" s="28"/>
      <c r="AH195" s="28"/>
      <c r="AI195" s="28"/>
      <c r="AJ195" s="28"/>
      <c r="AK195" s="18"/>
      <c r="AL195" s="18"/>
      <c r="AM195" s="18"/>
      <c r="AN195" s="18"/>
      <c r="AO195" s="227"/>
      <c r="AP195" s="212"/>
      <c r="AQ195" s="212"/>
      <c r="AR195" s="212"/>
      <c r="AS195" s="84"/>
      <c r="AT195" s="84"/>
      <c r="AU195" s="94"/>
      <c r="AV195" s="94"/>
      <c r="AW195" s="94"/>
      <c r="AX195" s="94"/>
      <c r="AY195" s="94"/>
      <c r="AZ195" s="94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</row>
    <row r="196" ht="15.75" customHeight="1">
      <c r="A196" s="18"/>
      <c r="B196" s="70" t="s">
        <v>264</v>
      </c>
      <c r="C196" s="18">
        <v>83.0</v>
      </c>
      <c r="D196" s="232">
        <v>20.02</v>
      </c>
      <c r="E196" s="232">
        <f t="shared" si="1055"/>
        <v>20.47045</v>
      </c>
      <c r="F196" s="232">
        <f t="shared" si="1056"/>
        <v>20.93103513</v>
      </c>
      <c r="G196" s="28"/>
      <c r="H196" s="235">
        <f t="shared" si="1057"/>
        <v>0.0225</v>
      </c>
      <c r="I196" s="235"/>
      <c r="J196" s="28"/>
      <c r="K196" s="28"/>
      <c r="L196" s="28"/>
      <c r="M196" s="28"/>
      <c r="N196" s="28"/>
      <c r="O196" s="28"/>
      <c r="P196" s="28"/>
      <c r="Q196" s="148"/>
      <c r="R196" s="142"/>
      <c r="S196" s="28"/>
      <c r="T196" s="28"/>
      <c r="U196" s="28"/>
      <c r="V196" s="70"/>
      <c r="W196" s="70"/>
      <c r="X196" s="149"/>
      <c r="Y196" s="28"/>
      <c r="Z196" s="28"/>
      <c r="AA196" s="77"/>
      <c r="AB196" s="77"/>
      <c r="AC196" s="28"/>
      <c r="AD196" s="74"/>
      <c r="AE196" s="36"/>
      <c r="AF196" s="28"/>
      <c r="AG196" s="28"/>
      <c r="AH196" s="28"/>
      <c r="AI196" s="28"/>
      <c r="AJ196" s="28"/>
      <c r="AK196" s="28"/>
      <c r="AL196" s="18"/>
      <c r="AM196" s="18"/>
      <c r="AN196" s="18"/>
      <c r="AO196" s="227"/>
      <c r="AP196" s="212"/>
      <c r="AQ196" s="212"/>
      <c r="AR196" s="212"/>
      <c r="AS196" s="227"/>
      <c r="AT196" s="227"/>
      <c r="AU196" s="85"/>
      <c r="AV196" s="94"/>
      <c r="AW196" s="94"/>
      <c r="AX196" s="94"/>
      <c r="AY196" s="94"/>
      <c r="AZ196" s="94"/>
      <c r="BA196" s="94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</row>
    <row r="197" ht="15.75" customHeight="1">
      <c r="A197" s="18"/>
      <c r="B197" s="70" t="s">
        <v>154</v>
      </c>
      <c r="C197" s="18">
        <v>84.0</v>
      </c>
      <c r="D197" s="232">
        <v>20.02</v>
      </c>
      <c r="E197" s="232">
        <f t="shared" si="1055"/>
        <v>20.47045</v>
      </c>
      <c r="F197" s="232">
        <f t="shared" si="1056"/>
        <v>20.93103513</v>
      </c>
      <c r="G197" s="28"/>
      <c r="H197" s="235">
        <f t="shared" si="1057"/>
        <v>0.0225</v>
      </c>
      <c r="I197" s="235"/>
      <c r="J197" s="28"/>
      <c r="K197" s="28"/>
      <c r="L197" s="28"/>
      <c r="M197" s="28"/>
      <c r="N197" s="28"/>
      <c r="O197" s="28"/>
      <c r="P197" s="28"/>
      <c r="Q197" s="29"/>
      <c r="R197" s="142"/>
      <c r="S197" s="28"/>
      <c r="T197" s="28"/>
      <c r="U197" s="28"/>
      <c r="V197" s="70"/>
      <c r="W197" s="70"/>
      <c r="X197" s="149"/>
      <c r="Y197" s="28"/>
      <c r="Z197" s="28"/>
      <c r="AA197" s="77"/>
      <c r="AB197" s="77"/>
      <c r="AC197" s="28"/>
      <c r="AD197" s="74"/>
      <c r="AE197" s="36"/>
      <c r="AF197" s="28"/>
      <c r="AG197" s="28"/>
      <c r="AH197" s="28"/>
      <c r="AI197" s="28"/>
      <c r="AJ197" s="28"/>
      <c r="AK197" s="28"/>
      <c r="AL197" s="18"/>
      <c r="AM197" s="18"/>
      <c r="AN197" s="18"/>
      <c r="AO197" s="227"/>
      <c r="AP197" s="212"/>
      <c r="AQ197" s="212"/>
      <c r="AR197" s="212"/>
      <c r="AS197" s="84"/>
      <c r="AT197" s="84"/>
      <c r="AU197" s="85"/>
      <c r="AV197" s="94"/>
      <c r="AW197" s="94"/>
      <c r="AX197" s="94"/>
      <c r="AY197" s="94"/>
      <c r="AZ197" s="94"/>
      <c r="BA197" s="94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</row>
    <row r="198" ht="15.75" customHeight="1">
      <c r="A198" s="18"/>
      <c r="B198" s="70">
        <v>2.0</v>
      </c>
      <c r="C198" s="18">
        <v>85.0</v>
      </c>
      <c r="D198" s="232">
        <v>20.12</v>
      </c>
      <c r="E198" s="232">
        <f t="shared" ref="E198:E199" si="1058">D198*$E$107+D198+0.01</f>
        <v>20.5827</v>
      </c>
      <c r="F198" s="232">
        <f t="shared" ref="F198:F199" si="1059">E198*$F$107+E198-0.01</f>
        <v>21.03581075</v>
      </c>
      <c r="G198" s="28"/>
      <c r="H198" s="235">
        <f t="shared" si="1057"/>
        <v>0.02299701789</v>
      </c>
      <c r="I198" s="235"/>
      <c r="J198" s="28"/>
      <c r="K198" s="28"/>
      <c r="L198" s="28"/>
      <c r="M198" s="28"/>
      <c r="N198" s="28"/>
      <c r="O198" s="28"/>
      <c r="P198" s="28"/>
      <c r="Q198" s="29"/>
      <c r="R198" s="142"/>
      <c r="S198" s="28"/>
      <c r="T198" s="28"/>
      <c r="U198" s="28"/>
      <c r="V198" s="70"/>
      <c r="W198" s="70"/>
      <c r="X198" s="149"/>
      <c r="Y198" s="28"/>
      <c r="Z198" s="28"/>
      <c r="AA198" s="77"/>
      <c r="AB198" s="77"/>
      <c r="AC198" s="28"/>
      <c r="AD198" s="74"/>
      <c r="AE198" s="36"/>
      <c r="AF198" s="28"/>
      <c r="AG198" s="28"/>
      <c r="AH198" s="28"/>
      <c r="AI198" s="28"/>
      <c r="AJ198" s="28"/>
      <c r="AK198" s="28"/>
      <c r="AL198" s="18"/>
      <c r="AM198" s="18"/>
      <c r="AN198" s="18"/>
      <c r="AO198" s="227"/>
      <c r="AP198" s="212"/>
      <c r="AQ198" s="212"/>
      <c r="AR198" s="212"/>
      <c r="AS198" s="84"/>
      <c r="AT198" s="84"/>
      <c r="AU198" s="85"/>
      <c r="AV198" s="94"/>
      <c r="AW198" s="94"/>
      <c r="AX198" s="94"/>
      <c r="AY198" s="94"/>
      <c r="AZ198" s="94"/>
      <c r="BA198" s="94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</row>
    <row r="199" ht="15.75" customHeight="1">
      <c r="A199" s="18"/>
      <c r="B199" s="70">
        <v>3.0</v>
      </c>
      <c r="C199" s="18">
        <v>86.0</v>
      </c>
      <c r="D199" s="232">
        <v>20.12</v>
      </c>
      <c r="E199" s="232">
        <f t="shared" si="1058"/>
        <v>20.5827</v>
      </c>
      <c r="F199" s="232">
        <f t="shared" si="1059"/>
        <v>21.03581075</v>
      </c>
      <c r="G199" s="28"/>
      <c r="H199" s="235">
        <f t="shared" si="1057"/>
        <v>0.02299701789</v>
      </c>
      <c r="I199" s="235"/>
      <c r="J199" s="28"/>
      <c r="K199" s="28"/>
      <c r="L199" s="28"/>
      <c r="M199" s="28"/>
      <c r="N199" s="28"/>
      <c r="O199" s="28"/>
      <c r="P199" s="28"/>
      <c r="Q199" s="29"/>
      <c r="R199" s="142"/>
      <c r="S199" s="28"/>
      <c r="T199" s="28"/>
      <c r="U199" s="28"/>
      <c r="V199" s="70"/>
      <c r="W199" s="70"/>
      <c r="X199" s="149"/>
      <c r="Y199" s="28"/>
      <c r="Z199" s="28"/>
      <c r="AA199" s="77"/>
      <c r="AB199" s="77"/>
      <c r="AC199" s="28"/>
      <c r="AD199" s="74"/>
      <c r="AE199" s="36"/>
      <c r="AF199" s="28"/>
      <c r="AG199" s="28"/>
      <c r="AH199" s="28"/>
      <c r="AI199" s="28"/>
      <c r="AJ199" s="28"/>
      <c r="AK199" s="28"/>
      <c r="AL199" s="18"/>
      <c r="AM199" s="18"/>
      <c r="AN199" s="18"/>
      <c r="AO199" s="227"/>
      <c r="AP199" s="212"/>
      <c r="AQ199" s="212"/>
      <c r="AR199" s="212"/>
      <c r="AS199" s="84"/>
      <c r="AT199" s="84"/>
      <c r="AU199" s="85"/>
      <c r="AV199" s="94"/>
      <c r="AW199" s="94"/>
      <c r="AX199" s="94"/>
      <c r="AY199" s="94"/>
      <c r="AZ199" s="94"/>
      <c r="BA199" s="94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</row>
    <row r="200" ht="15.75" customHeight="1">
      <c r="A200" s="18"/>
      <c r="B200" s="70">
        <v>4.0</v>
      </c>
      <c r="C200" s="18">
        <v>87.0</v>
      </c>
      <c r="D200" s="232">
        <v>20.23</v>
      </c>
      <c r="E200" s="232">
        <f t="shared" ref="E200:E201" si="1060">D200*$E$107+D200-0.01</f>
        <v>20.675175</v>
      </c>
      <c r="F200" s="232">
        <f t="shared" ref="F200:F201" si="1061">E200*$F$107+E200+0.01</f>
        <v>21.15036644</v>
      </c>
      <c r="G200" s="28"/>
      <c r="H200" s="235">
        <f t="shared" si="1057"/>
        <v>0.02200568463</v>
      </c>
      <c r="I200" s="235"/>
      <c r="J200" s="28"/>
      <c r="K200" s="28"/>
      <c r="L200" s="28"/>
      <c r="M200" s="28"/>
      <c r="N200" s="28"/>
      <c r="O200" s="28"/>
      <c r="P200" s="28"/>
      <c r="Q200" s="29"/>
      <c r="R200" s="142"/>
      <c r="S200" s="28"/>
      <c r="T200" s="28"/>
      <c r="U200" s="28"/>
      <c r="V200" s="70"/>
      <c r="W200" s="70"/>
      <c r="X200" s="149"/>
      <c r="Y200" s="28"/>
      <c r="Z200" s="28"/>
      <c r="AA200" s="77"/>
      <c r="AB200" s="77"/>
      <c r="AC200" s="28"/>
      <c r="AD200" s="74"/>
      <c r="AE200" s="36"/>
      <c r="AF200" s="28"/>
      <c r="AG200" s="28"/>
      <c r="AH200" s="28"/>
      <c r="AI200" s="28"/>
      <c r="AJ200" s="28"/>
      <c r="AK200" s="28"/>
      <c r="AL200" s="18"/>
      <c r="AM200" s="18"/>
      <c r="AN200" s="18"/>
      <c r="AO200" s="227"/>
      <c r="AP200" s="212"/>
      <c r="AQ200" s="212"/>
      <c r="AR200" s="212"/>
      <c r="AS200" s="84"/>
      <c r="AT200" s="84"/>
      <c r="AU200" s="85"/>
      <c r="AV200" s="94"/>
      <c r="AW200" s="94"/>
      <c r="AX200" s="94"/>
      <c r="AY200" s="94"/>
      <c r="AZ200" s="94"/>
      <c r="BA200" s="94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</row>
    <row r="201" ht="15.75" customHeight="1">
      <c r="A201" s="18"/>
      <c r="B201" s="70">
        <v>5.0</v>
      </c>
      <c r="C201" s="18">
        <v>88.0</v>
      </c>
      <c r="D201" s="232">
        <v>20.23</v>
      </c>
      <c r="E201" s="232">
        <f t="shared" si="1060"/>
        <v>20.675175</v>
      </c>
      <c r="F201" s="232">
        <f t="shared" si="1061"/>
        <v>21.15036644</v>
      </c>
      <c r="G201" s="28"/>
      <c r="H201" s="235">
        <f t="shared" si="1057"/>
        <v>0.02200568463</v>
      </c>
      <c r="I201" s="235"/>
      <c r="J201" s="28"/>
      <c r="K201" s="28"/>
      <c r="L201" s="28"/>
      <c r="M201" s="28"/>
      <c r="N201" s="28"/>
      <c r="O201" s="28"/>
      <c r="P201" s="28"/>
      <c r="Q201" s="29"/>
      <c r="R201" s="142"/>
      <c r="S201" s="28"/>
      <c r="T201" s="28"/>
      <c r="U201" s="28"/>
      <c r="V201" s="70"/>
      <c r="W201" s="70"/>
      <c r="X201" s="149"/>
      <c r="Y201" s="28"/>
      <c r="Z201" s="28"/>
      <c r="AA201" s="77"/>
      <c r="AB201" s="77"/>
      <c r="AC201" s="28"/>
      <c r="AD201" s="74"/>
      <c r="AE201" s="36"/>
      <c r="AF201" s="28"/>
      <c r="AG201" s="28"/>
      <c r="AH201" s="28"/>
      <c r="AI201" s="28"/>
      <c r="AJ201" s="28"/>
      <c r="AK201" s="28"/>
      <c r="AL201" s="18"/>
      <c r="AM201" s="18"/>
      <c r="AN201" s="18"/>
      <c r="AO201" s="227"/>
      <c r="AP201" s="212"/>
      <c r="AQ201" s="212"/>
      <c r="AR201" s="212"/>
      <c r="AS201" s="84"/>
      <c r="AT201" s="84"/>
      <c r="AU201" s="85"/>
      <c r="AV201" s="94"/>
      <c r="AW201" s="94"/>
      <c r="AX201" s="94"/>
      <c r="AY201" s="94"/>
      <c r="AZ201" s="94"/>
      <c r="BA201" s="94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</row>
    <row r="202" ht="15.75" customHeight="1">
      <c r="A202" s="18"/>
      <c r="B202" s="70">
        <v>6.0</v>
      </c>
      <c r="C202" s="18">
        <v>89.0</v>
      </c>
      <c r="D202" s="232">
        <v>20.33</v>
      </c>
      <c r="E202" s="232">
        <f t="shared" ref="E202:E207" si="1062">D202*$E$107+D202</f>
        <v>20.787425</v>
      </c>
      <c r="F202" s="232">
        <f t="shared" ref="F202:F203" si="1063">E202*$F$107+E202-0.01</f>
        <v>21.24514206</v>
      </c>
      <c r="G202" s="28"/>
      <c r="H202" s="235">
        <f t="shared" si="1057"/>
        <v>0.0225</v>
      </c>
      <c r="I202" s="235"/>
      <c r="J202" s="28"/>
      <c r="K202" s="28"/>
      <c r="L202" s="28"/>
      <c r="M202" s="28"/>
      <c r="N202" s="28"/>
      <c r="O202" s="28"/>
      <c r="P202" s="28"/>
      <c r="Q202" s="29"/>
      <c r="R202" s="142"/>
      <c r="S202" s="28"/>
      <c r="T202" s="28"/>
      <c r="U202" s="28"/>
      <c r="V202" s="70"/>
      <c r="W202" s="70"/>
      <c r="X202" s="149"/>
      <c r="Y202" s="28"/>
      <c r="Z202" s="28"/>
      <c r="AA202" s="77"/>
      <c r="AB202" s="77"/>
      <c r="AC202" s="28"/>
      <c r="AD202" s="74"/>
      <c r="AE202" s="36"/>
      <c r="AF202" s="28"/>
      <c r="AG202" s="28"/>
      <c r="AH202" s="28"/>
      <c r="AI202" s="28"/>
      <c r="AJ202" s="28"/>
      <c r="AK202" s="28"/>
      <c r="AL202" s="18"/>
      <c r="AM202" s="18"/>
      <c r="AN202" s="18"/>
      <c r="AO202" s="227"/>
      <c r="AP202" s="212"/>
      <c r="AQ202" s="212"/>
      <c r="AR202" s="212"/>
      <c r="AS202" s="84"/>
      <c r="AT202" s="84"/>
      <c r="AU202" s="85"/>
      <c r="AV202" s="94"/>
      <c r="AW202" s="94"/>
      <c r="AX202" s="94"/>
      <c r="AY202" s="94"/>
      <c r="AZ202" s="94"/>
      <c r="BA202" s="94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</row>
    <row r="203" ht="15.75" customHeight="1">
      <c r="A203" s="18"/>
      <c r="B203" s="70">
        <v>7.0</v>
      </c>
      <c r="C203" s="18">
        <v>90.0</v>
      </c>
      <c r="D203" s="232">
        <v>20.33</v>
      </c>
      <c r="E203" s="232">
        <f t="shared" si="1062"/>
        <v>20.787425</v>
      </c>
      <c r="F203" s="232">
        <f t="shared" si="1063"/>
        <v>21.24514206</v>
      </c>
      <c r="G203" s="28"/>
      <c r="H203" s="235">
        <f t="shared" si="1057"/>
        <v>0.0225</v>
      </c>
      <c r="I203" s="235"/>
      <c r="J203" s="28"/>
      <c r="K203" s="28"/>
      <c r="L203" s="28"/>
      <c r="M203" s="28"/>
      <c r="N203" s="28"/>
      <c r="O203" s="28"/>
      <c r="P203" s="28"/>
      <c r="Q203" s="29"/>
      <c r="R203" s="142"/>
      <c r="S203" s="28"/>
      <c r="T203" s="28"/>
      <c r="U203" s="28"/>
      <c r="V203" s="70"/>
      <c r="W203" s="70"/>
      <c r="X203" s="149"/>
      <c r="Y203" s="28"/>
      <c r="Z203" s="28"/>
      <c r="AA203" s="77"/>
      <c r="AB203" s="77"/>
      <c r="AC203" s="28"/>
      <c r="AD203" s="74"/>
      <c r="AE203" s="36"/>
      <c r="AF203" s="28"/>
      <c r="AG203" s="28"/>
      <c r="AH203" s="28"/>
      <c r="AI203" s="28"/>
      <c r="AJ203" s="28"/>
      <c r="AK203" s="28"/>
      <c r="AL203" s="18"/>
      <c r="AM203" s="18"/>
      <c r="AN203" s="18"/>
      <c r="AO203" s="227"/>
      <c r="AP203" s="212"/>
      <c r="AQ203" s="212"/>
      <c r="AR203" s="212"/>
      <c r="AS203" s="84"/>
      <c r="AT203" s="84"/>
      <c r="AU203" s="85"/>
      <c r="AV203" s="94"/>
      <c r="AW203" s="94"/>
      <c r="AX203" s="94"/>
      <c r="AY203" s="94"/>
      <c r="AZ203" s="94"/>
      <c r="BA203" s="94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</row>
    <row r="204" ht="15.75" customHeight="1">
      <c r="A204" s="18"/>
      <c r="B204" s="70">
        <v>8.0</v>
      </c>
      <c r="C204" s="18">
        <v>91.0</v>
      </c>
      <c r="D204" s="232">
        <v>20.43</v>
      </c>
      <c r="E204" s="232">
        <f t="shared" si="1062"/>
        <v>20.889675</v>
      </c>
      <c r="F204" s="232">
        <f t="shared" ref="F204:F205" si="1064">E204*$F$107+E204</f>
        <v>21.35969269</v>
      </c>
      <c r="G204" s="28"/>
      <c r="H204" s="235">
        <f t="shared" si="1057"/>
        <v>0.0225</v>
      </c>
      <c r="I204" s="235"/>
      <c r="J204" s="28"/>
      <c r="K204" s="28"/>
      <c r="L204" s="28"/>
      <c r="M204" s="28"/>
      <c r="N204" s="28"/>
      <c r="O204" s="28"/>
      <c r="P204" s="28"/>
      <c r="Q204" s="29"/>
      <c r="R204" s="142"/>
      <c r="S204" s="28"/>
      <c r="T204" s="28"/>
      <c r="U204" s="28"/>
      <c r="V204" s="70"/>
      <c r="W204" s="70"/>
      <c r="X204" s="149"/>
      <c r="Y204" s="28"/>
      <c r="Z204" s="28"/>
      <c r="AA204" s="77"/>
      <c r="AB204" s="77"/>
      <c r="AC204" s="28"/>
      <c r="AD204" s="74"/>
      <c r="AE204" s="36"/>
      <c r="AF204" s="28"/>
      <c r="AG204" s="28"/>
      <c r="AH204" s="28"/>
      <c r="AI204" s="28"/>
      <c r="AJ204" s="28"/>
      <c r="AK204" s="28"/>
      <c r="AL204" s="18"/>
      <c r="AM204" s="18"/>
      <c r="AN204" s="18"/>
      <c r="AO204" s="227"/>
      <c r="AP204" s="212"/>
      <c r="AQ204" s="212"/>
      <c r="AR204" s="212"/>
      <c r="AS204" s="84"/>
      <c r="AT204" s="84"/>
      <c r="AU204" s="85"/>
      <c r="AV204" s="94"/>
      <c r="AW204" s="94"/>
      <c r="AX204" s="94"/>
      <c r="AY204" s="94"/>
      <c r="AZ204" s="94"/>
      <c r="BA204" s="94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</row>
    <row r="205" ht="15.75" customHeight="1">
      <c r="A205" s="18"/>
      <c r="B205" s="70">
        <v>9.0</v>
      </c>
      <c r="C205" s="18">
        <v>92.0</v>
      </c>
      <c r="D205" s="232">
        <v>20.43</v>
      </c>
      <c r="E205" s="232">
        <f t="shared" si="1062"/>
        <v>20.889675</v>
      </c>
      <c r="F205" s="232">
        <f t="shared" si="1064"/>
        <v>21.35969269</v>
      </c>
      <c r="G205" s="28"/>
      <c r="H205" s="235">
        <f t="shared" si="1057"/>
        <v>0.0225</v>
      </c>
      <c r="I205" s="235"/>
      <c r="J205" s="28"/>
      <c r="K205" s="28"/>
      <c r="L205" s="28"/>
      <c r="M205" s="28"/>
      <c r="N205" s="28"/>
      <c r="O205" s="28"/>
      <c r="P205" s="28"/>
      <c r="Q205" s="29"/>
      <c r="R205" s="142"/>
      <c r="S205" s="28"/>
      <c r="T205" s="28"/>
      <c r="U205" s="28"/>
      <c r="V205" s="70"/>
      <c r="W205" s="70"/>
      <c r="X205" s="149"/>
      <c r="Y205" s="28"/>
      <c r="Z205" s="28"/>
      <c r="AA205" s="77"/>
      <c r="AB205" s="77"/>
      <c r="AC205" s="28"/>
      <c r="AD205" s="74"/>
      <c r="AE205" s="36"/>
      <c r="AF205" s="28"/>
      <c r="AG205" s="28"/>
      <c r="AH205" s="28"/>
      <c r="AI205" s="28"/>
      <c r="AJ205" s="28"/>
      <c r="AK205" s="28"/>
      <c r="AL205" s="18"/>
      <c r="AM205" s="18"/>
      <c r="AN205" s="18"/>
      <c r="AO205" s="227"/>
      <c r="AP205" s="212"/>
      <c r="AQ205" s="212"/>
      <c r="AR205" s="212"/>
      <c r="AS205" s="84"/>
      <c r="AT205" s="84"/>
      <c r="AU205" s="85"/>
      <c r="AV205" s="94"/>
      <c r="AW205" s="94"/>
      <c r="AX205" s="94"/>
      <c r="AY205" s="94"/>
      <c r="AZ205" s="94"/>
      <c r="BA205" s="94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</row>
    <row r="206" ht="15.75" customHeight="1">
      <c r="A206" s="18"/>
      <c r="B206" s="70">
        <v>10.0</v>
      </c>
      <c r="C206" s="18">
        <v>93.0</v>
      </c>
      <c r="D206" s="232">
        <v>20.53</v>
      </c>
      <c r="E206" s="232">
        <f t="shared" si="1062"/>
        <v>20.991925</v>
      </c>
      <c r="F206" s="232">
        <f t="shared" ref="F206:F207" si="1065">E206*$F$107+E206+0.01</f>
        <v>21.47424331</v>
      </c>
      <c r="G206" s="28"/>
      <c r="H206" s="235">
        <f t="shared" si="1057"/>
        <v>0.0225</v>
      </c>
      <c r="I206" s="235"/>
      <c r="J206" s="28"/>
      <c r="K206" s="28"/>
      <c r="L206" s="28"/>
      <c r="M206" s="28"/>
      <c r="N206" s="28"/>
      <c r="O206" s="28"/>
      <c r="P206" s="28"/>
      <c r="Q206" s="29"/>
      <c r="R206" s="142"/>
      <c r="S206" s="28"/>
      <c r="T206" s="28"/>
      <c r="U206" s="28"/>
      <c r="V206" s="70"/>
      <c r="W206" s="70"/>
      <c r="X206" s="149"/>
      <c r="Y206" s="28"/>
      <c r="Z206" s="28"/>
      <c r="AA206" s="77"/>
      <c r="AB206" s="77"/>
      <c r="AC206" s="28"/>
      <c r="AD206" s="74"/>
      <c r="AE206" s="36"/>
      <c r="AF206" s="28"/>
      <c r="AG206" s="28"/>
      <c r="AH206" s="28"/>
      <c r="AI206" s="28"/>
      <c r="AJ206" s="28"/>
      <c r="AK206" s="28"/>
      <c r="AL206" s="18"/>
      <c r="AM206" s="18"/>
      <c r="AN206" s="18"/>
      <c r="AO206" s="227"/>
      <c r="AP206" s="212"/>
      <c r="AQ206" s="212"/>
      <c r="AR206" s="212"/>
      <c r="AS206" s="84"/>
      <c r="AT206" s="84"/>
      <c r="AU206" s="85"/>
      <c r="AV206" s="94"/>
      <c r="AW206" s="94"/>
      <c r="AX206" s="94"/>
      <c r="AY206" s="94"/>
      <c r="AZ206" s="94"/>
      <c r="BA206" s="94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</row>
    <row r="207" ht="15.75" customHeight="1">
      <c r="A207" s="18"/>
      <c r="B207" s="70">
        <v>11.0</v>
      </c>
      <c r="C207" s="18">
        <v>94.0</v>
      </c>
      <c r="D207" s="232">
        <v>20.53</v>
      </c>
      <c r="E207" s="232">
        <f t="shared" si="1062"/>
        <v>20.991925</v>
      </c>
      <c r="F207" s="232">
        <f t="shared" si="1065"/>
        <v>21.47424331</v>
      </c>
      <c r="G207" s="28"/>
      <c r="H207" s="235">
        <f t="shared" si="1057"/>
        <v>0.0225</v>
      </c>
      <c r="I207" s="235"/>
      <c r="J207" s="28"/>
      <c r="K207" s="28"/>
      <c r="L207" s="28"/>
      <c r="M207" s="28"/>
      <c r="N207" s="28"/>
      <c r="O207" s="28"/>
      <c r="P207" s="28"/>
      <c r="Q207" s="29"/>
      <c r="R207" s="142"/>
      <c r="S207" s="28"/>
      <c r="T207" s="28"/>
      <c r="U207" s="28"/>
      <c r="V207" s="70"/>
      <c r="W207" s="70"/>
      <c r="X207" s="149"/>
      <c r="Y207" s="28"/>
      <c r="Z207" s="28"/>
      <c r="AA207" s="77"/>
      <c r="AB207" s="77"/>
      <c r="AC207" s="28"/>
      <c r="AD207" s="74"/>
      <c r="AE207" s="36"/>
      <c r="AF207" s="28"/>
      <c r="AG207" s="28"/>
      <c r="AH207" s="28"/>
      <c r="AI207" s="28"/>
      <c r="AJ207" s="28"/>
      <c r="AK207" s="28"/>
      <c r="AL207" s="18"/>
      <c r="AM207" s="18"/>
      <c r="AN207" s="18"/>
      <c r="AO207" s="227"/>
      <c r="AP207" s="212"/>
      <c r="AQ207" s="212"/>
      <c r="AR207" s="212"/>
      <c r="AS207" s="84"/>
      <c r="AT207" s="84"/>
      <c r="AU207" s="85"/>
      <c r="AV207" s="94"/>
      <c r="AW207" s="94"/>
      <c r="AX207" s="94"/>
      <c r="AY207" s="94"/>
      <c r="AZ207" s="94"/>
      <c r="BA207" s="94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</row>
    <row r="208" ht="15.75" customHeight="1">
      <c r="A208" s="18"/>
      <c r="B208" s="70">
        <v>12.0</v>
      </c>
      <c r="C208" s="18">
        <v>95.0</v>
      </c>
      <c r="D208" s="232">
        <v>20.62</v>
      </c>
      <c r="E208" s="232">
        <f t="shared" ref="E208:E209" si="1066">D208*$E$107+D208+0.01</f>
        <v>21.09395</v>
      </c>
      <c r="F208" s="232">
        <f t="shared" ref="F208:F209" si="1067">E208*$F$107+E208-0.01</f>
        <v>21.55856388</v>
      </c>
      <c r="G208" s="28"/>
      <c r="H208" s="235">
        <f t="shared" si="1057"/>
        <v>0.02298496605</v>
      </c>
      <c r="I208" s="235"/>
      <c r="J208" s="28"/>
      <c r="K208" s="28"/>
      <c r="L208" s="28"/>
      <c r="M208" s="28"/>
      <c r="N208" s="28"/>
      <c r="O208" s="28"/>
      <c r="P208" s="28"/>
      <c r="Q208" s="29"/>
      <c r="R208" s="142"/>
      <c r="S208" s="28"/>
      <c r="T208" s="28"/>
      <c r="U208" s="28"/>
      <c r="V208" s="70"/>
      <c r="W208" s="70"/>
      <c r="X208" s="149"/>
      <c r="Y208" s="28"/>
      <c r="Z208" s="28"/>
      <c r="AA208" s="77"/>
      <c r="AB208" s="77"/>
      <c r="AC208" s="28"/>
      <c r="AD208" s="74"/>
      <c r="AE208" s="36"/>
      <c r="AF208" s="28"/>
      <c r="AG208" s="28"/>
      <c r="AH208" s="28"/>
      <c r="AI208" s="28"/>
      <c r="AJ208" s="28"/>
      <c r="AK208" s="28"/>
      <c r="AL208" s="18"/>
      <c r="AM208" s="18"/>
      <c r="AN208" s="18"/>
      <c r="AO208" s="227"/>
      <c r="AP208" s="212"/>
      <c r="AQ208" s="212"/>
      <c r="AR208" s="212"/>
      <c r="AS208" s="84"/>
      <c r="AT208" s="84"/>
      <c r="AU208" s="85"/>
      <c r="AV208" s="94"/>
      <c r="AW208" s="94"/>
      <c r="AX208" s="94"/>
      <c r="AY208" s="94"/>
      <c r="AZ208" s="94"/>
      <c r="BA208" s="94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</row>
    <row r="209" ht="15.75" customHeight="1">
      <c r="A209" s="18"/>
      <c r="B209" s="70">
        <v>13.0</v>
      </c>
      <c r="C209" s="18">
        <v>96.0</v>
      </c>
      <c r="D209" s="232">
        <v>20.62</v>
      </c>
      <c r="E209" s="232">
        <f t="shared" si="1066"/>
        <v>21.09395</v>
      </c>
      <c r="F209" s="232">
        <f t="shared" si="1067"/>
        <v>21.55856388</v>
      </c>
      <c r="G209" s="28"/>
      <c r="H209" s="235">
        <f t="shared" si="1057"/>
        <v>0.02298496605</v>
      </c>
      <c r="I209" s="235"/>
      <c r="J209" s="28"/>
      <c r="K209" s="28"/>
      <c r="L209" s="28"/>
      <c r="M209" s="28"/>
      <c r="N209" s="28"/>
      <c r="O209" s="28"/>
      <c r="P209" s="28"/>
      <c r="Q209" s="29"/>
      <c r="R209" s="142"/>
      <c r="S209" s="28"/>
      <c r="T209" s="28"/>
      <c r="U209" s="28"/>
      <c r="V209" s="70"/>
      <c r="W209" s="70"/>
      <c r="X209" s="149"/>
      <c r="Y209" s="28"/>
      <c r="Z209" s="28"/>
      <c r="AA209" s="77"/>
      <c r="AB209" s="77"/>
      <c r="AC209" s="28"/>
      <c r="AD209" s="74"/>
      <c r="AE209" s="36"/>
      <c r="AF209" s="28"/>
      <c r="AG209" s="28"/>
      <c r="AH209" s="28"/>
      <c r="AI209" s="28"/>
      <c r="AJ209" s="28"/>
      <c r="AK209" s="28"/>
      <c r="AL209" s="18"/>
      <c r="AM209" s="18"/>
      <c r="AN209" s="18"/>
      <c r="AO209" s="227"/>
      <c r="AP209" s="212"/>
      <c r="AQ209" s="212"/>
      <c r="AR209" s="212"/>
      <c r="AS209" s="84"/>
      <c r="AT209" s="84"/>
      <c r="AU209" s="85"/>
      <c r="AV209" s="94"/>
      <c r="AW209" s="94"/>
      <c r="AX209" s="94"/>
      <c r="AY209" s="94"/>
      <c r="AZ209" s="94"/>
      <c r="BA209" s="94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</row>
    <row r="210" ht="15.75" customHeight="1">
      <c r="A210" s="18"/>
      <c r="B210" s="70">
        <v>14.0</v>
      </c>
      <c r="C210" s="18">
        <v>97.0</v>
      </c>
      <c r="D210" s="232">
        <v>20.74</v>
      </c>
      <c r="E210" s="232">
        <f t="shared" ref="E210:E211" si="1068">D210*$E$107+D210-0.01</f>
        <v>21.19665</v>
      </c>
      <c r="F210" s="232">
        <f t="shared" ref="F210:F211" si="1069">E210*$F$107+E210+0.01</f>
        <v>21.68357463</v>
      </c>
      <c r="G210" s="28"/>
      <c r="H210" s="235">
        <f t="shared" si="1057"/>
        <v>0.02201783992</v>
      </c>
      <c r="I210" s="235"/>
      <c r="J210" s="28"/>
      <c r="K210" s="28"/>
      <c r="L210" s="28"/>
      <c r="M210" s="28"/>
      <c r="N210" s="28"/>
      <c r="O210" s="28"/>
      <c r="P210" s="28"/>
      <c r="Q210" s="29"/>
      <c r="R210" s="142"/>
      <c r="S210" s="28"/>
      <c r="T210" s="28"/>
      <c r="U210" s="28"/>
      <c r="V210" s="70"/>
      <c r="W210" s="70"/>
      <c r="X210" s="149"/>
      <c r="Y210" s="28"/>
      <c r="Z210" s="28"/>
      <c r="AA210" s="77"/>
      <c r="AB210" s="77"/>
      <c r="AC210" s="28"/>
      <c r="AD210" s="74"/>
      <c r="AE210" s="36"/>
      <c r="AF210" s="28"/>
      <c r="AG210" s="28"/>
      <c r="AH210" s="28"/>
      <c r="AI210" s="28"/>
      <c r="AJ210" s="28"/>
      <c r="AK210" s="28"/>
      <c r="AL210" s="18"/>
      <c r="AM210" s="18"/>
      <c r="AN210" s="18"/>
      <c r="AO210" s="227"/>
      <c r="AP210" s="212"/>
      <c r="AQ210" s="212"/>
      <c r="AR210" s="212"/>
      <c r="AS210" s="84"/>
      <c r="AT210" s="84"/>
      <c r="AU210" s="85"/>
      <c r="AV210" s="94"/>
      <c r="AW210" s="94"/>
      <c r="AX210" s="94"/>
      <c r="AY210" s="94"/>
      <c r="AZ210" s="94"/>
      <c r="BA210" s="94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</row>
    <row r="211" ht="15.75" customHeight="1">
      <c r="A211" s="18"/>
      <c r="B211" s="70">
        <v>15.0</v>
      </c>
      <c r="C211" s="18">
        <v>98.0</v>
      </c>
      <c r="D211" s="232">
        <v>20.74</v>
      </c>
      <c r="E211" s="232">
        <f t="shared" si="1068"/>
        <v>21.19665</v>
      </c>
      <c r="F211" s="232">
        <f t="shared" si="1069"/>
        <v>21.68357463</v>
      </c>
      <c r="G211" s="28"/>
      <c r="H211" s="235">
        <f t="shared" si="1057"/>
        <v>0.02201783992</v>
      </c>
      <c r="I211" s="235"/>
      <c r="J211" s="28"/>
      <c r="K211" s="28"/>
      <c r="L211" s="28"/>
      <c r="M211" s="28"/>
      <c r="N211" s="28"/>
      <c r="O211" s="28"/>
      <c r="P211" s="28"/>
      <c r="Q211" s="29"/>
      <c r="R211" s="142"/>
      <c r="S211" s="28"/>
      <c r="T211" s="28"/>
      <c r="U211" s="28"/>
      <c r="V211" s="70"/>
      <c r="W211" s="70"/>
      <c r="X211" s="149"/>
      <c r="Y211" s="28"/>
      <c r="Z211" s="28"/>
      <c r="AA211" s="77"/>
      <c r="AB211" s="77"/>
      <c r="AC211" s="28"/>
      <c r="AD211" s="74"/>
      <c r="AE211" s="36"/>
      <c r="AF211" s="28"/>
      <c r="AG211" s="28"/>
      <c r="AH211" s="28"/>
      <c r="AI211" s="28"/>
      <c r="AJ211" s="28"/>
      <c r="AK211" s="28"/>
      <c r="AL211" s="18"/>
      <c r="AM211" s="18"/>
      <c r="AN211" s="18"/>
      <c r="AO211" s="227"/>
      <c r="AP211" s="212"/>
      <c r="AQ211" s="212"/>
      <c r="AR211" s="212"/>
      <c r="AS211" s="84"/>
      <c r="AT211" s="84"/>
      <c r="AU211" s="85"/>
      <c r="AV211" s="94"/>
      <c r="AW211" s="94"/>
      <c r="AX211" s="94"/>
      <c r="AY211" s="94"/>
      <c r="AZ211" s="94"/>
      <c r="BA211" s="94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</row>
    <row r="212" ht="15.75" customHeight="1">
      <c r="A212" s="18"/>
      <c r="B212" s="70">
        <v>16.0</v>
      </c>
      <c r="C212" s="18">
        <v>99.0</v>
      </c>
      <c r="D212" s="232">
        <v>20.84</v>
      </c>
      <c r="E212" s="232">
        <f t="shared" ref="E212:E215" si="1070">D212*$E$107+D212</f>
        <v>21.3089</v>
      </c>
      <c r="F212" s="232">
        <f t="shared" ref="F212:F215" si="1071">E212*$F$107+E212</f>
        <v>21.78835025</v>
      </c>
      <c r="G212" s="28"/>
      <c r="H212" s="235">
        <f t="shared" si="1057"/>
        <v>0.0225</v>
      </c>
      <c r="I212" s="235"/>
      <c r="J212" s="28"/>
      <c r="K212" s="28"/>
      <c r="L212" s="28"/>
      <c r="M212" s="28"/>
      <c r="N212" s="28"/>
      <c r="O212" s="28"/>
      <c r="P212" s="28"/>
      <c r="Q212" s="29"/>
      <c r="R212" s="142"/>
      <c r="S212" s="28"/>
      <c r="T212" s="28"/>
      <c r="U212" s="28"/>
      <c r="V212" s="70"/>
      <c r="W212" s="70"/>
      <c r="X212" s="149"/>
      <c r="Y212" s="28"/>
      <c r="Z212" s="28"/>
      <c r="AA212" s="77"/>
      <c r="AB212" s="77"/>
      <c r="AC212" s="28"/>
      <c r="AD212" s="74"/>
      <c r="AE212" s="36"/>
      <c r="AF212" s="28"/>
      <c r="AG212" s="28"/>
      <c r="AH212" s="28"/>
      <c r="AI212" s="28"/>
      <c r="AJ212" s="28"/>
      <c r="AK212" s="28"/>
      <c r="AL212" s="18"/>
      <c r="AM212" s="18"/>
      <c r="AN212" s="18"/>
      <c r="AO212" s="227"/>
      <c r="AP212" s="212"/>
      <c r="AQ212" s="212"/>
      <c r="AR212" s="212"/>
      <c r="AS212" s="84"/>
      <c r="AT212" s="84"/>
      <c r="AU212" s="85"/>
      <c r="AV212" s="94"/>
      <c r="AW212" s="94"/>
      <c r="AX212" s="94"/>
      <c r="AY212" s="94"/>
      <c r="AZ212" s="94"/>
      <c r="BA212" s="94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</row>
    <row r="213" ht="15.75" customHeight="1">
      <c r="A213" s="18"/>
      <c r="B213" s="70">
        <v>17.0</v>
      </c>
      <c r="C213" s="18">
        <v>100.0</v>
      </c>
      <c r="D213" s="232">
        <v>20.84</v>
      </c>
      <c r="E213" s="232">
        <f t="shared" si="1070"/>
        <v>21.3089</v>
      </c>
      <c r="F213" s="232">
        <f t="shared" si="1071"/>
        <v>21.78835025</v>
      </c>
      <c r="G213" s="28"/>
      <c r="H213" s="235">
        <f t="shared" si="1057"/>
        <v>0.0225</v>
      </c>
      <c r="I213" s="235"/>
      <c r="J213" s="28"/>
      <c r="K213" s="28"/>
      <c r="L213" s="28"/>
      <c r="M213" s="28"/>
      <c r="N213" s="28"/>
      <c r="O213" s="28"/>
      <c r="P213" s="28"/>
      <c r="Q213" s="29"/>
      <c r="R213" s="28"/>
      <c r="S213" s="28"/>
      <c r="T213" s="28"/>
      <c r="U213" s="28"/>
      <c r="V213" s="70"/>
      <c r="W213" s="70"/>
      <c r="X213" s="149"/>
      <c r="Y213" s="28"/>
      <c r="Z213" s="28"/>
      <c r="AA213" s="77"/>
      <c r="AB213" s="77"/>
      <c r="AC213" s="28"/>
      <c r="AD213" s="74"/>
      <c r="AE213" s="36"/>
      <c r="AF213" s="28"/>
      <c r="AG213" s="28"/>
      <c r="AH213" s="28"/>
      <c r="AI213" s="28"/>
      <c r="AJ213" s="28"/>
      <c r="AK213" s="28"/>
      <c r="AL213" s="18"/>
      <c r="AM213" s="18"/>
      <c r="AN213" s="18"/>
      <c r="AO213" s="227"/>
      <c r="AP213" s="212"/>
      <c r="AQ213" s="212"/>
      <c r="AR213" s="212"/>
      <c r="AS213" s="84"/>
      <c r="AT213" s="84"/>
      <c r="AU213" s="85"/>
      <c r="AV213" s="94"/>
      <c r="AW213" s="94"/>
      <c r="AX213" s="94"/>
      <c r="AY213" s="94"/>
      <c r="AZ213" s="94"/>
      <c r="BA213" s="94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</row>
    <row r="214" ht="15.75" customHeight="1">
      <c r="A214" s="18"/>
      <c r="B214" s="70">
        <v>18.0</v>
      </c>
      <c r="C214" s="18">
        <v>101.0</v>
      </c>
      <c r="D214" s="232">
        <v>20.95</v>
      </c>
      <c r="E214" s="232">
        <f t="shared" si="1070"/>
        <v>21.421375</v>
      </c>
      <c r="F214" s="232">
        <f t="shared" si="1071"/>
        <v>21.90335594</v>
      </c>
      <c r="G214" s="28"/>
      <c r="H214" s="235">
        <f t="shared" si="1057"/>
        <v>0.0225</v>
      </c>
      <c r="I214" s="235"/>
      <c r="J214" s="28"/>
      <c r="K214" s="28"/>
      <c r="L214" s="28"/>
      <c r="M214" s="28"/>
      <c r="N214" s="28"/>
      <c r="O214" s="28"/>
      <c r="P214" s="28"/>
      <c r="Q214" s="29"/>
      <c r="R214" s="142"/>
      <c r="S214" s="28"/>
      <c r="T214" s="28"/>
      <c r="U214" s="28"/>
      <c r="V214" s="70"/>
      <c r="W214" s="70"/>
      <c r="X214" s="149"/>
      <c r="Y214" s="28"/>
      <c r="Z214" s="28"/>
      <c r="AA214" s="77"/>
      <c r="AB214" s="77"/>
      <c r="AC214" s="28"/>
      <c r="AD214" s="74"/>
      <c r="AE214" s="36"/>
      <c r="AF214" s="28"/>
      <c r="AG214" s="28"/>
      <c r="AH214" s="28"/>
      <c r="AI214" s="28"/>
      <c r="AJ214" s="28"/>
      <c r="AK214" s="28"/>
      <c r="AL214" s="18"/>
      <c r="AM214" s="18"/>
      <c r="AN214" s="18"/>
      <c r="AO214" s="227"/>
      <c r="AP214" s="212"/>
      <c r="AQ214" s="212"/>
      <c r="AR214" s="212"/>
      <c r="AS214" s="84"/>
      <c r="AT214" s="84"/>
      <c r="AU214" s="85"/>
      <c r="AV214" s="94"/>
      <c r="AW214" s="94"/>
      <c r="AX214" s="94"/>
      <c r="AY214" s="94"/>
      <c r="AZ214" s="94"/>
      <c r="BA214" s="94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</row>
    <row r="215" ht="15.75" customHeight="1">
      <c r="A215" s="18"/>
      <c r="B215" s="70">
        <v>19.0</v>
      </c>
      <c r="C215" s="18">
        <v>102.0</v>
      </c>
      <c r="D215" s="232">
        <v>20.95</v>
      </c>
      <c r="E215" s="232">
        <f t="shared" si="1070"/>
        <v>21.421375</v>
      </c>
      <c r="F215" s="232">
        <f t="shared" si="1071"/>
        <v>21.90335594</v>
      </c>
      <c r="G215" s="28"/>
      <c r="H215" s="235">
        <f t="shared" si="1057"/>
        <v>0.0225</v>
      </c>
      <c r="I215" s="235"/>
      <c r="J215" s="28"/>
      <c r="K215" s="28"/>
      <c r="L215" s="28"/>
      <c r="M215" s="28"/>
      <c r="N215" s="28"/>
      <c r="O215" s="28"/>
      <c r="P215" s="28"/>
      <c r="Q215" s="29"/>
      <c r="R215" s="142"/>
      <c r="S215" s="28"/>
      <c r="T215" s="28"/>
      <c r="U215" s="28"/>
      <c r="V215" s="70"/>
      <c r="W215" s="70"/>
      <c r="X215" s="149"/>
      <c r="Y215" s="28"/>
      <c r="Z215" s="28"/>
      <c r="AA215" s="77"/>
      <c r="AB215" s="77"/>
      <c r="AC215" s="28"/>
      <c r="AD215" s="74"/>
      <c r="AE215" s="36"/>
      <c r="AF215" s="28"/>
      <c r="AG215" s="28"/>
      <c r="AH215" s="28"/>
      <c r="AI215" s="28"/>
      <c r="AJ215" s="28"/>
      <c r="AK215" s="28"/>
      <c r="AL215" s="18"/>
      <c r="AM215" s="18"/>
      <c r="AN215" s="18"/>
      <c r="AO215" s="227"/>
      <c r="AP215" s="212"/>
      <c r="AQ215" s="212"/>
      <c r="AR215" s="212"/>
      <c r="AS215" s="84"/>
      <c r="AT215" s="84"/>
      <c r="AU215" s="85"/>
      <c r="AV215" s="94"/>
      <c r="AW215" s="94"/>
      <c r="AX215" s="94"/>
      <c r="AY215" s="94"/>
      <c r="AZ215" s="94"/>
      <c r="BA215" s="94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</row>
    <row r="216" ht="15.75" customHeight="1">
      <c r="A216" s="18"/>
      <c r="B216" s="70">
        <v>20.0</v>
      </c>
      <c r="C216" s="18">
        <v>103.0</v>
      </c>
      <c r="D216" s="232">
        <v>21.04</v>
      </c>
      <c r="E216" s="232">
        <f t="shared" ref="E216:E217" si="1072">D216*$E$107+D216+0.01</f>
        <v>21.5234</v>
      </c>
      <c r="F216" s="232">
        <f t="shared" ref="F216:F217" si="1073">E216*$F$107+E216-0.01</f>
        <v>21.9976765</v>
      </c>
      <c r="G216" s="28"/>
      <c r="H216" s="235">
        <f t="shared" si="1057"/>
        <v>0.02297528517</v>
      </c>
      <c r="I216" s="235"/>
      <c r="J216" s="28"/>
      <c r="K216" s="28"/>
      <c r="L216" s="28"/>
      <c r="M216" s="28"/>
      <c r="N216" s="28"/>
      <c r="O216" s="28"/>
      <c r="P216" s="28"/>
      <c r="Q216" s="29"/>
      <c r="R216" s="28"/>
      <c r="S216" s="28"/>
      <c r="T216" s="28"/>
      <c r="U216" s="28"/>
      <c r="V216" s="70"/>
      <c r="W216" s="70"/>
      <c r="X216" s="149"/>
      <c r="Y216" s="28"/>
      <c r="Z216" s="28"/>
      <c r="AA216" s="77"/>
      <c r="AB216" s="77"/>
      <c r="AC216" s="28"/>
      <c r="AD216" s="74"/>
      <c r="AE216" s="36"/>
      <c r="AF216" s="28"/>
      <c r="AG216" s="28"/>
      <c r="AH216" s="28"/>
      <c r="AI216" s="28"/>
      <c r="AJ216" s="28"/>
      <c r="AK216" s="28"/>
      <c r="AL216" s="18"/>
      <c r="AM216" s="18"/>
      <c r="AN216" s="18"/>
      <c r="AO216" s="227"/>
      <c r="AP216" s="212"/>
      <c r="AQ216" s="212"/>
      <c r="AR216" s="212"/>
      <c r="AS216" s="84"/>
      <c r="AT216" s="84"/>
      <c r="AU216" s="85"/>
      <c r="AV216" s="94"/>
      <c r="AW216" s="94"/>
      <c r="AX216" s="94"/>
      <c r="AY216" s="94"/>
      <c r="AZ216" s="94"/>
      <c r="BA216" s="94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</row>
    <row r="217" ht="15.75" customHeight="1">
      <c r="A217" s="18"/>
      <c r="B217" s="70">
        <v>21.0</v>
      </c>
      <c r="C217" s="18">
        <v>104.0</v>
      </c>
      <c r="D217" s="232">
        <v>21.04</v>
      </c>
      <c r="E217" s="232">
        <f t="shared" si="1072"/>
        <v>21.5234</v>
      </c>
      <c r="F217" s="232">
        <f t="shared" si="1073"/>
        <v>21.9976765</v>
      </c>
      <c r="G217" s="28"/>
      <c r="H217" s="235">
        <f t="shared" si="1057"/>
        <v>0.02297528517</v>
      </c>
      <c r="I217" s="235"/>
      <c r="J217" s="28"/>
      <c r="K217" s="28"/>
      <c r="L217" s="28"/>
      <c r="M217" s="28"/>
      <c r="N217" s="28"/>
      <c r="O217" s="28"/>
      <c r="P217" s="28"/>
      <c r="Q217" s="29"/>
      <c r="R217" s="42"/>
      <c r="S217" s="28"/>
      <c r="T217" s="28"/>
      <c r="U217" s="28"/>
      <c r="V217" s="70"/>
      <c r="W217" s="70"/>
      <c r="X217" s="149"/>
      <c r="Y217" s="28"/>
      <c r="Z217" s="28"/>
      <c r="AA217" s="77"/>
      <c r="AB217" s="77"/>
      <c r="AC217" s="28"/>
      <c r="AD217" s="74"/>
      <c r="AE217" s="36"/>
      <c r="AF217" s="28"/>
      <c r="AG217" s="28"/>
      <c r="AH217" s="28"/>
      <c r="AI217" s="28"/>
      <c r="AJ217" s="28"/>
      <c r="AK217" s="28"/>
      <c r="AL217" s="18"/>
      <c r="AM217" s="18"/>
      <c r="AN217" s="18"/>
      <c r="AO217" s="227"/>
      <c r="AP217" s="212"/>
      <c r="AQ217" s="212"/>
      <c r="AR217" s="212"/>
      <c r="AS217" s="84"/>
      <c r="AT217" s="84"/>
      <c r="AU217" s="85"/>
      <c r="AV217" s="94"/>
      <c r="AW217" s="94"/>
      <c r="AX217" s="94"/>
      <c r="AY217" s="94"/>
      <c r="AZ217" s="94"/>
      <c r="BA217" s="94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</row>
    <row r="218" ht="15.75" customHeight="1">
      <c r="A218" s="18"/>
      <c r="B218" s="70">
        <v>22.0</v>
      </c>
      <c r="C218" s="18">
        <v>105.0</v>
      </c>
      <c r="D218" s="232">
        <v>21.15</v>
      </c>
      <c r="E218" s="232">
        <f t="shared" ref="E218:E221" si="1074">D218*$E$107+D218</f>
        <v>21.625875</v>
      </c>
      <c r="F218" s="232">
        <f t="shared" ref="F218:F219" si="1075">E218*$F$107+E218+0.01</f>
        <v>22.12245719</v>
      </c>
      <c r="G218" s="28"/>
      <c r="H218" s="235">
        <f t="shared" si="1057"/>
        <v>0.0225</v>
      </c>
      <c r="I218" s="235"/>
      <c r="J218" s="28"/>
      <c r="K218" s="28"/>
      <c r="L218" s="28"/>
      <c r="M218" s="28"/>
      <c r="N218" s="28"/>
      <c r="O218" s="28"/>
      <c r="P218" s="28"/>
      <c r="Q218" s="29"/>
      <c r="R218" s="42"/>
      <c r="S218" s="28"/>
      <c r="T218" s="28"/>
      <c r="U218" s="28"/>
      <c r="V218" s="70"/>
      <c r="W218" s="70"/>
      <c r="X218" s="149"/>
      <c r="Y218" s="28"/>
      <c r="Z218" s="28"/>
      <c r="AA218" s="77"/>
      <c r="AB218" s="77"/>
      <c r="AC218" s="28"/>
      <c r="AD218" s="74"/>
      <c r="AE218" s="36"/>
      <c r="AF218" s="28"/>
      <c r="AG218" s="28"/>
      <c r="AH218" s="28"/>
      <c r="AI218" s="28"/>
      <c r="AJ218" s="28"/>
      <c r="AK218" s="28"/>
      <c r="AL218" s="18"/>
      <c r="AM218" s="18"/>
      <c r="AN218" s="18"/>
      <c r="AO218" s="227"/>
      <c r="AP218" s="212"/>
      <c r="AQ218" s="212"/>
      <c r="AR218" s="212"/>
      <c r="AS218" s="84"/>
      <c r="AT218" s="84"/>
      <c r="AU218" s="85"/>
      <c r="AV218" s="94"/>
      <c r="AW218" s="94"/>
      <c r="AX218" s="94"/>
      <c r="AY218" s="94"/>
      <c r="AZ218" s="94"/>
      <c r="BA218" s="94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</row>
    <row r="219" ht="15.75" customHeight="1">
      <c r="A219" s="18"/>
      <c r="B219" s="70">
        <v>23.0</v>
      </c>
      <c r="C219" s="18">
        <v>106.0</v>
      </c>
      <c r="D219" s="232">
        <v>21.15</v>
      </c>
      <c r="E219" s="232">
        <f t="shared" si="1074"/>
        <v>21.625875</v>
      </c>
      <c r="F219" s="232">
        <f t="shared" si="1075"/>
        <v>22.12245719</v>
      </c>
      <c r="G219" s="28"/>
      <c r="H219" s="235">
        <f t="shared" si="1057"/>
        <v>0.0225</v>
      </c>
      <c r="I219" s="235"/>
      <c r="J219" s="28"/>
      <c r="K219" s="28"/>
      <c r="L219" s="28"/>
      <c r="M219" s="28"/>
      <c r="N219" s="28"/>
      <c r="O219" s="28"/>
      <c r="P219" s="28"/>
      <c r="Q219" s="29"/>
      <c r="R219" s="42"/>
      <c r="S219" s="28"/>
      <c r="T219" s="28"/>
      <c r="U219" s="28"/>
      <c r="V219" s="70"/>
      <c r="W219" s="70"/>
      <c r="X219" s="149"/>
      <c r="Y219" s="28"/>
      <c r="Z219" s="28"/>
      <c r="AA219" s="77"/>
      <c r="AB219" s="77"/>
      <c r="AC219" s="28"/>
      <c r="AD219" s="74"/>
      <c r="AE219" s="36"/>
      <c r="AF219" s="28"/>
      <c r="AG219" s="28"/>
      <c r="AH219" s="28"/>
      <c r="AI219" s="28"/>
      <c r="AJ219" s="28"/>
      <c r="AK219" s="28"/>
      <c r="AL219" s="18"/>
      <c r="AM219" s="18"/>
      <c r="AN219" s="18"/>
      <c r="AO219" s="227"/>
      <c r="AP219" s="212"/>
      <c r="AQ219" s="212"/>
      <c r="AR219" s="212"/>
      <c r="AS219" s="84"/>
      <c r="AT219" s="84"/>
      <c r="AU219" s="85"/>
      <c r="AV219" s="94"/>
      <c r="AW219" s="94"/>
      <c r="AX219" s="94"/>
      <c r="AY219" s="94"/>
      <c r="AZ219" s="94"/>
      <c r="BA219" s="94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</row>
    <row r="220" ht="15.75" customHeight="1">
      <c r="A220" s="18"/>
      <c r="B220" s="70">
        <v>24.0</v>
      </c>
      <c r="C220" s="18">
        <v>107.0</v>
      </c>
      <c r="D220" s="232">
        <v>21.26</v>
      </c>
      <c r="E220" s="232">
        <f t="shared" si="1074"/>
        <v>21.73835</v>
      </c>
      <c r="F220" s="232">
        <f t="shared" ref="F220:F221" si="1076">E220*$F$107+E220-0.01</f>
        <v>22.21746288</v>
      </c>
      <c r="G220" s="28"/>
      <c r="H220" s="235">
        <f t="shared" si="1057"/>
        <v>0.0225</v>
      </c>
      <c r="I220" s="235"/>
      <c r="J220" s="28"/>
      <c r="K220" s="28"/>
      <c r="L220" s="28"/>
      <c r="M220" s="28"/>
      <c r="N220" s="28"/>
      <c r="O220" s="28"/>
      <c r="P220" s="28"/>
      <c r="Q220" s="29"/>
      <c r="R220" s="42"/>
      <c r="S220" s="28"/>
      <c r="T220" s="28"/>
      <c r="U220" s="28"/>
      <c r="V220" s="70"/>
      <c r="W220" s="70"/>
      <c r="X220" s="149"/>
      <c r="Y220" s="28"/>
      <c r="Z220" s="28"/>
      <c r="AA220" s="77"/>
      <c r="AB220" s="77"/>
      <c r="AC220" s="28"/>
      <c r="AD220" s="74"/>
      <c r="AE220" s="36"/>
      <c r="AF220" s="28"/>
      <c r="AG220" s="28"/>
      <c r="AH220" s="28"/>
      <c r="AI220" s="28"/>
      <c r="AJ220" s="28"/>
      <c r="AK220" s="28"/>
      <c r="AL220" s="18"/>
      <c r="AM220" s="18"/>
      <c r="AN220" s="18"/>
      <c r="AO220" s="227"/>
      <c r="AP220" s="212"/>
      <c r="AQ220" s="212"/>
      <c r="AR220" s="212"/>
      <c r="AS220" s="84"/>
      <c r="AT220" s="84"/>
      <c r="AU220" s="85"/>
      <c r="AV220" s="94"/>
      <c r="AW220" s="94"/>
      <c r="AX220" s="94"/>
      <c r="AY220" s="94"/>
      <c r="AZ220" s="94"/>
      <c r="BA220" s="94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</row>
    <row r="221" ht="15.75" customHeight="1">
      <c r="A221" s="18"/>
      <c r="B221" s="70" t="s">
        <v>265</v>
      </c>
      <c r="C221" s="18">
        <v>108.0</v>
      </c>
      <c r="D221" s="232">
        <v>21.26</v>
      </c>
      <c r="E221" s="232">
        <f t="shared" si="1074"/>
        <v>21.73835</v>
      </c>
      <c r="F221" s="232">
        <f t="shared" si="1076"/>
        <v>22.21746288</v>
      </c>
      <c r="G221" s="28"/>
      <c r="H221" s="235">
        <f t="shared" si="1057"/>
        <v>0.0225</v>
      </c>
      <c r="I221" s="235"/>
      <c r="J221" s="28"/>
      <c r="K221" s="28"/>
      <c r="L221" s="28"/>
      <c r="M221" s="28"/>
      <c r="N221" s="28"/>
      <c r="O221" s="28"/>
      <c r="P221" s="28"/>
      <c r="Q221" s="29"/>
      <c r="R221" s="42"/>
      <c r="S221" s="28"/>
      <c r="T221" s="28"/>
      <c r="U221" s="28"/>
      <c r="V221" s="70"/>
      <c r="W221" s="70"/>
      <c r="X221" s="149"/>
      <c r="Y221" s="28"/>
      <c r="Z221" s="28"/>
      <c r="AA221" s="77"/>
      <c r="AB221" s="77"/>
      <c r="AC221" s="28"/>
      <c r="AD221" s="74"/>
      <c r="AE221" s="36"/>
      <c r="AF221" s="28"/>
      <c r="AG221" s="28"/>
      <c r="AH221" s="28"/>
      <c r="AI221" s="28"/>
      <c r="AJ221" s="28"/>
      <c r="AK221" s="28"/>
      <c r="AL221" s="18"/>
      <c r="AM221" s="18"/>
      <c r="AN221" s="18"/>
      <c r="AO221" s="227"/>
      <c r="AP221" s="212"/>
      <c r="AQ221" s="212"/>
      <c r="AR221" s="212"/>
      <c r="AS221" s="84"/>
      <c r="AT221" s="84"/>
      <c r="AU221" s="85"/>
      <c r="AV221" s="94"/>
      <c r="AW221" s="94"/>
      <c r="AX221" s="94"/>
      <c r="AY221" s="94"/>
      <c r="AZ221" s="94"/>
      <c r="BA221" s="94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</row>
    <row r="222" ht="15.75" customHeight="1">
      <c r="A222" s="18"/>
      <c r="B222" s="70"/>
      <c r="C222" s="18"/>
      <c r="D222" s="232"/>
      <c r="E222" s="232"/>
      <c r="F222" s="232"/>
      <c r="G222" s="28"/>
      <c r="H222" s="235"/>
      <c r="I222" s="235"/>
      <c r="J222" s="28"/>
      <c r="K222" s="28"/>
      <c r="L222" s="28"/>
      <c r="M222" s="28"/>
      <c r="N222" s="28"/>
      <c r="O222" s="28"/>
      <c r="P222" s="28"/>
      <c r="Q222" s="29"/>
      <c r="R222" s="42"/>
      <c r="S222" s="28"/>
      <c r="T222" s="28"/>
      <c r="U222" s="28"/>
      <c r="V222" s="70"/>
      <c r="W222" s="70"/>
      <c r="X222" s="149"/>
      <c r="Y222" s="28"/>
      <c r="Z222" s="28"/>
      <c r="AA222" s="77"/>
      <c r="AB222" s="77"/>
      <c r="AC222" s="28"/>
      <c r="AD222" s="74"/>
      <c r="AE222" s="36"/>
      <c r="AF222" s="28"/>
      <c r="AG222" s="28"/>
      <c r="AH222" s="28"/>
      <c r="AI222" s="28"/>
      <c r="AJ222" s="28"/>
      <c r="AK222" s="28"/>
      <c r="AL222" s="18"/>
      <c r="AM222" s="18"/>
      <c r="AN222" s="18"/>
      <c r="AO222" s="227"/>
      <c r="AP222" s="212"/>
      <c r="AQ222" s="212"/>
      <c r="AR222" s="212"/>
      <c r="AS222" s="84"/>
      <c r="AT222" s="84"/>
      <c r="AU222" s="85"/>
      <c r="AV222" s="94"/>
      <c r="AW222" s="94"/>
      <c r="AX222" s="94"/>
      <c r="AY222" s="94"/>
      <c r="AZ222" s="94"/>
      <c r="BA222" s="94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</row>
    <row r="223" ht="25.5" customHeight="1">
      <c r="A223" s="18"/>
      <c r="B223" s="70" t="s">
        <v>269</v>
      </c>
      <c r="C223" s="18">
        <v>109.0</v>
      </c>
      <c r="D223" s="232">
        <v>19.19</v>
      </c>
      <c r="E223" s="232">
        <f>E159+1.13</f>
        <v>19.729275</v>
      </c>
      <c r="F223" s="232">
        <f>F160+1.13</f>
        <v>20.30503969</v>
      </c>
      <c r="G223" s="28"/>
      <c r="H223" s="235">
        <f t="shared" ref="H223:H231" si="1077">(E223-D223)/D223</f>
        <v>0.02810187598</v>
      </c>
      <c r="I223" s="235"/>
      <c r="J223" s="28"/>
      <c r="K223" s="28"/>
      <c r="L223" s="28"/>
      <c r="M223" s="28"/>
      <c r="N223" s="28"/>
      <c r="O223" s="28"/>
      <c r="P223" s="28"/>
      <c r="Q223" s="29"/>
      <c r="R223" s="42"/>
      <c r="S223" s="28"/>
      <c r="T223" s="28"/>
      <c r="U223" s="28"/>
      <c r="V223" s="70"/>
      <c r="W223" s="70"/>
      <c r="X223" s="149"/>
      <c r="Y223" s="28"/>
      <c r="Z223" s="28"/>
      <c r="AA223" s="77"/>
      <c r="AB223" s="77"/>
      <c r="AC223" s="28"/>
      <c r="AD223" s="74"/>
      <c r="AE223" s="36"/>
      <c r="AF223" s="28"/>
      <c r="AG223" s="28"/>
      <c r="AH223" s="28"/>
      <c r="AI223" s="28"/>
      <c r="AJ223" s="28"/>
      <c r="AK223" s="28"/>
      <c r="AL223" s="18"/>
      <c r="AM223" s="18"/>
      <c r="AN223" s="18"/>
      <c r="AO223" s="227"/>
      <c r="AP223" s="212"/>
      <c r="AQ223" s="212"/>
      <c r="AR223" s="212"/>
      <c r="AS223" s="84"/>
      <c r="AT223" s="84"/>
      <c r="AU223" s="85"/>
      <c r="AV223" s="94"/>
      <c r="AW223" s="94"/>
      <c r="AX223" s="94"/>
      <c r="AY223" s="94"/>
      <c r="AZ223" s="94"/>
      <c r="BA223" s="94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</row>
    <row r="224" ht="15.75" customHeight="1">
      <c r="A224" s="18"/>
      <c r="B224" s="70" t="s">
        <v>270</v>
      </c>
      <c r="C224" s="18">
        <v>110.0</v>
      </c>
      <c r="D224" s="232">
        <v>22.07</v>
      </c>
      <c r="E224" s="232">
        <f>E152+4.5</f>
        <v>22.54735</v>
      </c>
      <c r="F224" s="232">
        <f>F153+4.5</f>
        <v>22.96341538</v>
      </c>
      <c r="G224" s="28"/>
      <c r="H224" s="235">
        <f t="shared" si="1077"/>
        <v>0.02162890802</v>
      </c>
      <c r="I224" s="235"/>
      <c r="J224" s="28"/>
      <c r="K224" s="28"/>
      <c r="L224" s="28"/>
      <c r="M224" s="28"/>
      <c r="N224" s="28"/>
      <c r="O224" s="28"/>
      <c r="P224" s="28"/>
      <c r="Q224" s="29"/>
      <c r="R224" s="28"/>
      <c r="S224" s="28"/>
      <c r="T224" s="28"/>
      <c r="U224" s="28"/>
      <c r="V224" s="70"/>
      <c r="W224" s="70"/>
      <c r="X224" s="149"/>
      <c r="Y224" s="28"/>
      <c r="Z224" s="28"/>
      <c r="AA224" s="77"/>
      <c r="AB224" s="77"/>
      <c r="AC224" s="28"/>
      <c r="AD224" s="74"/>
      <c r="AE224" s="36"/>
      <c r="AF224" s="28"/>
      <c r="AG224" s="28"/>
      <c r="AH224" s="28"/>
      <c r="AI224" s="28"/>
      <c r="AJ224" s="28"/>
      <c r="AK224" s="28"/>
      <c r="AL224" s="18"/>
      <c r="AM224" s="18"/>
      <c r="AN224" s="18"/>
      <c r="AO224" s="227"/>
      <c r="AP224" s="212"/>
      <c r="AQ224" s="212"/>
      <c r="AR224" s="212"/>
      <c r="AS224" s="84"/>
      <c r="AT224" s="84"/>
      <c r="AU224" s="85"/>
      <c r="AV224" s="94"/>
      <c r="AW224" s="94"/>
      <c r="AX224" s="94"/>
      <c r="AY224" s="94"/>
      <c r="AZ224" s="94"/>
      <c r="BA224" s="94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</row>
    <row r="225" ht="15.75" customHeight="1">
      <c r="A225" s="18"/>
      <c r="B225" s="70" t="s">
        <v>271</v>
      </c>
      <c r="C225" s="18">
        <v>111.0</v>
      </c>
      <c r="D225" s="232">
        <v>25.76</v>
      </c>
      <c r="E225" s="232">
        <f t="shared" ref="E225:F225" si="1078">E221+4.5</f>
        <v>26.23835</v>
      </c>
      <c r="F225" s="232">
        <f t="shared" si="1078"/>
        <v>26.71746288</v>
      </c>
      <c r="G225" s="28"/>
      <c r="H225" s="235">
        <f t="shared" si="1077"/>
        <v>0.01856948758</v>
      </c>
      <c r="I225" s="235"/>
      <c r="J225" s="28"/>
      <c r="K225" s="28"/>
      <c r="L225" s="28"/>
      <c r="M225" s="28"/>
      <c r="N225" s="28"/>
      <c r="O225" s="28"/>
      <c r="P225" s="28"/>
      <c r="Q225" s="29"/>
      <c r="R225" s="28"/>
      <c r="S225" s="28"/>
      <c r="T225" s="28"/>
      <c r="U225" s="28"/>
      <c r="V225" s="70"/>
      <c r="W225" s="70"/>
      <c r="X225" s="149"/>
      <c r="Y225" s="28"/>
      <c r="Z225" s="28"/>
      <c r="AA225" s="77"/>
      <c r="AB225" s="77"/>
      <c r="AC225" s="28"/>
      <c r="AD225" s="74"/>
      <c r="AE225" s="36"/>
      <c r="AF225" s="28"/>
      <c r="AG225" s="28"/>
      <c r="AH225" s="28"/>
      <c r="AI225" s="28"/>
      <c r="AJ225" s="28"/>
      <c r="AK225" s="28"/>
      <c r="AL225" s="18"/>
      <c r="AM225" s="18"/>
      <c r="AN225" s="18"/>
      <c r="AO225" s="227"/>
      <c r="AP225" s="212"/>
      <c r="AQ225" s="212"/>
      <c r="AR225" s="212"/>
      <c r="AS225" s="84"/>
      <c r="AT225" s="84"/>
      <c r="AU225" s="85"/>
      <c r="AV225" s="94"/>
      <c r="AW225" s="94"/>
      <c r="AX225" s="94"/>
      <c r="AY225" s="94"/>
      <c r="AZ225" s="94"/>
      <c r="BA225" s="94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</row>
    <row r="226" ht="15.75" customHeight="1">
      <c r="A226" s="18"/>
      <c r="B226" s="237" t="s">
        <v>272</v>
      </c>
      <c r="C226" s="18">
        <v>112.0</v>
      </c>
      <c r="D226" s="232">
        <v>19.5</v>
      </c>
      <c r="E226" s="232">
        <f>D226*$E$107+D226</f>
        <v>19.93875</v>
      </c>
      <c r="F226" s="232">
        <f>E226*$F$107+E226</f>
        <v>20.38737188</v>
      </c>
      <c r="G226" s="28"/>
      <c r="H226" s="235">
        <f t="shared" si="1077"/>
        <v>0.0225</v>
      </c>
      <c r="I226" s="235"/>
      <c r="J226" s="28"/>
      <c r="K226" s="28"/>
      <c r="L226" s="28"/>
      <c r="M226" s="28"/>
      <c r="N226" s="28"/>
      <c r="O226" s="28"/>
      <c r="P226" s="28"/>
      <c r="Q226" s="29"/>
      <c r="R226" s="28"/>
      <c r="S226" s="28"/>
      <c r="T226" s="28"/>
      <c r="U226" s="28"/>
      <c r="V226" s="70"/>
      <c r="W226" s="70"/>
      <c r="X226" s="149"/>
      <c r="Y226" s="28"/>
      <c r="Z226" s="28"/>
      <c r="AA226" s="77"/>
      <c r="AB226" s="77"/>
      <c r="AC226" s="28"/>
      <c r="AD226" s="74"/>
      <c r="AE226" s="36"/>
      <c r="AF226" s="28"/>
      <c r="AG226" s="28"/>
      <c r="AH226" s="28"/>
      <c r="AI226" s="28"/>
      <c r="AJ226" s="28"/>
      <c r="AK226" s="28"/>
      <c r="AL226" s="18"/>
      <c r="AM226" s="18"/>
      <c r="AN226" s="18"/>
      <c r="AO226" s="227"/>
      <c r="AP226" s="212"/>
      <c r="AQ226" s="212"/>
      <c r="AR226" s="212"/>
      <c r="AS226" s="84"/>
      <c r="AT226" s="84"/>
      <c r="AU226" s="85"/>
      <c r="AV226" s="94"/>
      <c r="AW226" s="94"/>
      <c r="AX226" s="94"/>
      <c r="AY226" s="94"/>
      <c r="AZ226" s="94"/>
      <c r="BA226" s="94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</row>
    <row r="227" ht="19.5" customHeight="1">
      <c r="A227" s="18"/>
      <c r="B227" s="112" t="s">
        <v>273</v>
      </c>
      <c r="C227" s="18"/>
      <c r="D227" s="231">
        <v>0.02</v>
      </c>
      <c r="E227" s="238">
        <v>0.025</v>
      </c>
      <c r="F227" s="231">
        <v>0.0225</v>
      </c>
      <c r="G227" s="28"/>
      <c r="H227" s="235">
        <f t="shared" si="1077"/>
        <v>0.25</v>
      </c>
      <c r="I227" s="95"/>
      <c r="J227" s="28"/>
      <c r="K227" s="28"/>
      <c r="L227" s="28"/>
      <c r="M227" s="28"/>
      <c r="N227" s="28"/>
      <c r="O227" s="28"/>
      <c r="P227" s="28"/>
      <c r="Q227" s="29"/>
      <c r="R227" s="28"/>
      <c r="S227" s="28"/>
      <c r="T227" s="28"/>
      <c r="U227" s="28"/>
      <c r="V227" s="70"/>
      <c r="W227" s="70"/>
      <c r="X227" s="149"/>
      <c r="Y227" s="28"/>
      <c r="Z227" s="28"/>
      <c r="AA227" s="77"/>
      <c r="AB227" s="77"/>
      <c r="AC227" s="28"/>
      <c r="AD227" s="74"/>
      <c r="AE227" s="36"/>
      <c r="AF227" s="28"/>
      <c r="AG227" s="28"/>
      <c r="AH227" s="28"/>
      <c r="AI227" s="28"/>
      <c r="AJ227" s="28"/>
      <c r="AK227" s="28"/>
      <c r="AL227" s="18"/>
      <c r="AM227" s="18"/>
      <c r="AN227" s="18"/>
      <c r="AO227" s="227"/>
      <c r="AP227" s="212"/>
      <c r="AQ227" s="212"/>
      <c r="AR227" s="212"/>
      <c r="AS227" s="84"/>
      <c r="AT227" s="84"/>
      <c r="AU227" s="85"/>
      <c r="AV227" s="94"/>
      <c r="AW227" s="94"/>
      <c r="AX227" s="94"/>
      <c r="AY227" s="94"/>
      <c r="AZ227" s="94"/>
      <c r="BA227" s="94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</row>
    <row r="228" ht="15.75" customHeight="1">
      <c r="A228" s="18"/>
      <c r="B228" s="18" t="s">
        <v>274</v>
      </c>
      <c r="C228" s="18">
        <v>113.0</v>
      </c>
      <c r="D228" s="232">
        <v>23.39</v>
      </c>
      <c r="E228" s="232">
        <f t="shared" ref="E228:E231" si="1079">D228*$E$227+D228</f>
        <v>23.97475</v>
      </c>
      <c r="F228" s="232">
        <f t="shared" ref="F228:F231" si="1080">E228*$F$227+E228</f>
        <v>24.51418188</v>
      </c>
      <c r="G228" s="28"/>
      <c r="H228" s="235">
        <f t="shared" si="1077"/>
        <v>0.025</v>
      </c>
      <c r="I228" s="95"/>
      <c r="J228" s="28"/>
      <c r="K228" s="28"/>
      <c r="L228" s="28"/>
      <c r="M228" s="28"/>
      <c r="N228" s="28"/>
      <c r="O228" s="28"/>
      <c r="P228" s="28"/>
      <c r="Q228" s="29"/>
      <c r="R228" s="28"/>
      <c r="S228" s="28"/>
      <c r="T228" s="28"/>
      <c r="U228" s="28"/>
      <c r="V228" s="70"/>
      <c r="W228" s="70"/>
      <c r="X228" s="149"/>
      <c r="Y228" s="28"/>
      <c r="Z228" s="28"/>
      <c r="AA228" s="77"/>
      <c r="AB228" s="77"/>
      <c r="AC228" s="28"/>
      <c r="AD228" s="74"/>
      <c r="AE228" s="36"/>
      <c r="AF228" s="28"/>
      <c r="AG228" s="28"/>
      <c r="AH228" s="28"/>
      <c r="AI228" s="28"/>
      <c r="AJ228" s="28"/>
      <c r="AK228" s="28"/>
      <c r="AL228" s="18"/>
      <c r="AM228" s="18"/>
      <c r="AN228" s="18"/>
      <c r="AO228" s="227"/>
      <c r="AP228" s="212"/>
      <c r="AQ228" s="212"/>
      <c r="AR228" s="212"/>
      <c r="AS228" s="84"/>
      <c r="AT228" s="84"/>
      <c r="AU228" s="85"/>
      <c r="AV228" s="94"/>
      <c r="AW228" s="94"/>
      <c r="AX228" s="94"/>
      <c r="AY228" s="94"/>
      <c r="AZ228" s="94"/>
      <c r="BA228" s="94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</row>
    <row r="229" ht="15.75" customHeight="1">
      <c r="A229" s="18"/>
      <c r="B229" s="18" t="s">
        <v>218</v>
      </c>
      <c r="C229" s="18">
        <v>114.0</v>
      </c>
      <c r="D229" s="232">
        <v>19.31</v>
      </c>
      <c r="E229" s="232">
        <f t="shared" si="1079"/>
        <v>19.79275</v>
      </c>
      <c r="F229" s="232">
        <f t="shared" si="1080"/>
        <v>20.23808688</v>
      </c>
      <c r="G229" s="28"/>
      <c r="H229" s="235">
        <f t="shared" si="1077"/>
        <v>0.025</v>
      </c>
      <c r="I229" s="95"/>
      <c r="J229" s="28"/>
      <c r="K229" s="28"/>
      <c r="L229" s="28"/>
      <c r="M229" s="28"/>
      <c r="N229" s="28"/>
      <c r="O229" s="28"/>
      <c r="P229" s="28"/>
      <c r="Q229" s="29"/>
      <c r="R229" s="28"/>
      <c r="S229" s="28"/>
      <c r="T229" s="28"/>
      <c r="U229" s="28"/>
      <c r="V229" s="70"/>
      <c r="W229" s="70"/>
      <c r="X229" s="149"/>
      <c r="Y229" s="28"/>
      <c r="Z229" s="28"/>
      <c r="AA229" s="77"/>
      <c r="AB229" s="77"/>
      <c r="AC229" s="28"/>
      <c r="AD229" s="74"/>
      <c r="AE229" s="36"/>
      <c r="AF229" s="28"/>
      <c r="AG229" s="28"/>
      <c r="AH229" s="28"/>
      <c r="AI229" s="28"/>
      <c r="AJ229" s="28"/>
      <c r="AK229" s="28"/>
      <c r="AL229" s="18"/>
      <c r="AM229" s="18"/>
      <c r="AN229" s="18"/>
      <c r="AO229" s="227"/>
      <c r="AP229" s="212"/>
      <c r="AQ229" s="212"/>
      <c r="AR229" s="212"/>
      <c r="AS229" s="84"/>
      <c r="AT229" s="84"/>
      <c r="AU229" s="85"/>
      <c r="AV229" s="94"/>
      <c r="AW229" s="94"/>
      <c r="AX229" s="94"/>
      <c r="AY229" s="94"/>
      <c r="AZ229" s="94"/>
      <c r="BA229" s="94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</row>
    <row r="230" ht="15.75" customHeight="1">
      <c r="A230" s="18"/>
      <c r="B230" s="18" t="s">
        <v>275</v>
      </c>
      <c r="C230" s="18">
        <v>115.0</v>
      </c>
      <c r="D230" s="18">
        <v>24.14</v>
      </c>
      <c r="E230" s="232">
        <f t="shared" si="1079"/>
        <v>24.7435</v>
      </c>
      <c r="F230" s="232">
        <f t="shared" si="1080"/>
        <v>25.30022875</v>
      </c>
      <c r="G230" s="28"/>
      <c r="H230" s="235">
        <f t="shared" si="1077"/>
        <v>0.025</v>
      </c>
      <c r="I230" s="95"/>
      <c r="J230" s="28"/>
      <c r="K230" s="28"/>
      <c r="L230" s="28"/>
      <c r="M230" s="28"/>
      <c r="N230" s="28"/>
      <c r="O230" s="28"/>
      <c r="P230" s="28"/>
      <c r="Q230" s="29"/>
      <c r="R230" s="28"/>
      <c r="S230" s="28"/>
      <c r="T230" s="28"/>
      <c r="U230" s="28"/>
      <c r="V230" s="70"/>
      <c r="W230" s="70"/>
      <c r="X230" s="149"/>
      <c r="Y230" s="28"/>
      <c r="Z230" s="28"/>
      <c r="AA230" s="77"/>
      <c r="AB230" s="77"/>
      <c r="AC230" s="28"/>
      <c r="AD230" s="74"/>
      <c r="AE230" s="36"/>
      <c r="AF230" s="28"/>
      <c r="AG230" s="28"/>
      <c r="AH230" s="28"/>
      <c r="AI230" s="28"/>
      <c r="AJ230" s="28"/>
      <c r="AK230" s="28"/>
      <c r="AL230" s="18"/>
      <c r="AM230" s="18"/>
      <c r="AN230" s="18"/>
      <c r="AO230" s="227"/>
      <c r="AP230" s="212"/>
      <c r="AQ230" s="212"/>
      <c r="AR230" s="212"/>
      <c r="AS230" s="84"/>
      <c r="AT230" s="84"/>
      <c r="AU230" s="85"/>
      <c r="AV230" s="94"/>
      <c r="AW230" s="94"/>
      <c r="AX230" s="94"/>
      <c r="AY230" s="94"/>
      <c r="AZ230" s="94"/>
      <c r="BA230" s="94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</row>
    <row r="231" ht="15.75" customHeight="1">
      <c r="A231" s="18"/>
      <c r="B231" s="18" t="s">
        <v>276</v>
      </c>
      <c r="C231" s="18">
        <v>116.0</v>
      </c>
      <c r="D231" s="18">
        <v>12.99</v>
      </c>
      <c r="E231" s="232">
        <f t="shared" si="1079"/>
        <v>13.31475</v>
      </c>
      <c r="F231" s="232">
        <f t="shared" si="1080"/>
        <v>13.61433188</v>
      </c>
      <c r="G231" s="28"/>
      <c r="H231" s="235">
        <f t="shared" si="1077"/>
        <v>0.025</v>
      </c>
      <c r="I231" s="95"/>
      <c r="J231" s="28"/>
      <c r="K231" s="28"/>
      <c r="L231" s="28"/>
      <c r="M231" s="28"/>
      <c r="N231" s="28"/>
      <c r="O231" s="28"/>
      <c r="P231" s="28"/>
      <c r="Q231" s="29"/>
      <c r="R231" s="28"/>
      <c r="S231" s="28"/>
      <c r="T231" s="28"/>
      <c r="U231" s="28"/>
      <c r="V231" s="70"/>
      <c r="W231" s="70"/>
      <c r="X231" s="149"/>
      <c r="Y231" s="28"/>
      <c r="Z231" s="28"/>
      <c r="AA231" s="77"/>
      <c r="AB231" s="77"/>
      <c r="AC231" s="28"/>
      <c r="AD231" s="74"/>
      <c r="AE231" s="36"/>
      <c r="AF231" s="28"/>
      <c r="AG231" s="28"/>
      <c r="AH231" s="28"/>
      <c r="AI231" s="28"/>
      <c r="AJ231" s="28"/>
      <c r="AK231" s="28"/>
      <c r="AL231" s="18"/>
      <c r="AM231" s="18"/>
      <c r="AN231" s="18"/>
      <c r="AO231" s="227"/>
      <c r="AP231" s="212"/>
      <c r="AQ231" s="212"/>
      <c r="AR231" s="212"/>
      <c r="AS231" s="84"/>
      <c r="AT231" s="84"/>
      <c r="AU231" s="85"/>
      <c r="AV231" s="94"/>
      <c r="AW231" s="94"/>
      <c r="AX231" s="94"/>
      <c r="AY231" s="94"/>
      <c r="AZ231" s="94"/>
      <c r="BA231" s="94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</row>
    <row r="232" ht="15.75" customHeight="1">
      <c r="A232" s="18"/>
      <c r="B232" s="18"/>
      <c r="C232" s="18"/>
      <c r="D232" s="18"/>
      <c r="E232" s="232"/>
      <c r="F232" s="232"/>
      <c r="G232" s="28"/>
      <c r="H232" s="235"/>
      <c r="I232" s="95"/>
      <c r="J232" s="28"/>
      <c r="K232" s="28"/>
      <c r="L232" s="28"/>
      <c r="M232" s="28"/>
      <c r="N232" s="28"/>
      <c r="O232" s="28"/>
      <c r="P232" s="28"/>
      <c r="Q232" s="29"/>
      <c r="R232" s="28"/>
      <c r="S232" s="28"/>
      <c r="T232" s="28"/>
      <c r="U232" s="28"/>
      <c r="V232" s="70"/>
      <c r="W232" s="70"/>
      <c r="X232" s="149"/>
      <c r="Y232" s="28"/>
      <c r="Z232" s="28"/>
      <c r="AA232" s="77"/>
      <c r="AB232" s="77"/>
      <c r="AC232" s="28"/>
      <c r="AD232" s="74"/>
      <c r="AE232" s="36"/>
      <c r="AF232" s="28"/>
      <c r="AG232" s="28"/>
      <c r="AH232" s="28"/>
      <c r="AI232" s="28"/>
      <c r="AJ232" s="28"/>
      <c r="AK232" s="28"/>
      <c r="AL232" s="18"/>
      <c r="AM232" s="18"/>
      <c r="AN232" s="18"/>
      <c r="AO232" s="227"/>
      <c r="AP232" s="212"/>
      <c r="AQ232" s="212"/>
      <c r="AR232" s="212"/>
      <c r="AS232" s="84"/>
      <c r="AT232" s="84"/>
      <c r="AU232" s="85"/>
      <c r="AV232" s="94"/>
      <c r="AW232" s="94"/>
      <c r="AX232" s="94"/>
      <c r="AY232" s="94"/>
      <c r="AZ232" s="94"/>
      <c r="BA232" s="94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</row>
    <row r="233" ht="15.75" customHeight="1">
      <c r="A233" s="18"/>
      <c r="B233" s="18" t="s">
        <v>277</v>
      </c>
      <c r="C233" s="18">
        <v>117.0</v>
      </c>
      <c r="D233" s="18">
        <v>16.12</v>
      </c>
      <c r="E233" s="232">
        <f>D233*$E$227+D233</f>
        <v>16.523</v>
      </c>
      <c r="F233" s="232">
        <f>E233*$F$227+E233</f>
        <v>16.8947675</v>
      </c>
      <c r="G233" s="28"/>
      <c r="H233" s="235">
        <f>(E233-D233)/D233</f>
        <v>0.025</v>
      </c>
      <c r="I233" s="95"/>
      <c r="J233" s="28"/>
      <c r="K233" s="28"/>
      <c r="L233" s="28"/>
      <c r="M233" s="28"/>
      <c r="N233" s="28"/>
      <c r="O233" s="28"/>
      <c r="P233" s="28"/>
      <c r="Q233" s="29"/>
      <c r="R233" s="28"/>
      <c r="S233" s="28"/>
      <c r="T233" s="28"/>
      <c r="U233" s="28"/>
      <c r="V233" s="70"/>
      <c r="W233" s="70"/>
      <c r="X233" s="149"/>
      <c r="Y233" s="28"/>
      <c r="Z233" s="28"/>
      <c r="AA233" s="77"/>
      <c r="AB233" s="77"/>
      <c r="AC233" s="28"/>
      <c r="AD233" s="74"/>
      <c r="AE233" s="36"/>
      <c r="AF233" s="28"/>
      <c r="AG233" s="28"/>
      <c r="AH233" s="28"/>
      <c r="AI233" s="28"/>
      <c r="AJ233" s="28"/>
      <c r="AK233" s="28"/>
      <c r="AL233" s="18"/>
      <c r="AM233" s="18"/>
      <c r="AN233" s="18"/>
      <c r="AO233" s="227"/>
      <c r="AP233" s="212"/>
      <c r="AQ233" s="212"/>
      <c r="AR233" s="212"/>
      <c r="AS233" s="84"/>
      <c r="AT233" s="84"/>
      <c r="AU233" s="85"/>
      <c r="AV233" s="94"/>
      <c r="AW233" s="94"/>
      <c r="AX233" s="94"/>
      <c r="AY233" s="94"/>
      <c r="AZ233" s="94"/>
      <c r="BA233" s="94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</row>
    <row r="234" ht="15.75" customHeight="1">
      <c r="A234" s="18"/>
      <c r="B234" s="18"/>
      <c r="C234" s="18"/>
      <c r="D234" s="18"/>
      <c r="E234" s="232"/>
      <c r="F234" s="232"/>
      <c r="G234" s="28"/>
      <c r="H234" s="235"/>
      <c r="I234" s="95"/>
      <c r="J234" s="28"/>
      <c r="K234" s="28"/>
      <c r="L234" s="28"/>
      <c r="M234" s="28"/>
      <c r="N234" s="28"/>
      <c r="O234" s="28"/>
      <c r="P234" s="28"/>
      <c r="Q234" s="29"/>
      <c r="R234" s="28"/>
      <c r="S234" s="28"/>
      <c r="T234" s="28"/>
      <c r="U234" s="28"/>
      <c r="V234" s="70"/>
      <c r="W234" s="70"/>
      <c r="X234" s="149"/>
      <c r="Y234" s="28"/>
      <c r="Z234" s="28"/>
      <c r="AA234" s="77"/>
      <c r="AB234" s="77"/>
      <c r="AC234" s="28"/>
      <c r="AD234" s="74"/>
      <c r="AE234" s="36"/>
      <c r="AF234" s="28"/>
      <c r="AG234" s="28"/>
      <c r="AH234" s="28"/>
      <c r="AI234" s="28"/>
      <c r="AJ234" s="28"/>
      <c r="AK234" s="28"/>
      <c r="AL234" s="18"/>
      <c r="AM234" s="18"/>
      <c r="AN234" s="18"/>
      <c r="AO234" s="227"/>
      <c r="AP234" s="212"/>
      <c r="AQ234" s="212"/>
      <c r="AR234" s="212"/>
      <c r="AS234" s="84"/>
      <c r="AT234" s="84"/>
      <c r="AU234" s="85"/>
      <c r="AV234" s="94"/>
      <c r="AW234" s="94"/>
      <c r="AX234" s="94"/>
      <c r="AY234" s="94"/>
      <c r="AZ234" s="94"/>
      <c r="BA234" s="94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</row>
    <row r="235" ht="12.75" customHeight="1">
      <c r="A235" s="18"/>
      <c r="B235" s="18"/>
      <c r="C235" s="18"/>
      <c r="D235" s="18"/>
      <c r="E235" s="18"/>
      <c r="F235" s="18"/>
      <c r="G235" s="28"/>
      <c r="H235" s="16"/>
      <c r="I235" s="28"/>
      <c r="J235" s="28"/>
      <c r="K235" s="28"/>
      <c r="L235" s="28"/>
      <c r="M235" s="28"/>
      <c r="N235" s="28"/>
      <c r="O235" s="28"/>
      <c r="P235" s="28"/>
      <c r="Q235" s="29"/>
      <c r="R235" s="28"/>
      <c r="S235" s="28"/>
      <c r="T235" s="28"/>
      <c r="U235" s="28"/>
      <c r="V235" s="70"/>
      <c r="W235" s="70"/>
      <c r="X235" s="149"/>
      <c r="Y235" s="28"/>
      <c r="Z235" s="28"/>
      <c r="AA235" s="77"/>
      <c r="AB235" s="77"/>
      <c r="AC235" s="28"/>
      <c r="AD235" s="74"/>
      <c r="AE235" s="36"/>
      <c r="AF235" s="28"/>
      <c r="AG235" s="28"/>
      <c r="AH235" s="28"/>
      <c r="AI235" s="28"/>
      <c r="AJ235" s="28"/>
      <c r="AK235" s="28"/>
      <c r="AL235" s="18"/>
      <c r="AM235" s="18"/>
      <c r="AN235" s="18"/>
      <c r="AO235" s="227"/>
      <c r="AP235" s="212"/>
      <c r="AQ235" s="212"/>
      <c r="AR235" s="212"/>
      <c r="AS235" s="84"/>
      <c r="AT235" s="84"/>
      <c r="AU235" s="85"/>
      <c r="AV235" s="94"/>
      <c r="AW235" s="94"/>
      <c r="AX235" s="94"/>
      <c r="AY235" s="94"/>
      <c r="AZ235" s="94"/>
      <c r="BA235" s="94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</row>
    <row r="236" ht="12.75" customHeight="1">
      <c r="A236" s="18"/>
      <c r="B236" s="18"/>
      <c r="C236" s="18"/>
      <c r="D236" s="18"/>
      <c r="E236" s="18"/>
      <c r="F236" s="18"/>
      <c r="G236" s="28"/>
      <c r="H236" s="16"/>
      <c r="I236" s="28"/>
      <c r="J236" s="28"/>
      <c r="K236" s="28"/>
      <c r="L236" s="28"/>
      <c r="M236" s="28"/>
      <c r="N236" s="28"/>
      <c r="O236" s="28"/>
      <c r="P236" s="28"/>
      <c r="Q236" s="29"/>
      <c r="R236" s="28"/>
      <c r="S236" s="28"/>
      <c r="T236" s="28"/>
      <c r="U236" s="28"/>
      <c r="V236" s="70"/>
      <c r="W236" s="70"/>
      <c r="X236" s="149"/>
      <c r="Y236" s="28"/>
      <c r="Z236" s="28"/>
      <c r="AA236" s="77"/>
      <c r="AB236" s="77"/>
      <c r="AC236" s="28"/>
      <c r="AD236" s="74"/>
      <c r="AE236" s="36"/>
      <c r="AF236" s="28"/>
      <c r="AG236" s="28"/>
      <c r="AH236" s="28"/>
      <c r="AI236" s="28"/>
      <c r="AJ236" s="28"/>
      <c r="AK236" s="28"/>
      <c r="AL236" s="18"/>
      <c r="AM236" s="18"/>
      <c r="AN236" s="18"/>
      <c r="AO236" s="227"/>
      <c r="AP236" s="212"/>
      <c r="AQ236" s="212"/>
      <c r="AR236" s="212"/>
      <c r="AS236" s="84"/>
      <c r="AT236" s="84"/>
      <c r="AU236" s="85"/>
      <c r="AV236" s="94"/>
      <c r="AW236" s="94"/>
      <c r="AX236" s="94"/>
      <c r="AY236" s="94"/>
      <c r="AZ236" s="94"/>
      <c r="BA236" s="94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</row>
    <row r="237" ht="12.75" customHeight="1">
      <c r="A237" s="18"/>
      <c r="B237" s="18"/>
      <c r="C237" s="18"/>
      <c r="D237" s="18"/>
      <c r="E237" s="18"/>
      <c r="F237" s="1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9"/>
      <c r="R237" s="28"/>
      <c r="S237" s="28"/>
      <c r="T237" s="28"/>
      <c r="U237" s="28"/>
      <c r="V237" s="70"/>
      <c r="W237" s="70"/>
      <c r="X237" s="149"/>
      <c r="Y237" s="28"/>
      <c r="Z237" s="28"/>
      <c r="AA237" s="77"/>
      <c r="AB237" s="77"/>
      <c r="AC237" s="28"/>
      <c r="AD237" s="74"/>
      <c r="AE237" s="36"/>
      <c r="AF237" s="28"/>
      <c r="AG237" s="28"/>
      <c r="AH237" s="28"/>
      <c r="AI237" s="28"/>
      <c r="AJ237" s="28"/>
      <c r="AK237" s="28"/>
      <c r="AL237" s="18"/>
      <c r="AM237" s="18"/>
      <c r="AN237" s="18"/>
      <c r="AO237" s="227"/>
      <c r="AP237" s="212"/>
      <c r="AQ237" s="212"/>
      <c r="AR237" s="212"/>
      <c r="AS237" s="84"/>
      <c r="AT237" s="84"/>
      <c r="AU237" s="85"/>
      <c r="AV237" s="94"/>
      <c r="AW237" s="94"/>
      <c r="AX237" s="94"/>
      <c r="AY237" s="94"/>
      <c r="AZ237" s="94"/>
      <c r="BA237" s="94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</row>
    <row r="238" ht="12.75" customHeight="1">
      <c r="A238" s="18"/>
      <c r="B238" s="18"/>
      <c r="C238" s="18"/>
      <c r="D238" s="18"/>
      <c r="E238" s="18"/>
      <c r="F238" s="1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9"/>
      <c r="R238" s="28"/>
      <c r="S238" s="28"/>
      <c r="T238" s="28"/>
      <c r="U238" s="28"/>
      <c r="V238" s="70"/>
      <c r="W238" s="70"/>
      <c r="X238" s="149"/>
      <c r="Y238" s="28"/>
      <c r="Z238" s="28"/>
      <c r="AA238" s="77"/>
      <c r="AB238" s="77"/>
      <c r="AC238" s="28"/>
      <c r="AD238" s="74"/>
      <c r="AE238" s="36"/>
      <c r="AF238" s="28"/>
      <c r="AG238" s="28"/>
      <c r="AH238" s="28"/>
      <c r="AI238" s="28"/>
      <c r="AJ238" s="28"/>
      <c r="AK238" s="28"/>
      <c r="AL238" s="18"/>
      <c r="AM238" s="18"/>
      <c r="AN238" s="18"/>
      <c r="AO238" s="227"/>
      <c r="AP238" s="212"/>
      <c r="AQ238" s="212"/>
      <c r="AR238" s="212"/>
      <c r="AS238" s="84"/>
      <c r="AT238" s="84"/>
      <c r="AU238" s="85"/>
      <c r="AV238" s="94"/>
      <c r="AW238" s="94"/>
      <c r="AX238" s="94"/>
      <c r="AY238" s="94"/>
      <c r="AZ238" s="94"/>
      <c r="BA238" s="94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</row>
    <row r="239" ht="12.75" customHeight="1">
      <c r="A239" s="18"/>
      <c r="B239" s="18"/>
      <c r="C239" s="18"/>
      <c r="D239" s="18"/>
      <c r="E239" s="18"/>
      <c r="F239" s="1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9"/>
      <c r="R239" s="28"/>
      <c r="S239" s="28"/>
      <c r="T239" s="28"/>
      <c r="U239" s="28"/>
      <c r="V239" s="70"/>
      <c r="W239" s="70"/>
      <c r="X239" s="149"/>
      <c r="Y239" s="28"/>
      <c r="Z239" s="28"/>
      <c r="AA239" s="77"/>
      <c r="AB239" s="77"/>
      <c r="AC239" s="28"/>
      <c r="AD239" s="74"/>
      <c r="AE239" s="36"/>
      <c r="AF239" s="28"/>
      <c r="AG239" s="28"/>
      <c r="AH239" s="28"/>
      <c r="AI239" s="28"/>
      <c r="AJ239" s="28"/>
      <c r="AK239" s="28"/>
      <c r="AL239" s="18"/>
      <c r="AM239" s="18"/>
      <c r="AN239" s="18"/>
      <c r="AO239" s="227"/>
      <c r="AP239" s="212"/>
      <c r="AQ239" s="212"/>
      <c r="AR239" s="212"/>
      <c r="AS239" s="84"/>
      <c r="AT239" s="84"/>
      <c r="AU239" s="85"/>
      <c r="AV239" s="94"/>
      <c r="AW239" s="94"/>
      <c r="AX239" s="94"/>
      <c r="AY239" s="94"/>
      <c r="AZ239" s="94"/>
      <c r="BA239" s="94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</row>
    <row r="240" ht="12.75" customHeight="1">
      <c r="A240" s="18"/>
      <c r="B240" s="18"/>
      <c r="C240" s="18"/>
      <c r="D240" s="18"/>
      <c r="E240" s="18"/>
      <c r="F240" s="1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9"/>
      <c r="R240" s="28"/>
      <c r="S240" s="28"/>
      <c r="T240" s="28"/>
      <c r="U240" s="28"/>
      <c r="V240" s="70"/>
      <c r="W240" s="70"/>
      <c r="X240" s="149"/>
      <c r="Y240" s="28"/>
      <c r="Z240" s="28"/>
      <c r="AA240" s="77"/>
      <c r="AB240" s="77"/>
      <c r="AC240" s="28"/>
      <c r="AD240" s="74"/>
      <c r="AE240" s="36"/>
      <c r="AF240" s="28"/>
      <c r="AG240" s="28"/>
      <c r="AH240" s="28"/>
      <c r="AI240" s="28"/>
      <c r="AJ240" s="28"/>
      <c r="AK240" s="28"/>
      <c r="AL240" s="18"/>
      <c r="AM240" s="18"/>
      <c r="AN240" s="18"/>
      <c r="AO240" s="227"/>
      <c r="AP240" s="212"/>
      <c r="AQ240" s="212"/>
      <c r="AR240" s="212"/>
      <c r="AS240" s="84"/>
      <c r="AT240" s="84"/>
      <c r="AU240" s="85"/>
      <c r="AV240" s="94"/>
      <c r="AW240" s="94"/>
      <c r="AX240" s="94"/>
      <c r="AY240" s="94"/>
      <c r="AZ240" s="94"/>
      <c r="BA240" s="94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</row>
    <row r="241" ht="12.75" customHeight="1">
      <c r="A241" s="18"/>
      <c r="B241" s="18"/>
      <c r="C241" s="18"/>
      <c r="D241" s="18"/>
      <c r="E241" s="18"/>
      <c r="F241" s="1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9"/>
      <c r="R241" s="28"/>
      <c r="S241" s="28"/>
      <c r="T241" s="28"/>
      <c r="U241" s="28"/>
      <c r="V241" s="70"/>
      <c r="W241" s="70"/>
      <c r="X241" s="149"/>
      <c r="Y241" s="28"/>
      <c r="Z241" s="28"/>
      <c r="AA241" s="77"/>
      <c r="AB241" s="77"/>
      <c r="AC241" s="28"/>
      <c r="AD241" s="74"/>
      <c r="AE241" s="36"/>
      <c r="AF241" s="28"/>
      <c r="AG241" s="28"/>
      <c r="AH241" s="28"/>
      <c r="AI241" s="28"/>
      <c r="AJ241" s="28"/>
      <c r="AK241" s="28"/>
      <c r="AL241" s="18"/>
      <c r="AM241" s="18"/>
      <c r="AN241" s="18"/>
      <c r="AO241" s="227"/>
      <c r="AP241" s="212"/>
      <c r="AQ241" s="212"/>
      <c r="AR241" s="212"/>
      <c r="AS241" s="84"/>
      <c r="AT241" s="84"/>
      <c r="AU241" s="85"/>
      <c r="AV241" s="94"/>
      <c r="AW241" s="94"/>
      <c r="AX241" s="94"/>
      <c r="AY241" s="94"/>
      <c r="AZ241" s="94"/>
      <c r="BA241" s="94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</row>
    <row r="242" ht="12.75" customHeight="1">
      <c r="A242" s="18"/>
      <c r="B242" s="18"/>
      <c r="C242" s="18"/>
      <c r="D242" s="18"/>
      <c r="E242" s="18"/>
      <c r="F242" s="1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9"/>
      <c r="R242" s="28"/>
      <c r="S242" s="28"/>
      <c r="T242" s="28"/>
      <c r="U242" s="28"/>
      <c r="V242" s="70"/>
      <c r="W242" s="70"/>
      <c r="X242" s="149"/>
      <c r="Y242" s="28"/>
      <c r="Z242" s="28"/>
      <c r="AA242" s="77"/>
      <c r="AB242" s="77"/>
      <c r="AC242" s="28"/>
      <c r="AD242" s="74"/>
      <c r="AE242" s="36"/>
      <c r="AF242" s="28"/>
      <c r="AG242" s="28"/>
      <c r="AH242" s="28"/>
      <c r="AI242" s="28"/>
      <c r="AJ242" s="28"/>
      <c r="AK242" s="28"/>
      <c r="AL242" s="18"/>
      <c r="AM242" s="18"/>
      <c r="AN242" s="18"/>
      <c r="AO242" s="227"/>
      <c r="AP242" s="212"/>
      <c r="AQ242" s="212"/>
      <c r="AR242" s="212"/>
      <c r="AS242" s="84"/>
      <c r="AT242" s="84"/>
      <c r="AU242" s="85"/>
      <c r="AV242" s="94"/>
      <c r="AW242" s="94"/>
      <c r="AX242" s="94"/>
      <c r="AY242" s="94"/>
      <c r="AZ242" s="94"/>
      <c r="BA242" s="94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</row>
    <row r="243" ht="12.75" customHeight="1">
      <c r="A243" s="18"/>
      <c r="B243" s="18"/>
      <c r="C243" s="18"/>
      <c r="D243" s="18"/>
      <c r="E243" s="18"/>
      <c r="F243" s="1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9"/>
      <c r="R243" s="28"/>
      <c r="S243" s="28"/>
      <c r="T243" s="28"/>
      <c r="U243" s="28"/>
      <c r="V243" s="70"/>
      <c r="W243" s="70"/>
      <c r="X243" s="149"/>
      <c r="Y243" s="28"/>
      <c r="Z243" s="28"/>
      <c r="AA243" s="77"/>
      <c r="AB243" s="77"/>
      <c r="AC243" s="28"/>
      <c r="AD243" s="74"/>
      <c r="AE243" s="36"/>
      <c r="AF243" s="28"/>
      <c r="AG243" s="28"/>
      <c r="AH243" s="28"/>
      <c r="AI243" s="28"/>
      <c r="AJ243" s="28"/>
      <c r="AK243" s="28"/>
      <c r="AL243" s="18"/>
      <c r="AM243" s="18"/>
      <c r="AN243" s="18"/>
      <c r="AO243" s="227"/>
      <c r="AP243" s="212"/>
      <c r="AQ243" s="212"/>
      <c r="AR243" s="212"/>
      <c r="AS243" s="84"/>
      <c r="AT243" s="84"/>
      <c r="AU243" s="85"/>
      <c r="AV243" s="94"/>
      <c r="AW243" s="94"/>
      <c r="AX243" s="94"/>
      <c r="AY243" s="94"/>
      <c r="AZ243" s="94"/>
      <c r="BA243" s="94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</row>
    <row r="244" ht="12.75" customHeight="1">
      <c r="A244" s="18"/>
      <c r="B244" s="18"/>
      <c r="C244" s="18"/>
      <c r="D244" s="18"/>
      <c r="E244" s="18"/>
      <c r="F244" s="1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9"/>
      <c r="R244" s="28"/>
      <c r="S244" s="28"/>
      <c r="T244" s="28"/>
      <c r="U244" s="28"/>
      <c r="V244" s="70"/>
      <c r="W244" s="70"/>
      <c r="X244" s="149"/>
      <c r="Y244" s="28"/>
      <c r="Z244" s="28"/>
      <c r="AA244" s="77"/>
      <c r="AB244" s="77"/>
      <c r="AC244" s="28"/>
      <c r="AD244" s="74"/>
      <c r="AE244" s="36"/>
      <c r="AF244" s="28"/>
      <c r="AG244" s="28"/>
      <c r="AH244" s="28"/>
      <c r="AI244" s="28"/>
      <c r="AJ244" s="28"/>
      <c r="AK244" s="28"/>
      <c r="AL244" s="18"/>
      <c r="AM244" s="18"/>
      <c r="AN244" s="18"/>
      <c r="AO244" s="227"/>
      <c r="AP244" s="212"/>
      <c r="AQ244" s="212"/>
      <c r="AR244" s="212"/>
      <c r="AS244" s="84"/>
      <c r="AT244" s="84"/>
      <c r="AU244" s="85"/>
      <c r="AV244" s="94"/>
      <c r="AW244" s="94"/>
      <c r="AX244" s="94"/>
      <c r="AY244" s="94"/>
      <c r="AZ244" s="94"/>
      <c r="BA244" s="94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</row>
    <row r="245" ht="12.75" customHeight="1">
      <c r="A245" s="18"/>
      <c r="B245" s="18"/>
      <c r="C245" s="18"/>
      <c r="D245" s="18"/>
      <c r="E245" s="18"/>
      <c r="F245" s="1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9"/>
      <c r="R245" s="28"/>
      <c r="S245" s="28"/>
      <c r="T245" s="28"/>
      <c r="U245" s="28"/>
      <c r="V245" s="70"/>
      <c r="W245" s="70"/>
      <c r="X245" s="149"/>
      <c r="Y245" s="28"/>
      <c r="Z245" s="28"/>
      <c r="AA245" s="77"/>
      <c r="AB245" s="77"/>
      <c r="AC245" s="28"/>
      <c r="AD245" s="74"/>
      <c r="AE245" s="36"/>
      <c r="AF245" s="28"/>
      <c r="AG245" s="28"/>
      <c r="AH245" s="28"/>
      <c r="AI245" s="28"/>
      <c r="AJ245" s="28"/>
      <c r="AK245" s="28"/>
      <c r="AL245" s="18"/>
      <c r="AM245" s="18"/>
      <c r="AN245" s="18"/>
      <c r="AO245" s="227"/>
      <c r="AP245" s="212"/>
      <c r="AQ245" s="212"/>
      <c r="AR245" s="212"/>
      <c r="AS245" s="84"/>
      <c r="AT245" s="84"/>
      <c r="AU245" s="85"/>
      <c r="AV245" s="94"/>
      <c r="AW245" s="94"/>
      <c r="AX245" s="94"/>
      <c r="AY245" s="94"/>
      <c r="AZ245" s="94"/>
      <c r="BA245" s="94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</row>
    <row r="246" ht="12.75" customHeight="1">
      <c r="A246" s="18"/>
      <c r="B246" s="18"/>
      <c r="C246" s="18"/>
      <c r="D246" s="18"/>
      <c r="E246" s="18"/>
      <c r="F246" s="1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9"/>
      <c r="R246" s="28"/>
      <c r="S246" s="28"/>
      <c r="T246" s="28"/>
      <c r="U246" s="28"/>
      <c r="V246" s="70"/>
      <c r="W246" s="70"/>
      <c r="X246" s="149"/>
      <c r="Y246" s="28"/>
      <c r="Z246" s="28"/>
      <c r="AA246" s="77"/>
      <c r="AB246" s="77"/>
      <c r="AC246" s="28"/>
      <c r="AD246" s="74"/>
      <c r="AE246" s="36"/>
      <c r="AF246" s="28"/>
      <c r="AG246" s="28"/>
      <c r="AH246" s="28"/>
      <c r="AI246" s="28"/>
      <c r="AJ246" s="28"/>
      <c r="AK246" s="28"/>
      <c r="AL246" s="18"/>
      <c r="AM246" s="18"/>
      <c r="AN246" s="18"/>
      <c r="AO246" s="227"/>
      <c r="AP246" s="212"/>
      <c r="AQ246" s="212"/>
      <c r="AR246" s="212"/>
      <c r="AS246" s="84"/>
      <c r="AT246" s="84"/>
      <c r="AU246" s="85"/>
      <c r="AV246" s="94"/>
      <c r="AW246" s="94"/>
      <c r="AX246" s="94"/>
      <c r="AY246" s="94"/>
      <c r="AZ246" s="94"/>
      <c r="BA246" s="94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</row>
    <row r="247" ht="12.75" customHeight="1">
      <c r="A247" s="18"/>
      <c r="B247" s="18"/>
      <c r="C247" s="18"/>
      <c r="D247" s="18"/>
      <c r="E247" s="18"/>
      <c r="F247" s="1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9"/>
      <c r="R247" s="28"/>
      <c r="S247" s="28"/>
      <c r="T247" s="28"/>
      <c r="U247" s="28"/>
      <c r="V247" s="70"/>
      <c r="W247" s="70"/>
      <c r="X247" s="149"/>
      <c r="Y247" s="28"/>
      <c r="Z247" s="28"/>
      <c r="AA247" s="77"/>
      <c r="AB247" s="77"/>
      <c r="AC247" s="28"/>
      <c r="AD247" s="74"/>
      <c r="AE247" s="36"/>
      <c r="AF247" s="28"/>
      <c r="AG247" s="28"/>
      <c r="AH247" s="28"/>
      <c r="AI247" s="28"/>
      <c r="AJ247" s="28"/>
      <c r="AK247" s="28"/>
      <c r="AL247" s="18"/>
      <c r="AM247" s="18"/>
      <c r="AN247" s="18"/>
      <c r="AO247" s="227"/>
      <c r="AP247" s="212"/>
      <c r="AQ247" s="212"/>
      <c r="AR247" s="212"/>
      <c r="AS247" s="84"/>
      <c r="AT247" s="84"/>
      <c r="AU247" s="85"/>
      <c r="AV247" s="94"/>
      <c r="AW247" s="94"/>
      <c r="AX247" s="94"/>
      <c r="AY247" s="94"/>
      <c r="AZ247" s="94"/>
      <c r="BA247" s="94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</row>
    <row r="248" ht="12.75" customHeight="1">
      <c r="A248" s="18"/>
      <c r="B248" s="18"/>
      <c r="C248" s="18"/>
      <c r="D248" s="18"/>
      <c r="E248" s="18"/>
      <c r="F248" s="1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9"/>
      <c r="R248" s="28"/>
      <c r="S248" s="28"/>
      <c r="T248" s="28"/>
      <c r="U248" s="28"/>
      <c r="V248" s="70"/>
      <c r="W248" s="70"/>
      <c r="X248" s="149"/>
      <c r="Y248" s="28"/>
      <c r="Z248" s="28"/>
      <c r="AA248" s="77"/>
      <c r="AB248" s="77"/>
      <c r="AC248" s="28"/>
      <c r="AD248" s="74"/>
      <c r="AE248" s="36"/>
      <c r="AF248" s="28"/>
      <c r="AG248" s="28"/>
      <c r="AH248" s="28"/>
      <c r="AI248" s="28"/>
      <c r="AJ248" s="28"/>
      <c r="AK248" s="28"/>
      <c r="AL248" s="18"/>
      <c r="AM248" s="18"/>
      <c r="AN248" s="18"/>
      <c r="AO248" s="227"/>
      <c r="AP248" s="212"/>
      <c r="AQ248" s="212"/>
      <c r="AR248" s="212"/>
      <c r="AS248" s="84"/>
      <c r="AT248" s="84"/>
      <c r="AU248" s="85"/>
      <c r="AV248" s="94"/>
      <c r="AW248" s="94"/>
      <c r="AX248" s="94"/>
      <c r="AY248" s="94"/>
      <c r="AZ248" s="94"/>
      <c r="BA248" s="94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</row>
    <row r="249" ht="12.75" customHeight="1">
      <c r="A249" s="18"/>
      <c r="B249" s="18"/>
      <c r="C249" s="18"/>
      <c r="D249" s="18"/>
      <c r="E249" s="18"/>
      <c r="F249" s="1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9"/>
      <c r="R249" s="28"/>
      <c r="S249" s="28"/>
      <c r="T249" s="28"/>
      <c r="U249" s="28"/>
      <c r="V249" s="70"/>
      <c r="W249" s="70"/>
      <c r="X249" s="149"/>
      <c r="Y249" s="28"/>
      <c r="Z249" s="28"/>
      <c r="AA249" s="77"/>
      <c r="AB249" s="77"/>
      <c r="AC249" s="28"/>
      <c r="AD249" s="74"/>
      <c r="AE249" s="36"/>
      <c r="AF249" s="28"/>
      <c r="AG249" s="28"/>
      <c r="AH249" s="28"/>
      <c r="AI249" s="28"/>
      <c r="AJ249" s="28"/>
      <c r="AK249" s="28"/>
      <c r="AL249" s="18"/>
      <c r="AM249" s="18"/>
      <c r="AN249" s="18"/>
      <c r="AO249" s="227"/>
      <c r="AP249" s="212"/>
      <c r="AQ249" s="212"/>
      <c r="AR249" s="212"/>
      <c r="AS249" s="84"/>
      <c r="AT249" s="84"/>
      <c r="AU249" s="85"/>
      <c r="AV249" s="94"/>
      <c r="AW249" s="94"/>
      <c r="AX249" s="94"/>
      <c r="AY249" s="94"/>
      <c r="AZ249" s="94"/>
      <c r="BA249" s="94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</row>
    <row r="250" ht="12.75" customHeight="1">
      <c r="A250" s="18"/>
      <c r="B250" s="18"/>
      <c r="C250" s="18"/>
      <c r="D250" s="18"/>
      <c r="E250" s="18"/>
      <c r="F250" s="1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9"/>
      <c r="R250" s="28"/>
      <c r="S250" s="28"/>
      <c r="T250" s="28"/>
      <c r="U250" s="28"/>
      <c r="V250" s="70"/>
      <c r="W250" s="70"/>
      <c r="X250" s="149"/>
      <c r="Y250" s="28"/>
      <c r="Z250" s="28"/>
      <c r="AA250" s="77"/>
      <c r="AB250" s="77"/>
      <c r="AC250" s="28"/>
      <c r="AD250" s="74"/>
      <c r="AE250" s="36"/>
      <c r="AF250" s="28"/>
      <c r="AG250" s="28"/>
      <c r="AH250" s="28"/>
      <c r="AI250" s="28"/>
      <c r="AJ250" s="28"/>
      <c r="AK250" s="28"/>
      <c r="AL250" s="18"/>
      <c r="AM250" s="18"/>
      <c r="AN250" s="18"/>
      <c r="AO250" s="227"/>
      <c r="AP250" s="212"/>
      <c r="AQ250" s="212"/>
      <c r="AR250" s="212"/>
      <c r="AS250" s="84"/>
      <c r="AT250" s="84"/>
      <c r="AU250" s="85"/>
      <c r="AV250" s="94"/>
      <c r="AW250" s="94"/>
      <c r="AX250" s="94"/>
      <c r="AY250" s="94"/>
      <c r="AZ250" s="94"/>
      <c r="BA250" s="94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</row>
    <row r="251" ht="12.75" customHeight="1">
      <c r="A251" s="18"/>
      <c r="B251" s="18"/>
      <c r="C251" s="18"/>
      <c r="D251" s="18"/>
      <c r="E251" s="18"/>
      <c r="F251" s="1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9"/>
      <c r="R251" s="28"/>
      <c r="S251" s="28"/>
      <c r="T251" s="28"/>
      <c r="U251" s="28"/>
      <c r="V251" s="70"/>
      <c r="W251" s="70"/>
      <c r="X251" s="149"/>
      <c r="Y251" s="28"/>
      <c r="Z251" s="28"/>
      <c r="AA251" s="77"/>
      <c r="AB251" s="77"/>
      <c r="AC251" s="28"/>
      <c r="AD251" s="74"/>
      <c r="AE251" s="36"/>
      <c r="AF251" s="28"/>
      <c r="AG251" s="28"/>
      <c r="AH251" s="28"/>
      <c r="AI251" s="28"/>
      <c r="AJ251" s="28"/>
      <c r="AK251" s="28"/>
      <c r="AL251" s="18"/>
      <c r="AM251" s="18"/>
      <c r="AN251" s="18"/>
      <c r="AO251" s="227"/>
      <c r="AP251" s="212"/>
      <c r="AQ251" s="212"/>
      <c r="AR251" s="212"/>
      <c r="AS251" s="84"/>
      <c r="AT251" s="84"/>
      <c r="AU251" s="85"/>
      <c r="AV251" s="94"/>
      <c r="AW251" s="94"/>
      <c r="AX251" s="94"/>
      <c r="AY251" s="94"/>
      <c r="AZ251" s="94"/>
      <c r="BA251" s="94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</row>
    <row r="252" ht="12.75" customHeight="1">
      <c r="A252" s="18"/>
      <c r="B252" s="18"/>
      <c r="C252" s="18"/>
      <c r="D252" s="18"/>
      <c r="E252" s="18"/>
      <c r="F252" s="1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9"/>
      <c r="R252" s="28"/>
      <c r="S252" s="28"/>
      <c r="T252" s="28"/>
      <c r="U252" s="28"/>
      <c r="V252" s="70"/>
      <c r="W252" s="70"/>
      <c r="X252" s="149"/>
      <c r="Y252" s="28"/>
      <c r="Z252" s="28"/>
      <c r="AA252" s="77"/>
      <c r="AB252" s="77"/>
      <c r="AC252" s="28"/>
      <c r="AD252" s="74"/>
      <c r="AE252" s="36"/>
      <c r="AF252" s="28"/>
      <c r="AG252" s="28"/>
      <c r="AH252" s="28"/>
      <c r="AI252" s="28"/>
      <c r="AJ252" s="28"/>
      <c r="AK252" s="28"/>
      <c r="AL252" s="18"/>
      <c r="AM252" s="18"/>
      <c r="AN252" s="18"/>
      <c r="AO252" s="227"/>
      <c r="AP252" s="212"/>
      <c r="AQ252" s="212"/>
      <c r="AR252" s="212"/>
      <c r="AS252" s="84"/>
      <c r="AT252" s="84"/>
      <c r="AU252" s="85"/>
      <c r="AV252" s="94"/>
      <c r="AW252" s="94"/>
      <c r="AX252" s="94"/>
      <c r="AY252" s="94"/>
      <c r="AZ252" s="94"/>
      <c r="BA252" s="94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</row>
    <row r="253" ht="12.75" customHeight="1">
      <c r="A253" s="18"/>
      <c r="B253" s="18"/>
      <c r="C253" s="18"/>
      <c r="D253" s="18"/>
      <c r="E253" s="18"/>
      <c r="F253" s="1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9"/>
      <c r="R253" s="28"/>
      <c r="S253" s="28"/>
      <c r="T253" s="28"/>
      <c r="U253" s="28"/>
      <c r="V253" s="70"/>
      <c r="W253" s="70"/>
      <c r="X253" s="149"/>
      <c r="Y253" s="28"/>
      <c r="Z253" s="28"/>
      <c r="AA253" s="77"/>
      <c r="AB253" s="77"/>
      <c r="AC253" s="28"/>
      <c r="AD253" s="74"/>
      <c r="AE253" s="36"/>
      <c r="AF253" s="28"/>
      <c r="AG253" s="28"/>
      <c r="AH253" s="28"/>
      <c r="AI253" s="28"/>
      <c r="AJ253" s="28"/>
      <c r="AK253" s="28"/>
      <c r="AL253" s="18"/>
      <c r="AM253" s="18"/>
      <c r="AN253" s="18"/>
      <c r="AO253" s="227"/>
      <c r="AP253" s="212"/>
      <c r="AQ253" s="212"/>
      <c r="AR253" s="212"/>
      <c r="AS253" s="84"/>
      <c r="AT253" s="84"/>
      <c r="AU253" s="85"/>
      <c r="AV253" s="94"/>
      <c r="AW253" s="94"/>
      <c r="AX253" s="94"/>
      <c r="AY253" s="94"/>
      <c r="AZ253" s="94"/>
      <c r="BA253" s="94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</row>
    <row r="254" ht="12.75" customHeight="1">
      <c r="A254" s="18"/>
      <c r="B254" s="18"/>
      <c r="C254" s="18"/>
      <c r="D254" s="18"/>
      <c r="E254" s="18"/>
      <c r="F254" s="1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9"/>
      <c r="R254" s="28"/>
      <c r="S254" s="28"/>
      <c r="T254" s="28"/>
      <c r="U254" s="28"/>
      <c r="V254" s="70"/>
      <c r="W254" s="70"/>
      <c r="X254" s="149"/>
      <c r="Y254" s="28"/>
      <c r="Z254" s="28"/>
      <c r="AA254" s="77"/>
      <c r="AB254" s="77"/>
      <c r="AC254" s="28"/>
      <c r="AD254" s="74"/>
      <c r="AE254" s="36"/>
      <c r="AF254" s="28"/>
      <c r="AG254" s="28"/>
      <c r="AH254" s="28"/>
      <c r="AI254" s="28"/>
      <c r="AJ254" s="28"/>
      <c r="AK254" s="28"/>
      <c r="AL254" s="18"/>
      <c r="AM254" s="18"/>
      <c r="AN254" s="18"/>
      <c r="AO254" s="227"/>
      <c r="AP254" s="212"/>
      <c r="AQ254" s="212"/>
      <c r="AR254" s="212"/>
      <c r="AS254" s="84"/>
      <c r="AT254" s="84"/>
      <c r="AU254" s="85"/>
      <c r="AV254" s="94"/>
      <c r="AW254" s="94"/>
      <c r="AX254" s="94"/>
      <c r="AY254" s="94"/>
      <c r="AZ254" s="94"/>
      <c r="BA254" s="94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</row>
    <row r="255" ht="12.75" customHeight="1">
      <c r="A255" s="18"/>
      <c r="B255" s="18"/>
      <c r="C255" s="18"/>
      <c r="D255" s="18"/>
      <c r="E255" s="18"/>
      <c r="F255" s="1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9"/>
      <c r="R255" s="28"/>
      <c r="S255" s="28"/>
      <c r="T255" s="28"/>
      <c r="U255" s="28"/>
      <c r="V255" s="70"/>
      <c r="W255" s="70"/>
      <c r="X255" s="149"/>
      <c r="Y255" s="28"/>
      <c r="Z255" s="28"/>
      <c r="AA255" s="77"/>
      <c r="AB255" s="77"/>
      <c r="AC255" s="28"/>
      <c r="AD255" s="74"/>
      <c r="AE255" s="36"/>
      <c r="AF255" s="28"/>
      <c r="AG255" s="28"/>
      <c r="AH255" s="28"/>
      <c r="AI255" s="28"/>
      <c r="AJ255" s="28"/>
      <c r="AK255" s="28"/>
      <c r="AL255" s="18"/>
      <c r="AM255" s="18"/>
      <c r="AN255" s="18"/>
      <c r="AO255" s="227"/>
      <c r="AP255" s="212"/>
      <c r="AQ255" s="212"/>
      <c r="AR255" s="212"/>
      <c r="AS255" s="84"/>
      <c r="AT255" s="84"/>
      <c r="AU255" s="85"/>
      <c r="AV255" s="94"/>
      <c r="AW255" s="94"/>
      <c r="AX255" s="94"/>
      <c r="AY255" s="94"/>
      <c r="AZ255" s="94"/>
      <c r="BA255" s="94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</row>
    <row r="256" ht="12.75" customHeight="1">
      <c r="A256" s="18"/>
      <c r="B256" s="18"/>
      <c r="C256" s="18"/>
      <c r="D256" s="18"/>
      <c r="E256" s="18"/>
      <c r="F256" s="1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9"/>
      <c r="R256" s="28"/>
      <c r="S256" s="28"/>
      <c r="T256" s="28"/>
      <c r="U256" s="28"/>
      <c r="V256" s="70"/>
      <c r="W256" s="70"/>
      <c r="X256" s="149"/>
      <c r="Y256" s="28"/>
      <c r="Z256" s="28"/>
      <c r="AA256" s="77"/>
      <c r="AB256" s="77"/>
      <c r="AC256" s="28"/>
      <c r="AD256" s="74"/>
      <c r="AE256" s="36"/>
      <c r="AF256" s="28"/>
      <c r="AG256" s="28"/>
      <c r="AH256" s="28"/>
      <c r="AI256" s="28"/>
      <c r="AJ256" s="28"/>
      <c r="AK256" s="28"/>
      <c r="AL256" s="18"/>
      <c r="AM256" s="18"/>
      <c r="AN256" s="18"/>
      <c r="AO256" s="227"/>
      <c r="AP256" s="212"/>
      <c r="AQ256" s="212"/>
      <c r="AR256" s="212"/>
      <c r="AS256" s="84"/>
      <c r="AT256" s="84"/>
      <c r="AU256" s="85"/>
      <c r="AV256" s="94"/>
      <c r="AW256" s="94"/>
      <c r="AX256" s="94"/>
      <c r="AY256" s="94"/>
      <c r="AZ256" s="94"/>
      <c r="BA256" s="94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</row>
    <row r="257" ht="12.75" customHeight="1">
      <c r="A257" s="18"/>
      <c r="B257" s="18"/>
      <c r="C257" s="18"/>
      <c r="D257" s="18"/>
      <c r="E257" s="18"/>
      <c r="F257" s="1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9"/>
      <c r="R257" s="28"/>
      <c r="S257" s="28"/>
      <c r="T257" s="28"/>
      <c r="U257" s="28"/>
      <c r="V257" s="70"/>
      <c r="W257" s="70"/>
      <c r="X257" s="149"/>
      <c r="Y257" s="28"/>
      <c r="Z257" s="28"/>
      <c r="AA257" s="77"/>
      <c r="AB257" s="77"/>
      <c r="AC257" s="28"/>
      <c r="AD257" s="74"/>
      <c r="AE257" s="36"/>
      <c r="AF257" s="28"/>
      <c r="AG257" s="28"/>
      <c r="AH257" s="28"/>
      <c r="AI257" s="28"/>
      <c r="AJ257" s="28"/>
      <c r="AK257" s="28"/>
      <c r="AL257" s="18"/>
      <c r="AM257" s="18"/>
      <c r="AN257" s="18"/>
      <c r="AO257" s="227"/>
      <c r="AP257" s="212"/>
      <c r="AQ257" s="212"/>
      <c r="AR257" s="212"/>
      <c r="AS257" s="84"/>
      <c r="AT257" s="84"/>
      <c r="AU257" s="85"/>
      <c r="AV257" s="94"/>
      <c r="AW257" s="94"/>
      <c r="AX257" s="94"/>
      <c r="AY257" s="94"/>
      <c r="AZ257" s="94"/>
      <c r="BA257" s="94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</row>
    <row r="258" ht="12.75" customHeight="1">
      <c r="A258" s="18"/>
      <c r="B258" s="18"/>
      <c r="C258" s="18"/>
      <c r="D258" s="18"/>
      <c r="E258" s="18"/>
      <c r="F258" s="1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9"/>
      <c r="R258" s="28"/>
      <c r="S258" s="28"/>
      <c r="T258" s="28"/>
      <c r="U258" s="28"/>
      <c r="V258" s="70"/>
      <c r="W258" s="70"/>
      <c r="X258" s="149"/>
      <c r="Y258" s="28"/>
      <c r="Z258" s="28"/>
      <c r="AA258" s="77"/>
      <c r="AB258" s="77"/>
      <c r="AC258" s="28"/>
      <c r="AD258" s="74"/>
      <c r="AE258" s="36"/>
      <c r="AF258" s="28"/>
      <c r="AG258" s="28"/>
      <c r="AH258" s="28"/>
      <c r="AI258" s="28"/>
      <c r="AJ258" s="28"/>
      <c r="AK258" s="28"/>
      <c r="AL258" s="18"/>
      <c r="AM258" s="18"/>
      <c r="AN258" s="18"/>
      <c r="AO258" s="227"/>
      <c r="AP258" s="212"/>
      <c r="AQ258" s="212"/>
      <c r="AR258" s="212"/>
      <c r="AS258" s="84"/>
      <c r="AT258" s="84"/>
      <c r="AU258" s="85"/>
      <c r="AV258" s="94"/>
      <c r="AW258" s="94"/>
      <c r="AX258" s="94"/>
      <c r="AY258" s="94"/>
      <c r="AZ258" s="94"/>
      <c r="BA258" s="94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</row>
    <row r="259" ht="12.75" customHeight="1">
      <c r="A259" s="18"/>
      <c r="B259" s="18"/>
      <c r="C259" s="18"/>
      <c r="D259" s="18"/>
      <c r="E259" s="18"/>
      <c r="F259" s="1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9"/>
      <c r="R259" s="28"/>
      <c r="S259" s="28"/>
      <c r="T259" s="28"/>
      <c r="U259" s="28"/>
      <c r="V259" s="70"/>
      <c r="W259" s="70"/>
      <c r="X259" s="149"/>
      <c r="Y259" s="28"/>
      <c r="Z259" s="28"/>
      <c r="AA259" s="77"/>
      <c r="AB259" s="77"/>
      <c r="AC259" s="28"/>
      <c r="AD259" s="74"/>
      <c r="AE259" s="36"/>
      <c r="AF259" s="28"/>
      <c r="AG259" s="28"/>
      <c r="AH259" s="28"/>
      <c r="AI259" s="28"/>
      <c r="AJ259" s="28"/>
      <c r="AK259" s="28"/>
      <c r="AL259" s="18"/>
      <c r="AM259" s="18"/>
      <c r="AN259" s="18"/>
      <c r="AO259" s="227"/>
      <c r="AP259" s="212"/>
      <c r="AQ259" s="212"/>
      <c r="AR259" s="212"/>
      <c r="AS259" s="84"/>
      <c r="AT259" s="84"/>
      <c r="AU259" s="85"/>
      <c r="AV259" s="94"/>
      <c r="AW259" s="94"/>
      <c r="AX259" s="94"/>
      <c r="AY259" s="94"/>
      <c r="AZ259" s="94"/>
      <c r="BA259" s="94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</row>
    <row r="260" ht="12.75" customHeight="1">
      <c r="A260" s="18"/>
      <c r="B260" s="18"/>
      <c r="C260" s="18"/>
      <c r="D260" s="18"/>
      <c r="E260" s="18"/>
      <c r="F260" s="1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9"/>
      <c r="R260" s="28"/>
      <c r="S260" s="28"/>
      <c r="T260" s="28"/>
      <c r="U260" s="28"/>
      <c r="V260" s="70"/>
      <c r="W260" s="70"/>
      <c r="X260" s="149"/>
      <c r="Y260" s="28"/>
      <c r="Z260" s="28"/>
      <c r="AA260" s="77"/>
      <c r="AB260" s="77"/>
      <c r="AC260" s="28"/>
      <c r="AD260" s="74"/>
      <c r="AE260" s="36"/>
      <c r="AF260" s="28"/>
      <c r="AG260" s="28"/>
      <c r="AH260" s="28"/>
      <c r="AI260" s="28"/>
      <c r="AJ260" s="28"/>
      <c r="AK260" s="28"/>
      <c r="AL260" s="18"/>
      <c r="AM260" s="18"/>
      <c r="AN260" s="18"/>
      <c r="AO260" s="227"/>
      <c r="AP260" s="212"/>
      <c r="AQ260" s="212"/>
      <c r="AR260" s="212"/>
      <c r="AS260" s="84"/>
      <c r="AT260" s="84"/>
      <c r="AU260" s="85"/>
      <c r="AV260" s="94"/>
      <c r="AW260" s="94"/>
      <c r="AX260" s="94"/>
      <c r="AY260" s="94"/>
      <c r="AZ260" s="94"/>
      <c r="BA260" s="94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</row>
    <row r="261" ht="12.75" customHeight="1">
      <c r="A261" s="18"/>
      <c r="B261" s="18"/>
      <c r="C261" s="18"/>
      <c r="D261" s="18"/>
      <c r="E261" s="18"/>
      <c r="F261" s="1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9"/>
      <c r="R261" s="28"/>
      <c r="S261" s="28"/>
      <c r="T261" s="28"/>
      <c r="U261" s="28"/>
      <c r="V261" s="70"/>
      <c r="W261" s="70"/>
      <c r="X261" s="149"/>
      <c r="Y261" s="28"/>
      <c r="Z261" s="28"/>
      <c r="AA261" s="77"/>
      <c r="AB261" s="77"/>
      <c r="AC261" s="28"/>
      <c r="AD261" s="74"/>
      <c r="AE261" s="36"/>
      <c r="AF261" s="28"/>
      <c r="AG261" s="28"/>
      <c r="AH261" s="28"/>
      <c r="AI261" s="28"/>
      <c r="AJ261" s="28"/>
      <c r="AK261" s="28"/>
      <c r="AL261" s="18"/>
      <c r="AM261" s="18"/>
      <c r="AN261" s="18"/>
      <c r="AO261" s="227"/>
      <c r="AP261" s="212"/>
      <c r="AQ261" s="212"/>
      <c r="AR261" s="212"/>
      <c r="AS261" s="84"/>
      <c r="AT261" s="84"/>
      <c r="AU261" s="85"/>
      <c r="AV261" s="94"/>
      <c r="AW261" s="94"/>
      <c r="AX261" s="94"/>
      <c r="AY261" s="94"/>
      <c r="AZ261" s="94"/>
      <c r="BA261" s="94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</row>
    <row r="262" ht="12.75" customHeight="1">
      <c r="A262" s="18"/>
      <c r="B262" s="18"/>
      <c r="C262" s="18"/>
      <c r="D262" s="18"/>
      <c r="E262" s="18"/>
      <c r="F262" s="1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9"/>
      <c r="R262" s="28"/>
      <c r="S262" s="28"/>
      <c r="T262" s="28"/>
      <c r="U262" s="28"/>
      <c r="V262" s="70"/>
      <c r="W262" s="70"/>
      <c r="X262" s="149"/>
      <c r="Y262" s="28"/>
      <c r="Z262" s="28"/>
      <c r="AA262" s="77"/>
      <c r="AB262" s="77"/>
      <c r="AC262" s="28"/>
      <c r="AD262" s="74"/>
      <c r="AE262" s="36"/>
      <c r="AF262" s="28"/>
      <c r="AG262" s="28"/>
      <c r="AH262" s="28"/>
      <c r="AI262" s="28"/>
      <c r="AJ262" s="28"/>
      <c r="AK262" s="28"/>
      <c r="AL262" s="18"/>
      <c r="AM262" s="18"/>
      <c r="AN262" s="18"/>
      <c r="AO262" s="227"/>
      <c r="AP262" s="212"/>
      <c r="AQ262" s="212"/>
      <c r="AR262" s="212"/>
      <c r="AS262" s="84"/>
      <c r="AT262" s="84"/>
      <c r="AU262" s="85"/>
      <c r="AV262" s="94"/>
      <c r="AW262" s="94"/>
      <c r="AX262" s="94"/>
      <c r="AY262" s="94"/>
      <c r="AZ262" s="94"/>
      <c r="BA262" s="94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</row>
    <row r="263" ht="12.75" customHeight="1">
      <c r="A263" s="18"/>
      <c r="B263" s="18"/>
      <c r="C263" s="18"/>
      <c r="D263" s="18"/>
      <c r="E263" s="18"/>
      <c r="F263" s="1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9"/>
      <c r="R263" s="28"/>
      <c r="S263" s="28"/>
      <c r="T263" s="28"/>
      <c r="U263" s="28"/>
      <c r="V263" s="70"/>
      <c r="W263" s="70"/>
      <c r="X263" s="149"/>
      <c r="Y263" s="28"/>
      <c r="Z263" s="28"/>
      <c r="AA263" s="77"/>
      <c r="AB263" s="77"/>
      <c r="AC263" s="28"/>
      <c r="AD263" s="74"/>
      <c r="AE263" s="36"/>
      <c r="AF263" s="28"/>
      <c r="AG263" s="28"/>
      <c r="AH263" s="28"/>
      <c r="AI263" s="28"/>
      <c r="AJ263" s="28"/>
      <c r="AK263" s="28"/>
      <c r="AL263" s="18"/>
      <c r="AM263" s="18"/>
      <c r="AN263" s="18"/>
      <c r="AO263" s="227"/>
      <c r="AP263" s="212"/>
      <c r="AQ263" s="212"/>
      <c r="AR263" s="212"/>
      <c r="AS263" s="84"/>
      <c r="AT263" s="84"/>
      <c r="AU263" s="85"/>
      <c r="AV263" s="94"/>
      <c r="AW263" s="94"/>
      <c r="AX263" s="94"/>
      <c r="AY263" s="94"/>
      <c r="AZ263" s="94"/>
      <c r="BA263" s="94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</row>
    <row r="264" ht="12.75" customHeight="1">
      <c r="A264" s="18"/>
      <c r="B264" s="18"/>
      <c r="C264" s="18"/>
      <c r="D264" s="18"/>
      <c r="E264" s="18"/>
      <c r="F264" s="1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9"/>
      <c r="R264" s="28"/>
      <c r="S264" s="28"/>
      <c r="T264" s="28"/>
      <c r="U264" s="28"/>
      <c r="V264" s="70"/>
      <c r="W264" s="70"/>
      <c r="X264" s="149"/>
      <c r="Y264" s="28"/>
      <c r="Z264" s="28"/>
      <c r="AA264" s="77"/>
      <c r="AB264" s="77"/>
      <c r="AC264" s="28"/>
      <c r="AD264" s="74"/>
      <c r="AE264" s="36"/>
      <c r="AF264" s="28"/>
      <c r="AG264" s="28"/>
      <c r="AH264" s="28"/>
      <c r="AI264" s="28"/>
      <c r="AJ264" s="28"/>
      <c r="AK264" s="28"/>
      <c r="AL264" s="18"/>
      <c r="AM264" s="18"/>
      <c r="AN264" s="18"/>
      <c r="AO264" s="227"/>
      <c r="AP264" s="212"/>
      <c r="AQ264" s="212"/>
      <c r="AR264" s="212"/>
      <c r="AS264" s="84"/>
      <c r="AT264" s="84"/>
      <c r="AU264" s="85"/>
      <c r="AV264" s="94"/>
      <c r="AW264" s="94"/>
      <c r="AX264" s="94"/>
      <c r="AY264" s="94"/>
      <c r="AZ264" s="94"/>
      <c r="BA264" s="94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</row>
    <row r="265" ht="12.75" customHeight="1">
      <c r="A265" s="18"/>
      <c r="B265" s="18"/>
      <c r="C265" s="18"/>
      <c r="D265" s="18"/>
      <c r="E265" s="18"/>
      <c r="F265" s="1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9"/>
      <c r="R265" s="28"/>
      <c r="S265" s="28"/>
      <c r="T265" s="28"/>
      <c r="U265" s="28"/>
      <c r="V265" s="70"/>
      <c r="W265" s="70"/>
      <c r="X265" s="149"/>
      <c r="Y265" s="28"/>
      <c r="Z265" s="28"/>
      <c r="AA265" s="77"/>
      <c r="AB265" s="77"/>
      <c r="AC265" s="28"/>
      <c r="AD265" s="74"/>
      <c r="AE265" s="36"/>
      <c r="AF265" s="28"/>
      <c r="AG265" s="28"/>
      <c r="AH265" s="28"/>
      <c r="AI265" s="28"/>
      <c r="AJ265" s="28"/>
      <c r="AK265" s="28"/>
      <c r="AL265" s="18"/>
      <c r="AM265" s="18"/>
      <c r="AN265" s="18"/>
      <c r="AO265" s="227"/>
      <c r="AP265" s="212"/>
      <c r="AQ265" s="212"/>
      <c r="AR265" s="212"/>
      <c r="AS265" s="84"/>
      <c r="AT265" s="84"/>
      <c r="AU265" s="85"/>
      <c r="AV265" s="94"/>
      <c r="AW265" s="94"/>
      <c r="AX265" s="94"/>
      <c r="AY265" s="94"/>
      <c r="AZ265" s="94"/>
      <c r="BA265" s="94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</row>
    <row r="266" ht="12.75" customHeight="1">
      <c r="A266" s="18"/>
      <c r="B266" s="18"/>
      <c r="C266" s="18"/>
      <c r="D266" s="18"/>
      <c r="E266" s="18"/>
      <c r="F266" s="1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9"/>
      <c r="R266" s="28"/>
      <c r="S266" s="28"/>
      <c r="T266" s="28"/>
      <c r="U266" s="28"/>
      <c r="V266" s="70"/>
      <c r="W266" s="70"/>
      <c r="X266" s="149"/>
      <c r="Y266" s="28"/>
      <c r="Z266" s="28"/>
      <c r="AA266" s="77"/>
      <c r="AB266" s="77"/>
      <c r="AC266" s="28"/>
      <c r="AD266" s="74"/>
      <c r="AE266" s="36"/>
      <c r="AF266" s="28"/>
      <c r="AG266" s="28"/>
      <c r="AH266" s="28"/>
      <c r="AI266" s="28"/>
      <c r="AJ266" s="28"/>
      <c r="AK266" s="28"/>
      <c r="AL266" s="18"/>
      <c r="AM266" s="18"/>
      <c r="AN266" s="18"/>
      <c r="AO266" s="227"/>
      <c r="AP266" s="212"/>
      <c r="AQ266" s="212"/>
      <c r="AR266" s="212"/>
      <c r="AS266" s="84"/>
      <c r="AT266" s="84"/>
      <c r="AU266" s="85"/>
      <c r="AV266" s="94"/>
      <c r="AW266" s="94"/>
      <c r="AX266" s="94"/>
      <c r="AY266" s="94"/>
      <c r="AZ266" s="94"/>
      <c r="BA266" s="94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</row>
    <row r="267" ht="12.75" customHeight="1">
      <c r="A267" s="18"/>
      <c r="B267" s="18"/>
      <c r="C267" s="18"/>
      <c r="D267" s="28"/>
      <c r="E267" s="28"/>
      <c r="F267" s="28"/>
      <c r="G267" s="18"/>
      <c r="H267" s="28"/>
      <c r="I267" s="18"/>
      <c r="J267" s="18"/>
      <c r="K267" s="18"/>
      <c r="L267" s="18"/>
      <c r="M267" s="18"/>
      <c r="N267" s="18"/>
      <c r="O267" s="18"/>
      <c r="P267" s="28"/>
      <c r="Q267" s="29"/>
      <c r="R267" s="28"/>
      <c r="S267" s="28"/>
      <c r="T267" s="28"/>
      <c r="U267" s="28"/>
      <c r="V267" s="70"/>
      <c r="W267" s="70"/>
      <c r="X267" s="149"/>
      <c r="Y267" s="28"/>
      <c r="Z267" s="28"/>
      <c r="AA267" s="77"/>
      <c r="AB267" s="77"/>
      <c r="AC267" s="28"/>
      <c r="AD267" s="74"/>
      <c r="AE267" s="36"/>
      <c r="AF267" s="28"/>
      <c r="AG267" s="28"/>
      <c r="AH267" s="28"/>
      <c r="AI267" s="28"/>
      <c r="AJ267" s="28"/>
      <c r="AK267" s="28"/>
      <c r="AL267" s="18"/>
      <c r="AM267" s="18"/>
      <c r="AN267" s="18"/>
      <c r="AO267" s="227"/>
      <c r="AP267" s="212"/>
      <c r="AQ267" s="212"/>
      <c r="AR267" s="212"/>
      <c r="AS267" s="84"/>
      <c r="AT267" s="84"/>
      <c r="AU267" s="85"/>
      <c r="AV267" s="94"/>
      <c r="AW267" s="94"/>
      <c r="AX267" s="94"/>
      <c r="AY267" s="94"/>
      <c r="AZ267" s="94"/>
      <c r="BA267" s="94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</row>
    <row r="268" ht="12.75" customHeight="1">
      <c r="A268" s="18"/>
      <c r="B268" s="18"/>
      <c r="C268" s="18"/>
      <c r="D268" s="18"/>
      <c r="E268" s="18"/>
      <c r="F268" s="1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9"/>
      <c r="R268" s="28"/>
      <c r="S268" s="28"/>
      <c r="T268" s="28"/>
      <c r="U268" s="28"/>
      <c r="V268" s="70"/>
      <c r="W268" s="70"/>
      <c r="X268" s="149"/>
      <c r="Y268" s="28"/>
      <c r="Z268" s="28"/>
      <c r="AA268" s="77"/>
      <c r="AB268" s="77"/>
      <c r="AC268" s="28"/>
      <c r="AD268" s="74"/>
      <c r="AE268" s="36"/>
      <c r="AF268" s="28"/>
      <c r="AG268" s="28"/>
      <c r="AH268" s="28"/>
      <c r="AI268" s="28"/>
      <c r="AJ268" s="28"/>
      <c r="AK268" s="28"/>
      <c r="AL268" s="18"/>
      <c r="AM268" s="18"/>
      <c r="AN268" s="18"/>
      <c r="AO268" s="227"/>
      <c r="AP268" s="212"/>
      <c r="AQ268" s="212"/>
      <c r="AR268" s="212"/>
      <c r="AS268" s="84"/>
      <c r="AT268" s="84"/>
      <c r="AU268" s="85"/>
      <c r="AV268" s="94"/>
      <c r="AW268" s="94"/>
      <c r="AX268" s="94"/>
      <c r="AY268" s="94"/>
      <c r="AZ268" s="94"/>
      <c r="BA268" s="94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</row>
    <row r="269" ht="3.0" customHeight="1">
      <c r="A269" s="18"/>
      <c r="B269" s="2"/>
      <c r="C269" s="18"/>
      <c r="D269" s="3" t="s">
        <v>278</v>
      </c>
      <c r="E269" s="18"/>
      <c r="F269" s="18"/>
      <c r="G269" s="3"/>
      <c r="H269" s="3"/>
      <c r="I269" s="3"/>
      <c r="J269" s="3"/>
      <c r="K269" s="3"/>
      <c r="L269" s="3"/>
      <c r="M269" s="3"/>
      <c r="N269" s="3"/>
      <c r="O269" s="3"/>
      <c r="P269" s="18"/>
      <c r="Q269" s="29"/>
      <c r="R269" s="28"/>
      <c r="S269" s="28"/>
      <c r="T269" s="28"/>
      <c r="U269" s="28"/>
      <c r="V269" s="70"/>
      <c r="W269" s="70"/>
      <c r="X269" s="149"/>
      <c r="Y269" s="28"/>
      <c r="Z269" s="28"/>
      <c r="AA269" s="77"/>
      <c r="AB269" s="77"/>
      <c r="AC269" s="28"/>
      <c r="AD269" s="74"/>
      <c r="AE269" s="36"/>
      <c r="AF269" s="28"/>
      <c r="AG269" s="28"/>
      <c r="AH269" s="28"/>
      <c r="AI269" s="28"/>
      <c r="AJ269" s="28"/>
      <c r="AK269" s="28"/>
      <c r="AL269" s="18"/>
      <c r="AM269" s="18"/>
      <c r="AN269" s="18"/>
      <c r="AO269" s="227"/>
      <c r="AP269" s="212"/>
      <c r="AQ269" s="212"/>
      <c r="AR269" s="212"/>
      <c r="AS269" s="84"/>
      <c r="AT269" s="84"/>
      <c r="AU269" s="85"/>
      <c r="AV269" s="94"/>
      <c r="AW269" s="94"/>
      <c r="AX269" s="94"/>
      <c r="AY269" s="94"/>
      <c r="AZ269" s="94"/>
      <c r="BA269" s="94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</row>
    <row r="270" ht="13.5" customHeight="1">
      <c r="A270" s="18"/>
      <c r="B270" s="239"/>
      <c r="C270" s="18"/>
      <c r="D270" s="19"/>
      <c r="E270" s="18"/>
      <c r="F270" s="18"/>
      <c r="G270" s="3"/>
      <c r="H270" s="3"/>
      <c r="I270" s="3"/>
      <c r="J270" s="3"/>
      <c r="K270" s="3"/>
      <c r="L270" s="3"/>
      <c r="M270" s="3"/>
      <c r="N270" s="3"/>
      <c r="O270" s="3"/>
      <c r="P270" s="28"/>
      <c r="Q270" s="29"/>
      <c r="R270" s="28"/>
      <c r="S270" s="28"/>
      <c r="T270" s="28"/>
      <c r="U270" s="28"/>
      <c r="V270" s="70"/>
      <c r="W270" s="70"/>
      <c r="X270" s="149"/>
      <c r="Y270" s="28"/>
      <c r="Z270" s="28"/>
      <c r="AA270" s="77"/>
      <c r="AB270" s="77"/>
      <c r="AC270" s="28"/>
      <c r="AD270" s="74"/>
      <c r="AE270" s="36"/>
      <c r="AF270" s="28"/>
      <c r="AG270" s="28"/>
      <c r="AH270" s="28"/>
      <c r="AI270" s="28"/>
      <c r="AJ270" s="28"/>
      <c r="AK270" s="28"/>
      <c r="AL270" s="18"/>
      <c r="AM270" s="18"/>
      <c r="AN270" s="18"/>
      <c r="AO270" s="227"/>
      <c r="AP270" s="212"/>
      <c r="AQ270" s="212"/>
      <c r="AR270" s="212"/>
      <c r="AS270" s="84"/>
      <c r="AT270" s="84"/>
      <c r="AU270" s="85"/>
      <c r="AV270" s="94"/>
      <c r="AW270" s="94"/>
      <c r="AX270" s="94"/>
      <c r="AY270" s="94"/>
      <c r="AZ270" s="94"/>
      <c r="BA270" s="94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</row>
    <row r="271" ht="13.5" customHeight="1">
      <c r="A271" s="18"/>
      <c r="B271" s="240"/>
      <c r="C271" s="149"/>
      <c r="D271" s="19" t="s">
        <v>279</v>
      </c>
      <c r="E271" s="42"/>
      <c r="F271" s="4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29"/>
      <c r="R271" s="28"/>
      <c r="S271" s="28"/>
      <c r="T271" s="28"/>
      <c r="U271" s="28"/>
      <c r="V271" s="70"/>
      <c r="W271" s="70"/>
      <c r="X271" s="149"/>
      <c r="Y271" s="28"/>
      <c r="Z271" s="28"/>
      <c r="AA271" s="77"/>
      <c r="AB271" s="77"/>
      <c r="AC271" s="28"/>
      <c r="AD271" s="74"/>
      <c r="AE271" s="36"/>
      <c r="AF271" s="28"/>
      <c r="AG271" s="28"/>
      <c r="AH271" s="28"/>
      <c r="AI271" s="28"/>
      <c r="AJ271" s="28"/>
      <c r="AK271" s="28"/>
      <c r="AL271" s="18"/>
      <c r="AM271" s="18"/>
      <c r="AN271" s="18"/>
      <c r="AO271" s="227"/>
      <c r="AP271" s="212"/>
      <c r="AQ271" s="212"/>
      <c r="AR271" s="212"/>
      <c r="AS271" s="84"/>
      <c r="AT271" s="84"/>
      <c r="AU271" s="85"/>
      <c r="AV271" s="94"/>
      <c r="AW271" s="94"/>
      <c r="AX271" s="94"/>
      <c r="AY271" s="94"/>
      <c r="AZ271" s="94"/>
      <c r="BA271" s="94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</row>
    <row r="272" ht="13.5" customHeight="1">
      <c r="A272" s="18"/>
      <c r="B272" s="240"/>
      <c r="C272" s="149"/>
      <c r="D272" s="19" t="s">
        <v>280</v>
      </c>
      <c r="E272" s="42"/>
      <c r="F272" s="42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29"/>
      <c r="R272" s="28"/>
      <c r="S272" s="28"/>
      <c r="T272" s="28"/>
      <c r="U272" s="28"/>
      <c r="V272" s="70"/>
      <c r="W272" s="70"/>
      <c r="X272" s="149"/>
      <c r="Y272" s="28"/>
      <c r="Z272" s="28"/>
      <c r="AA272" s="77"/>
      <c r="AB272" s="77"/>
      <c r="AC272" s="28"/>
      <c r="AD272" s="74"/>
      <c r="AE272" s="36"/>
      <c r="AF272" s="28"/>
      <c r="AG272" s="28"/>
      <c r="AH272" s="28"/>
      <c r="AI272" s="28"/>
      <c r="AJ272" s="28"/>
      <c r="AK272" s="28"/>
      <c r="AL272" s="18"/>
      <c r="AM272" s="18"/>
      <c r="AN272" s="18"/>
      <c r="AO272" s="227"/>
      <c r="AP272" s="212"/>
      <c r="AQ272" s="212"/>
      <c r="AR272" s="212"/>
      <c r="AS272" s="84"/>
      <c r="AT272" s="84"/>
      <c r="AU272" s="85"/>
      <c r="AV272" s="94"/>
      <c r="AW272" s="94"/>
      <c r="AX272" s="94"/>
      <c r="AY272" s="94"/>
      <c r="AZ272" s="94"/>
      <c r="BA272" s="94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</row>
    <row r="273" ht="13.5" customHeight="1">
      <c r="A273" s="18"/>
      <c r="B273" s="240" t="s">
        <v>281</v>
      </c>
      <c r="C273" s="18"/>
      <c r="D273" s="28"/>
      <c r="E273" s="28"/>
      <c r="F273" s="28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29"/>
      <c r="R273" s="28"/>
      <c r="S273" s="28"/>
      <c r="T273" s="28"/>
      <c r="U273" s="28"/>
      <c r="V273" s="70"/>
      <c r="W273" s="70"/>
      <c r="X273" s="149"/>
      <c r="Y273" s="28"/>
      <c r="Z273" s="28"/>
      <c r="AA273" s="77"/>
      <c r="AB273" s="77"/>
      <c r="AC273" s="28"/>
      <c r="AD273" s="74"/>
      <c r="AE273" s="36"/>
      <c r="AF273" s="28"/>
      <c r="AG273" s="28"/>
      <c r="AH273" s="28"/>
      <c r="AI273" s="28"/>
      <c r="AJ273" s="28"/>
      <c r="AK273" s="28"/>
      <c r="AL273" s="18"/>
      <c r="AM273" s="18"/>
      <c r="AN273" s="18"/>
      <c r="AO273" s="227"/>
      <c r="AP273" s="212"/>
      <c r="AQ273" s="212"/>
      <c r="AR273" s="212"/>
      <c r="AS273" s="84"/>
      <c r="AT273" s="84"/>
      <c r="AU273" s="85"/>
      <c r="AV273" s="94"/>
      <c r="AW273" s="94"/>
      <c r="AX273" s="94"/>
      <c r="AY273" s="94"/>
      <c r="AZ273" s="94"/>
      <c r="BA273" s="94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</row>
    <row r="274" ht="13.5" customHeight="1">
      <c r="A274" s="18"/>
      <c r="B274" s="240" t="s">
        <v>282</v>
      </c>
      <c r="C274" s="18"/>
      <c r="D274" s="111" t="str">
        <f t="shared" ref="D274:F274" si="1081">D6</f>
        <v>15-16</v>
      </c>
      <c r="E274" s="111" t="str">
        <f t="shared" si="1081"/>
        <v>16-17</v>
      </c>
      <c r="F274" s="111" t="str">
        <f t="shared" si="1081"/>
        <v>17-18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9"/>
      <c r="R274" s="28"/>
      <c r="S274" s="28"/>
      <c r="T274" s="28"/>
      <c r="U274" s="28"/>
      <c r="V274" s="70"/>
      <c r="W274" s="70"/>
      <c r="X274" s="149"/>
      <c r="Y274" s="28"/>
      <c r="Z274" s="28"/>
      <c r="AA274" s="77"/>
      <c r="AB274" s="77"/>
      <c r="AC274" s="28"/>
      <c r="AD274" s="74"/>
      <c r="AE274" s="36"/>
      <c r="AF274" s="28"/>
      <c r="AG274" s="28"/>
      <c r="AH274" s="28"/>
      <c r="AI274" s="28"/>
      <c r="AJ274" s="28"/>
      <c r="AK274" s="28"/>
      <c r="AL274" s="18"/>
      <c r="AM274" s="18"/>
      <c r="AN274" s="18"/>
      <c r="AO274" s="227"/>
      <c r="AP274" s="212"/>
      <c r="AQ274" s="212"/>
      <c r="AR274" s="212"/>
      <c r="AS274" s="84"/>
      <c r="AT274" s="84"/>
      <c r="AU274" s="85"/>
      <c r="AV274" s="94"/>
      <c r="AW274" s="94"/>
      <c r="AX274" s="94"/>
      <c r="AY274" s="94"/>
      <c r="AZ274" s="94"/>
      <c r="BA274" s="94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</row>
    <row r="275" ht="13.5" customHeight="1">
      <c r="A275" s="18"/>
      <c r="B275" s="18"/>
      <c r="C275" s="18">
        <v>0.0</v>
      </c>
      <c r="D275" s="28">
        <f t="shared" ref="D275:F275" si="1082">0</f>
        <v>0</v>
      </c>
      <c r="E275" s="28">
        <f t="shared" si="1082"/>
        <v>0</v>
      </c>
      <c r="F275" s="28">
        <f t="shared" si="1082"/>
        <v>0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29"/>
      <c r="R275" s="28"/>
      <c r="S275" s="28"/>
      <c r="T275" s="28"/>
      <c r="U275" s="28"/>
      <c r="V275" s="70"/>
      <c r="W275" s="70"/>
      <c r="X275" s="149"/>
      <c r="Y275" s="28"/>
      <c r="Z275" s="28"/>
      <c r="AA275" s="77"/>
      <c r="AB275" s="77"/>
      <c r="AC275" s="28"/>
      <c r="AD275" s="74"/>
      <c r="AE275" s="36"/>
      <c r="AF275" s="28"/>
      <c r="AG275" s="28"/>
      <c r="AH275" s="28"/>
      <c r="AI275" s="28"/>
      <c r="AJ275" s="28"/>
      <c r="AK275" s="28"/>
      <c r="AL275" s="18"/>
      <c r="AM275" s="18"/>
      <c r="AN275" s="18"/>
      <c r="AO275" s="227"/>
      <c r="AP275" s="212"/>
      <c r="AQ275" s="212"/>
      <c r="AR275" s="212"/>
      <c r="AS275" s="84"/>
      <c r="AT275" s="84"/>
      <c r="AU275" s="85"/>
      <c r="AV275" s="94"/>
      <c r="AW275" s="94"/>
      <c r="AX275" s="94"/>
      <c r="AY275" s="94"/>
      <c r="AZ275" s="94"/>
      <c r="BA275" s="94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</row>
    <row r="276" ht="13.5" customHeight="1">
      <c r="A276" s="18"/>
      <c r="B276" s="18"/>
      <c r="C276" s="18">
        <v>1.0</v>
      </c>
      <c r="D276" s="42">
        <f t="shared" ref="D276:F276" si="1083">D61</f>
        <v>6713.6256</v>
      </c>
      <c r="E276" s="42">
        <f t="shared" si="1083"/>
        <v>6561.0432</v>
      </c>
      <c r="F276" s="42">
        <f t="shared" si="1083"/>
        <v>7151.537088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29"/>
      <c r="R276" s="28"/>
      <c r="S276" s="28"/>
      <c r="T276" s="28"/>
      <c r="U276" s="28"/>
      <c r="V276" s="70"/>
      <c r="W276" s="70"/>
      <c r="X276" s="149"/>
      <c r="Y276" s="28"/>
      <c r="Z276" s="28"/>
      <c r="AA276" s="77"/>
      <c r="AB276" s="77"/>
      <c r="AC276" s="28"/>
      <c r="AD276" s="74"/>
      <c r="AE276" s="36"/>
      <c r="AF276" s="28"/>
      <c r="AG276" s="28"/>
      <c r="AH276" s="28"/>
      <c r="AI276" s="28"/>
      <c r="AJ276" s="28"/>
      <c r="AK276" s="28"/>
      <c r="AL276" s="18"/>
      <c r="AM276" s="18"/>
      <c r="AN276" s="18"/>
      <c r="AO276" s="227"/>
      <c r="AP276" s="212"/>
      <c r="AQ276" s="212"/>
      <c r="AR276" s="212"/>
      <c r="AS276" s="84"/>
      <c r="AT276" s="84"/>
      <c r="AU276" s="85"/>
      <c r="AV276" s="94"/>
      <c r="AW276" s="94"/>
      <c r="AX276" s="94"/>
      <c r="AY276" s="94"/>
      <c r="AZ276" s="94"/>
      <c r="BA276" s="94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</row>
    <row r="277" ht="13.5" customHeight="1">
      <c r="A277" s="18"/>
      <c r="B277" s="18"/>
      <c r="C277" s="18">
        <v>2.0</v>
      </c>
      <c r="D277" s="42">
        <f t="shared" ref="D277:F277" si="1084">D67</f>
        <v>15131.3184</v>
      </c>
      <c r="E277" s="42">
        <f t="shared" si="1084"/>
        <v>14787.4248</v>
      </c>
      <c r="F277" s="42">
        <f t="shared" si="1084"/>
        <v>16118.29303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29"/>
      <c r="R277" s="28"/>
      <c r="S277" s="28"/>
      <c r="T277" s="28"/>
      <c r="U277" s="28"/>
      <c r="V277" s="70"/>
      <c r="W277" s="70"/>
      <c r="X277" s="149"/>
      <c r="Y277" s="28"/>
      <c r="Z277" s="28"/>
      <c r="AA277" s="77"/>
      <c r="AB277" s="77"/>
      <c r="AC277" s="28"/>
      <c r="AD277" s="74"/>
      <c r="AE277" s="36"/>
      <c r="AF277" s="28"/>
      <c r="AG277" s="28"/>
      <c r="AH277" s="28"/>
      <c r="AI277" s="28"/>
      <c r="AJ277" s="28"/>
      <c r="AK277" s="28"/>
      <c r="AL277" s="18"/>
      <c r="AM277" s="18"/>
      <c r="AN277" s="18"/>
      <c r="AO277" s="227"/>
      <c r="AP277" s="212"/>
      <c r="AQ277" s="212"/>
      <c r="AR277" s="212"/>
      <c r="AS277" s="84"/>
      <c r="AT277" s="84"/>
      <c r="AU277" s="85"/>
      <c r="AV277" s="94"/>
      <c r="AW277" s="94"/>
      <c r="AX277" s="94"/>
      <c r="AY277" s="94"/>
      <c r="AZ277" s="94"/>
      <c r="BA277" s="94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</row>
    <row r="278" ht="13.5" customHeight="1">
      <c r="A278" s="18"/>
      <c r="B278" s="18"/>
      <c r="C278" s="18">
        <v>3.0</v>
      </c>
      <c r="D278" s="42">
        <f t="shared" ref="D278:F278" si="1085">D73</f>
        <v>11881.6896</v>
      </c>
      <c r="E278" s="42">
        <f t="shared" si="1085"/>
        <v>11611.6512</v>
      </c>
      <c r="F278" s="42">
        <f t="shared" si="1085"/>
        <v>12656.69981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29"/>
      <c r="R278" s="28"/>
      <c r="S278" s="28"/>
      <c r="T278" s="28"/>
      <c r="U278" s="28"/>
      <c r="V278" s="70"/>
      <c r="W278" s="70"/>
      <c r="X278" s="149"/>
      <c r="Y278" s="28"/>
      <c r="Z278" s="28"/>
      <c r="AA278" s="77"/>
      <c r="AB278" s="77"/>
      <c r="AC278" s="28"/>
      <c r="AD278" s="74"/>
      <c r="AE278" s="36"/>
      <c r="AF278" s="28"/>
      <c r="AG278" s="28"/>
      <c r="AH278" s="28"/>
      <c r="AI278" s="28"/>
      <c r="AJ278" s="28"/>
      <c r="AK278" s="28"/>
      <c r="AL278" s="18"/>
      <c r="AM278" s="18"/>
      <c r="AN278" s="18"/>
      <c r="AO278" s="227"/>
      <c r="AP278" s="212"/>
      <c r="AQ278" s="212"/>
      <c r="AR278" s="212"/>
      <c r="AS278" s="84"/>
      <c r="AT278" s="84"/>
      <c r="AU278" s="85"/>
      <c r="AV278" s="94"/>
      <c r="AW278" s="94"/>
      <c r="AX278" s="94"/>
      <c r="AY278" s="94"/>
      <c r="AZ278" s="94"/>
      <c r="BA278" s="94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</row>
    <row r="279" ht="13.5" customHeight="1">
      <c r="A279" s="18"/>
      <c r="B279" s="18"/>
      <c r="C279" s="18">
        <v>4.0</v>
      </c>
      <c r="D279" s="42">
        <f t="shared" ref="D279:F279" si="1086">D79</f>
        <v>18416.8512</v>
      </c>
      <c r="E279" s="42">
        <f t="shared" si="1086"/>
        <v>17998.2864</v>
      </c>
      <c r="F279" s="42">
        <f t="shared" si="1086"/>
        <v>19618.13218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9"/>
      <c r="R279" s="28"/>
      <c r="S279" s="28"/>
      <c r="T279" s="28"/>
      <c r="U279" s="28"/>
      <c r="V279" s="70"/>
      <c r="W279" s="70"/>
      <c r="X279" s="149"/>
      <c r="Y279" s="28"/>
      <c r="Z279" s="28"/>
      <c r="AA279" s="77"/>
      <c r="AB279" s="77"/>
      <c r="AC279" s="28"/>
      <c r="AD279" s="74"/>
      <c r="AE279" s="36"/>
      <c r="AF279" s="28"/>
      <c r="AG279" s="28"/>
      <c r="AH279" s="28"/>
      <c r="AI279" s="28"/>
      <c r="AJ279" s="28"/>
      <c r="AK279" s="28"/>
      <c r="AL279" s="18"/>
      <c r="AM279" s="18"/>
      <c r="AN279" s="18"/>
      <c r="AO279" s="227"/>
      <c r="AP279" s="212"/>
      <c r="AQ279" s="212"/>
      <c r="AR279" s="212"/>
      <c r="AS279" s="84"/>
      <c r="AT279" s="84"/>
      <c r="AU279" s="85"/>
      <c r="AV279" s="94"/>
      <c r="AW279" s="94"/>
      <c r="AX279" s="94"/>
      <c r="AY279" s="94"/>
      <c r="AZ279" s="94"/>
      <c r="BA279" s="94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</row>
    <row r="280" ht="13.5" customHeight="1">
      <c r="A280" s="18"/>
      <c r="B280" s="18"/>
      <c r="C280" s="18">
        <v>11.0</v>
      </c>
      <c r="D280" s="42">
        <f t="shared" ref="D280:F280" si="1087">K61</f>
        <v>6713.6256</v>
      </c>
      <c r="E280" s="42">
        <f t="shared" si="1087"/>
        <v>6561.0432</v>
      </c>
      <c r="F280" s="42">
        <f t="shared" si="1087"/>
        <v>7151.537088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29"/>
      <c r="R280" s="28"/>
      <c r="S280" s="28"/>
      <c r="T280" s="28"/>
      <c r="U280" s="28"/>
      <c r="V280" s="70"/>
      <c r="W280" s="70"/>
      <c r="X280" s="149"/>
      <c r="Y280" s="28"/>
      <c r="Z280" s="28"/>
      <c r="AA280" s="77"/>
      <c r="AB280" s="77"/>
      <c r="AC280" s="28"/>
      <c r="AD280" s="74"/>
      <c r="AE280" s="36"/>
      <c r="AF280" s="28"/>
      <c r="AG280" s="28"/>
      <c r="AH280" s="28"/>
      <c r="AI280" s="28"/>
      <c r="AJ280" s="28"/>
      <c r="AK280" s="28"/>
      <c r="AL280" s="18"/>
      <c r="AM280" s="18"/>
      <c r="AN280" s="18"/>
      <c r="AO280" s="227"/>
      <c r="AP280" s="212"/>
      <c r="AQ280" s="212"/>
      <c r="AR280" s="212"/>
      <c r="AS280" s="84"/>
      <c r="AT280" s="84"/>
      <c r="AU280" s="85"/>
      <c r="AV280" s="94"/>
      <c r="AW280" s="94"/>
      <c r="AX280" s="94"/>
      <c r="AY280" s="94"/>
      <c r="AZ280" s="94"/>
      <c r="BA280" s="94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</row>
    <row r="281" ht="13.5" customHeight="1">
      <c r="A281" s="18"/>
      <c r="B281" s="18"/>
      <c r="C281" s="18">
        <v>12.0</v>
      </c>
      <c r="D281" s="42">
        <f t="shared" ref="D281:F281" si="1088">K67</f>
        <v>15131.3184</v>
      </c>
      <c r="E281" s="42">
        <f t="shared" si="1088"/>
        <v>14787.4248</v>
      </c>
      <c r="F281" s="42">
        <f t="shared" si="1088"/>
        <v>16118.29303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29"/>
      <c r="R281" s="28"/>
      <c r="S281" s="28"/>
      <c r="T281" s="28"/>
      <c r="U281" s="28"/>
      <c r="V281" s="70"/>
      <c r="W281" s="70"/>
      <c r="X281" s="149"/>
      <c r="Y281" s="28"/>
      <c r="Z281" s="28"/>
      <c r="AA281" s="77"/>
      <c r="AB281" s="77"/>
      <c r="AC281" s="28"/>
      <c r="AD281" s="74"/>
      <c r="AE281" s="36"/>
      <c r="AF281" s="28"/>
      <c r="AG281" s="28"/>
      <c r="AH281" s="28"/>
      <c r="AI281" s="28"/>
      <c r="AJ281" s="28"/>
      <c r="AK281" s="28"/>
      <c r="AL281" s="18"/>
      <c r="AM281" s="18"/>
      <c r="AN281" s="18"/>
      <c r="AO281" s="227"/>
      <c r="AP281" s="212"/>
      <c r="AQ281" s="212"/>
      <c r="AR281" s="212"/>
      <c r="AS281" s="84"/>
      <c r="AT281" s="84"/>
      <c r="AU281" s="85"/>
      <c r="AV281" s="94"/>
      <c r="AW281" s="94"/>
      <c r="AX281" s="94"/>
      <c r="AY281" s="94"/>
      <c r="AZ281" s="94"/>
      <c r="BA281" s="94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</row>
    <row r="282" ht="13.5" customHeight="1">
      <c r="A282" s="18"/>
      <c r="B282" s="18"/>
      <c r="C282" s="18">
        <v>13.0</v>
      </c>
      <c r="D282" s="42">
        <f t="shared" ref="D282:F282" si="1089">K73</f>
        <v>11881.6896</v>
      </c>
      <c r="E282" s="42">
        <f t="shared" si="1089"/>
        <v>11611.6512</v>
      </c>
      <c r="F282" s="42">
        <f t="shared" si="1089"/>
        <v>12656.69981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29"/>
      <c r="R282" s="28"/>
      <c r="S282" s="28"/>
      <c r="T282" s="28"/>
      <c r="U282" s="28"/>
      <c r="V282" s="70"/>
      <c r="W282" s="70"/>
      <c r="X282" s="149"/>
      <c r="Y282" s="28"/>
      <c r="Z282" s="28"/>
      <c r="AA282" s="77"/>
      <c r="AB282" s="77"/>
      <c r="AC282" s="28"/>
      <c r="AD282" s="74"/>
      <c r="AE282" s="36"/>
      <c r="AF282" s="28"/>
      <c r="AG282" s="28"/>
      <c r="AH282" s="28"/>
      <c r="AI282" s="28"/>
      <c r="AJ282" s="28"/>
      <c r="AK282" s="28"/>
      <c r="AL282" s="18"/>
      <c r="AM282" s="18"/>
      <c r="AN282" s="18"/>
      <c r="AO282" s="227"/>
      <c r="AP282" s="212"/>
      <c r="AQ282" s="212"/>
      <c r="AR282" s="212"/>
      <c r="AS282" s="84"/>
      <c r="AT282" s="84"/>
      <c r="AU282" s="85"/>
      <c r="AV282" s="94"/>
      <c r="AW282" s="94"/>
      <c r="AX282" s="94"/>
      <c r="AY282" s="94"/>
      <c r="AZ282" s="94"/>
      <c r="BA282" s="94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</row>
    <row r="283" ht="13.5" customHeight="1">
      <c r="A283" s="18"/>
      <c r="B283" s="18"/>
      <c r="C283" s="18">
        <v>14.0</v>
      </c>
      <c r="D283" s="42">
        <f t="shared" ref="D283:F283" si="1090">K79</f>
        <v>18416.8512</v>
      </c>
      <c r="E283" s="42">
        <f t="shared" si="1090"/>
        <v>17998.2864</v>
      </c>
      <c r="F283" s="42">
        <f t="shared" si="1090"/>
        <v>19618.13218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29"/>
      <c r="R283" s="28"/>
      <c r="S283" s="28"/>
      <c r="T283" s="28"/>
      <c r="U283" s="28"/>
      <c r="V283" s="70"/>
      <c r="W283" s="70"/>
      <c r="X283" s="149"/>
      <c r="Y283" s="28"/>
      <c r="Z283" s="28"/>
      <c r="AA283" s="77"/>
      <c r="AB283" s="77"/>
      <c r="AC283" s="28"/>
      <c r="AD283" s="74"/>
      <c r="AE283" s="36"/>
      <c r="AF283" s="28"/>
      <c r="AG283" s="28"/>
      <c r="AH283" s="28"/>
      <c r="AI283" s="28"/>
      <c r="AJ283" s="28"/>
      <c r="AK283" s="28"/>
      <c r="AL283" s="18"/>
      <c r="AM283" s="18"/>
      <c r="AN283" s="18"/>
      <c r="AO283" s="227"/>
      <c r="AP283" s="212"/>
      <c r="AQ283" s="212"/>
      <c r="AR283" s="212"/>
      <c r="AS283" s="84"/>
      <c r="AT283" s="84"/>
      <c r="AU283" s="85"/>
      <c r="AV283" s="94"/>
      <c r="AW283" s="94"/>
      <c r="AX283" s="94"/>
      <c r="AY283" s="94"/>
      <c r="AZ283" s="94"/>
      <c r="BA283" s="94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</row>
    <row r="284" ht="13.5" customHeight="1">
      <c r="A284" s="18"/>
      <c r="B284" s="18"/>
      <c r="C284" s="18"/>
      <c r="D284" s="28"/>
      <c r="E284" s="28"/>
      <c r="F284" s="2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9"/>
      <c r="R284" s="28"/>
      <c r="S284" s="28"/>
      <c r="T284" s="28"/>
      <c r="U284" s="28"/>
      <c r="V284" s="70"/>
      <c r="W284" s="70"/>
      <c r="X284" s="149"/>
      <c r="Y284" s="28"/>
      <c r="Z284" s="28"/>
      <c r="AA284" s="77"/>
      <c r="AB284" s="77"/>
      <c r="AC284" s="28"/>
      <c r="AD284" s="74"/>
      <c r="AE284" s="36"/>
      <c r="AF284" s="28"/>
      <c r="AG284" s="28"/>
      <c r="AH284" s="28"/>
      <c r="AI284" s="28"/>
      <c r="AJ284" s="28"/>
      <c r="AK284" s="28"/>
      <c r="AL284" s="18"/>
      <c r="AM284" s="18"/>
      <c r="AN284" s="18"/>
      <c r="AO284" s="227"/>
      <c r="AP284" s="212"/>
      <c r="AQ284" s="212"/>
      <c r="AR284" s="212"/>
      <c r="AS284" s="84"/>
      <c r="AT284" s="84"/>
      <c r="AU284" s="85"/>
      <c r="AV284" s="94"/>
      <c r="AW284" s="94"/>
      <c r="AX284" s="94"/>
      <c r="AY284" s="94"/>
      <c r="AZ284" s="94"/>
      <c r="BA284" s="94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</row>
    <row r="285" ht="13.5" customHeight="1">
      <c r="A285" s="18"/>
      <c r="B285" s="18"/>
      <c r="C285" s="28">
        <v>0.0</v>
      </c>
      <c r="D285" s="28">
        <v>1.0</v>
      </c>
      <c r="E285" s="28"/>
      <c r="F285" s="2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29"/>
      <c r="R285" s="28"/>
      <c r="S285" s="28"/>
      <c r="T285" s="28"/>
      <c r="U285" s="28"/>
      <c r="V285" s="70"/>
      <c r="W285" s="70"/>
      <c r="X285" s="149"/>
      <c r="Y285" s="28"/>
      <c r="Z285" s="28"/>
      <c r="AA285" s="77"/>
      <c r="AB285" s="77"/>
      <c r="AC285" s="28"/>
      <c r="AD285" s="74"/>
      <c r="AE285" s="36"/>
      <c r="AF285" s="28"/>
      <c r="AG285" s="28"/>
      <c r="AH285" s="28"/>
      <c r="AI285" s="28"/>
      <c r="AJ285" s="28"/>
      <c r="AK285" s="28"/>
      <c r="AL285" s="18"/>
      <c r="AM285" s="18"/>
      <c r="AN285" s="18"/>
      <c r="AO285" s="227"/>
      <c r="AP285" s="212"/>
      <c r="AQ285" s="212"/>
      <c r="AR285" s="212"/>
      <c r="AS285" s="84"/>
      <c r="AT285" s="84"/>
      <c r="AU285" s="85"/>
      <c r="AV285" s="94"/>
      <c r="AW285" s="94"/>
      <c r="AX285" s="94"/>
      <c r="AY285" s="94"/>
      <c r="AZ285" s="94"/>
      <c r="BA285" s="94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</row>
    <row r="286" ht="13.5" customHeight="1">
      <c r="A286" s="18"/>
      <c r="B286" s="18"/>
      <c r="C286" s="69">
        <v>9.002118E7</v>
      </c>
      <c r="D286" s="28">
        <v>2080.0</v>
      </c>
      <c r="E286" s="69">
        <v>9.002118E7</v>
      </c>
      <c r="F286" s="28">
        <v>2380.0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29"/>
      <c r="R286" s="28"/>
      <c r="S286" s="28"/>
      <c r="T286" s="28"/>
      <c r="U286" s="28"/>
      <c r="V286" s="70"/>
      <c r="W286" s="70"/>
      <c r="X286" s="149"/>
      <c r="Y286" s="28"/>
      <c r="Z286" s="28"/>
      <c r="AA286" s="77"/>
      <c r="AB286" s="77"/>
      <c r="AC286" s="28"/>
      <c r="AD286" s="74"/>
      <c r="AE286" s="36"/>
      <c r="AF286" s="28"/>
      <c r="AG286" s="28"/>
      <c r="AH286" s="28"/>
      <c r="AI286" s="28"/>
      <c r="AJ286" s="28"/>
      <c r="AK286" s="28"/>
      <c r="AL286" s="18"/>
      <c r="AM286" s="18"/>
      <c r="AN286" s="18"/>
      <c r="AO286" s="227"/>
      <c r="AP286" s="212"/>
      <c r="AQ286" s="212"/>
      <c r="AR286" s="212"/>
      <c r="AS286" s="84"/>
      <c r="AT286" s="84"/>
      <c r="AU286" s="85"/>
      <c r="AV286" s="94"/>
      <c r="AW286" s="94"/>
      <c r="AX286" s="94"/>
      <c r="AY286" s="94"/>
      <c r="AZ286" s="94"/>
      <c r="BA286" s="94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</row>
    <row r="287" ht="13.5" customHeight="1">
      <c r="A287" s="18"/>
      <c r="B287" s="18"/>
      <c r="C287" s="69">
        <v>9.002118E7</v>
      </c>
      <c r="D287" s="28">
        <v>2080.0</v>
      </c>
      <c r="E287" s="69">
        <v>9.002118E7</v>
      </c>
      <c r="F287" s="28">
        <v>2380.0</v>
      </c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29"/>
      <c r="R287" s="28"/>
      <c r="S287" s="28"/>
      <c r="T287" s="28"/>
      <c r="U287" s="28"/>
      <c r="V287" s="70"/>
      <c r="W287" s="70"/>
      <c r="X287" s="149"/>
      <c r="Y287" s="28"/>
      <c r="Z287" s="28"/>
      <c r="AA287" s="77"/>
      <c r="AB287" s="77"/>
      <c r="AC287" s="28"/>
      <c r="AD287" s="74"/>
      <c r="AE287" s="36"/>
      <c r="AF287" s="28"/>
      <c r="AG287" s="28"/>
      <c r="AH287" s="28"/>
      <c r="AI287" s="28"/>
      <c r="AJ287" s="28"/>
      <c r="AK287" s="28"/>
      <c r="AL287" s="18"/>
      <c r="AM287" s="18"/>
      <c r="AN287" s="18"/>
      <c r="AO287" s="227"/>
      <c r="AP287" s="212"/>
      <c r="AQ287" s="212"/>
      <c r="AR287" s="212"/>
      <c r="AS287" s="84"/>
      <c r="AT287" s="84"/>
      <c r="AU287" s="85"/>
      <c r="AV287" s="94"/>
      <c r="AW287" s="94"/>
      <c r="AX287" s="94"/>
      <c r="AY287" s="94"/>
      <c r="AZ287" s="94"/>
      <c r="BA287" s="94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</row>
    <row r="288" ht="13.5" customHeight="1">
      <c r="A288" s="18"/>
      <c r="B288" s="18"/>
      <c r="C288" s="69">
        <v>9.003123E7</v>
      </c>
      <c r="D288" s="28">
        <v>2030.0</v>
      </c>
      <c r="E288" s="69">
        <v>9.003123E7</v>
      </c>
      <c r="F288" s="28">
        <v>2380.0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29"/>
      <c r="R288" s="28"/>
      <c r="S288" s="28"/>
      <c r="T288" s="28"/>
      <c r="U288" s="28"/>
      <c r="V288" s="70"/>
      <c r="W288" s="70"/>
      <c r="X288" s="149"/>
      <c r="Y288" s="28"/>
      <c r="Z288" s="28"/>
      <c r="AA288" s="77"/>
      <c r="AB288" s="77"/>
      <c r="AC288" s="28"/>
      <c r="AD288" s="74"/>
      <c r="AE288" s="36"/>
      <c r="AF288" s="28"/>
      <c r="AG288" s="28"/>
      <c r="AH288" s="28"/>
      <c r="AI288" s="28"/>
      <c r="AJ288" s="28"/>
      <c r="AK288" s="28"/>
      <c r="AL288" s="18"/>
      <c r="AM288" s="18"/>
      <c r="AN288" s="18"/>
      <c r="AO288" s="227"/>
      <c r="AP288" s="212"/>
      <c r="AQ288" s="212"/>
      <c r="AR288" s="212"/>
      <c r="AS288" s="84"/>
      <c r="AT288" s="84"/>
      <c r="AU288" s="85"/>
      <c r="AV288" s="94"/>
      <c r="AW288" s="94"/>
      <c r="AX288" s="94"/>
      <c r="AY288" s="94"/>
      <c r="AZ288" s="94"/>
      <c r="BA288" s="94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</row>
    <row r="289" ht="13.5" customHeight="1">
      <c r="A289" s="18"/>
      <c r="B289" s="18"/>
      <c r="C289" s="69">
        <v>9.003118E7</v>
      </c>
      <c r="D289" s="28">
        <v>2080.0</v>
      </c>
      <c r="E289" s="69">
        <v>9.003118E7</v>
      </c>
      <c r="F289" s="28">
        <v>2380.0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9"/>
      <c r="R289" s="28"/>
      <c r="S289" s="28"/>
      <c r="T289" s="28"/>
      <c r="U289" s="28"/>
      <c r="V289" s="70"/>
      <c r="W289" s="70"/>
      <c r="X289" s="149"/>
      <c r="Y289" s="28"/>
      <c r="Z289" s="28"/>
      <c r="AA289" s="77"/>
      <c r="AB289" s="77"/>
      <c r="AC289" s="28"/>
      <c r="AD289" s="74"/>
      <c r="AE289" s="36"/>
      <c r="AF289" s="28"/>
      <c r="AG289" s="28"/>
      <c r="AH289" s="28"/>
      <c r="AI289" s="28"/>
      <c r="AJ289" s="28"/>
      <c r="AK289" s="28"/>
      <c r="AL289" s="18"/>
      <c r="AM289" s="18"/>
      <c r="AN289" s="18"/>
      <c r="AO289" s="227"/>
      <c r="AP289" s="212"/>
      <c r="AQ289" s="212"/>
      <c r="AR289" s="212"/>
      <c r="AS289" s="84"/>
      <c r="AT289" s="84"/>
      <c r="AU289" s="85"/>
      <c r="AV289" s="94"/>
      <c r="AW289" s="94"/>
      <c r="AX289" s="94"/>
      <c r="AY289" s="94"/>
      <c r="AZ289" s="94"/>
      <c r="BA289" s="94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</row>
    <row r="290" ht="13.5" customHeight="1">
      <c r="A290" s="18"/>
      <c r="B290" s="18"/>
      <c r="C290" s="69">
        <v>9.005118E7</v>
      </c>
      <c r="D290" s="28">
        <v>2080.0</v>
      </c>
      <c r="E290" s="69">
        <v>9.005118E7</v>
      </c>
      <c r="F290" s="28">
        <v>2380.0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29"/>
      <c r="R290" s="28"/>
      <c r="S290" s="28"/>
      <c r="T290" s="28"/>
      <c r="U290" s="28"/>
      <c r="V290" s="70"/>
      <c r="W290" s="70"/>
      <c r="X290" s="149"/>
      <c r="Y290" s="28"/>
      <c r="Z290" s="28"/>
      <c r="AA290" s="77"/>
      <c r="AB290" s="77"/>
      <c r="AC290" s="28"/>
      <c r="AD290" s="74"/>
      <c r="AE290" s="36"/>
      <c r="AF290" s="28"/>
      <c r="AG290" s="28"/>
      <c r="AH290" s="28"/>
      <c r="AI290" s="28"/>
      <c r="AJ290" s="28"/>
      <c r="AK290" s="28"/>
      <c r="AL290" s="18"/>
      <c r="AM290" s="18"/>
      <c r="AN290" s="18"/>
      <c r="AO290" s="227"/>
      <c r="AP290" s="212"/>
      <c r="AQ290" s="212"/>
      <c r="AR290" s="212"/>
      <c r="AS290" s="84"/>
      <c r="AT290" s="84"/>
      <c r="AU290" s="85"/>
      <c r="AV290" s="94"/>
      <c r="AW290" s="94"/>
      <c r="AX290" s="94"/>
      <c r="AY290" s="94"/>
      <c r="AZ290" s="94"/>
      <c r="BA290" s="94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</row>
    <row r="291" ht="13.5" customHeight="1">
      <c r="A291" s="18"/>
      <c r="B291" s="18"/>
      <c r="C291" s="69">
        <v>9.020118E7</v>
      </c>
      <c r="D291" s="28">
        <v>2080.0</v>
      </c>
      <c r="E291" s="69">
        <v>9.020118E7</v>
      </c>
      <c r="F291" s="28">
        <v>2380.0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29"/>
      <c r="R291" s="28"/>
      <c r="S291" s="28"/>
      <c r="T291" s="28"/>
      <c r="U291" s="28"/>
      <c r="V291" s="70"/>
      <c r="W291" s="70"/>
      <c r="X291" s="149"/>
      <c r="Y291" s="28"/>
      <c r="Z291" s="28"/>
      <c r="AA291" s="77"/>
      <c r="AB291" s="77"/>
      <c r="AC291" s="28"/>
      <c r="AD291" s="74"/>
      <c r="AE291" s="36"/>
      <c r="AF291" s="28"/>
      <c r="AG291" s="28"/>
      <c r="AH291" s="28"/>
      <c r="AI291" s="28"/>
      <c r="AJ291" s="28"/>
      <c r="AK291" s="28"/>
      <c r="AL291" s="18"/>
      <c r="AM291" s="18"/>
      <c r="AN291" s="18"/>
      <c r="AO291" s="227"/>
      <c r="AP291" s="212"/>
      <c r="AQ291" s="212"/>
      <c r="AR291" s="212"/>
      <c r="AS291" s="84"/>
      <c r="AT291" s="84"/>
      <c r="AU291" s="85"/>
      <c r="AV291" s="94"/>
      <c r="AW291" s="94"/>
      <c r="AX291" s="94"/>
      <c r="AY291" s="94"/>
      <c r="AZ291" s="94"/>
      <c r="BA291" s="94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</row>
    <row r="292" ht="13.5" customHeight="1">
      <c r="A292" s="18"/>
      <c r="B292" s="18"/>
      <c r="C292" s="69">
        <v>9.0201181E7</v>
      </c>
      <c r="D292" s="28">
        <v>2080.0</v>
      </c>
      <c r="E292" s="69">
        <v>9.0201181E7</v>
      </c>
      <c r="F292" s="28">
        <v>2380.0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29"/>
      <c r="R292" s="28"/>
      <c r="S292" s="28"/>
      <c r="T292" s="28"/>
      <c r="U292" s="28"/>
      <c r="V292" s="70"/>
      <c r="W292" s="70"/>
      <c r="X292" s="149"/>
      <c r="Y292" s="28"/>
      <c r="Z292" s="28"/>
      <c r="AA292" s="77"/>
      <c r="AB292" s="77"/>
      <c r="AC292" s="28"/>
      <c r="AD292" s="74"/>
      <c r="AE292" s="36"/>
      <c r="AF292" s="28"/>
      <c r="AG292" s="28"/>
      <c r="AH292" s="28"/>
      <c r="AI292" s="28"/>
      <c r="AJ292" s="28"/>
      <c r="AK292" s="28"/>
      <c r="AL292" s="18"/>
      <c r="AM292" s="18"/>
      <c r="AN292" s="18"/>
      <c r="AO292" s="227"/>
      <c r="AP292" s="212"/>
      <c r="AQ292" s="212"/>
      <c r="AR292" s="212"/>
      <c r="AS292" s="84"/>
      <c r="AT292" s="84"/>
      <c r="AU292" s="85"/>
      <c r="AV292" s="94"/>
      <c r="AW292" s="94"/>
      <c r="AX292" s="94"/>
      <c r="AY292" s="94"/>
      <c r="AZ292" s="94"/>
      <c r="BA292" s="94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</row>
    <row r="293" ht="13.5" customHeight="1">
      <c r="A293" s="18"/>
      <c r="B293" s="18"/>
      <c r="C293" s="69">
        <v>9.002123E7</v>
      </c>
      <c r="D293" s="28">
        <v>2030.0</v>
      </c>
      <c r="E293" s="69">
        <v>9.002123E7</v>
      </c>
      <c r="F293" s="28">
        <v>2380.0</v>
      </c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29"/>
      <c r="R293" s="28"/>
      <c r="S293" s="28"/>
      <c r="T293" s="28"/>
      <c r="U293" s="28"/>
      <c r="V293" s="70"/>
      <c r="W293" s="70"/>
      <c r="X293" s="149"/>
      <c r="Y293" s="28"/>
      <c r="Z293" s="28"/>
      <c r="AA293" s="77"/>
      <c r="AB293" s="77"/>
      <c r="AC293" s="28"/>
      <c r="AD293" s="74"/>
      <c r="AE293" s="36"/>
      <c r="AF293" s="28"/>
      <c r="AG293" s="28"/>
      <c r="AH293" s="28"/>
      <c r="AI293" s="28"/>
      <c r="AJ293" s="28"/>
      <c r="AK293" s="28"/>
      <c r="AL293" s="18"/>
      <c r="AM293" s="18"/>
      <c r="AN293" s="18"/>
      <c r="AO293" s="227"/>
      <c r="AP293" s="212"/>
      <c r="AQ293" s="212"/>
      <c r="AR293" s="212"/>
      <c r="AS293" s="84"/>
      <c r="AT293" s="84"/>
      <c r="AU293" s="85"/>
      <c r="AV293" s="94"/>
      <c r="AW293" s="94"/>
      <c r="AX293" s="94"/>
      <c r="AY293" s="94"/>
      <c r="AZ293" s="94"/>
      <c r="BA293" s="94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</row>
    <row r="294" ht="13.5" customHeight="1">
      <c r="A294" s="18"/>
      <c r="B294" s="18"/>
      <c r="C294" s="18"/>
      <c r="D294" s="28"/>
      <c r="E294" s="28"/>
      <c r="F294" s="28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9"/>
      <c r="R294" s="28"/>
      <c r="S294" s="28"/>
      <c r="T294" s="28"/>
      <c r="U294" s="28"/>
      <c r="V294" s="70"/>
      <c r="W294" s="70"/>
      <c r="X294" s="149"/>
      <c r="Y294" s="28"/>
      <c r="Z294" s="28"/>
      <c r="AA294" s="77"/>
      <c r="AB294" s="77"/>
      <c r="AC294" s="28"/>
      <c r="AD294" s="74"/>
      <c r="AE294" s="36"/>
      <c r="AF294" s="28"/>
      <c r="AG294" s="28"/>
      <c r="AH294" s="28"/>
      <c r="AI294" s="28"/>
      <c r="AJ294" s="28"/>
      <c r="AK294" s="28"/>
      <c r="AL294" s="18"/>
      <c r="AM294" s="18"/>
      <c r="AN294" s="18"/>
      <c r="AO294" s="227"/>
      <c r="AP294" s="212"/>
      <c r="AQ294" s="212"/>
      <c r="AR294" s="212"/>
      <c r="AS294" s="84"/>
      <c r="AT294" s="84"/>
      <c r="AU294" s="85"/>
      <c r="AV294" s="94"/>
      <c r="AW294" s="94"/>
      <c r="AX294" s="94"/>
      <c r="AY294" s="94"/>
      <c r="AZ294" s="94"/>
      <c r="BA294" s="94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</row>
    <row r="295" ht="13.5" customHeight="1">
      <c r="A295" s="18"/>
      <c r="B295" s="18"/>
      <c r="C295" s="18"/>
      <c r="D295" s="69"/>
      <c r="E295" s="28"/>
      <c r="F295" s="2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29"/>
      <c r="R295" s="28"/>
      <c r="S295" s="28"/>
      <c r="T295" s="28"/>
      <c r="U295" s="28"/>
      <c r="V295" s="70"/>
      <c r="W295" s="70"/>
      <c r="X295" s="149"/>
      <c r="Y295" s="28"/>
      <c r="Z295" s="28"/>
      <c r="AA295" s="77"/>
      <c r="AB295" s="77"/>
      <c r="AC295" s="28"/>
      <c r="AD295" s="74"/>
      <c r="AE295" s="36"/>
      <c r="AF295" s="28"/>
      <c r="AG295" s="28"/>
      <c r="AH295" s="28"/>
      <c r="AI295" s="28"/>
      <c r="AJ295" s="28"/>
      <c r="AK295" s="28"/>
      <c r="AL295" s="18"/>
      <c r="AM295" s="18"/>
      <c r="AN295" s="18"/>
      <c r="AO295" s="227"/>
      <c r="AP295" s="212"/>
      <c r="AQ295" s="212"/>
      <c r="AR295" s="212"/>
      <c r="AS295" s="84"/>
      <c r="AT295" s="84"/>
      <c r="AU295" s="85"/>
      <c r="AV295" s="94"/>
      <c r="AW295" s="94"/>
      <c r="AX295" s="94"/>
      <c r="AY295" s="94"/>
      <c r="AZ295" s="94"/>
      <c r="BA295" s="94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</row>
    <row r="296" ht="13.5" customHeight="1">
      <c r="A296" s="18"/>
      <c r="B296" s="18"/>
      <c r="C296" s="18"/>
      <c r="D296" s="28"/>
      <c r="E296" s="28"/>
      <c r="F296" s="2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29"/>
      <c r="R296" s="28"/>
      <c r="S296" s="28"/>
      <c r="T296" s="28"/>
      <c r="U296" s="28"/>
      <c r="V296" s="70"/>
      <c r="W296" s="70"/>
      <c r="X296" s="149"/>
      <c r="Y296" s="28"/>
      <c r="Z296" s="28"/>
      <c r="AA296" s="77"/>
      <c r="AB296" s="77"/>
      <c r="AC296" s="28"/>
      <c r="AD296" s="74"/>
      <c r="AE296" s="36"/>
      <c r="AF296" s="28"/>
      <c r="AG296" s="28"/>
      <c r="AH296" s="28"/>
      <c r="AI296" s="28"/>
      <c r="AJ296" s="28"/>
      <c r="AK296" s="28"/>
      <c r="AL296" s="18"/>
      <c r="AM296" s="18"/>
      <c r="AN296" s="18"/>
      <c r="AO296" s="227"/>
      <c r="AP296" s="212"/>
      <c r="AQ296" s="212"/>
      <c r="AR296" s="212"/>
      <c r="AS296" s="84"/>
      <c r="AT296" s="84"/>
      <c r="AU296" s="85"/>
      <c r="AV296" s="94"/>
      <c r="AW296" s="94"/>
      <c r="AX296" s="94"/>
      <c r="AY296" s="94"/>
      <c r="AZ296" s="94"/>
      <c r="BA296" s="94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</row>
    <row r="297" ht="13.5" customHeight="1">
      <c r="A297" s="18"/>
      <c r="B297" s="18"/>
      <c r="C297" s="18"/>
      <c r="D297" s="18"/>
      <c r="E297" s="18"/>
      <c r="F297" s="1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29"/>
      <c r="R297" s="28"/>
      <c r="S297" s="28"/>
      <c r="T297" s="28"/>
      <c r="U297" s="28"/>
      <c r="V297" s="70"/>
      <c r="W297" s="70"/>
      <c r="X297" s="149"/>
      <c r="Y297" s="28"/>
      <c r="Z297" s="28"/>
      <c r="AA297" s="77"/>
      <c r="AB297" s="77"/>
      <c r="AC297" s="28"/>
      <c r="AD297" s="74"/>
      <c r="AE297" s="36"/>
      <c r="AF297" s="28"/>
      <c r="AG297" s="28"/>
      <c r="AH297" s="28"/>
      <c r="AI297" s="28"/>
      <c r="AJ297" s="28"/>
      <c r="AK297" s="28"/>
      <c r="AL297" s="18"/>
      <c r="AM297" s="18"/>
      <c r="AN297" s="18"/>
      <c r="AO297" s="227"/>
      <c r="AP297" s="212"/>
      <c r="AQ297" s="212"/>
      <c r="AR297" s="212"/>
      <c r="AS297" s="84"/>
      <c r="AT297" s="84"/>
      <c r="AU297" s="85"/>
      <c r="AV297" s="94"/>
      <c r="AW297" s="94"/>
      <c r="AX297" s="94"/>
      <c r="AY297" s="94"/>
      <c r="AZ297" s="94"/>
      <c r="BA297" s="94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</row>
    <row r="298" ht="13.5" customHeight="1">
      <c r="A298" s="18"/>
      <c r="B298" s="18"/>
      <c r="C298" s="1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3"/>
      <c r="Q298" s="29"/>
      <c r="R298" s="28"/>
      <c r="S298" s="28"/>
      <c r="T298" s="28"/>
      <c r="U298" s="28"/>
      <c r="V298" s="70"/>
      <c r="W298" s="70"/>
      <c r="X298" s="149"/>
      <c r="Y298" s="28"/>
      <c r="Z298" s="28"/>
      <c r="AA298" s="77"/>
      <c r="AB298" s="77"/>
      <c r="AC298" s="28"/>
      <c r="AD298" s="74"/>
      <c r="AE298" s="36"/>
      <c r="AF298" s="28"/>
      <c r="AG298" s="28"/>
      <c r="AH298" s="28"/>
      <c r="AI298" s="28"/>
      <c r="AJ298" s="28"/>
      <c r="AK298" s="28"/>
      <c r="AL298" s="18"/>
      <c r="AM298" s="18"/>
      <c r="AN298" s="18"/>
      <c r="AO298" s="227"/>
      <c r="AP298" s="212"/>
      <c r="AQ298" s="212"/>
      <c r="AR298" s="212"/>
      <c r="AS298" s="84"/>
      <c r="AT298" s="84"/>
      <c r="AU298" s="85"/>
      <c r="AV298" s="94"/>
      <c r="AW298" s="94"/>
      <c r="AX298" s="94"/>
      <c r="AY298" s="94"/>
      <c r="AZ298" s="94"/>
      <c r="BA298" s="94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</row>
    <row r="299" ht="12.75" customHeight="1">
      <c r="A299" s="18"/>
      <c r="B299" s="18"/>
      <c r="C299" s="1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9"/>
      <c r="R299" s="28"/>
      <c r="S299" s="28"/>
      <c r="T299" s="28"/>
      <c r="U299" s="28"/>
      <c r="V299" s="70"/>
      <c r="W299" s="70"/>
      <c r="X299" s="149"/>
      <c r="Y299" s="28"/>
      <c r="Z299" s="28"/>
      <c r="AA299" s="77"/>
      <c r="AB299" s="77"/>
      <c r="AC299" s="28"/>
      <c r="AD299" s="74"/>
      <c r="AE299" s="36"/>
      <c r="AF299" s="28"/>
      <c r="AG299" s="28"/>
      <c r="AH299" s="28"/>
      <c r="AI299" s="28"/>
      <c r="AJ299" s="28"/>
      <c r="AK299" s="28"/>
      <c r="AL299" s="18"/>
      <c r="AM299" s="18"/>
      <c r="AN299" s="18"/>
      <c r="AO299" s="227"/>
      <c r="AP299" s="212"/>
      <c r="AQ299" s="212"/>
      <c r="AR299" s="212"/>
      <c r="AS299" s="84"/>
      <c r="AT299" s="84"/>
      <c r="AU299" s="85"/>
      <c r="AV299" s="94"/>
      <c r="AW299" s="94"/>
      <c r="AX299" s="94"/>
      <c r="AY299" s="94"/>
      <c r="AZ299" s="94"/>
      <c r="BA299" s="94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</row>
    <row r="300" ht="12.75" customHeight="1">
      <c r="A300" s="18"/>
      <c r="B300" s="18"/>
      <c r="C300" s="1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9"/>
      <c r="R300" s="28"/>
      <c r="S300" s="28"/>
      <c r="T300" s="28"/>
      <c r="U300" s="28"/>
      <c r="V300" s="70"/>
      <c r="W300" s="70"/>
      <c r="X300" s="149"/>
      <c r="Y300" s="28"/>
      <c r="Z300" s="28"/>
      <c r="AA300" s="77"/>
      <c r="AB300" s="77"/>
      <c r="AC300" s="28"/>
      <c r="AD300" s="74"/>
      <c r="AE300" s="36"/>
      <c r="AF300" s="28"/>
      <c r="AG300" s="28"/>
      <c r="AH300" s="28"/>
      <c r="AI300" s="28"/>
      <c r="AJ300" s="28"/>
      <c r="AK300" s="28"/>
      <c r="AL300" s="18"/>
      <c r="AM300" s="18"/>
      <c r="AN300" s="18"/>
      <c r="AO300" s="227"/>
      <c r="AP300" s="212"/>
      <c r="AQ300" s="212"/>
      <c r="AR300" s="212"/>
      <c r="AS300" s="84"/>
      <c r="AT300" s="84"/>
      <c r="AU300" s="85"/>
      <c r="AV300" s="94"/>
      <c r="AW300" s="94"/>
      <c r="AX300" s="94"/>
      <c r="AY300" s="94"/>
      <c r="AZ300" s="94"/>
      <c r="BA300" s="94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</row>
    <row r="301" ht="12.75" customHeight="1">
      <c r="A301" s="18"/>
      <c r="B301" s="18"/>
      <c r="C301" s="1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9"/>
      <c r="R301" s="28"/>
      <c r="S301" s="28"/>
      <c r="T301" s="28"/>
      <c r="U301" s="28"/>
      <c r="V301" s="70"/>
      <c r="W301" s="70"/>
      <c r="X301" s="149"/>
      <c r="Y301" s="28"/>
      <c r="Z301" s="28"/>
      <c r="AA301" s="77"/>
      <c r="AB301" s="77"/>
      <c r="AC301" s="28"/>
      <c r="AD301" s="74"/>
      <c r="AE301" s="36"/>
      <c r="AF301" s="28"/>
      <c r="AG301" s="28"/>
      <c r="AH301" s="28"/>
      <c r="AI301" s="28"/>
      <c r="AJ301" s="28"/>
      <c r="AK301" s="28"/>
      <c r="AL301" s="18"/>
      <c r="AM301" s="18"/>
      <c r="AN301" s="18"/>
      <c r="AO301" s="227"/>
      <c r="AP301" s="212"/>
      <c r="AQ301" s="212"/>
      <c r="AR301" s="212"/>
      <c r="AS301" s="84"/>
      <c r="AT301" s="84"/>
      <c r="AU301" s="85"/>
      <c r="AV301" s="94"/>
      <c r="AW301" s="94"/>
      <c r="AX301" s="94"/>
      <c r="AY301" s="94"/>
      <c r="AZ301" s="94"/>
      <c r="BA301" s="94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</row>
    <row r="302" ht="12.75" customHeight="1">
      <c r="A302" s="18"/>
      <c r="B302" s="18"/>
      <c r="C302" s="1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9"/>
      <c r="R302" s="28"/>
      <c r="S302" s="28"/>
      <c r="T302" s="28"/>
      <c r="U302" s="28"/>
      <c r="V302" s="70"/>
      <c r="W302" s="70"/>
      <c r="X302" s="149"/>
      <c r="Y302" s="28"/>
      <c r="Z302" s="28"/>
      <c r="AA302" s="77"/>
      <c r="AB302" s="77"/>
      <c r="AC302" s="28"/>
      <c r="AD302" s="74"/>
      <c r="AE302" s="36"/>
      <c r="AF302" s="28"/>
      <c r="AG302" s="28"/>
      <c r="AH302" s="28"/>
      <c r="AI302" s="28"/>
      <c r="AJ302" s="28"/>
      <c r="AK302" s="28"/>
      <c r="AL302" s="18"/>
      <c r="AM302" s="18"/>
      <c r="AN302" s="18"/>
      <c r="AO302" s="227"/>
      <c r="AP302" s="212"/>
      <c r="AQ302" s="212"/>
      <c r="AR302" s="212"/>
      <c r="AS302" s="84"/>
      <c r="AT302" s="84"/>
      <c r="AU302" s="85"/>
      <c r="AV302" s="94"/>
      <c r="AW302" s="94"/>
      <c r="AX302" s="94"/>
      <c r="AY302" s="94"/>
      <c r="AZ302" s="94"/>
      <c r="BA302" s="94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</row>
    <row r="303" ht="12.75" customHeight="1">
      <c r="A303" s="18"/>
      <c r="B303" s="18"/>
      <c r="C303" s="1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9"/>
      <c r="R303" s="28"/>
      <c r="S303" s="28"/>
      <c r="T303" s="28"/>
      <c r="U303" s="28"/>
      <c r="V303" s="70"/>
      <c r="W303" s="70"/>
      <c r="X303" s="149"/>
      <c r="Y303" s="28"/>
      <c r="Z303" s="28"/>
      <c r="AA303" s="77"/>
      <c r="AB303" s="77"/>
      <c r="AC303" s="28"/>
      <c r="AD303" s="74"/>
      <c r="AE303" s="36"/>
      <c r="AF303" s="28"/>
      <c r="AG303" s="28"/>
      <c r="AH303" s="28"/>
      <c r="AI303" s="28"/>
      <c r="AJ303" s="28"/>
      <c r="AK303" s="28"/>
      <c r="AL303" s="18"/>
      <c r="AM303" s="18"/>
      <c r="AN303" s="18"/>
      <c r="AO303" s="227"/>
      <c r="AP303" s="212"/>
      <c r="AQ303" s="212"/>
      <c r="AR303" s="212"/>
      <c r="AS303" s="84"/>
      <c r="AT303" s="84"/>
      <c r="AU303" s="85"/>
      <c r="AV303" s="94"/>
      <c r="AW303" s="94"/>
      <c r="AX303" s="94"/>
      <c r="AY303" s="94"/>
      <c r="AZ303" s="94"/>
      <c r="BA303" s="94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</row>
    <row r="304" ht="12.75" customHeight="1">
      <c r="A304" s="18"/>
      <c r="B304" s="18"/>
      <c r="C304" s="1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9"/>
      <c r="R304" s="28"/>
      <c r="S304" s="28"/>
      <c r="T304" s="28"/>
      <c r="U304" s="28"/>
      <c r="V304" s="70"/>
      <c r="W304" s="70"/>
      <c r="X304" s="149"/>
      <c r="Y304" s="28"/>
      <c r="Z304" s="28"/>
      <c r="AA304" s="77"/>
      <c r="AB304" s="77"/>
      <c r="AC304" s="28"/>
      <c r="AD304" s="74"/>
      <c r="AE304" s="36"/>
      <c r="AF304" s="28"/>
      <c r="AG304" s="28"/>
      <c r="AH304" s="28"/>
      <c r="AI304" s="28"/>
      <c r="AJ304" s="28"/>
      <c r="AK304" s="28"/>
      <c r="AL304" s="18"/>
      <c r="AM304" s="18"/>
      <c r="AN304" s="18"/>
      <c r="AO304" s="227"/>
      <c r="AP304" s="212"/>
      <c r="AQ304" s="212"/>
      <c r="AR304" s="212"/>
      <c r="AS304" s="84"/>
      <c r="AT304" s="84"/>
      <c r="AU304" s="85"/>
      <c r="AV304" s="94"/>
      <c r="AW304" s="94"/>
      <c r="AX304" s="94"/>
      <c r="AY304" s="94"/>
      <c r="AZ304" s="94"/>
      <c r="BA304" s="94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</row>
    <row r="305" ht="12.75" customHeight="1">
      <c r="A305" s="18"/>
      <c r="B305" s="18"/>
      <c r="C305" s="1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9"/>
      <c r="R305" s="28"/>
      <c r="S305" s="28"/>
      <c r="T305" s="28"/>
      <c r="U305" s="28"/>
      <c r="V305" s="70"/>
      <c r="W305" s="70"/>
      <c r="X305" s="149"/>
      <c r="Y305" s="28"/>
      <c r="Z305" s="28"/>
      <c r="AA305" s="77"/>
      <c r="AB305" s="77"/>
      <c r="AC305" s="28"/>
      <c r="AD305" s="74"/>
      <c r="AE305" s="36"/>
      <c r="AF305" s="28"/>
      <c r="AG305" s="28"/>
      <c r="AH305" s="28"/>
      <c r="AI305" s="28"/>
      <c r="AJ305" s="28"/>
      <c r="AK305" s="28"/>
      <c r="AL305" s="18"/>
      <c r="AM305" s="18"/>
      <c r="AN305" s="18"/>
      <c r="AO305" s="227"/>
      <c r="AP305" s="212"/>
      <c r="AQ305" s="212"/>
      <c r="AR305" s="212"/>
      <c r="AS305" s="84"/>
      <c r="AT305" s="84"/>
      <c r="AU305" s="85"/>
      <c r="AV305" s="94"/>
      <c r="AW305" s="94"/>
      <c r="AX305" s="94"/>
      <c r="AY305" s="94"/>
      <c r="AZ305" s="94"/>
      <c r="BA305" s="94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</row>
    <row r="306" ht="12.75" customHeight="1">
      <c r="A306" s="18"/>
      <c r="B306" s="18"/>
      <c r="C306" s="1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9"/>
      <c r="R306" s="28"/>
      <c r="S306" s="28"/>
      <c r="T306" s="28"/>
      <c r="U306" s="28"/>
      <c r="V306" s="70"/>
      <c r="W306" s="70"/>
      <c r="X306" s="149"/>
      <c r="Y306" s="28"/>
      <c r="Z306" s="28"/>
      <c r="AA306" s="77"/>
      <c r="AB306" s="77"/>
      <c r="AC306" s="28"/>
      <c r="AD306" s="74"/>
      <c r="AE306" s="36"/>
      <c r="AF306" s="28"/>
      <c r="AG306" s="28"/>
      <c r="AH306" s="28"/>
      <c r="AI306" s="28"/>
      <c r="AJ306" s="28"/>
      <c r="AK306" s="28"/>
      <c r="AL306" s="18"/>
      <c r="AM306" s="18"/>
      <c r="AN306" s="18"/>
      <c r="AO306" s="227"/>
      <c r="AP306" s="212"/>
      <c r="AQ306" s="212"/>
      <c r="AR306" s="212"/>
      <c r="AS306" s="84"/>
      <c r="AT306" s="84"/>
      <c r="AU306" s="85"/>
      <c r="AV306" s="94"/>
      <c r="AW306" s="94"/>
      <c r="AX306" s="94"/>
      <c r="AY306" s="94"/>
      <c r="AZ306" s="94"/>
      <c r="BA306" s="94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</row>
    <row r="307" ht="12.75" customHeight="1">
      <c r="A307" s="18"/>
      <c r="B307" s="18"/>
      <c r="C307" s="1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9"/>
      <c r="R307" s="28"/>
      <c r="S307" s="28"/>
      <c r="T307" s="28"/>
      <c r="U307" s="28"/>
      <c r="V307" s="70"/>
      <c r="W307" s="70"/>
      <c r="X307" s="149"/>
      <c r="Y307" s="28"/>
      <c r="Z307" s="28"/>
      <c r="AA307" s="77"/>
      <c r="AB307" s="77"/>
      <c r="AC307" s="28"/>
      <c r="AD307" s="74"/>
      <c r="AE307" s="36"/>
      <c r="AF307" s="28"/>
      <c r="AG307" s="28"/>
      <c r="AH307" s="28"/>
      <c r="AI307" s="28"/>
      <c r="AJ307" s="28"/>
      <c r="AK307" s="28"/>
      <c r="AL307" s="18"/>
      <c r="AM307" s="18"/>
      <c r="AN307" s="18"/>
      <c r="AO307" s="227"/>
      <c r="AP307" s="212"/>
      <c r="AQ307" s="212"/>
      <c r="AR307" s="212"/>
      <c r="AS307" s="84"/>
      <c r="AT307" s="84"/>
      <c r="AU307" s="85"/>
      <c r="AV307" s="94"/>
      <c r="AW307" s="94"/>
      <c r="AX307" s="94"/>
      <c r="AY307" s="94"/>
      <c r="AZ307" s="94"/>
      <c r="BA307" s="94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</row>
    <row r="308" ht="12.75" customHeight="1">
      <c r="A308" s="18"/>
      <c r="B308" s="18"/>
      <c r="C308" s="1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9"/>
      <c r="R308" s="28"/>
      <c r="S308" s="28"/>
      <c r="T308" s="28"/>
      <c r="U308" s="28"/>
      <c r="V308" s="70"/>
      <c r="W308" s="70"/>
      <c r="X308" s="149"/>
      <c r="Y308" s="28"/>
      <c r="Z308" s="28"/>
      <c r="AA308" s="77"/>
      <c r="AB308" s="77"/>
      <c r="AC308" s="28"/>
      <c r="AD308" s="74"/>
      <c r="AE308" s="36"/>
      <c r="AF308" s="28"/>
      <c r="AG308" s="28"/>
      <c r="AH308" s="28"/>
      <c r="AI308" s="28"/>
      <c r="AJ308" s="28"/>
      <c r="AK308" s="28"/>
      <c r="AL308" s="18"/>
      <c r="AM308" s="18"/>
      <c r="AN308" s="18"/>
      <c r="AO308" s="227"/>
      <c r="AP308" s="212"/>
      <c r="AQ308" s="212"/>
      <c r="AR308" s="212"/>
      <c r="AS308" s="84"/>
      <c r="AT308" s="84"/>
      <c r="AU308" s="85"/>
      <c r="AV308" s="94"/>
      <c r="AW308" s="94"/>
      <c r="AX308" s="94"/>
      <c r="AY308" s="94"/>
      <c r="AZ308" s="94"/>
      <c r="BA308" s="94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</row>
    <row r="309" ht="12.75" customHeight="1">
      <c r="A309" s="18"/>
      <c r="B309" s="18"/>
      <c r="C309" s="1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9"/>
      <c r="R309" s="28"/>
      <c r="S309" s="28"/>
      <c r="T309" s="28"/>
      <c r="U309" s="28"/>
      <c r="V309" s="70"/>
      <c r="W309" s="70"/>
      <c r="X309" s="149"/>
      <c r="Y309" s="28"/>
      <c r="Z309" s="28"/>
      <c r="AA309" s="77"/>
      <c r="AB309" s="77"/>
      <c r="AC309" s="28"/>
      <c r="AD309" s="74"/>
      <c r="AE309" s="36"/>
      <c r="AF309" s="28"/>
      <c r="AG309" s="28"/>
      <c r="AH309" s="28"/>
      <c r="AI309" s="28"/>
      <c r="AJ309" s="28"/>
      <c r="AK309" s="28"/>
      <c r="AL309" s="18"/>
      <c r="AM309" s="18"/>
      <c r="AN309" s="18"/>
      <c r="AO309" s="227"/>
      <c r="AP309" s="212"/>
      <c r="AQ309" s="212"/>
      <c r="AR309" s="212"/>
      <c r="AS309" s="84"/>
      <c r="AT309" s="84"/>
      <c r="AU309" s="85"/>
      <c r="AV309" s="94"/>
      <c r="AW309" s="94"/>
      <c r="AX309" s="94"/>
      <c r="AY309" s="94"/>
      <c r="AZ309" s="94"/>
      <c r="BA309" s="94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</row>
    <row r="310" ht="12.75" customHeight="1">
      <c r="A310" s="18"/>
      <c r="B310" s="18"/>
      <c r="C310" s="1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9"/>
      <c r="R310" s="28"/>
      <c r="S310" s="28"/>
      <c r="T310" s="28"/>
      <c r="U310" s="28"/>
      <c r="V310" s="70"/>
      <c r="W310" s="70"/>
      <c r="X310" s="149"/>
      <c r="Y310" s="28"/>
      <c r="Z310" s="28"/>
      <c r="AA310" s="77"/>
      <c r="AB310" s="77"/>
      <c r="AC310" s="28"/>
      <c r="AD310" s="74"/>
      <c r="AE310" s="36"/>
      <c r="AF310" s="28"/>
      <c r="AG310" s="28"/>
      <c r="AH310" s="28"/>
      <c r="AI310" s="28"/>
      <c r="AJ310" s="28"/>
      <c r="AK310" s="28"/>
      <c r="AL310" s="18"/>
      <c r="AM310" s="18"/>
      <c r="AN310" s="18"/>
      <c r="AO310" s="227"/>
      <c r="AP310" s="212"/>
      <c r="AQ310" s="212"/>
      <c r="AR310" s="212"/>
      <c r="AS310" s="84"/>
      <c r="AT310" s="84"/>
      <c r="AU310" s="85"/>
      <c r="AV310" s="94"/>
      <c r="AW310" s="94"/>
      <c r="AX310" s="94"/>
      <c r="AY310" s="94"/>
      <c r="AZ310" s="94"/>
      <c r="BA310" s="94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</row>
    <row r="311" ht="12.75" customHeight="1">
      <c r="A311" s="18"/>
      <c r="B311" s="18"/>
      <c r="C311" s="1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9"/>
      <c r="R311" s="28"/>
      <c r="S311" s="28"/>
      <c r="T311" s="28"/>
      <c r="U311" s="28"/>
      <c r="V311" s="70"/>
      <c r="W311" s="70"/>
      <c r="X311" s="149"/>
      <c r="Y311" s="28"/>
      <c r="Z311" s="28"/>
      <c r="AA311" s="77"/>
      <c r="AB311" s="77"/>
      <c r="AC311" s="28"/>
      <c r="AD311" s="74"/>
      <c r="AE311" s="36"/>
      <c r="AF311" s="28"/>
      <c r="AG311" s="28"/>
      <c r="AH311" s="28"/>
      <c r="AI311" s="28"/>
      <c r="AJ311" s="28"/>
      <c r="AK311" s="28"/>
      <c r="AL311" s="18"/>
      <c r="AM311" s="18"/>
      <c r="AN311" s="18"/>
      <c r="AO311" s="227"/>
      <c r="AP311" s="212"/>
      <c r="AQ311" s="212"/>
      <c r="AR311" s="212"/>
      <c r="AS311" s="84"/>
      <c r="AT311" s="84"/>
      <c r="AU311" s="85"/>
      <c r="AV311" s="94"/>
      <c r="AW311" s="94"/>
      <c r="AX311" s="94"/>
      <c r="AY311" s="94"/>
      <c r="AZ311" s="94"/>
      <c r="BA311" s="94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</row>
    <row r="312" ht="12.75" customHeight="1">
      <c r="A312" s="18"/>
      <c r="B312" s="18"/>
      <c r="C312" s="1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9"/>
      <c r="R312" s="28"/>
      <c r="S312" s="28"/>
      <c r="T312" s="28"/>
      <c r="U312" s="28"/>
      <c r="V312" s="70"/>
      <c r="W312" s="70"/>
      <c r="X312" s="149"/>
      <c r="Y312" s="28"/>
      <c r="Z312" s="28"/>
      <c r="AA312" s="77"/>
      <c r="AB312" s="77"/>
      <c r="AC312" s="28"/>
      <c r="AD312" s="74"/>
      <c r="AE312" s="36"/>
      <c r="AF312" s="28"/>
      <c r="AG312" s="28"/>
      <c r="AH312" s="28"/>
      <c r="AI312" s="28"/>
      <c r="AJ312" s="28"/>
      <c r="AK312" s="28"/>
      <c r="AL312" s="18"/>
      <c r="AM312" s="18"/>
      <c r="AN312" s="18"/>
      <c r="AO312" s="227"/>
      <c r="AP312" s="212"/>
      <c r="AQ312" s="212"/>
      <c r="AR312" s="212"/>
      <c r="AS312" s="84"/>
      <c r="AT312" s="84"/>
      <c r="AU312" s="85"/>
      <c r="AV312" s="94"/>
      <c r="AW312" s="94"/>
      <c r="AX312" s="94"/>
      <c r="AY312" s="94"/>
      <c r="AZ312" s="94"/>
      <c r="BA312" s="94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</row>
    <row r="313" ht="12.75" customHeight="1">
      <c r="A313" s="18"/>
      <c r="B313" s="18"/>
      <c r="C313" s="1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9"/>
      <c r="R313" s="28"/>
      <c r="S313" s="28"/>
      <c r="T313" s="28"/>
      <c r="U313" s="28"/>
      <c r="V313" s="70"/>
      <c r="W313" s="70"/>
      <c r="X313" s="149"/>
      <c r="Y313" s="28"/>
      <c r="Z313" s="28"/>
      <c r="AA313" s="77"/>
      <c r="AB313" s="77"/>
      <c r="AC313" s="28"/>
      <c r="AD313" s="74"/>
      <c r="AE313" s="36"/>
      <c r="AF313" s="28"/>
      <c r="AG313" s="28"/>
      <c r="AH313" s="28"/>
      <c r="AI313" s="28"/>
      <c r="AJ313" s="28"/>
      <c r="AK313" s="28"/>
      <c r="AL313" s="18"/>
      <c r="AM313" s="18"/>
      <c r="AN313" s="18"/>
      <c r="AO313" s="227"/>
      <c r="AP313" s="212"/>
      <c r="AQ313" s="212"/>
      <c r="AR313" s="212"/>
      <c r="AS313" s="84"/>
      <c r="AT313" s="84"/>
      <c r="AU313" s="85"/>
      <c r="AV313" s="94"/>
      <c r="AW313" s="94"/>
      <c r="AX313" s="94"/>
      <c r="AY313" s="94"/>
      <c r="AZ313" s="94"/>
      <c r="BA313" s="94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</row>
    <row r="314" ht="12.75" customHeight="1">
      <c r="A314" s="18"/>
      <c r="B314" s="18"/>
      <c r="C314" s="1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9"/>
      <c r="R314" s="28"/>
      <c r="S314" s="28"/>
      <c r="T314" s="28"/>
      <c r="U314" s="28"/>
      <c r="V314" s="70"/>
      <c r="W314" s="70"/>
      <c r="X314" s="149"/>
      <c r="Y314" s="28"/>
      <c r="Z314" s="28"/>
      <c r="AA314" s="77"/>
      <c r="AB314" s="77"/>
      <c r="AC314" s="28"/>
      <c r="AD314" s="74"/>
      <c r="AE314" s="36"/>
      <c r="AF314" s="28"/>
      <c r="AG314" s="28"/>
      <c r="AH314" s="28"/>
      <c r="AI314" s="28"/>
      <c r="AJ314" s="28"/>
      <c r="AK314" s="28"/>
      <c r="AL314" s="18"/>
      <c r="AM314" s="18"/>
      <c r="AN314" s="18"/>
      <c r="AO314" s="227"/>
      <c r="AP314" s="212"/>
      <c r="AQ314" s="212"/>
      <c r="AR314" s="212"/>
      <c r="AS314" s="84"/>
      <c r="AT314" s="84"/>
      <c r="AU314" s="85"/>
      <c r="AV314" s="94"/>
      <c r="AW314" s="94"/>
      <c r="AX314" s="94"/>
      <c r="AY314" s="94"/>
      <c r="AZ314" s="94"/>
      <c r="BA314" s="94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</row>
    <row r="315" ht="12.75" customHeight="1">
      <c r="A315" s="18"/>
      <c r="B315" s="18"/>
      <c r="C315" s="1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9"/>
      <c r="R315" s="28"/>
      <c r="S315" s="28"/>
      <c r="T315" s="28"/>
      <c r="U315" s="28"/>
      <c r="V315" s="70"/>
      <c r="W315" s="70"/>
      <c r="X315" s="149"/>
      <c r="Y315" s="28"/>
      <c r="Z315" s="28"/>
      <c r="AA315" s="77"/>
      <c r="AB315" s="77"/>
      <c r="AC315" s="28"/>
      <c r="AD315" s="74"/>
      <c r="AE315" s="36"/>
      <c r="AF315" s="28"/>
      <c r="AG315" s="28"/>
      <c r="AH315" s="28"/>
      <c r="AI315" s="28"/>
      <c r="AJ315" s="28"/>
      <c r="AK315" s="28"/>
      <c r="AL315" s="18"/>
      <c r="AM315" s="18"/>
      <c r="AN315" s="18"/>
      <c r="AO315" s="227"/>
      <c r="AP315" s="212"/>
      <c r="AQ315" s="212"/>
      <c r="AR315" s="212"/>
      <c r="AS315" s="84"/>
      <c r="AT315" s="84"/>
      <c r="AU315" s="85"/>
      <c r="AV315" s="94"/>
      <c r="AW315" s="94"/>
      <c r="AX315" s="94"/>
      <c r="AY315" s="94"/>
      <c r="AZ315" s="94"/>
      <c r="BA315" s="94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</row>
    <row r="316" ht="12.75" customHeight="1">
      <c r="A316" s="18"/>
      <c r="B316" s="18"/>
      <c r="C316" s="1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9"/>
      <c r="R316" s="28"/>
      <c r="S316" s="28"/>
      <c r="T316" s="28"/>
      <c r="U316" s="28"/>
      <c r="V316" s="70"/>
      <c r="W316" s="70"/>
      <c r="X316" s="149"/>
      <c r="Y316" s="28"/>
      <c r="Z316" s="28"/>
      <c r="AA316" s="77"/>
      <c r="AB316" s="77"/>
      <c r="AC316" s="28"/>
      <c r="AD316" s="74"/>
      <c r="AE316" s="36"/>
      <c r="AF316" s="28"/>
      <c r="AG316" s="28"/>
      <c r="AH316" s="28"/>
      <c r="AI316" s="28"/>
      <c r="AJ316" s="28"/>
      <c r="AK316" s="28"/>
      <c r="AL316" s="18"/>
      <c r="AM316" s="18"/>
      <c r="AN316" s="18"/>
      <c r="AO316" s="227"/>
      <c r="AP316" s="212"/>
      <c r="AQ316" s="212"/>
      <c r="AR316" s="212"/>
      <c r="AS316" s="84"/>
      <c r="AT316" s="84"/>
      <c r="AU316" s="85"/>
      <c r="AV316" s="94"/>
      <c r="AW316" s="94"/>
      <c r="AX316" s="94"/>
      <c r="AY316" s="94"/>
      <c r="AZ316" s="94"/>
      <c r="BA316" s="94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</row>
    <row r="317" ht="12.75" customHeight="1">
      <c r="A317" s="18"/>
      <c r="B317" s="18"/>
      <c r="C317" s="1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9"/>
      <c r="R317" s="28"/>
      <c r="S317" s="28"/>
      <c r="T317" s="28"/>
      <c r="U317" s="28"/>
      <c r="V317" s="70"/>
      <c r="W317" s="70"/>
      <c r="X317" s="149"/>
      <c r="Y317" s="28"/>
      <c r="Z317" s="28"/>
      <c r="AA317" s="77"/>
      <c r="AB317" s="77"/>
      <c r="AC317" s="28"/>
      <c r="AD317" s="74"/>
      <c r="AE317" s="36"/>
      <c r="AF317" s="28"/>
      <c r="AG317" s="28"/>
      <c r="AH317" s="28"/>
      <c r="AI317" s="28"/>
      <c r="AJ317" s="28"/>
      <c r="AK317" s="28"/>
      <c r="AL317" s="18"/>
      <c r="AM317" s="18"/>
      <c r="AN317" s="18"/>
      <c r="AO317" s="227"/>
      <c r="AP317" s="212"/>
      <c r="AQ317" s="212"/>
      <c r="AR317" s="212"/>
      <c r="AS317" s="84"/>
      <c r="AT317" s="84"/>
      <c r="AU317" s="85"/>
      <c r="AV317" s="94"/>
      <c r="AW317" s="94"/>
      <c r="AX317" s="94"/>
      <c r="AY317" s="94"/>
      <c r="AZ317" s="94"/>
      <c r="BA317" s="94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</row>
    <row r="318" ht="12.75" customHeight="1">
      <c r="A318" s="18"/>
      <c r="B318" s="18"/>
      <c r="C318" s="1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9"/>
      <c r="R318" s="28"/>
      <c r="S318" s="28"/>
      <c r="T318" s="28"/>
      <c r="U318" s="28"/>
      <c r="V318" s="70"/>
      <c r="W318" s="70"/>
      <c r="X318" s="149"/>
      <c r="Y318" s="28"/>
      <c r="Z318" s="28"/>
      <c r="AA318" s="77"/>
      <c r="AB318" s="77"/>
      <c r="AC318" s="28"/>
      <c r="AD318" s="74"/>
      <c r="AE318" s="36"/>
      <c r="AF318" s="28"/>
      <c r="AG318" s="28"/>
      <c r="AH318" s="28"/>
      <c r="AI318" s="28"/>
      <c r="AJ318" s="28"/>
      <c r="AK318" s="28"/>
      <c r="AL318" s="18"/>
      <c r="AM318" s="18"/>
      <c r="AN318" s="18"/>
      <c r="AO318" s="227"/>
      <c r="AP318" s="212"/>
      <c r="AQ318" s="212"/>
      <c r="AR318" s="212"/>
      <c r="AS318" s="84"/>
      <c r="AT318" s="84"/>
      <c r="AU318" s="85"/>
      <c r="AV318" s="94"/>
      <c r="AW318" s="94"/>
      <c r="AX318" s="94"/>
      <c r="AY318" s="94"/>
      <c r="AZ318" s="94"/>
      <c r="BA318" s="94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</row>
    <row r="319" ht="12.75" customHeight="1">
      <c r="A319" s="18"/>
      <c r="B319" s="18"/>
      <c r="C319" s="1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9"/>
      <c r="R319" s="28"/>
      <c r="S319" s="28"/>
      <c r="T319" s="28"/>
      <c r="U319" s="28"/>
      <c r="V319" s="70"/>
      <c r="W319" s="70"/>
      <c r="X319" s="149"/>
      <c r="Y319" s="28"/>
      <c r="Z319" s="28"/>
      <c r="AA319" s="77"/>
      <c r="AB319" s="77"/>
      <c r="AC319" s="28"/>
      <c r="AD319" s="74"/>
      <c r="AE319" s="36"/>
      <c r="AF319" s="28"/>
      <c r="AG319" s="28"/>
      <c r="AH319" s="28"/>
      <c r="AI319" s="28"/>
      <c r="AJ319" s="28"/>
      <c r="AK319" s="28"/>
      <c r="AL319" s="18"/>
      <c r="AM319" s="18"/>
      <c r="AN319" s="18"/>
      <c r="AO319" s="227"/>
      <c r="AP319" s="212"/>
      <c r="AQ319" s="212"/>
      <c r="AR319" s="212"/>
      <c r="AS319" s="84"/>
      <c r="AT319" s="84"/>
      <c r="AU319" s="85"/>
      <c r="AV319" s="94"/>
      <c r="AW319" s="94"/>
      <c r="AX319" s="94"/>
      <c r="AY319" s="94"/>
      <c r="AZ319" s="94"/>
      <c r="BA319" s="94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</row>
    <row r="320" ht="12.75" customHeight="1">
      <c r="A320" s="18"/>
      <c r="B320" s="18"/>
      <c r="C320" s="1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9"/>
      <c r="R320" s="28"/>
      <c r="S320" s="28"/>
      <c r="T320" s="28"/>
      <c r="U320" s="28"/>
      <c r="V320" s="70"/>
      <c r="W320" s="70"/>
      <c r="X320" s="149"/>
      <c r="Y320" s="28"/>
      <c r="Z320" s="28"/>
      <c r="AA320" s="77"/>
      <c r="AB320" s="77"/>
      <c r="AC320" s="28"/>
      <c r="AD320" s="74"/>
      <c r="AE320" s="36"/>
      <c r="AF320" s="28"/>
      <c r="AG320" s="28"/>
      <c r="AH320" s="28"/>
      <c r="AI320" s="28"/>
      <c r="AJ320" s="28"/>
      <c r="AK320" s="28"/>
      <c r="AL320" s="18"/>
      <c r="AM320" s="18"/>
      <c r="AN320" s="18"/>
      <c r="AO320" s="227"/>
      <c r="AP320" s="212"/>
      <c r="AQ320" s="212"/>
      <c r="AR320" s="212"/>
      <c r="AS320" s="84"/>
      <c r="AT320" s="84"/>
      <c r="AU320" s="85"/>
      <c r="AV320" s="94"/>
      <c r="AW320" s="94"/>
      <c r="AX320" s="94"/>
      <c r="AY320" s="94"/>
      <c r="AZ320" s="94"/>
      <c r="BA320" s="94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</row>
    <row r="321" ht="12.75" customHeight="1">
      <c r="A321" s="18"/>
      <c r="B321" s="18"/>
      <c r="C321" s="1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9"/>
      <c r="R321" s="28"/>
      <c r="S321" s="28"/>
      <c r="T321" s="28"/>
      <c r="U321" s="28"/>
      <c r="V321" s="70"/>
      <c r="W321" s="70"/>
      <c r="X321" s="149"/>
      <c r="Y321" s="28"/>
      <c r="Z321" s="28"/>
      <c r="AA321" s="77"/>
      <c r="AB321" s="77"/>
      <c r="AC321" s="28"/>
      <c r="AD321" s="74"/>
      <c r="AE321" s="36"/>
      <c r="AF321" s="28"/>
      <c r="AG321" s="28"/>
      <c r="AH321" s="28"/>
      <c r="AI321" s="28"/>
      <c r="AJ321" s="28"/>
      <c r="AK321" s="28"/>
      <c r="AL321" s="18"/>
      <c r="AM321" s="18"/>
      <c r="AN321" s="18"/>
      <c r="AO321" s="227"/>
      <c r="AP321" s="212"/>
      <c r="AQ321" s="212"/>
      <c r="AR321" s="212"/>
      <c r="AS321" s="84"/>
      <c r="AT321" s="84"/>
      <c r="AU321" s="85"/>
      <c r="AV321" s="94"/>
      <c r="AW321" s="94"/>
      <c r="AX321" s="94"/>
      <c r="AY321" s="94"/>
      <c r="AZ321" s="94"/>
      <c r="BA321" s="94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</row>
    <row r="322" ht="12.75" customHeight="1">
      <c r="A322" s="18"/>
      <c r="B322" s="18"/>
      <c r="C322" s="1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9"/>
      <c r="R322" s="28"/>
      <c r="S322" s="28"/>
      <c r="T322" s="28"/>
      <c r="U322" s="28"/>
      <c r="V322" s="70"/>
      <c r="W322" s="70"/>
      <c r="X322" s="149"/>
      <c r="Y322" s="28"/>
      <c r="Z322" s="28"/>
      <c r="AA322" s="77"/>
      <c r="AB322" s="77"/>
      <c r="AC322" s="28"/>
      <c r="AD322" s="74"/>
      <c r="AE322" s="36"/>
      <c r="AF322" s="28"/>
      <c r="AG322" s="28"/>
      <c r="AH322" s="28"/>
      <c r="AI322" s="28"/>
      <c r="AJ322" s="28"/>
      <c r="AK322" s="28"/>
      <c r="AL322" s="18"/>
      <c r="AM322" s="18"/>
      <c r="AN322" s="18"/>
      <c r="AO322" s="227"/>
      <c r="AP322" s="212"/>
      <c r="AQ322" s="212"/>
      <c r="AR322" s="212"/>
      <c r="AS322" s="84"/>
      <c r="AT322" s="84"/>
      <c r="AU322" s="85"/>
      <c r="AV322" s="94"/>
      <c r="AW322" s="94"/>
      <c r="AX322" s="94"/>
      <c r="AY322" s="94"/>
      <c r="AZ322" s="94"/>
      <c r="BA322" s="94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</row>
    <row r="323" ht="12.75" customHeight="1">
      <c r="A323" s="18"/>
      <c r="B323" s="18"/>
      <c r="C323" s="1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9"/>
      <c r="R323" s="28"/>
      <c r="S323" s="28"/>
      <c r="T323" s="28"/>
      <c r="U323" s="28"/>
      <c r="V323" s="70"/>
      <c r="W323" s="70"/>
      <c r="X323" s="149"/>
      <c r="Y323" s="28"/>
      <c r="Z323" s="28"/>
      <c r="AA323" s="77"/>
      <c r="AB323" s="77"/>
      <c r="AC323" s="28"/>
      <c r="AD323" s="74"/>
      <c r="AE323" s="36"/>
      <c r="AF323" s="28"/>
      <c r="AG323" s="28"/>
      <c r="AH323" s="28"/>
      <c r="AI323" s="28"/>
      <c r="AJ323" s="28"/>
      <c r="AK323" s="28"/>
      <c r="AL323" s="18"/>
      <c r="AM323" s="18"/>
      <c r="AN323" s="18"/>
      <c r="AO323" s="227"/>
      <c r="AP323" s="212"/>
      <c r="AQ323" s="212"/>
      <c r="AR323" s="212"/>
      <c r="AS323" s="84"/>
      <c r="AT323" s="84"/>
      <c r="AU323" s="85"/>
      <c r="AV323" s="94"/>
      <c r="AW323" s="94"/>
      <c r="AX323" s="94"/>
      <c r="AY323" s="94"/>
      <c r="AZ323" s="94"/>
      <c r="BA323" s="94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</row>
    <row r="324" ht="12.75" customHeight="1">
      <c r="A324" s="18"/>
      <c r="B324" s="18"/>
      <c r="C324" s="1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9"/>
      <c r="R324" s="28"/>
      <c r="S324" s="28"/>
      <c r="T324" s="28"/>
      <c r="U324" s="28"/>
      <c r="V324" s="70"/>
      <c r="W324" s="70"/>
      <c r="X324" s="149"/>
      <c r="Y324" s="28"/>
      <c r="Z324" s="28"/>
      <c r="AA324" s="77"/>
      <c r="AB324" s="77"/>
      <c r="AC324" s="28"/>
      <c r="AD324" s="74"/>
      <c r="AE324" s="36"/>
      <c r="AF324" s="28"/>
      <c r="AG324" s="28"/>
      <c r="AH324" s="28"/>
      <c r="AI324" s="28"/>
      <c r="AJ324" s="28"/>
      <c r="AK324" s="28"/>
      <c r="AL324" s="18"/>
      <c r="AM324" s="18"/>
      <c r="AN324" s="18"/>
      <c r="AO324" s="227"/>
      <c r="AP324" s="212"/>
      <c r="AQ324" s="212"/>
      <c r="AR324" s="212"/>
      <c r="AS324" s="84"/>
      <c r="AT324" s="84"/>
      <c r="AU324" s="85"/>
      <c r="AV324" s="94"/>
      <c r="AW324" s="94"/>
      <c r="AX324" s="94"/>
      <c r="AY324" s="94"/>
      <c r="AZ324" s="94"/>
      <c r="BA324" s="94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</row>
    <row r="325" ht="12.75" customHeight="1">
      <c r="A325" s="18"/>
      <c r="B325" s="18"/>
      <c r="C325" s="1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9"/>
      <c r="R325" s="28"/>
      <c r="S325" s="28"/>
      <c r="T325" s="28"/>
      <c r="U325" s="28"/>
      <c r="V325" s="70"/>
      <c r="W325" s="70"/>
      <c r="X325" s="149"/>
      <c r="Y325" s="28"/>
      <c r="Z325" s="28"/>
      <c r="AA325" s="77"/>
      <c r="AB325" s="77"/>
      <c r="AC325" s="28"/>
      <c r="AD325" s="74"/>
      <c r="AE325" s="36"/>
      <c r="AF325" s="28"/>
      <c r="AG325" s="28"/>
      <c r="AH325" s="28"/>
      <c r="AI325" s="28"/>
      <c r="AJ325" s="28"/>
      <c r="AK325" s="28"/>
      <c r="AL325" s="18"/>
      <c r="AM325" s="18"/>
      <c r="AN325" s="18"/>
      <c r="AO325" s="227"/>
      <c r="AP325" s="212"/>
      <c r="AQ325" s="212"/>
      <c r="AR325" s="212"/>
      <c r="AS325" s="84"/>
      <c r="AT325" s="84"/>
      <c r="AU325" s="85"/>
      <c r="AV325" s="94"/>
      <c r="AW325" s="94"/>
      <c r="AX325" s="94"/>
      <c r="AY325" s="94"/>
      <c r="AZ325" s="94"/>
      <c r="BA325" s="94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</row>
    <row r="326" ht="12.75" customHeight="1">
      <c r="A326" s="18"/>
      <c r="B326" s="18"/>
      <c r="C326" s="1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9"/>
      <c r="R326" s="28"/>
      <c r="S326" s="28"/>
      <c r="T326" s="28"/>
      <c r="U326" s="28"/>
      <c r="V326" s="70"/>
      <c r="W326" s="70"/>
      <c r="X326" s="149"/>
      <c r="Y326" s="28"/>
      <c r="Z326" s="28"/>
      <c r="AA326" s="77"/>
      <c r="AB326" s="77"/>
      <c r="AC326" s="28"/>
      <c r="AD326" s="74"/>
      <c r="AE326" s="36"/>
      <c r="AF326" s="28"/>
      <c r="AG326" s="28"/>
      <c r="AH326" s="28"/>
      <c r="AI326" s="28"/>
      <c r="AJ326" s="28"/>
      <c r="AK326" s="28"/>
      <c r="AL326" s="18"/>
      <c r="AM326" s="18"/>
      <c r="AN326" s="18"/>
      <c r="AO326" s="227"/>
      <c r="AP326" s="212"/>
      <c r="AQ326" s="212"/>
      <c r="AR326" s="212"/>
      <c r="AS326" s="84"/>
      <c r="AT326" s="84"/>
      <c r="AU326" s="85"/>
      <c r="AV326" s="94"/>
      <c r="AW326" s="94"/>
      <c r="AX326" s="94"/>
      <c r="AY326" s="94"/>
      <c r="AZ326" s="94"/>
      <c r="BA326" s="94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</row>
    <row r="327" ht="12.75" customHeight="1">
      <c r="A327" s="18"/>
      <c r="B327" s="18"/>
      <c r="C327" s="1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9"/>
      <c r="R327" s="28"/>
      <c r="S327" s="28"/>
      <c r="T327" s="28"/>
      <c r="U327" s="28"/>
      <c r="V327" s="70"/>
      <c r="W327" s="70"/>
      <c r="X327" s="149"/>
      <c r="Y327" s="28"/>
      <c r="Z327" s="28"/>
      <c r="AA327" s="77"/>
      <c r="AB327" s="77"/>
      <c r="AC327" s="28"/>
      <c r="AD327" s="74"/>
      <c r="AE327" s="36"/>
      <c r="AF327" s="28"/>
      <c r="AG327" s="28"/>
      <c r="AH327" s="28"/>
      <c r="AI327" s="28"/>
      <c r="AJ327" s="28"/>
      <c r="AK327" s="28"/>
      <c r="AL327" s="18"/>
      <c r="AM327" s="18"/>
      <c r="AN327" s="18"/>
      <c r="AO327" s="227"/>
      <c r="AP327" s="212"/>
      <c r="AQ327" s="212"/>
      <c r="AR327" s="212"/>
      <c r="AS327" s="84"/>
      <c r="AT327" s="84"/>
      <c r="AU327" s="85"/>
      <c r="AV327" s="94"/>
      <c r="AW327" s="94"/>
      <c r="AX327" s="94"/>
      <c r="AY327" s="94"/>
      <c r="AZ327" s="94"/>
      <c r="BA327" s="94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</row>
    <row r="328" ht="12.75" customHeight="1">
      <c r="A328" s="18"/>
      <c r="B328" s="18"/>
      <c r="C328" s="1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9"/>
      <c r="R328" s="28"/>
      <c r="S328" s="28"/>
      <c r="T328" s="28"/>
      <c r="U328" s="28"/>
      <c r="V328" s="70"/>
      <c r="W328" s="70"/>
      <c r="X328" s="149"/>
      <c r="Y328" s="28"/>
      <c r="Z328" s="28"/>
      <c r="AA328" s="77"/>
      <c r="AB328" s="77"/>
      <c r="AC328" s="28"/>
      <c r="AD328" s="74"/>
      <c r="AE328" s="36"/>
      <c r="AF328" s="28"/>
      <c r="AG328" s="28"/>
      <c r="AH328" s="28"/>
      <c r="AI328" s="28"/>
      <c r="AJ328" s="28"/>
      <c r="AK328" s="28"/>
      <c r="AL328" s="18"/>
      <c r="AM328" s="18"/>
      <c r="AN328" s="18"/>
      <c r="AO328" s="227"/>
      <c r="AP328" s="212"/>
      <c r="AQ328" s="212"/>
      <c r="AR328" s="212"/>
      <c r="AS328" s="84"/>
      <c r="AT328" s="84"/>
      <c r="AU328" s="85"/>
      <c r="AV328" s="94"/>
      <c r="AW328" s="94"/>
      <c r="AX328" s="94"/>
      <c r="AY328" s="94"/>
      <c r="AZ328" s="94"/>
      <c r="BA328" s="94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</row>
    <row r="329" ht="12.75" customHeight="1">
      <c r="A329" s="18"/>
      <c r="B329" s="18"/>
      <c r="C329" s="1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9"/>
      <c r="R329" s="28"/>
      <c r="S329" s="28"/>
      <c r="T329" s="28"/>
      <c r="U329" s="28"/>
      <c r="V329" s="70"/>
      <c r="W329" s="70"/>
      <c r="X329" s="149"/>
      <c r="Y329" s="28"/>
      <c r="Z329" s="28"/>
      <c r="AA329" s="77"/>
      <c r="AB329" s="77"/>
      <c r="AC329" s="28"/>
      <c r="AD329" s="74"/>
      <c r="AE329" s="36"/>
      <c r="AF329" s="28"/>
      <c r="AG329" s="28"/>
      <c r="AH329" s="28"/>
      <c r="AI329" s="28"/>
      <c r="AJ329" s="28"/>
      <c r="AK329" s="28"/>
      <c r="AL329" s="18"/>
      <c r="AM329" s="18"/>
      <c r="AN329" s="18"/>
      <c r="AO329" s="227"/>
      <c r="AP329" s="212"/>
      <c r="AQ329" s="212"/>
      <c r="AR329" s="212"/>
      <c r="AS329" s="84"/>
      <c r="AT329" s="84"/>
      <c r="AU329" s="85"/>
      <c r="AV329" s="94"/>
      <c r="AW329" s="94"/>
      <c r="AX329" s="94"/>
      <c r="AY329" s="94"/>
      <c r="AZ329" s="94"/>
      <c r="BA329" s="94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</row>
    <row r="330" ht="12.75" customHeight="1">
      <c r="A330" s="18"/>
      <c r="B330" s="18"/>
      <c r="C330" s="1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9"/>
      <c r="R330" s="28"/>
      <c r="S330" s="28"/>
      <c r="T330" s="28"/>
      <c r="U330" s="28"/>
      <c r="V330" s="70"/>
      <c r="W330" s="70"/>
      <c r="X330" s="149"/>
      <c r="Y330" s="28"/>
      <c r="Z330" s="28"/>
      <c r="AA330" s="77"/>
      <c r="AB330" s="77"/>
      <c r="AC330" s="28"/>
      <c r="AD330" s="74"/>
      <c r="AE330" s="36"/>
      <c r="AF330" s="28"/>
      <c r="AG330" s="28"/>
      <c r="AH330" s="28"/>
      <c r="AI330" s="28"/>
      <c r="AJ330" s="28"/>
      <c r="AK330" s="28"/>
      <c r="AL330" s="18"/>
      <c r="AM330" s="18"/>
      <c r="AN330" s="18"/>
      <c r="AO330" s="227"/>
      <c r="AP330" s="212"/>
      <c r="AQ330" s="212"/>
      <c r="AR330" s="212"/>
      <c r="AS330" s="84"/>
      <c r="AT330" s="84"/>
      <c r="AU330" s="85"/>
      <c r="AV330" s="94"/>
      <c r="AW330" s="94"/>
      <c r="AX330" s="94"/>
      <c r="AY330" s="94"/>
      <c r="AZ330" s="94"/>
      <c r="BA330" s="94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</row>
    <row r="331" ht="12.75" customHeight="1">
      <c r="A331" s="18"/>
      <c r="B331" s="18"/>
      <c r="C331" s="1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9"/>
      <c r="R331" s="28"/>
      <c r="S331" s="28"/>
      <c r="T331" s="28"/>
      <c r="U331" s="28"/>
      <c r="V331" s="70"/>
      <c r="W331" s="70"/>
      <c r="X331" s="149"/>
      <c r="Y331" s="28"/>
      <c r="Z331" s="28"/>
      <c r="AA331" s="77"/>
      <c r="AB331" s="77"/>
      <c r="AC331" s="28"/>
      <c r="AD331" s="74"/>
      <c r="AE331" s="36"/>
      <c r="AF331" s="28"/>
      <c r="AG331" s="28"/>
      <c r="AH331" s="28"/>
      <c r="AI331" s="28"/>
      <c r="AJ331" s="28"/>
      <c r="AK331" s="28"/>
      <c r="AL331" s="18"/>
      <c r="AM331" s="18"/>
      <c r="AN331" s="18"/>
      <c r="AO331" s="227"/>
      <c r="AP331" s="212"/>
      <c r="AQ331" s="212"/>
      <c r="AR331" s="212"/>
      <c r="AS331" s="84"/>
      <c r="AT331" s="84"/>
      <c r="AU331" s="85"/>
      <c r="AV331" s="94"/>
      <c r="AW331" s="94"/>
      <c r="AX331" s="94"/>
      <c r="AY331" s="94"/>
      <c r="AZ331" s="94"/>
      <c r="BA331" s="94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</row>
    <row r="332" ht="12.75" customHeight="1">
      <c r="A332" s="18"/>
      <c r="B332" s="18"/>
      <c r="C332" s="1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9"/>
      <c r="R332" s="28"/>
      <c r="S332" s="28"/>
      <c r="T332" s="28"/>
      <c r="U332" s="28"/>
      <c r="V332" s="70"/>
      <c r="W332" s="70"/>
      <c r="X332" s="149"/>
      <c r="Y332" s="28"/>
      <c r="Z332" s="28"/>
      <c r="AA332" s="77"/>
      <c r="AB332" s="77"/>
      <c r="AC332" s="28"/>
      <c r="AD332" s="74"/>
      <c r="AE332" s="36"/>
      <c r="AF332" s="28"/>
      <c r="AG332" s="28"/>
      <c r="AH332" s="28"/>
      <c r="AI332" s="28"/>
      <c r="AJ332" s="28"/>
      <c r="AK332" s="28"/>
      <c r="AL332" s="18"/>
      <c r="AM332" s="18"/>
      <c r="AN332" s="18"/>
      <c r="AO332" s="227"/>
      <c r="AP332" s="212"/>
      <c r="AQ332" s="212"/>
      <c r="AR332" s="212"/>
      <c r="AS332" s="84"/>
      <c r="AT332" s="84"/>
      <c r="AU332" s="85"/>
      <c r="AV332" s="94"/>
      <c r="AW332" s="94"/>
      <c r="AX332" s="94"/>
      <c r="AY332" s="94"/>
      <c r="AZ332" s="94"/>
      <c r="BA332" s="94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</row>
    <row r="333" ht="12.75" customHeight="1">
      <c r="A333" s="18"/>
      <c r="B333" s="18"/>
      <c r="C333" s="1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9"/>
      <c r="R333" s="28"/>
      <c r="S333" s="28"/>
      <c r="T333" s="28"/>
      <c r="U333" s="28"/>
      <c r="V333" s="70"/>
      <c r="W333" s="70"/>
      <c r="X333" s="149"/>
      <c r="Y333" s="28"/>
      <c r="Z333" s="28"/>
      <c r="AA333" s="77"/>
      <c r="AB333" s="77"/>
      <c r="AC333" s="28"/>
      <c r="AD333" s="74"/>
      <c r="AE333" s="36"/>
      <c r="AF333" s="28"/>
      <c r="AG333" s="28"/>
      <c r="AH333" s="28"/>
      <c r="AI333" s="28"/>
      <c r="AJ333" s="28"/>
      <c r="AK333" s="28"/>
      <c r="AL333" s="18"/>
      <c r="AM333" s="18"/>
      <c r="AN333" s="18"/>
      <c r="AO333" s="227"/>
      <c r="AP333" s="212"/>
      <c r="AQ333" s="212"/>
      <c r="AR333" s="212"/>
      <c r="AS333" s="84"/>
      <c r="AT333" s="84"/>
      <c r="AU333" s="85"/>
      <c r="AV333" s="94"/>
      <c r="AW333" s="94"/>
      <c r="AX333" s="94"/>
      <c r="AY333" s="94"/>
      <c r="AZ333" s="94"/>
      <c r="BA333" s="94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</row>
    <row r="334" ht="12.75" customHeight="1">
      <c r="A334" s="18"/>
      <c r="B334" s="18"/>
      <c r="C334" s="1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9"/>
      <c r="R334" s="28"/>
      <c r="S334" s="28"/>
      <c r="T334" s="28"/>
      <c r="U334" s="28"/>
      <c r="V334" s="70"/>
      <c r="W334" s="70"/>
      <c r="X334" s="149"/>
      <c r="Y334" s="28"/>
      <c r="Z334" s="28"/>
      <c r="AA334" s="77"/>
      <c r="AB334" s="77"/>
      <c r="AC334" s="28"/>
      <c r="AD334" s="74"/>
      <c r="AE334" s="36"/>
      <c r="AF334" s="28"/>
      <c r="AG334" s="28"/>
      <c r="AH334" s="28"/>
      <c r="AI334" s="28"/>
      <c r="AJ334" s="28"/>
      <c r="AK334" s="28"/>
      <c r="AL334" s="18"/>
      <c r="AM334" s="18"/>
      <c r="AN334" s="18"/>
      <c r="AO334" s="227"/>
      <c r="AP334" s="212"/>
      <c r="AQ334" s="212"/>
      <c r="AR334" s="212"/>
      <c r="AS334" s="84"/>
      <c r="AT334" s="84"/>
      <c r="AU334" s="85"/>
      <c r="AV334" s="94"/>
      <c r="AW334" s="94"/>
      <c r="AX334" s="94"/>
      <c r="AY334" s="94"/>
      <c r="AZ334" s="94"/>
      <c r="BA334" s="94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</row>
    <row r="335" ht="12.75" customHeight="1">
      <c r="A335" s="18"/>
      <c r="B335" s="18"/>
      <c r="C335" s="1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9"/>
      <c r="R335" s="28"/>
      <c r="S335" s="28"/>
      <c r="T335" s="28"/>
      <c r="U335" s="28"/>
      <c r="V335" s="70"/>
      <c r="W335" s="70"/>
      <c r="X335" s="149"/>
      <c r="Y335" s="28"/>
      <c r="Z335" s="28"/>
      <c r="AA335" s="77"/>
      <c r="AB335" s="77"/>
      <c r="AC335" s="28"/>
      <c r="AD335" s="74"/>
      <c r="AE335" s="36"/>
      <c r="AF335" s="28"/>
      <c r="AG335" s="28"/>
      <c r="AH335" s="28"/>
      <c r="AI335" s="28"/>
      <c r="AJ335" s="28"/>
      <c r="AK335" s="28"/>
      <c r="AL335" s="18"/>
      <c r="AM335" s="18"/>
      <c r="AN335" s="18"/>
      <c r="AO335" s="227"/>
      <c r="AP335" s="212"/>
      <c r="AQ335" s="212"/>
      <c r="AR335" s="212"/>
      <c r="AS335" s="84"/>
      <c r="AT335" s="84"/>
      <c r="AU335" s="85"/>
      <c r="AV335" s="94"/>
      <c r="AW335" s="94"/>
      <c r="AX335" s="94"/>
      <c r="AY335" s="94"/>
      <c r="AZ335" s="94"/>
      <c r="BA335" s="94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</row>
    <row r="336" ht="12.75" customHeight="1">
      <c r="A336" s="18"/>
      <c r="B336" s="18"/>
      <c r="C336" s="1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9"/>
      <c r="R336" s="28"/>
      <c r="S336" s="28"/>
      <c r="T336" s="28"/>
      <c r="U336" s="28"/>
      <c r="V336" s="70"/>
      <c r="W336" s="70"/>
      <c r="X336" s="149"/>
      <c r="Y336" s="28"/>
      <c r="Z336" s="28"/>
      <c r="AA336" s="77"/>
      <c r="AB336" s="77"/>
      <c r="AC336" s="28"/>
      <c r="AD336" s="74"/>
      <c r="AE336" s="36"/>
      <c r="AF336" s="28"/>
      <c r="AG336" s="28"/>
      <c r="AH336" s="28"/>
      <c r="AI336" s="28"/>
      <c r="AJ336" s="28"/>
      <c r="AK336" s="28"/>
      <c r="AL336" s="18"/>
      <c r="AM336" s="18"/>
      <c r="AN336" s="18"/>
      <c r="AO336" s="227"/>
      <c r="AP336" s="212"/>
      <c r="AQ336" s="212"/>
      <c r="AR336" s="212"/>
      <c r="AS336" s="84"/>
      <c r="AT336" s="84"/>
      <c r="AU336" s="85"/>
      <c r="AV336" s="94"/>
      <c r="AW336" s="94"/>
      <c r="AX336" s="94"/>
      <c r="AY336" s="94"/>
      <c r="AZ336" s="94"/>
      <c r="BA336" s="94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</row>
    <row r="337" ht="12.75" customHeight="1">
      <c r="A337" s="18"/>
      <c r="B337" s="18"/>
      <c r="C337" s="1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9"/>
      <c r="R337" s="28"/>
      <c r="S337" s="28"/>
      <c r="T337" s="28"/>
      <c r="U337" s="28"/>
      <c r="V337" s="70"/>
      <c r="W337" s="70"/>
      <c r="X337" s="149"/>
      <c r="Y337" s="28"/>
      <c r="Z337" s="28"/>
      <c r="AA337" s="77"/>
      <c r="AB337" s="77"/>
      <c r="AC337" s="28"/>
      <c r="AD337" s="74"/>
      <c r="AE337" s="36"/>
      <c r="AF337" s="28"/>
      <c r="AG337" s="28"/>
      <c r="AH337" s="28"/>
      <c r="AI337" s="28"/>
      <c r="AJ337" s="28"/>
      <c r="AK337" s="28"/>
      <c r="AL337" s="18"/>
      <c r="AM337" s="18"/>
      <c r="AN337" s="18"/>
      <c r="AO337" s="227"/>
      <c r="AP337" s="212"/>
      <c r="AQ337" s="212"/>
      <c r="AR337" s="212"/>
      <c r="AS337" s="84"/>
      <c r="AT337" s="84"/>
      <c r="AU337" s="85"/>
      <c r="AV337" s="94"/>
      <c r="AW337" s="94"/>
      <c r="AX337" s="94"/>
      <c r="AY337" s="94"/>
      <c r="AZ337" s="94"/>
      <c r="BA337" s="94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</row>
    <row r="338" ht="12.75" customHeight="1">
      <c r="A338" s="18"/>
      <c r="B338" s="18"/>
      <c r="C338" s="1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9"/>
      <c r="R338" s="28"/>
      <c r="S338" s="28"/>
      <c r="T338" s="28"/>
      <c r="U338" s="28"/>
      <c r="V338" s="70"/>
      <c r="W338" s="70"/>
      <c r="X338" s="149"/>
      <c r="Y338" s="28"/>
      <c r="Z338" s="28"/>
      <c r="AA338" s="77"/>
      <c r="AB338" s="77"/>
      <c r="AC338" s="28"/>
      <c r="AD338" s="74"/>
      <c r="AE338" s="36"/>
      <c r="AF338" s="28"/>
      <c r="AG338" s="28"/>
      <c r="AH338" s="28"/>
      <c r="AI338" s="28"/>
      <c r="AJ338" s="28"/>
      <c r="AK338" s="28"/>
      <c r="AL338" s="18"/>
      <c r="AM338" s="18"/>
      <c r="AN338" s="18"/>
      <c r="AO338" s="227"/>
      <c r="AP338" s="212"/>
      <c r="AQ338" s="212"/>
      <c r="AR338" s="212"/>
      <c r="AS338" s="84"/>
      <c r="AT338" s="84"/>
      <c r="AU338" s="85"/>
      <c r="AV338" s="94"/>
      <c r="AW338" s="94"/>
      <c r="AX338" s="94"/>
      <c r="AY338" s="94"/>
      <c r="AZ338" s="94"/>
      <c r="BA338" s="94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</row>
    <row r="339" ht="12.75" customHeight="1">
      <c r="A339" s="18"/>
      <c r="B339" s="18"/>
      <c r="C339" s="1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9"/>
      <c r="R339" s="28"/>
      <c r="S339" s="28"/>
      <c r="T339" s="28"/>
      <c r="U339" s="28"/>
      <c r="V339" s="70"/>
      <c r="W339" s="70"/>
      <c r="X339" s="149"/>
      <c r="Y339" s="28"/>
      <c r="Z339" s="28"/>
      <c r="AA339" s="77"/>
      <c r="AB339" s="77"/>
      <c r="AC339" s="28"/>
      <c r="AD339" s="74"/>
      <c r="AE339" s="36"/>
      <c r="AF339" s="28"/>
      <c r="AG339" s="28"/>
      <c r="AH339" s="28"/>
      <c r="AI339" s="28"/>
      <c r="AJ339" s="28"/>
      <c r="AK339" s="28"/>
      <c r="AL339" s="18"/>
      <c r="AM339" s="18"/>
      <c r="AN339" s="18"/>
      <c r="AO339" s="227"/>
      <c r="AP339" s="212"/>
      <c r="AQ339" s="212"/>
      <c r="AR339" s="212"/>
      <c r="AS339" s="84"/>
      <c r="AT339" s="84"/>
      <c r="AU339" s="85"/>
      <c r="AV339" s="94"/>
      <c r="AW339" s="94"/>
      <c r="AX339" s="94"/>
      <c r="AY339" s="94"/>
      <c r="AZ339" s="94"/>
      <c r="BA339" s="94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</row>
    <row r="340" ht="12.75" customHeight="1">
      <c r="A340" s="18"/>
      <c r="B340" s="18"/>
      <c r="C340" s="1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9"/>
      <c r="R340" s="28"/>
      <c r="S340" s="28"/>
      <c r="T340" s="28"/>
      <c r="U340" s="28"/>
      <c r="V340" s="70"/>
      <c r="W340" s="70"/>
      <c r="X340" s="149"/>
      <c r="Y340" s="28"/>
      <c r="Z340" s="28"/>
      <c r="AA340" s="77"/>
      <c r="AB340" s="77"/>
      <c r="AC340" s="28"/>
      <c r="AD340" s="74"/>
      <c r="AE340" s="36"/>
      <c r="AF340" s="28"/>
      <c r="AG340" s="28"/>
      <c r="AH340" s="28"/>
      <c r="AI340" s="28"/>
      <c r="AJ340" s="28"/>
      <c r="AK340" s="28"/>
      <c r="AL340" s="18"/>
      <c r="AM340" s="18"/>
      <c r="AN340" s="18"/>
      <c r="AO340" s="227"/>
      <c r="AP340" s="212"/>
      <c r="AQ340" s="212"/>
      <c r="AR340" s="212"/>
      <c r="AS340" s="84"/>
      <c r="AT340" s="84"/>
      <c r="AU340" s="85"/>
      <c r="AV340" s="94"/>
      <c r="AW340" s="94"/>
      <c r="AX340" s="94"/>
      <c r="AY340" s="94"/>
      <c r="AZ340" s="94"/>
      <c r="BA340" s="94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</row>
    <row r="341" ht="12.75" customHeight="1">
      <c r="A341" s="18"/>
      <c r="B341" s="18"/>
      <c r="C341" s="1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9"/>
      <c r="R341" s="28"/>
      <c r="S341" s="28"/>
      <c r="T341" s="28"/>
      <c r="U341" s="28"/>
      <c r="V341" s="70"/>
      <c r="W341" s="70"/>
      <c r="X341" s="149"/>
      <c r="Y341" s="28"/>
      <c r="Z341" s="28"/>
      <c r="AA341" s="77"/>
      <c r="AB341" s="77"/>
      <c r="AC341" s="28"/>
      <c r="AD341" s="74"/>
      <c r="AE341" s="36"/>
      <c r="AF341" s="28"/>
      <c r="AG341" s="28"/>
      <c r="AH341" s="28"/>
      <c r="AI341" s="28"/>
      <c r="AJ341" s="28"/>
      <c r="AK341" s="28"/>
      <c r="AL341" s="18"/>
      <c r="AM341" s="18"/>
      <c r="AN341" s="18"/>
      <c r="AO341" s="227"/>
      <c r="AP341" s="212"/>
      <c r="AQ341" s="212"/>
      <c r="AR341" s="212"/>
      <c r="AS341" s="84"/>
      <c r="AT341" s="84"/>
      <c r="AU341" s="85"/>
      <c r="AV341" s="94"/>
      <c r="AW341" s="94"/>
      <c r="AX341" s="94"/>
      <c r="AY341" s="94"/>
      <c r="AZ341" s="94"/>
      <c r="BA341" s="94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</row>
    <row r="342" ht="12.75" customHeight="1">
      <c r="A342" s="18"/>
      <c r="B342" s="18"/>
      <c r="C342" s="1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9"/>
      <c r="R342" s="28"/>
      <c r="S342" s="28"/>
      <c r="T342" s="28"/>
      <c r="U342" s="28"/>
      <c r="V342" s="70"/>
      <c r="W342" s="70"/>
      <c r="X342" s="149"/>
      <c r="Y342" s="28"/>
      <c r="Z342" s="28"/>
      <c r="AA342" s="77"/>
      <c r="AB342" s="77"/>
      <c r="AC342" s="28"/>
      <c r="AD342" s="74"/>
      <c r="AE342" s="36"/>
      <c r="AF342" s="28"/>
      <c r="AG342" s="28"/>
      <c r="AH342" s="28"/>
      <c r="AI342" s="28"/>
      <c r="AJ342" s="28"/>
      <c r="AK342" s="28"/>
      <c r="AL342" s="18"/>
      <c r="AM342" s="18"/>
      <c r="AN342" s="18"/>
      <c r="AO342" s="227"/>
      <c r="AP342" s="212"/>
      <c r="AQ342" s="212"/>
      <c r="AR342" s="212"/>
      <c r="AS342" s="84"/>
      <c r="AT342" s="84"/>
      <c r="AU342" s="85"/>
      <c r="AV342" s="94"/>
      <c r="AW342" s="94"/>
      <c r="AX342" s="94"/>
      <c r="AY342" s="94"/>
      <c r="AZ342" s="94"/>
      <c r="BA342" s="94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</row>
    <row r="343" ht="12.75" customHeight="1">
      <c r="A343" s="18"/>
      <c r="B343" s="18"/>
      <c r="C343" s="1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9"/>
      <c r="R343" s="28"/>
      <c r="S343" s="28"/>
      <c r="T343" s="28"/>
      <c r="U343" s="28"/>
      <c r="V343" s="70"/>
      <c r="W343" s="70"/>
      <c r="X343" s="149"/>
      <c r="Y343" s="28"/>
      <c r="Z343" s="28"/>
      <c r="AA343" s="77"/>
      <c r="AB343" s="77"/>
      <c r="AC343" s="28"/>
      <c r="AD343" s="74"/>
      <c r="AE343" s="36"/>
      <c r="AF343" s="28"/>
      <c r="AG343" s="28"/>
      <c r="AH343" s="28"/>
      <c r="AI343" s="28"/>
      <c r="AJ343" s="28"/>
      <c r="AK343" s="28"/>
      <c r="AL343" s="18"/>
      <c r="AM343" s="18"/>
      <c r="AN343" s="18"/>
      <c r="AO343" s="227"/>
      <c r="AP343" s="212"/>
      <c r="AQ343" s="212"/>
      <c r="AR343" s="212"/>
      <c r="AS343" s="84"/>
      <c r="AT343" s="84"/>
      <c r="AU343" s="85"/>
      <c r="AV343" s="94"/>
      <c r="AW343" s="94"/>
      <c r="AX343" s="94"/>
      <c r="AY343" s="94"/>
      <c r="AZ343" s="94"/>
      <c r="BA343" s="94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</row>
    <row r="344" ht="12.75" customHeight="1">
      <c r="A344" s="18"/>
      <c r="B344" s="18"/>
      <c r="C344" s="1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9"/>
      <c r="R344" s="28"/>
      <c r="S344" s="28"/>
      <c r="T344" s="28"/>
      <c r="U344" s="28"/>
      <c r="V344" s="70"/>
      <c r="W344" s="70"/>
      <c r="X344" s="149"/>
      <c r="Y344" s="28"/>
      <c r="Z344" s="28"/>
      <c r="AA344" s="77"/>
      <c r="AB344" s="77"/>
      <c r="AC344" s="28"/>
      <c r="AD344" s="74"/>
      <c r="AE344" s="36"/>
      <c r="AF344" s="28"/>
      <c r="AG344" s="28"/>
      <c r="AH344" s="28"/>
      <c r="AI344" s="28"/>
      <c r="AJ344" s="28"/>
      <c r="AK344" s="28"/>
      <c r="AL344" s="18"/>
      <c r="AM344" s="18"/>
      <c r="AN344" s="18"/>
      <c r="AO344" s="227"/>
      <c r="AP344" s="212"/>
      <c r="AQ344" s="212"/>
      <c r="AR344" s="212"/>
      <c r="AS344" s="84"/>
      <c r="AT344" s="84"/>
      <c r="AU344" s="85"/>
      <c r="AV344" s="94"/>
      <c r="AW344" s="94"/>
      <c r="AX344" s="94"/>
      <c r="AY344" s="94"/>
      <c r="AZ344" s="94"/>
      <c r="BA344" s="94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</row>
    <row r="345" ht="12.75" customHeight="1">
      <c r="A345" s="18"/>
      <c r="B345" s="18"/>
      <c r="C345" s="1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9"/>
      <c r="R345" s="28"/>
      <c r="S345" s="28"/>
      <c r="T345" s="28"/>
      <c r="U345" s="28"/>
      <c r="V345" s="70"/>
      <c r="W345" s="70"/>
      <c r="X345" s="149"/>
      <c r="Y345" s="28"/>
      <c r="Z345" s="28"/>
      <c r="AA345" s="77"/>
      <c r="AB345" s="77"/>
      <c r="AC345" s="28"/>
      <c r="AD345" s="74"/>
      <c r="AE345" s="36"/>
      <c r="AF345" s="28"/>
      <c r="AG345" s="28"/>
      <c r="AH345" s="28"/>
      <c r="AI345" s="28"/>
      <c r="AJ345" s="28"/>
      <c r="AK345" s="28"/>
      <c r="AL345" s="18"/>
      <c r="AM345" s="18"/>
      <c r="AN345" s="18"/>
      <c r="AO345" s="227"/>
      <c r="AP345" s="212"/>
      <c r="AQ345" s="212"/>
      <c r="AR345" s="212"/>
      <c r="AS345" s="84"/>
      <c r="AT345" s="84"/>
      <c r="AU345" s="85"/>
      <c r="AV345" s="94"/>
      <c r="AW345" s="94"/>
      <c r="AX345" s="94"/>
      <c r="AY345" s="94"/>
      <c r="AZ345" s="94"/>
      <c r="BA345" s="94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</row>
    <row r="346" ht="12.75" customHeight="1">
      <c r="A346" s="18"/>
      <c r="B346" s="18"/>
      <c r="C346" s="1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9"/>
      <c r="R346" s="28"/>
      <c r="S346" s="28"/>
      <c r="T346" s="28"/>
      <c r="U346" s="28"/>
      <c r="V346" s="70"/>
      <c r="W346" s="70"/>
      <c r="X346" s="149"/>
      <c r="Y346" s="28"/>
      <c r="Z346" s="28"/>
      <c r="AA346" s="77"/>
      <c r="AB346" s="77"/>
      <c r="AC346" s="28"/>
      <c r="AD346" s="74"/>
      <c r="AE346" s="36"/>
      <c r="AF346" s="28"/>
      <c r="AG346" s="28"/>
      <c r="AH346" s="28"/>
      <c r="AI346" s="28"/>
      <c r="AJ346" s="28"/>
      <c r="AK346" s="28"/>
      <c r="AL346" s="18"/>
      <c r="AM346" s="18"/>
      <c r="AN346" s="18"/>
      <c r="AO346" s="227"/>
      <c r="AP346" s="212"/>
      <c r="AQ346" s="212"/>
      <c r="AR346" s="212"/>
      <c r="AS346" s="84"/>
      <c r="AT346" s="84"/>
      <c r="AU346" s="85"/>
      <c r="AV346" s="94"/>
      <c r="AW346" s="94"/>
      <c r="AX346" s="94"/>
      <c r="AY346" s="94"/>
      <c r="AZ346" s="94"/>
      <c r="BA346" s="94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</row>
    <row r="347" ht="12.75" customHeight="1">
      <c r="A347" s="18"/>
      <c r="B347" s="18"/>
      <c r="C347" s="1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9"/>
      <c r="R347" s="28"/>
      <c r="S347" s="28"/>
      <c r="T347" s="28"/>
      <c r="U347" s="28"/>
      <c r="V347" s="70"/>
      <c r="W347" s="70"/>
      <c r="X347" s="149"/>
      <c r="Y347" s="28"/>
      <c r="Z347" s="28"/>
      <c r="AA347" s="77"/>
      <c r="AB347" s="77"/>
      <c r="AC347" s="28"/>
      <c r="AD347" s="74"/>
      <c r="AE347" s="36"/>
      <c r="AF347" s="28"/>
      <c r="AG347" s="28"/>
      <c r="AH347" s="28"/>
      <c r="AI347" s="28"/>
      <c r="AJ347" s="28"/>
      <c r="AK347" s="28"/>
      <c r="AL347" s="18"/>
      <c r="AM347" s="18"/>
      <c r="AN347" s="18"/>
      <c r="AO347" s="227"/>
      <c r="AP347" s="212"/>
      <c r="AQ347" s="212"/>
      <c r="AR347" s="212"/>
      <c r="AS347" s="84"/>
      <c r="AT347" s="84"/>
      <c r="AU347" s="85"/>
      <c r="AV347" s="94"/>
      <c r="AW347" s="94"/>
      <c r="AX347" s="94"/>
      <c r="AY347" s="94"/>
      <c r="AZ347" s="94"/>
      <c r="BA347" s="94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</row>
    <row r="348" ht="12.75" customHeight="1">
      <c r="A348" s="18"/>
      <c r="B348" s="18"/>
      <c r="C348" s="1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9"/>
      <c r="R348" s="28"/>
      <c r="S348" s="28"/>
      <c r="T348" s="28"/>
      <c r="U348" s="28"/>
      <c r="V348" s="70"/>
      <c r="W348" s="70"/>
      <c r="X348" s="149"/>
      <c r="Y348" s="28"/>
      <c r="Z348" s="28"/>
      <c r="AA348" s="77"/>
      <c r="AB348" s="77"/>
      <c r="AC348" s="28"/>
      <c r="AD348" s="74"/>
      <c r="AE348" s="36"/>
      <c r="AF348" s="28"/>
      <c r="AG348" s="28"/>
      <c r="AH348" s="28"/>
      <c r="AI348" s="28"/>
      <c r="AJ348" s="28"/>
      <c r="AK348" s="28"/>
      <c r="AL348" s="18"/>
      <c r="AM348" s="18"/>
      <c r="AN348" s="18"/>
      <c r="AO348" s="227"/>
      <c r="AP348" s="212"/>
      <c r="AQ348" s="212"/>
      <c r="AR348" s="212"/>
      <c r="AS348" s="84"/>
      <c r="AT348" s="84"/>
      <c r="AU348" s="85"/>
      <c r="AV348" s="94"/>
      <c r="AW348" s="94"/>
      <c r="AX348" s="94"/>
      <c r="AY348" s="94"/>
      <c r="AZ348" s="94"/>
      <c r="BA348" s="94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</row>
    <row r="349" ht="12.75" customHeight="1">
      <c r="A349" s="18"/>
      <c r="B349" s="18"/>
      <c r="C349" s="1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9"/>
      <c r="R349" s="28"/>
      <c r="S349" s="28"/>
      <c r="T349" s="28"/>
      <c r="U349" s="28"/>
      <c r="V349" s="70"/>
      <c r="W349" s="70"/>
      <c r="X349" s="149"/>
      <c r="Y349" s="28"/>
      <c r="Z349" s="28"/>
      <c r="AA349" s="77"/>
      <c r="AB349" s="77"/>
      <c r="AC349" s="28"/>
      <c r="AD349" s="74"/>
      <c r="AE349" s="36"/>
      <c r="AF349" s="28"/>
      <c r="AG349" s="28"/>
      <c r="AH349" s="28"/>
      <c r="AI349" s="28"/>
      <c r="AJ349" s="28"/>
      <c r="AK349" s="28"/>
      <c r="AL349" s="18"/>
      <c r="AM349" s="18"/>
      <c r="AN349" s="18"/>
      <c r="AO349" s="227"/>
      <c r="AP349" s="212"/>
      <c r="AQ349" s="212"/>
      <c r="AR349" s="212"/>
      <c r="AS349" s="84"/>
      <c r="AT349" s="84"/>
      <c r="AU349" s="85"/>
      <c r="AV349" s="94"/>
      <c r="AW349" s="94"/>
      <c r="AX349" s="94"/>
      <c r="AY349" s="94"/>
      <c r="AZ349" s="94"/>
      <c r="BA349" s="94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</row>
    <row r="350" ht="12.75" customHeight="1">
      <c r="A350" s="18"/>
      <c r="B350" s="18"/>
      <c r="C350" s="1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9"/>
      <c r="R350" s="28"/>
      <c r="S350" s="28"/>
      <c r="T350" s="28"/>
      <c r="U350" s="28"/>
      <c r="V350" s="70"/>
      <c r="W350" s="70"/>
      <c r="X350" s="149"/>
      <c r="Y350" s="28"/>
      <c r="Z350" s="28"/>
      <c r="AA350" s="77"/>
      <c r="AB350" s="77"/>
      <c r="AC350" s="28"/>
      <c r="AD350" s="74"/>
      <c r="AE350" s="36"/>
      <c r="AF350" s="28"/>
      <c r="AG350" s="28"/>
      <c r="AH350" s="28"/>
      <c r="AI350" s="28"/>
      <c r="AJ350" s="28"/>
      <c r="AK350" s="28"/>
      <c r="AL350" s="18"/>
      <c r="AM350" s="18"/>
      <c r="AN350" s="18"/>
      <c r="AO350" s="227"/>
      <c r="AP350" s="212"/>
      <c r="AQ350" s="212"/>
      <c r="AR350" s="212"/>
      <c r="AS350" s="84"/>
      <c r="AT350" s="84"/>
      <c r="AU350" s="85"/>
      <c r="AV350" s="94"/>
      <c r="AW350" s="94"/>
      <c r="AX350" s="94"/>
      <c r="AY350" s="94"/>
      <c r="AZ350" s="94"/>
      <c r="BA350" s="94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</row>
    <row r="351" ht="12.75" customHeight="1">
      <c r="A351" s="18"/>
      <c r="B351" s="18"/>
      <c r="C351" s="1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9"/>
      <c r="R351" s="28"/>
      <c r="S351" s="28"/>
      <c r="T351" s="28"/>
      <c r="U351" s="28"/>
      <c r="V351" s="70"/>
      <c r="W351" s="70"/>
      <c r="X351" s="149"/>
      <c r="Y351" s="28"/>
      <c r="Z351" s="28"/>
      <c r="AA351" s="77"/>
      <c r="AB351" s="77"/>
      <c r="AC351" s="28"/>
      <c r="AD351" s="74"/>
      <c r="AE351" s="36"/>
      <c r="AF351" s="28"/>
      <c r="AG351" s="28"/>
      <c r="AH351" s="28"/>
      <c r="AI351" s="28"/>
      <c r="AJ351" s="28"/>
      <c r="AK351" s="28"/>
      <c r="AL351" s="18"/>
      <c r="AM351" s="18"/>
      <c r="AN351" s="18"/>
      <c r="AO351" s="227"/>
      <c r="AP351" s="212"/>
      <c r="AQ351" s="212"/>
      <c r="AR351" s="212"/>
      <c r="AS351" s="84"/>
      <c r="AT351" s="84"/>
      <c r="AU351" s="85"/>
      <c r="AV351" s="94"/>
      <c r="AW351" s="94"/>
      <c r="AX351" s="94"/>
      <c r="AY351" s="94"/>
      <c r="AZ351" s="94"/>
      <c r="BA351" s="94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</row>
    <row r="352" ht="12.75" customHeight="1">
      <c r="A352" s="18"/>
      <c r="B352" s="18"/>
      <c r="C352" s="1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9"/>
      <c r="R352" s="28"/>
      <c r="S352" s="28"/>
      <c r="T352" s="28"/>
      <c r="U352" s="28"/>
      <c r="V352" s="70"/>
      <c r="W352" s="70"/>
      <c r="X352" s="149"/>
      <c r="Y352" s="28"/>
      <c r="Z352" s="28"/>
      <c r="AA352" s="77"/>
      <c r="AB352" s="77"/>
      <c r="AC352" s="28"/>
      <c r="AD352" s="74"/>
      <c r="AE352" s="36"/>
      <c r="AF352" s="28"/>
      <c r="AG352" s="28"/>
      <c r="AH352" s="28"/>
      <c r="AI352" s="28"/>
      <c r="AJ352" s="28"/>
      <c r="AK352" s="28"/>
      <c r="AL352" s="18"/>
      <c r="AM352" s="18"/>
      <c r="AN352" s="18"/>
      <c r="AO352" s="227"/>
      <c r="AP352" s="212"/>
      <c r="AQ352" s="212"/>
      <c r="AR352" s="212"/>
      <c r="AS352" s="84"/>
      <c r="AT352" s="84"/>
      <c r="AU352" s="85"/>
      <c r="AV352" s="94"/>
      <c r="AW352" s="94"/>
      <c r="AX352" s="94"/>
      <c r="AY352" s="94"/>
      <c r="AZ352" s="94"/>
      <c r="BA352" s="94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</row>
    <row r="353" ht="12.75" customHeight="1">
      <c r="A353" s="18"/>
      <c r="B353" s="18"/>
      <c r="C353" s="1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9"/>
      <c r="R353" s="28"/>
      <c r="S353" s="28"/>
      <c r="T353" s="28"/>
      <c r="U353" s="28"/>
      <c r="V353" s="70"/>
      <c r="W353" s="70"/>
      <c r="X353" s="149"/>
      <c r="Y353" s="28"/>
      <c r="Z353" s="28"/>
      <c r="AA353" s="77"/>
      <c r="AB353" s="77"/>
      <c r="AC353" s="28"/>
      <c r="AD353" s="74"/>
      <c r="AE353" s="36"/>
      <c r="AF353" s="28"/>
      <c r="AG353" s="28"/>
      <c r="AH353" s="28"/>
      <c r="AI353" s="28"/>
      <c r="AJ353" s="28"/>
      <c r="AK353" s="28"/>
      <c r="AL353" s="18"/>
      <c r="AM353" s="18"/>
      <c r="AN353" s="18"/>
      <c r="AO353" s="227"/>
      <c r="AP353" s="212"/>
      <c r="AQ353" s="212"/>
      <c r="AR353" s="212"/>
      <c r="AS353" s="84"/>
      <c r="AT353" s="84"/>
      <c r="AU353" s="85"/>
      <c r="AV353" s="94"/>
      <c r="AW353" s="94"/>
      <c r="AX353" s="94"/>
      <c r="AY353" s="94"/>
      <c r="AZ353" s="94"/>
      <c r="BA353" s="94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</row>
    <row r="354" ht="12.75" customHeight="1">
      <c r="A354" s="18"/>
      <c r="B354" s="18"/>
      <c r="C354" s="1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9"/>
      <c r="R354" s="28"/>
      <c r="S354" s="28"/>
      <c r="T354" s="28"/>
      <c r="U354" s="28"/>
      <c r="V354" s="70"/>
      <c r="W354" s="70"/>
      <c r="X354" s="149"/>
      <c r="Y354" s="28"/>
      <c r="Z354" s="28"/>
      <c r="AA354" s="77"/>
      <c r="AB354" s="77"/>
      <c r="AC354" s="28"/>
      <c r="AD354" s="74"/>
      <c r="AE354" s="36"/>
      <c r="AF354" s="28"/>
      <c r="AG354" s="28"/>
      <c r="AH354" s="28"/>
      <c r="AI354" s="28"/>
      <c r="AJ354" s="28"/>
      <c r="AK354" s="28"/>
      <c r="AL354" s="18"/>
      <c r="AM354" s="18"/>
      <c r="AN354" s="18"/>
      <c r="AO354" s="227"/>
      <c r="AP354" s="212"/>
      <c r="AQ354" s="212"/>
      <c r="AR354" s="212"/>
      <c r="AS354" s="84"/>
      <c r="AT354" s="84"/>
      <c r="AU354" s="85"/>
      <c r="AV354" s="94"/>
      <c r="AW354" s="94"/>
      <c r="AX354" s="94"/>
      <c r="AY354" s="94"/>
      <c r="AZ354" s="94"/>
      <c r="BA354" s="94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</row>
    <row r="355" ht="12.75" customHeight="1">
      <c r="A355" s="18"/>
      <c r="B355" s="18"/>
      <c r="C355" s="1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9"/>
      <c r="R355" s="28"/>
      <c r="S355" s="28"/>
      <c r="T355" s="28"/>
      <c r="U355" s="28"/>
      <c r="V355" s="70"/>
      <c r="W355" s="70"/>
      <c r="X355" s="149"/>
      <c r="Y355" s="28"/>
      <c r="Z355" s="28"/>
      <c r="AA355" s="77"/>
      <c r="AB355" s="77"/>
      <c r="AC355" s="28"/>
      <c r="AD355" s="74"/>
      <c r="AE355" s="36"/>
      <c r="AF355" s="28"/>
      <c r="AG355" s="28"/>
      <c r="AH355" s="28"/>
      <c r="AI355" s="28"/>
      <c r="AJ355" s="28"/>
      <c r="AK355" s="28"/>
      <c r="AL355" s="18"/>
      <c r="AM355" s="18"/>
      <c r="AN355" s="18"/>
      <c r="AO355" s="227"/>
      <c r="AP355" s="212"/>
      <c r="AQ355" s="212"/>
      <c r="AR355" s="212"/>
      <c r="AS355" s="84"/>
      <c r="AT355" s="84"/>
      <c r="AU355" s="85"/>
      <c r="AV355" s="94"/>
      <c r="AW355" s="94"/>
      <c r="AX355" s="94"/>
      <c r="AY355" s="94"/>
      <c r="AZ355" s="94"/>
      <c r="BA355" s="94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</row>
    <row r="356" ht="12.75" customHeight="1">
      <c r="A356" s="18"/>
      <c r="B356" s="18"/>
      <c r="C356" s="1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9"/>
      <c r="R356" s="28"/>
      <c r="S356" s="28"/>
      <c r="T356" s="28"/>
      <c r="U356" s="28"/>
      <c r="V356" s="70"/>
      <c r="W356" s="70"/>
      <c r="X356" s="149"/>
      <c r="Y356" s="28"/>
      <c r="Z356" s="28"/>
      <c r="AA356" s="77"/>
      <c r="AB356" s="77"/>
      <c r="AC356" s="28"/>
      <c r="AD356" s="74"/>
      <c r="AE356" s="36"/>
      <c r="AF356" s="28"/>
      <c r="AG356" s="28"/>
      <c r="AH356" s="28"/>
      <c r="AI356" s="28"/>
      <c r="AJ356" s="28"/>
      <c r="AK356" s="28"/>
      <c r="AL356" s="18"/>
      <c r="AM356" s="18"/>
      <c r="AN356" s="18"/>
      <c r="AO356" s="227"/>
      <c r="AP356" s="212"/>
      <c r="AQ356" s="212"/>
      <c r="AR356" s="212"/>
      <c r="AS356" s="84"/>
      <c r="AT356" s="84"/>
      <c r="AU356" s="85"/>
      <c r="AV356" s="94"/>
      <c r="AW356" s="94"/>
      <c r="AX356" s="94"/>
      <c r="AY356" s="94"/>
      <c r="AZ356" s="94"/>
      <c r="BA356" s="94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</row>
    <row r="357" ht="12.75" customHeight="1">
      <c r="A357" s="18"/>
      <c r="B357" s="18"/>
      <c r="C357" s="1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9"/>
      <c r="R357" s="28"/>
      <c r="S357" s="28"/>
      <c r="T357" s="28"/>
      <c r="U357" s="28"/>
      <c r="V357" s="70"/>
      <c r="W357" s="70"/>
      <c r="X357" s="149"/>
      <c r="Y357" s="28"/>
      <c r="Z357" s="28"/>
      <c r="AA357" s="77"/>
      <c r="AB357" s="77"/>
      <c r="AC357" s="28"/>
      <c r="AD357" s="74"/>
      <c r="AE357" s="36"/>
      <c r="AF357" s="28"/>
      <c r="AG357" s="28"/>
      <c r="AH357" s="28"/>
      <c r="AI357" s="28"/>
      <c r="AJ357" s="28"/>
      <c r="AK357" s="28"/>
      <c r="AL357" s="18"/>
      <c r="AM357" s="18"/>
      <c r="AN357" s="18"/>
      <c r="AO357" s="227"/>
      <c r="AP357" s="212"/>
      <c r="AQ357" s="212"/>
      <c r="AR357" s="212"/>
      <c r="AS357" s="84"/>
      <c r="AT357" s="84"/>
      <c r="AU357" s="85"/>
      <c r="AV357" s="94"/>
      <c r="AW357" s="94"/>
      <c r="AX357" s="94"/>
      <c r="AY357" s="94"/>
      <c r="AZ357" s="94"/>
      <c r="BA357" s="94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</row>
    <row r="358" ht="12.75" customHeight="1">
      <c r="A358" s="18"/>
      <c r="B358" s="18"/>
      <c r="C358" s="1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9"/>
      <c r="R358" s="28"/>
      <c r="S358" s="28"/>
      <c r="T358" s="28"/>
      <c r="U358" s="28"/>
      <c r="V358" s="70"/>
      <c r="W358" s="70"/>
      <c r="X358" s="149"/>
      <c r="Y358" s="28"/>
      <c r="Z358" s="28"/>
      <c r="AA358" s="77"/>
      <c r="AB358" s="77"/>
      <c r="AC358" s="28"/>
      <c r="AD358" s="74"/>
      <c r="AE358" s="36"/>
      <c r="AF358" s="28"/>
      <c r="AG358" s="28"/>
      <c r="AH358" s="28"/>
      <c r="AI358" s="28"/>
      <c r="AJ358" s="28"/>
      <c r="AK358" s="28"/>
      <c r="AL358" s="18"/>
      <c r="AM358" s="18"/>
      <c r="AN358" s="18"/>
      <c r="AO358" s="227"/>
      <c r="AP358" s="212"/>
      <c r="AQ358" s="212"/>
      <c r="AR358" s="212"/>
      <c r="AS358" s="84"/>
      <c r="AT358" s="84"/>
      <c r="AU358" s="85"/>
      <c r="AV358" s="94"/>
      <c r="AW358" s="94"/>
      <c r="AX358" s="94"/>
      <c r="AY358" s="94"/>
      <c r="AZ358" s="94"/>
      <c r="BA358" s="94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</row>
    <row r="359" ht="12.75" customHeight="1">
      <c r="A359" s="18"/>
      <c r="B359" s="18"/>
      <c r="C359" s="1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9"/>
      <c r="R359" s="28"/>
      <c r="S359" s="28"/>
      <c r="T359" s="28"/>
      <c r="U359" s="28"/>
      <c r="V359" s="70"/>
      <c r="W359" s="70"/>
      <c r="X359" s="149"/>
      <c r="Y359" s="28"/>
      <c r="Z359" s="28"/>
      <c r="AA359" s="77"/>
      <c r="AB359" s="77"/>
      <c r="AC359" s="28"/>
      <c r="AD359" s="74"/>
      <c r="AE359" s="36"/>
      <c r="AF359" s="28"/>
      <c r="AG359" s="28"/>
      <c r="AH359" s="28"/>
      <c r="AI359" s="28"/>
      <c r="AJ359" s="28"/>
      <c r="AK359" s="28"/>
      <c r="AL359" s="18"/>
      <c r="AM359" s="18"/>
      <c r="AN359" s="18"/>
      <c r="AO359" s="227"/>
      <c r="AP359" s="212"/>
      <c r="AQ359" s="212"/>
      <c r="AR359" s="212"/>
      <c r="AS359" s="84"/>
      <c r="AT359" s="84"/>
      <c r="AU359" s="85"/>
      <c r="AV359" s="94"/>
      <c r="AW359" s="94"/>
      <c r="AX359" s="94"/>
      <c r="AY359" s="94"/>
      <c r="AZ359" s="94"/>
      <c r="BA359" s="94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</row>
    <row r="360" ht="12.75" customHeight="1">
      <c r="A360" s="18"/>
      <c r="B360" s="18"/>
      <c r="C360" s="1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9"/>
      <c r="R360" s="28"/>
      <c r="S360" s="28"/>
      <c r="T360" s="28"/>
      <c r="U360" s="28"/>
      <c r="V360" s="70"/>
      <c r="W360" s="70"/>
      <c r="X360" s="149"/>
      <c r="Y360" s="28"/>
      <c r="Z360" s="28"/>
      <c r="AA360" s="77"/>
      <c r="AB360" s="77"/>
      <c r="AC360" s="28"/>
      <c r="AD360" s="74"/>
      <c r="AE360" s="36"/>
      <c r="AF360" s="28"/>
      <c r="AG360" s="28"/>
      <c r="AH360" s="28"/>
      <c r="AI360" s="28"/>
      <c r="AJ360" s="28"/>
      <c r="AK360" s="28"/>
      <c r="AL360" s="18"/>
      <c r="AM360" s="18"/>
      <c r="AN360" s="18"/>
      <c r="AO360" s="227"/>
      <c r="AP360" s="212"/>
      <c r="AQ360" s="212"/>
      <c r="AR360" s="212"/>
      <c r="AS360" s="84"/>
      <c r="AT360" s="84"/>
      <c r="AU360" s="85"/>
      <c r="AV360" s="94"/>
      <c r="AW360" s="94"/>
      <c r="AX360" s="94"/>
      <c r="AY360" s="94"/>
      <c r="AZ360" s="94"/>
      <c r="BA360" s="94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</row>
    <row r="361" ht="12.75" customHeight="1">
      <c r="A361" s="18"/>
      <c r="B361" s="18"/>
      <c r="C361" s="1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9"/>
      <c r="R361" s="28"/>
      <c r="S361" s="28"/>
      <c r="T361" s="28"/>
      <c r="U361" s="28"/>
      <c r="V361" s="70"/>
      <c r="W361" s="70"/>
      <c r="X361" s="149"/>
      <c r="Y361" s="28"/>
      <c r="Z361" s="28"/>
      <c r="AA361" s="77"/>
      <c r="AB361" s="77"/>
      <c r="AC361" s="28"/>
      <c r="AD361" s="74"/>
      <c r="AE361" s="36"/>
      <c r="AF361" s="28"/>
      <c r="AG361" s="28"/>
      <c r="AH361" s="28"/>
      <c r="AI361" s="28"/>
      <c r="AJ361" s="28"/>
      <c r="AK361" s="28"/>
      <c r="AL361" s="18"/>
      <c r="AM361" s="18"/>
      <c r="AN361" s="18"/>
      <c r="AO361" s="227"/>
      <c r="AP361" s="212"/>
      <c r="AQ361" s="212"/>
      <c r="AR361" s="212"/>
      <c r="AS361" s="84"/>
      <c r="AT361" s="84"/>
      <c r="AU361" s="85"/>
      <c r="AV361" s="94"/>
      <c r="AW361" s="94"/>
      <c r="AX361" s="94"/>
      <c r="AY361" s="94"/>
      <c r="AZ361" s="94"/>
      <c r="BA361" s="94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</row>
    <row r="362" ht="12.75" customHeight="1">
      <c r="A362" s="18"/>
      <c r="B362" s="18"/>
      <c r="C362" s="1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9"/>
      <c r="R362" s="28"/>
      <c r="S362" s="28"/>
      <c r="T362" s="28"/>
      <c r="U362" s="28"/>
      <c r="V362" s="70"/>
      <c r="W362" s="70"/>
      <c r="X362" s="149"/>
      <c r="Y362" s="28"/>
      <c r="Z362" s="28"/>
      <c r="AA362" s="77"/>
      <c r="AB362" s="77"/>
      <c r="AC362" s="28"/>
      <c r="AD362" s="74"/>
      <c r="AE362" s="36"/>
      <c r="AF362" s="28"/>
      <c r="AG362" s="28"/>
      <c r="AH362" s="28"/>
      <c r="AI362" s="28"/>
      <c r="AJ362" s="28"/>
      <c r="AK362" s="28"/>
      <c r="AL362" s="18"/>
      <c r="AM362" s="18"/>
      <c r="AN362" s="18"/>
      <c r="AO362" s="227"/>
      <c r="AP362" s="212"/>
      <c r="AQ362" s="212"/>
      <c r="AR362" s="212"/>
      <c r="AS362" s="84"/>
      <c r="AT362" s="84"/>
      <c r="AU362" s="85"/>
      <c r="AV362" s="94"/>
      <c r="AW362" s="94"/>
      <c r="AX362" s="94"/>
      <c r="AY362" s="94"/>
      <c r="AZ362" s="94"/>
      <c r="BA362" s="94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</row>
    <row r="363" ht="12.75" customHeight="1">
      <c r="A363" s="18"/>
      <c r="B363" s="18"/>
      <c r="C363" s="1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9"/>
      <c r="R363" s="28"/>
      <c r="S363" s="28"/>
      <c r="T363" s="28"/>
      <c r="U363" s="28"/>
      <c r="V363" s="70"/>
      <c r="W363" s="70"/>
      <c r="X363" s="149"/>
      <c r="Y363" s="28"/>
      <c r="Z363" s="28"/>
      <c r="AA363" s="77"/>
      <c r="AB363" s="77"/>
      <c r="AC363" s="28"/>
      <c r="AD363" s="74"/>
      <c r="AE363" s="36"/>
      <c r="AF363" s="28"/>
      <c r="AG363" s="28"/>
      <c r="AH363" s="28"/>
      <c r="AI363" s="28"/>
      <c r="AJ363" s="28"/>
      <c r="AK363" s="28"/>
      <c r="AL363" s="18"/>
      <c r="AM363" s="18"/>
      <c r="AN363" s="18"/>
      <c r="AO363" s="227"/>
      <c r="AP363" s="212"/>
      <c r="AQ363" s="212"/>
      <c r="AR363" s="212"/>
      <c r="AS363" s="84"/>
      <c r="AT363" s="84"/>
      <c r="AU363" s="85"/>
      <c r="AV363" s="94"/>
      <c r="AW363" s="94"/>
      <c r="AX363" s="94"/>
      <c r="AY363" s="94"/>
      <c r="AZ363" s="94"/>
      <c r="BA363" s="94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</row>
    <row r="364" ht="12.75" customHeight="1">
      <c r="A364" s="18"/>
      <c r="B364" s="18"/>
      <c r="C364" s="1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9"/>
      <c r="R364" s="28"/>
      <c r="S364" s="28"/>
      <c r="T364" s="28"/>
      <c r="U364" s="28"/>
      <c r="V364" s="70"/>
      <c r="W364" s="70"/>
      <c r="X364" s="149"/>
      <c r="Y364" s="28"/>
      <c r="Z364" s="28"/>
      <c r="AA364" s="77"/>
      <c r="AB364" s="77"/>
      <c r="AC364" s="28"/>
      <c r="AD364" s="74"/>
      <c r="AE364" s="36"/>
      <c r="AF364" s="28"/>
      <c r="AG364" s="28"/>
      <c r="AH364" s="28"/>
      <c r="AI364" s="28"/>
      <c r="AJ364" s="28"/>
      <c r="AK364" s="28"/>
      <c r="AL364" s="18"/>
      <c r="AM364" s="18"/>
      <c r="AN364" s="18"/>
      <c r="AO364" s="227"/>
      <c r="AP364" s="212"/>
      <c r="AQ364" s="212"/>
      <c r="AR364" s="212"/>
      <c r="AS364" s="84"/>
      <c r="AT364" s="84"/>
      <c r="AU364" s="85"/>
      <c r="AV364" s="94"/>
      <c r="AW364" s="94"/>
      <c r="AX364" s="94"/>
      <c r="AY364" s="94"/>
      <c r="AZ364" s="94"/>
      <c r="BA364" s="94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</row>
    <row r="365" ht="12.75" customHeight="1">
      <c r="A365" s="18"/>
      <c r="B365" s="18"/>
      <c r="C365" s="1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9"/>
      <c r="R365" s="28"/>
      <c r="S365" s="28"/>
      <c r="T365" s="28"/>
      <c r="U365" s="28"/>
      <c r="V365" s="70"/>
      <c r="W365" s="70"/>
      <c r="X365" s="149"/>
      <c r="Y365" s="28"/>
      <c r="Z365" s="28"/>
      <c r="AA365" s="77"/>
      <c r="AB365" s="77"/>
      <c r="AC365" s="28"/>
      <c r="AD365" s="74"/>
      <c r="AE365" s="36"/>
      <c r="AF365" s="28"/>
      <c r="AG365" s="28"/>
      <c r="AH365" s="28"/>
      <c r="AI365" s="28"/>
      <c r="AJ365" s="28"/>
      <c r="AK365" s="28"/>
      <c r="AL365" s="18"/>
      <c r="AM365" s="18"/>
      <c r="AN365" s="18"/>
      <c r="AO365" s="227"/>
      <c r="AP365" s="212"/>
      <c r="AQ365" s="212"/>
      <c r="AR365" s="212"/>
      <c r="AS365" s="84"/>
      <c r="AT365" s="84"/>
      <c r="AU365" s="85"/>
      <c r="AV365" s="94"/>
      <c r="AW365" s="94"/>
      <c r="AX365" s="94"/>
      <c r="AY365" s="94"/>
      <c r="AZ365" s="94"/>
      <c r="BA365" s="94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</row>
    <row r="366" ht="12.75" customHeight="1">
      <c r="A366" s="18"/>
      <c r="B366" s="18"/>
      <c r="C366" s="1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9"/>
      <c r="R366" s="28"/>
      <c r="S366" s="28"/>
      <c r="T366" s="28"/>
      <c r="U366" s="28"/>
      <c r="V366" s="70"/>
      <c r="W366" s="70"/>
      <c r="X366" s="149"/>
      <c r="Y366" s="28"/>
      <c r="Z366" s="28"/>
      <c r="AA366" s="77"/>
      <c r="AB366" s="77"/>
      <c r="AC366" s="28"/>
      <c r="AD366" s="74"/>
      <c r="AE366" s="36"/>
      <c r="AF366" s="28"/>
      <c r="AG366" s="28"/>
      <c r="AH366" s="28"/>
      <c r="AI366" s="28"/>
      <c r="AJ366" s="28"/>
      <c r="AK366" s="28"/>
      <c r="AL366" s="18"/>
      <c r="AM366" s="18"/>
      <c r="AN366" s="18"/>
      <c r="AO366" s="227"/>
      <c r="AP366" s="212"/>
      <c r="AQ366" s="212"/>
      <c r="AR366" s="212"/>
      <c r="AS366" s="84"/>
      <c r="AT366" s="84"/>
      <c r="AU366" s="85"/>
      <c r="AV366" s="94"/>
      <c r="AW366" s="94"/>
      <c r="AX366" s="94"/>
      <c r="AY366" s="94"/>
      <c r="AZ366" s="94"/>
      <c r="BA366" s="94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</row>
    <row r="367" ht="12.75" customHeight="1">
      <c r="A367" s="18"/>
      <c r="B367" s="18"/>
      <c r="C367" s="1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9"/>
      <c r="R367" s="28"/>
      <c r="S367" s="28"/>
      <c r="T367" s="28"/>
      <c r="U367" s="28"/>
      <c r="V367" s="70"/>
      <c r="W367" s="70"/>
      <c r="X367" s="149"/>
      <c r="Y367" s="28"/>
      <c r="Z367" s="28"/>
      <c r="AA367" s="77"/>
      <c r="AB367" s="77"/>
      <c r="AC367" s="28"/>
      <c r="AD367" s="74"/>
      <c r="AE367" s="36"/>
      <c r="AF367" s="28"/>
      <c r="AG367" s="28"/>
      <c r="AH367" s="28"/>
      <c r="AI367" s="28"/>
      <c r="AJ367" s="28"/>
      <c r="AK367" s="28"/>
      <c r="AL367" s="18"/>
      <c r="AM367" s="18"/>
      <c r="AN367" s="18"/>
      <c r="AO367" s="227"/>
      <c r="AP367" s="212"/>
      <c r="AQ367" s="212"/>
      <c r="AR367" s="212"/>
      <c r="AS367" s="84"/>
      <c r="AT367" s="84"/>
      <c r="AU367" s="85"/>
      <c r="AV367" s="94"/>
      <c r="AW367" s="94"/>
      <c r="AX367" s="94"/>
      <c r="AY367" s="94"/>
      <c r="AZ367" s="94"/>
      <c r="BA367" s="94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</row>
    <row r="368" ht="12.75" customHeight="1">
      <c r="A368" s="18"/>
      <c r="B368" s="18"/>
      <c r="C368" s="1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9"/>
      <c r="R368" s="28"/>
      <c r="S368" s="28"/>
      <c r="T368" s="28"/>
      <c r="U368" s="28"/>
      <c r="V368" s="70"/>
      <c r="W368" s="70"/>
      <c r="X368" s="149"/>
      <c r="Y368" s="28"/>
      <c r="Z368" s="28"/>
      <c r="AA368" s="77"/>
      <c r="AB368" s="77"/>
      <c r="AC368" s="28"/>
      <c r="AD368" s="74"/>
      <c r="AE368" s="36"/>
      <c r="AF368" s="28"/>
      <c r="AG368" s="28"/>
      <c r="AH368" s="28"/>
      <c r="AI368" s="28"/>
      <c r="AJ368" s="28"/>
      <c r="AK368" s="28"/>
      <c r="AL368" s="18"/>
      <c r="AM368" s="18"/>
      <c r="AN368" s="18"/>
      <c r="AO368" s="227"/>
      <c r="AP368" s="212"/>
      <c r="AQ368" s="212"/>
      <c r="AR368" s="212"/>
      <c r="AS368" s="84"/>
      <c r="AT368" s="84"/>
      <c r="AU368" s="85"/>
      <c r="AV368" s="94"/>
      <c r="AW368" s="94"/>
      <c r="AX368" s="94"/>
      <c r="AY368" s="94"/>
      <c r="AZ368" s="94"/>
      <c r="BA368" s="94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</row>
    <row r="369" ht="12.75" customHeight="1">
      <c r="A369" s="18"/>
      <c r="B369" s="18"/>
      <c r="C369" s="1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9"/>
      <c r="R369" s="28"/>
      <c r="S369" s="28"/>
      <c r="T369" s="28"/>
      <c r="U369" s="28"/>
      <c r="V369" s="70"/>
      <c r="W369" s="70"/>
      <c r="X369" s="149"/>
      <c r="Y369" s="28"/>
      <c r="Z369" s="28"/>
      <c r="AA369" s="77"/>
      <c r="AB369" s="77"/>
      <c r="AC369" s="28"/>
      <c r="AD369" s="74"/>
      <c r="AE369" s="36"/>
      <c r="AF369" s="28"/>
      <c r="AG369" s="28"/>
      <c r="AH369" s="28"/>
      <c r="AI369" s="28"/>
      <c r="AJ369" s="28"/>
      <c r="AK369" s="28"/>
      <c r="AL369" s="18"/>
      <c r="AM369" s="18"/>
      <c r="AN369" s="18"/>
      <c r="AO369" s="227"/>
      <c r="AP369" s="212"/>
      <c r="AQ369" s="212"/>
      <c r="AR369" s="212"/>
      <c r="AS369" s="84"/>
      <c r="AT369" s="84"/>
      <c r="AU369" s="85"/>
      <c r="AV369" s="94"/>
      <c r="AW369" s="94"/>
      <c r="AX369" s="94"/>
      <c r="AY369" s="94"/>
      <c r="AZ369" s="94"/>
      <c r="BA369" s="94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</row>
    <row r="370" ht="12.75" customHeight="1">
      <c r="A370" s="18"/>
      <c r="B370" s="18"/>
      <c r="C370" s="1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9"/>
      <c r="R370" s="28"/>
      <c r="S370" s="28"/>
      <c r="T370" s="28"/>
      <c r="U370" s="28"/>
      <c r="V370" s="70"/>
      <c r="W370" s="70"/>
      <c r="X370" s="149"/>
      <c r="Y370" s="28"/>
      <c r="Z370" s="28"/>
      <c r="AA370" s="77"/>
      <c r="AB370" s="77"/>
      <c r="AC370" s="28"/>
      <c r="AD370" s="74"/>
      <c r="AE370" s="36"/>
      <c r="AF370" s="28"/>
      <c r="AG370" s="28"/>
      <c r="AH370" s="28"/>
      <c r="AI370" s="28"/>
      <c r="AJ370" s="28"/>
      <c r="AK370" s="28"/>
      <c r="AL370" s="18"/>
      <c r="AM370" s="18"/>
      <c r="AN370" s="18"/>
      <c r="AO370" s="227"/>
      <c r="AP370" s="212"/>
      <c r="AQ370" s="212"/>
      <c r="AR370" s="212"/>
      <c r="AS370" s="84"/>
      <c r="AT370" s="84"/>
      <c r="AU370" s="85"/>
      <c r="AV370" s="94"/>
      <c r="AW370" s="94"/>
      <c r="AX370" s="94"/>
      <c r="AY370" s="94"/>
      <c r="AZ370" s="94"/>
      <c r="BA370" s="94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</row>
    <row r="371" ht="12.75" customHeight="1">
      <c r="A371" s="18"/>
      <c r="B371" s="18"/>
      <c r="C371" s="1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9"/>
      <c r="R371" s="28"/>
      <c r="S371" s="28"/>
      <c r="T371" s="28"/>
      <c r="U371" s="28"/>
      <c r="V371" s="70"/>
      <c r="W371" s="70"/>
      <c r="X371" s="149"/>
      <c r="Y371" s="28"/>
      <c r="Z371" s="28"/>
      <c r="AA371" s="77"/>
      <c r="AB371" s="77"/>
      <c r="AC371" s="28"/>
      <c r="AD371" s="74"/>
      <c r="AE371" s="36"/>
      <c r="AF371" s="28"/>
      <c r="AG371" s="28"/>
      <c r="AH371" s="28"/>
      <c r="AI371" s="28"/>
      <c r="AJ371" s="28"/>
      <c r="AK371" s="28"/>
      <c r="AL371" s="18"/>
      <c r="AM371" s="18"/>
      <c r="AN371" s="18"/>
      <c r="AO371" s="227"/>
      <c r="AP371" s="212"/>
      <c r="AQ371" s="212"/>
      <c r="AR371" s="212"/>
      <c r="AS371" s="84"/>
      <c r="AT371" s="84"/>
      <c r="AU371" s="85"/>
      <c r="AV371" s="94"/>
      <c r="AW371" s="94"/>
      <c r="AX371" s="94"/>
      <c r="AY371" s="94"/>
      <c r="AZ371" s="94"/>
      <c r="BA371" s="94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</row>
    <row r="372" ht="12.75" customHeight="1">
      <c r="A372" s="18"/>
      <c r="B372" s="18"/>
      <c r="C372" s="1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9"/>
      <c r="R372" s="28"/>
      <c r="S372" s="28"/>
      <c r="T372" s="28"/>
      <c r="U372" s="28"/>
      <c r="V372" s="70"/>
      <c r="W372" s="70"/>
      <c r="X372" s="149"/>
      <c r="Y372" s="28"/>
      <c r="Z372" s="28"/>
      <c r="AA372" s="77"/>
      <c r="AB372" s="77"/>
      <c r="AC372" s="28"/>
      <c r="AD372" s="74"/>
      <c r="AE372" s="36"/>
      <c r="AF372" s="28"/>
      <c r="AG372" s="28"/>
      <c r="AH372" s="28"/>
      <c r="AI372" s="28"/>
      <c r="AJ372" s="28"/>
      <c r="AK372" s="28"/>
      <c r="AL372" s="18"/>
      <c r="AM372" s="18"/>
      <c r="AN372" s="18"/>
      <c r="AO372" s="227"/>
      <c r="AP372" s="212"/>
      <c r="AQ372" s="212"/>
      <c r="AR372" s="212"/>
      <c r="AS372" s="84"/>
      <c r="AT372" s="84"/>
      <c r="AU372" s="85"/>
      <c r="AV372" s="94"/>
      <c r="AW372" s="94"/>
      <c r="AX372" s="94"/>
      <c r="AY372" s="94"/>
      <c r="AZ372" s="94"/>
      <c r="BA372" s="94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</row>
    <row r="373" ht="12.75" customHeight="1">
      <c r="A373" s="18"/>
      <c r="B373" s="18"/>
      <c r="C373" s="1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9"/>
      <c r="R373" s="28"/>
      <c r="S373" s="28"/>
      <c r="T373" s="28"/>
      <c r="U373" s="28"/>
      <c r="V373" s="70"/>
      <c r="W373" s="70"/>
      <c r="X373" s="149"/>
      <c r="Y373" s="28"/>
      <c r="Z373" s="28"/>
      <c r="AA373" s="77"/>
      <c r="AB373" s="77"/>
      <c r="AC373" s="28"/>
      <c r="AD373" s="74"/>
      <c r="AE373" s="36"/>
      <c r="AF373" s="28"/>
      <c r="AG373" s="28"/>
      <c r="AH373" s="28"/>
      <c r="AI373" s="28"/>
      <c r="AJ373" s="28"/>
      <c r="AK373" s="28"/>
      <c r="AL373" s="18"/>
      <c r="AM373" s="18"/>
      <c r="AN373" s="18"/>
      <c r="AO373" s="227"/>
      <c r="AP373" s="212"/>
      <c r="AQ373" s="212"/>
      <c r="AR373" s="212"/>
      <c r="AS373" s="84"/>
      <c r="AT373" s="84"/>
      <c r="AU373" s="85"/>
      <c r="AV373" s="94"/>
      <c r="AW373" s="94"/>
      <c r="AX373" s="94"/>
      <c r="AY373" s="94"/>
      <c r="AZ373" s="94"/>
      <c r="BA373" s="94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</row>
    <row r="374" ht="12.75" customHeight="1">
      <c r="A374" s="18"/>
      <c r="B374" s="18"/>
      <c r="C374" s="1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9"/>
      <c r="R374" s="28"/>
      <c r="S374" s="28"/>
      <c r="T374" s="28"/>
      <c r="U374" s="28"/>
      <c r="V374" s="70"/>
      <c r="W374" s="70"/>
      <c r="X374" s="149"/>
      <c r="Y374" s="28"/>
      <c r="Z374" s="28"/>
      <c r="AA374" s="77"/>
      <c r="AB374" s="77"/>
      <c r="AC374" s="28"/>
      <c r="AD374" s="74"/>
      <c r="AE374" s="36"/>
      <c r="AF374" s="28"/>
      <c r="AG374" s="28"/>
      <c r="AH374" s="28"/>
      <c r="AI374" s="28"/>
      <c r="AJ374" s="28"/>
      <c r="AK374" s="28"/>
      <c r="AL374" s="18"/>
      <c r="AM374" s="18"/>
      <c r="AN374" s="18"/>
      <c r="AO374" s="227"/>
      <c r="AP374" s="212"/>
      <c r="AQ374" s="212"/>
      <c r="AR374" s="212"/>
      <c r="AS374" s="84"/>
      <c r="AT374" s="84"/>
      <c r="AU374" s="85"/>
      <c r="AV374" s="94"/>
      <c r="AW374" s="94"/>
      <c r="AX374" s="94"/>
      <c r="AY374" s="94"/>
      <c r="AZ374" s="94"/>
      <c r="BA374" s="94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</row>
    <row r="375" ht="12.75" customHeight="1">
      <c r="A375" s="18"/>
      <c r="B375" s="18"/>
      <c r="C375" s="1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9"/>
      <c r="R375" s="28"/>
      <c r="S375" s="28"/>
      <c r="T375" s="28"/>
      <c r="U375" s="28"/>
      <c r="V375" s="70"/>
      <c r="W375" s="70"/>
      <c r="X375" s="149"/>
      <c r="Y375" s="28"/>
      <c r="Z375" s="28"/>
      <c r="AA375" s="77"/>
      <c r="AB375" s="77"/>
      <c r="AC375" s="28"/>
      <c r="AD375" s="74"/>
      <c r="AE375" s="36"/>
      <c r="AF375" s="28"/>
      <c r="AG375" s="28"/>
      <c r="AH375" s="28"/>
      <c r="AI375" s="28"/>
      <c r="AJ375" s="28"/>
      <c r="AK375" s="28"/>
      <c r="AL375" s="18"/>
      <c r="AM375" s="18"/>
      <c r="AN375" s="18"/>
      <c r="AO375" s="227"/>
      <c r="AP375" s="212"/>
      <c r="AQ375" s="212"/>
      <c r="AR375" s="212"/>
      <c r="AS375" s="84"/>
      <c r="AT375" s="84"/>
      <c r="AU375" s="85"/>
      <c r="AV375" s="94"/>
      <c r="AW375" s="94"/>
      <c r="AX375" s="94"/>
      <c r="AY375" s="94"/>
      <c r="AZ375" s="94"/>
      <c r="BA375" s="94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</row>
    <row r="376" ht="12.75" customHeight="1">
      <c r="A376" s="18"/>
      <c r="B376" s="18"/>
      <c r="C376" s="1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9"/>
      <c r="R376" s="28"/>
      <c r="S376" s="28"/>
      <c r="T376" s="28"/>
      <c r="U376" s="28"/>
      <c r="V376" s="70"/>
      <c r="W376" s="70"/>
      <c r="X376" s="149"/>
      <c r="Y376" s="28"/>
      <c r="Z376" s="28"/>
      <c r="AA376" s="77"/>
      <c r="AB376" s="77"/>
      <c r="AC376" s="28"/>
      <c r="AD376" s="74"/>
      <c r="AE376" s="36"/>
      <c r="AF376" s="28"/>
      <c r="AG376" s="28"/>
      <c r="AH376" s="28"/>
      <c r="AI376" s="28"/>
      <c r="AJ376" s="28"/>
      <c r="AK376" s="28"/>
      <c r="AL376" s="18"/>
      <c r="AM376" s="18"/>
      <c r="AN376" s="18"/>
      <c r="AO376" s="227"/>
      <c r="AP376" s="212"/>
      <c r="AQ376" s="212"/>
      <c r="AR376" s="212"/>
      <c r="AS376" s="84"/>
      <c r="AT376" s="84"/>
      <c r="AU376" s="85"/>
      <c r="AV376" s="94"/>
      <c r="AW376" s="94"/>
      <c r="AX376" s="94"/>
      <c r="AY376" s="94"/>
      <c r="AZ376" s="94"/>
      <c r="BA376" s="94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</row>
    <row r="377" ht="12.75" customHeight="1">
      <c r="A377" s="18"/>
      <c r="B377" s="18"/>
      <c r="C377" s="1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9"/>
      <c r="R377" s="28"/>
      <c r="S377" s="28"/>
      <c r="T377" s="28"/>
      <c r="U377" s="28"/>
      <c r="V377" s="70"/>
      <c r="W377" s="70"/>
      <c r="X377" s="149"/>
      <c r="Y377" s="28"/>
      <c r="Z377" s="28"/>
      <c r="AA377" s="77"/>
      <c r="AB377" s="77"/>
      <c r="AC377" s="28"/>
      <c r="AD377" s="74"/>
      <c r="AE377" s="36"/>
      <c r="AF377" s="28"/>
      <c r="AG377" s="28"/>
      <c r="AH377" s="28"/>
      <c r="AI377" s="28"/>
      <c r="AJ377" s="28"/>
      <c r="AK377" s="28"/>
      <c r="AL377" s="18"/>
      <c r="AM377" s="18"/>
      <c r="AN377" s="18"/>
      <c r="AO377" s="227"/>
      <c r="AP377" s="212"/>
      <c r="AQ377" s="212"/>
      <c r="AR377" s="212"/>
      <c r="AS377" s="84"/>
      <c r="AT377" s="84"/>
      <c r="AU377" s="85"/>
      <c r="AV377" s="94"/>
      <c r="AW377" s="94"/>
      <c r="AX377" s="94"/>
      <c r="AY377" s="94"/>
      <c r="AZ377" s="94"/>
      <c r="BA377" s="94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</row>
    <row r="378" ht="12.75" customHeight="1">
      <c r="A378" s="18"/>
      <c r="B378" s="18"/>
      <c r="C378" s="1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9"/>
      <c r="R378" s="28"/>
      <c r="S378" s="28"/>
      <c r="T378" s="28"/>
      <c r="U378" s="28"/>
      <c r="V378" s="70"/>
      <c r="W378" s="70"/>
      <c r="X378" s="149"/>
      <c r="Y378" s="28"/>
      <c r="Z378" s="28"/>
      <c r="AA378" s="77"/>
      <c r="AB378" s="77"/>
      <c r="AC378" s="28"/>
      <c r="AD378" s="74"/>
      <c r="AE378" s="36"/>
      <c r="AF378" s="28"/>
      <c r="AG378" s="28"/>
      <c r="AH378" s="28"/>
      <c r="AI378" s="28"/>
      <c r="AJ378" s="28"/>
      <c r="AK378" s="28"/>
      <c r="AL378" s="18"/>
      <c r="AM378" s="18"/>
      <c r="AN378" s="18"/>
      <c r="AO378" s="227"/>
      <c r="AP378" s="212"/>
      <c r="AQ378" s="212"/>
      <c r="AR378" s="212"/>
      <c r="AS378" s="84"/>
      <c r="AT378" s="84"/>
      <c r="AU378" s="85"/>
      <c r="AV378" s="94"/>
      <c r="AW378" s="94"/>
      <c r="AX378" s="94"/>
      <c r="AY378" s="94"/>
      <c r="AZ378" s="94"/>
      <c r="BA378" s="94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</row>
    <row r="379" ht="12.75" customHeight="1">
      <c r="A379" s="18"/>
      <c r="B379" s="18"/>
      <c r="C379" s="1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9"/>
      <c r="R379" s="28"/>
      <c r="S379" s="28"/>
      <c r="T379" s="28"/>
      <c r="U379" s="28"/>
      <c r="V379" s="70"/>
      <c r="W379" s="70"/>
      <c r="X379" s="149"/>
      <c r="Y379" s="28"/>
      <c r="Z379" s="28"/>
      <c r="AA379" s="77"/>
      <c r="AB379" s="77"/>
      <c r="AC379" s="28"/>
      <c r="AD379" s="74"/>
      <c r="AE379" s="36"/>
      <c r="AF379" s="28"/>
      <c r="AG379" s="28"/>
      <c r="AH379" s="28"/>
      <c r="AI379" s="28"/>
      <c r="AJ379" s="28"/>
      <c r="AK379" s="28"/>
      <c r="AL379" s="18"/>
      <c r="AM379" s="18"/>
      <c r="AN379" s="18"/>
      <c r="AO379" s="227"/>
      <c r="AP379" s="212"/>
      <c r="AQ379" s="212"/>
      <c r="AR379" s="212"/>
      <c r="AS379" s="84"/>
      <c r="AT379" s="84"/>
      <c r="AU379" s="85"/>
      <c r="AV379" s="94"/>
      <c r="AW379" s="94"/>
      <c r="AX379" s="94"/>
      <c r="AY379" s="94"/>
      <c r="AZ379" s="94"/>
      <c r="BA379" s="94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</row>
    <row r="380" ht="12.75" customHeight="1">
      <c r="A380" s="18"/>
      <c r="B380" s="18"/>
      <c r="C380" s="1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9"/>
      <c r="R380" s="28"/>
      <c r="S380" s="28"/>
      <c r="T380" s="28"/>
      <c r="U380" s="28"/>
      <c r="V380" s="70"/>
      <c r="W380" s="70"/>
      <c r="X380" s="149"/>
      <c r="Y380" s="28"/>
      <c r="Z380" s="28"/>
      <c r="AA380" s="77"/>
      <c r="AB380" s="77"/>
      <c r="AC380" s="28"/>
      <c r="AD380" s="74"/>
      <c r="AE380" s="36"/>
      <c r="AF380" s="28"/>
      <c r="AG380" s="28"/>
      <c r="AH380" s="28"/>
      <c r="AI380" s="28"/>
      <c r="AJ380" s="28"/>
      <c r="AK380" s="28"/>
      <c r="AL380" s="18"/>
      <c r="AM380" s="18"/>
      <c r="AN380" s="18"/>
      <c r="AO380" s="227"/>
      <c r="AP380" s="212"/>
      <c r="AQ380" s="212"/>
      <c r="AR380" s="212"/>
      <c r="AS380" s="84"/>
      <c r="AT380" s="84"/>
      <c r="AU380" s="85"/>
      <c r="AV380" s="94"/>
      <c r="AW380" s="94"/>
      <c r="AX380" s="94"/>
      <c r="AY380" s="94"/>
      <c r="AZ380" s="94"/>
      <c r="BA380" s="94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</row>
    <row r="381" ht="12.75" customHeight="1">
      <c r="A381" s="18"/>
      <c r="B381" s="18"/>
      <c r="C381" s="1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9"/>
      <c r="R381" s="28"/>
      <c r="S381" s="28"/>
      <c r="T381" s="28"/>
      <c r="U381" s="28"/>
      <c r="V381" s="70"/>
      <c r="W381" s="70"/>
      <c r="X381" s="149"/>
      <c r="Y381" s="28"/>
      <c r="Z381" s="28"/>
      <c r="AA381" s="77"/>
      <c r="AB381" s="77"/>
      <c r="AC381" s="28"/>
      <c r="AD381" s="74"/>
      <c r="AE381" s="36"/>
      <c r="AF381" s="28"/>
      <c r="AG381" s="28"/>
      <c r="AH381" s="28"/>
      <c r="AI381" s="28"/>
      <c r="AJ381" s="28"/>
      <c r="AK381" s="28"/>
      <c r="AL381" s="18"/>
      <c r="AM381" s="18"/>
      <c r="AN381" s="18"/>
      <c r="AO381" s="227"/>
      <c r="AP381" s="212"/>
      <c r="AQ381" s="212"/>
      <c r="AR381" s="212"/>
      <c r="AS381" s="84"/>
      <c r="AT381" s="84"/>
      <c r="AU381" s="85"/>
      <c r="AV381" s="94"/>
      <c r="AW381" s="94"/>
      <c r="AX381" s="94"/>
      <c r="AY381" s="94"/>
      <c r="AZ381" s="94"/>
      <c r="BA381" s="94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</row>
    <row r="382" ht="12.75" customHeight="1">
      <c r="A382" s="18"/>
      <c r="B382" s="18"/>
      <c r="C382" s="1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9"/>
      <c r="R382" s="28"/>
      <c r="S382" s="28"/>
      <c r="T382" s="28"/>
      <c r="U382" s="28"/>
      <c r="V382" s="70"/>
      <c r="W382" s="70"/>
      <c r="X382" s="149"/>
      <c r="Y382" s="28"/>
      <c r="Z382" s="28"/>
      <c r="AA382" s="77"/>
      <c r="AB382" s="77"/>
      <c r="AC382" s="28"/>
      <c r="AD382" s="74"/>
      <c r="AE382" s="36"/>
      <c r="AF382" s="28"/>
      <c r="AG382" s="28"/>
      <c r="AH382" s="28"/>
      <c r="AI382" s="28"/>
      <c r="AJ382" s="28"/>
      <c r="AK382" s="28"/>
      <c r="AL382" s="18"/>
      <c r="AM382" s="18"/>
      <c r="AN382" s="18"/>
      <c r="AO382" s="227"/>
      <c r="AP382" s="212"/>
      <c r="AQ382" s="212"/>
      <c r="AR382" s="212"/>
      <c r="AS382" s="84"/>
      <c r="AT382" s="84"/>
      <c r="AU382" s="85"/>
      <c r="AV382" s="94"/>
      <c r="AW382" s="94"/>
      <c r="AX382" s="94"/>
      <c r="AY382" s="94"/>
      <c r="AZ382" s="94"/>
      <c r="BA382" s="94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</row>
    <row r="383" ht="12.75" customHeight="1">
      <c r="A383" s="18"/>
      <c r="B383" s="18"/>
      <c r="C383" s="1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9"/>
      <c r="R383" s="28"/>
      <c r="S383" s="28"/>
      <c r="T383" s="28"/>
      <c r="U383" s="28"/>
      <c r="V383" s="70"/>
      <c r="W383" s="70"/>
      <c r="X383" s="149"/>
      <c r="Y383" s="28"/>
      <c r="Z383" s="28"/>
      <c r="AA383" s="77"/>
      <c r="AB383" s="77"/>
      <c r="AC383" s="28"/>
      <c r="AD383" s="74"/>
      <c r="AE383" s="36"/>
      <c r="AF383" s="28"/>
      <c r="AG383" s="28"/>
      <c r="AH383" s="28"/>
      <c r="AI383" s="28"/>
      <c r="AJ383" s="28"/>
      <c r="AK383" s="28"/>
      <c r="AL383" s="18"/>
      <c r="AM383" s="18"/>
      <c r="AN383" s="18"/>
      <c r="AO383" s="227"/>
      <c r="AP383" s="212"/>
      <c r="AQ383" s="212"/>
      <c r="AR383" s="212"/>
      <c r="AS383" s="84"/>
      <c r="AT383" s="84"/>
      <c r="AU383" s="85"/>
      <c r="AV383" s="94"/>
      <c r="AW383" s="94"/>
      <c r="AX383" s="94"/>
      <c r="AY383" s="94"/>
      <c r="AZ383" s="94"/>
      <c r="BA383" s="94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</row>
    <row r="384" ht="12.75" customHeight="1">
      <c r="A384" s="18"/>
      <c r="B384" s="18"/>
      <c r="C384" s="1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9"/>
      <c r="R384" s="28"/>
      <c r="S384" s="28"/>
      <c r="T384" s="28"/>
      <c r="U384" s="28"/>
      <c r="V384" s="70"/>
      <c r="W384" s="70"/>
      <c r="X384" s="149"/>
      <c r="Y384" s="28"/>
      <c r="Z384" s="28"/>
      <c r="AA384" s="77"/>
      <c r="AB384" s="77"/>
      <c r="AC384" s="28"/>
      <c r="AD384" s="74"/>
      <c r="AE384" s="36"/>
      <c r="AF384" s="28"/>
      <c r="AG384" s="28"/>
      <c r="AH384" s="28"/>
      <c r="AI384" s="28"/>
      <c r="AJ384" s="28"/>
      <c r="AK384" s="28"/>
      <c r="AL384" s="18"/>
      <c r="AM384" s="18"/>
      <c r="AN384" s="18"/>
      <c r="AO384" s="227"/>
      <c r="AP384" s="212"/>
      <c r="AQ384" s="212"/>
      <c r="AR384" s="212"/>
      <c r="AS384" s="84"/>
      <c r="AT384" s="84"/>
      <c r="AU384" s="85"/>
      <c r="AV384" s="94"/>
      <c r="AW384" s="94"/>
      <c r="AX384" s="94"/>
      <c r="AY384" s="94"/>
      <c r="AZ384" s="94"/>
      <c r="BA384" s="94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</row>
    <row r="385" ht="12.75" customHeight="1">
      <c r="A385" s="18"/>
      <c r="B385" s="18"/>
      <c r="C385" s="1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9"/>
      <c r="R385" s="28"/>
      <c r="S385" s="28"/>
      <c r="T385" s="28"/>
      <c r="U385" s="28"/>
      <c r="V385" s="70"/>
      <c r="W385" s="70"/>
      <c r="X385" s="149"/>
      <c r="Y385" s="28"/>
      <c r="Z385" s="28"/>
      <c r="AA385" s="77"/>
      <c r="AB385" s="77"/>
      <c r="AC385" s="28"/>
      <c r="AD385" s="74"/>
      <c r="AE385" s="36"/>
      <c r="AF385" s="28"/>
      <c r="AG385" s="28"/>
      <c r="AH385" s="28"/>
      <c r="AI385" s="28"/>
      <c r="AJ385" s="28"/>
      <c r="AK385" s="28"/>
      <c r="AL385" s="18"/>
      <c r="AM385" s="18"/>
      <c r="AN385" s="18"/>
      <c r="AO385" s="227"/>
      <c r="AP385" s="212"/>
      <c r="AQ385" s="212"/>
      <c r="AR385" s="212"/>
      <c r="AS385" s="84"/>
      <c r="AT385" s="84"/>
      <c r="AU385" s="85"/>
      <c r="AV385" s="94"/>
      <c r="AW385" s="94"/>
      <c r="AX385" s="94"/>
      <c r="AY385" s="94"/>
      <c r="AZ385" s="94"/>
      <c r="BA385" s="94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</row>
    <row r="386" ht="12.75" customHeight="1">
      <c r="A386" s="18"/>
      <c r="B386" s="18"/>
      <c r="C386" s="1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9"/>
      <c r="R386" s="28"/>
      <c r="S386" s="28"/>
      <c r="T386" s="28"/>
      <c r="U386" s="28"/>
      <c r="V386" s="70"/>
      <c r="W386" s="70"/>
      <c r="X386" s="149"/>
      <c r="Y386" s="28"/>
      <c r="Z386" s="28"/>
      <c r="AA386" s="77"/>
      <c r="AB386" s="77"/>
      <c r="AC386" s="28"/>
      <c r="AD386" s="74"/>
      <c r="AE386" s="36"/>
      <c r="AF386" s="28"/>
      <c r="AG386" s="28"/>
      <c r="AH386" s="28"/>
      <c r="AI386" s="28"/>
      <c r="AJ386" s="28"/>
      <c r="AK386" s="28"/>
      <c r="AL386" s="18"/>
      <c r="AM386" s="18"/>
      <c r="AN386" s="18"/>
      <c r="AO386" s="227"/>
      <c r="AP386" s="212"/>
      <c r="AQ386" s="212"/>
      <c r="AR386" s="212"/>
      <c r="AS386" s="84"/>
      <c r="AT386" s="84"/>
      <c r="AU386" s="85"/>
      <c r="AV386" s="94"/>
      <c r="AW386" s="94"/>
      <c r="AX386" s="94"/>
      <c r="AY386" s="94"/>
      <c r="AZ386" s="94"/>
      <c r="BA386" s="94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</row>
    <row r="387" ht="12.75" customHeight="1">
      <c r="A387" s="18"/>
      <c r="B387" s="18"/>
      <c r="C387" s="1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9"/>
      <c r="R387" s="28"/>
      <c r="S387" s="28"/>
      <c r="T387" s="28"/>
      <c r="U387" s="28"/>
      <c r="V387" s="70"/>
      <c r="W387" s="70"/>
      <c r="X387" s="149"/>
      <c r="Y387" s="28"/>
      <c r="Z387" s="28"/>
      <c r="AA387" s="77"/>
      <c r="AB387" s="77"/>
      <c r="AC387" s="28"/>
      <c r="AD387" s="74"/>
      <c r="AE387" s="36"/>
      <c r="AF387" s="28"/>
      <c r="AG387" s="28"/>
      <c r="AH387" s="28"/>
      <c r="AI387" s="28"/>
      <c r="AJ387" s="28"/>
      <c r="AK387" s="28"/>
      <c r="AL387" s="18"/>
      <c r="AM387" s="18"/>
      <c r="AN387" s="18"/>
      <c r="AO387" s="227"/>
      <c r="AP387" s="212"/>
      <c r="AQ387" s="212"/>
      <c r="AR387" s="212"/>
      <c r="AS387" s="84"/>
      <c r="AT387" s="84"/>
      <c r="AU387" s="85"/>
      <c r="AV387" s="94"/>
      <c r="AW387" s="94"/>
      <c r="AX387" s="94"/>
      <c r="AY387" s="94"/>
      <c r="AZ387" s="94"/>
      <c r="BA387" s="94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</row>
    <row r="388" ht="12.75" customHeight="1">
      <c r="A388" s="18"/>
      <c r="B388" s="18"/>
      <c r="C388" s="1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9"/>
      <c r="R388" s="28"/>
      <c r="S388" s="28"/>
      <c r="T388" s="28"/>
      <c r="U388" s="28"/>
      <c r="V388" s="70"/>
      <c r="W388" s="70"/>
      <c r="X388" s="149"/>
      <c r="Y388" s="28"/>
      <c r="Z388" s="28"/>
      <c r="AA388" s="77"/>
      <c r="AB388" s="77"/>
      <c r="AC388" s="28"/>
      <c r="AD388" s="74"/>
      <c r="AE388" s="36"/>
      <c r="AF388" s="28"/>
      <c r="AG388" s="28"/>
      <c r="AH388" s="28"/>
      <c r="AI388" s="28"/>
      <c r="AJ388" s="28"/>
      <c r="AK388" s="28"/>
      <c r="AL388" s="18"/>
      <c r="AM388" s="18"/>
      <c r="AN388" s="18"/>
      <c r="AO388" s="227"/>
      <c r="AP388" s="212"/>
      <c r="AQ388" s="212"/>
      <c r="AR388" s="212"/>
      <c r="AS388" s="84"/>
      <c r="AT388" s="84"/>
      <c r="AU388" s="85"/>
      <c r="AV388" s="94"/>
      <c r="AW388" s="94"/>
      <c r="AX388" s="94"/>
      <c r="AY388" s="94"/>
      <c r="AZ388" s="94"/>
      <c r="BA388" s="94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</row>
    <row r="389" ht="12.75" customHeight="1">
      <c r="A389" s="18"/>
      <c r="B389" s="18"/>
      <c r="C389" s="1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9"/>
      <c r="R389" s="28"/>
      <c r="S389" s="28"/>
      <c r="T389" s="28"/>
      <c r="U389" s="28"/>
      <c r="V389" s="70"/>
      <c r="W389" s="70"/>
      <c r="X389" s="149"/>
      <c r="Y389" s="28"/>
      <c r="Z389" s="28"/>
      <c r="AA389" s="77"/>
      <c r="AB389" s="77"/>
      <c r="AC389" s="28"/>
      <c r="AD389" s="74"/>
      <c r="AE389" s="36"/>
      <c r="AF389" s="28"/>
      <c r="AG389" s="28"/>
      <c r="AH389" s="28"/>
      <c r="AI389" s="28"/>
      <c r="AJ389" s="28"/>
      <c r="AK389" s="28"/>
      <c r="AL389" s="18"/>
      <c r="AM389" s="18"/>
      <c r="AN389" s="18"/>
      <c r="AO389" s="227"/>
      <c r="AP389" s="212"/>
      <c r="AQ389" s="212"/>
      <c r="AR389" s="212"/>
      <c r="AS389" s="84"/>
      <c r="AT389" s="84"/>
      <c r="AU389" s="85"/>
      <c r="AV389" s="94"/>
      <c r="AW389" s="94"/>
      <c r="AX389" s="94"/>
      <c r="AY389" s="94"/>
      <c r="AZ389" s="94"/>
      <c r="BA389" s="94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</row>
    <row r="390" ht="12.75" customHeight="1">
      <c r="A390" s="18"/>
      <c r="B390" s="18"/>
      <c r="C390" s="1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9"/>
      <c r="R390" s="28"/>
      <c r="S390" s="28"/>
      <c r="T390" s="28"/>
      <c r="U390" s="28"/>
      <c r="V390" s="70"/>
      <c r="W390" s="70"/>
      <c r="X390" s="149"/>
      <c r="Y390" s="28"/>
      <c r="Z390" s="28"/>
      <c r="AA390" s="77"/>
      <c r="AB390" s="77"/>
      <c r="AC390" s="28"/>
      <c r="AD390" s="74"/>
      <c r="AE390" s="36"/>
      <c r="AF390" s="28"/>
      <c r="AG390" s="28"/>
      <c r="AH390" s="28"/>
      <c r="AI390" s="28"/>
      <c r="AJ390" s="28"/>
      <c r="AK390" s="28"/>
      <c r="AL390" s="18"/>
      <c r="AM390" s="18"/>
      <c r="AN390" s="18"/>
      <c r="AO390" s="227"/>
      <c r="AP390" s="212"/>
      <c r="AQ390" s="212"/>
      <c r="AR390" s="212"/>
      <c r="AS390" s="84"/>
      <c r="AT390" s="84"/>
      <c r="AU390" s="85"/>
      <c r="AV390" s="94"/>
      <c r="AW390" s="94"/>
      <c r="AX390" s="94"/>
      <c r="AY390" s="94"/>
      <c r="AZ390" s="94"/>
      <c r="BA390" s="94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</row>
    <row r="391" ht="12.75" customHeight="1">
      <c r="A391" s="18"/>
      <c r="B391" s="18"/>
      <c r="C391" s="1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9"/>
      <c r="R391" s="28"/>
      <c r="S391" s="28"/>
      <c r="T391" s="28"/>
      <c r="U391" s="28"/>
      <c r="V391" s="70"/>
      <c r="W391" s="70"/>
      <c r="X391" s="149"/>
      <c r="Y391" s="28"/>
      <c r="Z391" s="28"/>
      <c r="AA391" s="77"/>
      <c r="AB391" s="77"/>
      <c r="AC391" s="28"/>
      <c r="AD391" s="74"/>
      <c r="AE391" s="36"/>
      <c r="AF391" s="28"/>
      <c r="AG391" s="28"/>
      <c r="AH391" s="28"/>
      <c r="AI391" s="28"/>
      <c r="AJ391" s="28"/>
      <c r="AK391" s="28"/>
      <c r="AL391" s="18"/>
      <c r="AM391" s="18"/>
      <c r="AN391" s="18"/>
      <c r="AO391" s="227"/>
      <c r="AP391" s="212"/>
      <c r="AQ391" s="212"/>
      <c r="AR391" s="212"/>
      <c r="AS391" s="84"/>
      <c r="AT391" s="84"/>
      <c r="AU391" s="85"/>
      <c r="AV391" s="94"/>
      <c r="AW391" s="94"/>
      <c r="AX391" s="94"/>
      <c r="AY391" s="94"/>
      <c r="AZ391" s="94"/>
      <c r="BA391" s="94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</row>
    <row r="392" ht="12.75" customHeight="1">
      <c r="A392" s="18"/>
      <c r="B392" s="18"/>
      <c r="C392" s="1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9"/>
      <c r="R392" s="28"/>
      <c r="S392" s="28"/>
      <c r="T392" s="28"/>
      <c r="U392" s="28"/>
      <c r="V392" s="70"/>
      <c r="W392" s="70"/>
      <c r="X392" s="149"/>
      <c r="Y392" s="28"/>
      <c r="Z392" s="28"/>
      <c r="AA392" s="77"/>
      <c r="AB392" s="77"/>
      <c r="AC392" s="28"/>
      <c r="AD392" s="74"/>
      <c r="AE392" s="36"/>
      <c r="AF392" s="28"/>
      <c r="AG392" s="28"/>
      <c r="AH392" s="28"/>
      <c r="AI392" s="28"/>
      <c r="AJ392" s="28"/>
      <c r="AK392" s="28"/>
      <c r="AL392" s="18"/>
      <c r="AM392" s="18"/>
      <c r="AN392" s="18"/>
      <c r="AO392" s="227"/>
      <c r="AP392" s="212"/>
      <c r="AQ392" s="212"/>
      <c r="AR392" s="212"/>
      <c r="AS392" s="84"/>
      <c r="AT392" s="84"/>
      <c r="AU392" s="85"/>
      <c r="AV392" s="94"/>
      <c r="AW392" s="94"/>
      <c r="AX392" s="94"/>
      <c r="AY392" s="94"/>
      <c r="AZ392" s="94"/>
      <c r="BA392" s="94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</row>
    <row r="393" ht="12.75" customHeight="1">
      <c r="A393" s="18"/>
      <c r="B393" s="18"/>
      <c r="C393" s="1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9"/>
      <c r="R393" s="28"/>
      <c r="S393" s="28"/>
      <c r="T393" s="28"/>
      <c r="U393" s="28"/>
      <c r="V393" s="70"/>
      <c r="W393" s="70"/>
      <c r="X393" s="149"/>
      <c r="Y393" s="28"/>
      <c r="Z393" s="28"/>
      <c r="AA393" s="77"/>
      <c r="AB393" s="77"/>
      <c r="AC393" s="28"/>
      <c r="AD393" s="74"/>
      <c r="AE393" s="36"/>
      <c r="AF393" s="28"/>
      <c r="AG393" s="28"/>
      <c r="AH393" s="28"/>
      <c r="AI393" s="28"/>
      <c r="AJ393" s="28"/>
      <c r="AK393" s="28"/>
      <c r="AL393" s="18"/>
      <c r="AM393" s="18"/>
      <c r="AN393" s="18"/>
      <c r="AO393" s="227"/>
      <c r="AP393" s="212"/>
      <c r="AQ393" s="212"/>
      <c r="AR393" s="212"/>
      <c r="AS393" s="84"/>
      <c r="AT393" s="84"/>
      <c r="AU393" s="85"/>
      <c r="AV393" s="94"/>
      <c r="AW393" s="94"/>
      <c r="AX393" s="94"/>
      <c r="AY393" s="94"/>
      <c r="AZ393" s="94"/>
      <c r="BA393" s="94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</row>
    <row r="394" ht="12.75" customHeight="1">
      <c r="A394" s="18"/>
      <c r="B394" s="18"/>
      <c r="C394" s="1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9"/>
      <c r="R394" s="28"/>
      <c r="S394" s="28"/>
      <c r="T394" s="28"/>
      <c r="U394" s="28"/>
      <c r="V394" s="70"/>
      <c r="W394" s="70"/>
      <c r="X394" s="149"/>
      <c r="Y394" s="28"/>
      <c r="Z394" s="28"/>
      <c r="AA394" s="77"/>
      <c r="AB394" s="77"/>
      <c r="AC394" s="28"/>
      <c r="AD394" s="74"/>
      <c r="AE394" s="36"/>
      <c r="AF394" s="28"/>
      <c r="AG394" s="28"/>
      <c r="AH394" s="28"/>
      <c r="AI394" s="28"/>
      <c r="AJ394" s="28"/>
      <c r="AK394" s="28"/>
      <c r="AL394" s="18"/>
      <c r="AM394" s="18"/>
      <c r="AN394" s="18"/>
      <c r="AO394" s="227"/>
      <c r="AP394" s="212"/>
      <c r="AQ394" s="212"/>
      <c r="AR394" s="212"/>
      <c r="AS394" s="84"/>
      <c r="AT394" s="84"/>
      <c r="AU394" s="85"/>
      <c r="AV394" s="94"/>
      <c r="AW394" s="94"/>
      <c r="AX394" s="94"/>
      <c r="AY394" s="94"/>
      <c r="AZ394" s="94"/>
      <c r="BA394" s="94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</row>
    <row r="395" ht="12.75" customHeight="1">
      <c r="A395" s="18"/>
      <c r="B395" s="18"/>
      <c r="C395" s="1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9"/>
      <c r="R395" s="28"/>
      <c r="S395" s="28"/>
      <c r="T395" s="28"/>
      <c r="U395" s="28"/>
      <c r="V395" s="70"/>
      <c r="W395" s="70"/>
      <c r="X395" s="149"/>
      <c r="Y395" s="28"/>
      <c r="Z395" s="28"/>
      <c r="AA395" s="77"/>
      <c r="AB395" s="77"/>
      <c r="AC395" s="28"/>
      <c r="AD395" s="74"/>
      <c r="AE395" s="36"/>
      <c r="AF395" s="28"/>
      <c r="AG395" s="28"/>
      <c r="AH395" s="28"/>
      <c r="AI395" s="28"/>
      <c r="AJ395" s="28"/>
      <c r="AK395" s="28"/>
      <c r="AL395" s="18"/>
      <c r="AM395" s="18"/>
      <c r="AN395" s="18"/>
      <c r="AO395" s="227"/>
      <c r="AP395" s="212"/>
      <c r="AQ395" s="212"/>
      <c r="AR395" s="212"/>
      <c r="AS395" s="84"/>
      <c r="AT395" s="84"/>
      <c r="AU395" s="85"/>
      <c r="AV395" s="94"/>
      <c r="AW395" s="94"/>
      <c r="AX395" s="94"/>
      <c r="AY395" s="94"/>
      <c r="AZ395" s="94"/>
      <c r="BA395" s="94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</row>
    <row r="396" ht="12.75" customHeight="1">
      <c r="A396" s="18"/>
      <c r="B396" s="18"/>
      <c r="C396" s="1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9"/>
      <c r="R396" s="28"/>
      <c r="S396" s="28"/>
      <c r="T396" s="28"/>
      <c r="U396" s="28"/>
      <c r="V396" s="70"/>
      <c r="W396" s="70"/>
      <c r="X396" s="149"/>
      <c r="Y396" s="28"/>
      <c r="Z396" s="28"/>
      <c r="AA396" s="77"/>
      <c r="AB396" s="77"/>
      <c r="AC396" s="28"/>
      <c r="AD396" s="74"/>
      <c r="AE396" s="36"/>
      <c r="AF396" s="28"/>
      <c r="AG396" s="28"/>
      <c r="AH396" s="28"/>
      <c r="AI396" s="28"/>
      <c r="AJ396" s="28"/>
      <c r="AK396" s="28"/>
      <c r="AL396" s="18"/>
      <c r="AM396" s="18"/>
      <c r="AN396" s="18"/>
      <c r="AO396" s="227"/>
      <c r="AP396" s="212"/>
      <c r="AQ396" s="212"/>
      <c r="AR396" s="212"/>
      <c r="AS396" s="84"/>
      <c r="AT396" s="84"/>
      <c r="AU396" s="85"/>
      <c r="AV396" s="94"/>
      <c r="AW396" s="94"/>
      <c r="AX396" s="94"/>
      <c r="AY396" s="94"/>
      <c r="AZ396" s="94"/>
      <c r="BA396" s="94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</row>
    <row r="397" ht="12.75" customHeight="1">
      <c r="A397" s="18"/>
      <c r="B397" s="18"/>
      <c r="C397" s="1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9"/>
      <c r="R397" s="28"/>
      <c r="S397" s="28"/>
      <c r="T397" s="28"/>
      <c r="U397" s="28"/>
      <c r="V397" s="70"/>
      <c r="W397" s="70"/>
      <c r="X397" s="149"/>
      <c r="Y397" s="28"/>
      <c r="Z397" s="28"/>
      <c r="AA397" s="77"/>
      <c r="AB397" s="77"/>
      <c r="AC397" s="28"/>
      <c r="AD397" s="74"/>
      <c r="AE397" s="36"/>
      <c r="AF397" s="28"/>
      <c r="AG397" s="28"/>
      <c r="AH397" s="28"/>
      <c r="AI397" s="28"/>
      <c r="AJ397" s="28"/>
      <c r="AK397" s="28"/>
      <c r="AL397" s="18"/>
      <c r="AM397" s="18"/>
      <c r="AN397" s="18"/>
      <c r="AO397" s="227"/>
      <c r="AP397" s="212"/>
      <c r="AQ397" s="212"/>
      <c r="AR397" s="212"/>
      <c r="AS397" s="84"/>
      <c r="AT397" s="84"/>
      <c r="AU397" s="85"/>
      <c r="AV397" s="94"/>
      <c r="AW397" s="94"/>
      <c r="AX397" s="94"/>
      <c r="AY397" s="94"/>
      <c r="AZ397" s="94"/>
      <c r="BA397" s="94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</row>
    <row r="398" ht="12.75" customHeight="1">
      <c r="A398" s="18"/>
      <c r="B398" s="18"/>
      <c r="C398" s="1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9"/>
      <c r="R398" s="28"/>
      <c r="S398" s="28"/>
      <c r="T398" s="28"/>
      <c r="U398" s="28"/>
      <c r="V398" s="70"/>
      <c r="W398" s="70"/>
      <c r="X398" s="149"/>
      <c r="Y398" s="28"/>
      <c r="Z398" s="28"/>
      <c r="AA398" s="77"/>
      <c r="AB398" s="77"/>
      <c r="AC398" s="28"/>
      <c r="AD398" s="74"/>
      <c r="AE398" s="36"/>
      <c r="AF398" s="28"/>
      <c r="AG398" s="28"/>
      <c r="AH398" s="28"/>
      <c r="AI398" s="28"/>
      <c r="AJ398" s="28"/>
      <c r="AK398" s="28"/>
      <c r="AL398" s="18"/>
      <c r="AM398" s="18"/>
      <c r="AN398" s="18"/>
      <c r="AO398" s="227"/>
      <c r="AP398" s="212"/>
      <c r="AQ398" s="212"/>
      <c r="AR398" s="212"/>
      <c r="AS398" s="84"/>
      <c r="AT398" s="84"/>
      <c r="AU398" s="85"/>
      <c r="AV398" s="94"/>
      <c r="AW398" s="94"/>
      <c r="AX398" s="94"/>
      <c r="AY398" s="94"/>
      <c r="AZ398" s="94"/>
      <c r="BA398" s="94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</row>
    <row r="399" ht="12.75" customHeight="1">
      <c r="A399" s="18"/>
      <c r="B399" s="18"/>
      <c r="C399" s="1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9"/>
      <c r="R399" s="28"/>
      <c r="S399" s="28"/>
      <c r="T399" s="28"/>
      <c r="U399" s="28"/>
      <c r="V399" s="70"/>
      <c r="W399" s="70"/>
      <c r="X399" s="149"/>
      <c r="Y399" s="28"/>
      <c r="Z399" s="28"/>
      <c r="AA399" s="77"/>
      <c r="AB399" s="77"/>
      <c r="AC399" s="28"/>
      <c r="AD399" s="74"/>
      <c r="AE399" s="36"/>
      <c r="AF399" s="28"/>
      <c r="AG399" s="28"/>
      <c r="AH399" s="28"/>
      <c r="AI399" s="28"/>
      <c r="AJ399" s="28"/>
      <c r="AK399" s="28"/>
      <c r="AL399" s="18"/>
      <c r="AM399" s="18"/>
      <c r="AN399" s="18"/>
      <c r="AO399" s="227"/>
      <c r="AP399" s="212"/>
      <c r="AQ399" s="212"/>
      <c r="AR399" s="212"/>
      <c r="AS399" s="84"/>
      <c r="AT399" s="84"/>
      <c r="AU399" s="85"/>
      <c r="AV399" s="94"/>
      <c r="AW399" s="94"/>
      <c r="AX399" s="94"/>
      <c r="AY399" s="94"/>
      <c r="AZ399" s="94"/>
      <c r="BA399" s="94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</row>
    <row r="400" ht="12.75" customHeight="1">
      <c r="A400" s="18"/>
      <c r="B400" s="18"/>
      <c r="C400" s="1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9"/>
      <c r="R400" s="28"/>
      <c r="S400" s="28"/>
      <c r="T400" s="28"/>
      <c r="U400" s="28"/>
      <c r="V400" s="70"/>
      <c r="W400" s="70"/>
      <c r="X400" s="149"/>
      <c r="Y400" s="28"/>
      <c r="Z400" s="28"/>
      <c r="AA400" s="77"/>
      <c r="AB400" s="77"/>
      <c r="AC400" s="28"/>
      <c r="AD400" s="74"/>
      <c r="AE400" s="36"/>
      <c r="AF400" s="28"/>
      <c r="AG400" s="28"/>
      <c r="AH400" s="28"/>
      <c r="AI400" s="28"/>
      <c r="AJ400" s="28"/>
      <c r="AK400" s="28"/>
      <c r="AL400" s="18"/>
      <c r="AM400" s="18"/>
      <c r="AN400" s="18"/>
      <c r="AO400" s="227"/>
      <c r="AP400" s="212"/>
      <c r="AQ400" s="212"/>
      <c r="AR400" s="212"/>
      <c r="AS400" s="84"/>
      <c r="AT400" s="84"/>
      <c r="AU400" s="85"/>
      <c r="AV400" s="94"/>
      <c r="AW400" s="94"/>
      <c r="AX400" s="94"/>
      <c r="AY400" s="94"/>
      <c r="AZ400" s="94"/>
      <c r="BA400" s="94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</row>
    <row r="401" ht="12.75" customHeight="1">
      <c r="A401" s="18"/>
      <c r="B401" s="18"/>
      <c r="C401" s="1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9"/>
      <c r="R401" s="28"/>
      <c r="S401" s="28"/>
      <c r="T401" s="28"/>
      <c r="U401" s="28"/>
      <c r="V401" s="70"/>
      <c r="W401" s="70"/>
      <c r="X401" s="149"/>
      <c r="Y401" s="28"/>
      <c r="Z401" s="28"/>
      <c r="AA401" s="77"/>
      <c r="AB401" s="77"/>
      <c r="AC401" s="28"/>
      <c r="AD401" s="74"/>
      <c r="AE401" s="36"/>
      <c r="AF401" s="28"/>
      <c r="AG401" s="28"/>
      <c r="AH401" s="28"/>
      <c r="AI401" s="28"/>
      <c r="AJ401" s="28"/>
      <c r="AK401" s="28"/>
      <c r="AL401" s="18"/>
      <c r="AM401" s="18"/>
      <c r="AN401" s="18"/>
      <c r="AO401" s="227"/>
      <c r="AP401" s="212"/>
      <c r="AQ401" s="212"/>
      <c r="AR401" s="212"/>
      <c r="AS401" s="84"/>
      <c r="AT401" s="84"/>
      <c r="AU401" s="85"/>
      <c r="AV401" s="94"/>
      <c r="AW401" s="94"/>
      <c r="AX401" s="94"/>
      <c r="AY401" s="94"/>
      <c r="AZ401" s="94"/>
      <c r="BA401" s="94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</row>
    <row r="402" ht="12.75" customHeight="1">
      <c r="A402" s="18"/>
      <c r="B402" s="18"/>
      <c r="C402" s="1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9"/>
      <c r="R402" s="28"/>
      <c r="S402" s="28"/>
      <c r="T402" s="28"/>
      <c r="U402" s="28"/>
      <c r="V402" s="70"/>
      <c r="W402" s="70"/>
      <c r="X402" s="149"/>
      <c r="Y402" s="28"/>
      <c r="Z402" s="28"/>
      <c r="AA402" s="77"/>
      <c r="AB402" s="77"/>
      <c r="AC402" s="28"/>
      <c r="AD402" s="74"/>
      <c r="AE402" s="36"/>
      <c r="AF402" s="28"/>
      <c r="AG402" s="28"/>
      <c r="AH402" s="28"/>
      <c r="AI402" s="28"/>
      <c r="AJ402" s="28"/>
      <c r="AK402" s="28"/>
      <c r="AL402" s="18"/>
      <c r="AM402" s="18"/>
      <c r="AN402" s="18"/>
      <c r="AO402" s="227"/>
      <c r="AP402" s="212"/>
      <c r="AQ402" s="212"/>
      <c r="AR402" s="212"/>
      <c r="AS402" s="84"/>
      <c r="AT402" s="84"/>
      <c r="AU402" s="85"/>
      <c r="AV402" s="94"/>
      <c r="AW402" s="94"/>
      <c r="AX402" s="94"/>
      <c r="AY402" s="94"/>
      <c r="AZ402" s="94"/>
      <c r="BA402" s="94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</row>
    <row r="403" ht="12.75" customHeight="1">
      <c r="A403" s="18"/>
      <c r="B403" s="18"/>
      <c r="C403" s="1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9"/>
      <c r="R403" s="28"/>
      <c r="S403" s="28"/>
      <c r="T403" s="28"/>
      <c r="U403" s="28"/>
      <c r="V403" s="70"/>
      <c r="W403" s="70"/>
      <c r="X403" s="149"/>
      <c r="Y403" s="28"/>
      <c r="Z403" s="28"/>
      <c r="AA403" s="77"/>
      <c r="AB403" s="77"/>
      <c r="AC403" s="28"/>
      <c r="AD403" s="74"/>
      <c r="AE403" s="36"/>
      <c r="AF403" s="28"/>
      <c r="AG403" s="28"/>
      <c r="AH403" s="28"/>
      <c r="AI403" s="28"/>
      <c r="AJ403" s="28"/>
      <c r="AK403" s="28"/>
      <c r="AL403" s="18"/>
      <c r="AM403" s="18"/>
      <c r="AN403" s="18"/>
      <c r="AO403" s="227"/>
      <c r="AP403" s="212"/>
      <c r="AQ403" s="212"/>
      <c r="AR403" s="212"/>
      <c r="AS403" s="84"/>
      <c r="AT403" s="84"/>
      <c r="AU403" s="85"/>
      <c r="AV403" s="94"/>
      <c r="AW403" s="94"/>
      <c r="AX403" s="94"/>
      <c r="AY403" s="94"/>
      <c r="AZ403" s="94"/>
      <c r="BA403" s="94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</row>
    <row r="404" ht="12.75" customHeight="1">
      <c r="A404" s="18"/>
      <c r="B404" s="18"/>
      <c r="C404" s="1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9"/>
      <c r="R404" s="28"/>
      <c r="S404" s="28"/>
      <c r="T404" s="28"/>
      <c r="U404" s="28"/>
      <c r="V404" s="70"/>
      <c r="W404" s="70"/>
      <c r="X404" s="149"/>
      <c r="Y404" s="28"/>
      <c r="Z404" s="28"/>
      <c r="AA404" s="77"/>
      <c r="AB404" s="77"/>
      <c r="AC404" s="28"/>
      <c r="AD404" s="74"/>
      <c r="AE404" s="36"/>
      <c r="AF404" s="28"/>
      <c r="AG404" s="28"/>
      <c r="AH404" s="28"/>
      <c r="AI404" s="28"/>
      <c r="AJ404" s="28"/>
      <c r="AK404" s="28"/>
      <c r="AL404" s="18"/>
      <c r="AM404" s="18"/>
      <c r="AN404" s="18"/>
      <c r="AO404" s="227"/>
      <c r="AP404" s="212"/>
      <c r="AQ404" s="212"/>
      <c r="AR404" s="212"/>
      <c r="AS404" s="84"/>
      <c r="AT404" s="84"/>
      <c r="AU404" s="85"/>
      <c r="AV404" s="94"/>
      <c r="AW404" s="94"/>
      <c r="AX404" s="94"/>
      <c r="AY404" s="94"/>
      <c r="AZ404" s="94"/>
      <c r="BA404" s="94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</row>
    <row r="405" ht="12.75" customHeight="1">
      <c r="A405" s="18"/>
      <c r="B405" s="18"/>
      <c r="C405" s="1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9"/>
      <c r="R405" s="28"/>
      <c r="S405" s="28"/>
      <c r="T405" s="28"/>
      <c r="U405" s="28"/>
      <c r="V405" s="70"/>
      <c r="W405" s="70"/>
      <c r="X405" s="149"/>
      <c r="Y405" s="28"/>
      <c r="Z405" s="28"/>
      <c r="AA405" s="77"/>
      <c r="AB405" s="77"/>
      <c r="AC405" s="28"/>
      <c r="AD405" s="74"/>
      <c r="AE405" s="36"/>
      <c r="AF405" s="28"/>
      <c r="AG405" s="28"/>
      <c r="AH405" s="28"/>
      <c r="AI405" s="28"/>
      <c r="AJ405" s="28"/>
      <c r="AK405" s="28"/>
      <c r="AL405" s="18"/>
      <c r="AM405" s="18"/>
      <c r="AN405" s="18"/>
      <c r="AO405" s="227"/>
      <c r="AP405" s="212"/>
      <c r="AQ405" s="212"/>
      <c r="AR405" s="212"/>
      <c r="AS405" s="84"/>
      <c r="AT405" s="84"/>
      <c r="AU405" s="85"/>
      <c r="AV405" s="94"/>
      <c r="AW405" s="94"/>
      <c r="AX405" s="94"/>
      <c r="AY405" s="94"/>
      <c r="AZ405" s="94"/>
      <c r="BA405" s="94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</row>
    <row r="406" ht="12.75" customHeight="1">
      <c r="A406" s="18"/>
      <c r="B406" s="18"/>
      <c r="C406" s="1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9"/>
      <c r="R406" s="28"/>
      <c r="S406" s="28"/>
      <c r="T406" s="28"/>
      <c r="U406" s="28"/>
      <c r="V406" s="70"/>
      <c r="W406" s="70"/>
      <c r="X406" s="149"/>
      <c r="Y406" s="28"/>
      <c r="Z406" s="28"/>
      <c r="AA406" s="77"/>
      <c r="AB406" s="77"/>
      <c r="AC406" s="28"/>
      <c r="AD406" s="74"/>
      <c r="AE406" s="36"/>
      <c r="AF406" s="28"/>
      <c r="AG406" s="28"/>
      <c r="AH406" s="28"/>
      <c r="AI406" s="28"/>
      <c r="AJ406" s="28"/>
      <c r="AK406" s="28"/>
      <c r="AL406" s="18"/>
      <c r="AM406" s="18"/>
      <c r="AN406" s="18"/>
      <c r="AO406" s="227"/>
      <c r="AP406" s="212"/>
      <c r="AQ406" s="212"/>
      <c r="AR406" s="212"/>
      <c r="AS406" s="84"/>
      <c r="AT406" s="84"/>
      <c r="AU406" s="85"/>
      <c r="AV406" s="94"/>
      <c r="AW406" s="94"/>
      <c r="AX406" s="94"/>
      <c r="AY406" s="94"/>
      <c r="AZ406" s="94"/>
      <c r="BA406" s="94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</row>
    <row r="407" ht="12.75" customHeight="1">
      <c r="A407" s="18"/>
      <c r="B407" s="18"/>
      <c r="C407" s="1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9"/>
      <c r="R407" s="28"/>
      <c r="S407" s="28"/>
      <c r="T407" s="28"/>
      <c r="U407" s="28"/>
      <c r="V407" s="70"/>
      <c r="W407" s="70"/>
      <c r="X407" s="149"/>
      <c r="Y407" s="28"/>
      <c r="Z407" s="28"/>
      <c r="AA407" s="77"/>
      <c r="AB407" s="77"/>
      <c r="AC407" s="28"/>
      <c r="AD407" s="74"/>
      <c r="AE407" s="36"/>
      <c r="AF407" s="28"/>
      <c r="AG407" s="28"/>
      <c r="AH407" s="28"/>
      <c r="AI407" s="28"/>
      <c r="AJ407" s="28"/>
      <c r="AK407" s="28"/>
      <c r="AL407" s="18"/>
      <c r="AM407" s="18"/>
      <c r="AN407" s="18"/>
      <c r="AO407" s="227"/>
      <c r="AP407" s="212"/>
      <c r="AQ407" s="212"/>
      <c r="AR407" s="212"/>
      <c r="AS407" s="84"/>
      <c r="AT407" s="84"/>
      <c r="AU407" s="85"/>
      <c r="AV407" s="94"/>
      <c r="AW407" s="94"/>
      <c r="AX407" s="94"/>
      <c r="AY407" s="94"/>
      <c r="AZ407" s="94"/>
      <c r="BA407" s="94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</row>
    <row r="408" ht="12.75" customHeight="1">
      <c r="A408" s="18"/>
      <c r="B408" s="18"/>
      <c r="C408" s="1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9"/>
      <c r="R408" s="28"/>
      <c r="S408" s="28"/>
      <c r="T408" s="28"/>
      <c r="U408" s="28"/>
      <c r="V408" s="70"/>
      <c r="W408" s="70"/>
      <c r="X408" s="149"/>
      <c r="Y408" s="28"/>
      <c r="Z408" s="28"/>
      <c r="AA408" s="77"/>
      <c r="AB408" s="77"/>
      <c r="AC408" s="28"/>
      <c r="AD408" s="74"/>
      <c r="AE408" s="36"/>
      <c r="AF408" s="28"/>
      <c r="AG408" s="28"/>
      <c r="AH408" s="28"/>
      <c r="AI408" s="28"/>
      <c r="AJ408" s="28"/>
      <c r="AK408" s="28"/>
      <c r="AL408" s="18"/>
      <c r="AM408" s="18"/>
      <c r="AN408" s="18"/>
      <c r="AO408" s="227"/>
      <c r="AP408" s="212"/>
      <c r="AQ408" s="212"/>
      <c r="AR408" s="212"/>
      <c r="AS408" s="84"/>
      <c r="AT408" s="84"/>
      <c r="AU408" s="85"/>
      <c r="AV408" s="94"/>
      <c r="AW408" s="94"/>
      <c r="AX408" s="94"/>
      <c r="AY408" s="94"/>
      <c r="AZ408" s="94"/>
      <c r="BA408" s="94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</row>
    <row r="409" ht="12.75" customHeight="1">
      <c r="A409" s="18"/>
      <c r="B409" s="18"/>
      <c r="C409" s="1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9"/>
      <c r="R409" s="28"/>
      <c r="S409" s="28"/>
      <c r="T409" s="28"/>
      <c r="U409" s="28"/>
      <c r="V409" s="70"/>
      <c r="W409" s="70"/>
      <c r="X409" s="149"/>
      <c r="Y409" s="28"/>
      <c r="Z409" s="28"/>
      <c r="AA409" s="77"/>
      <c r="AB409" s="77"/>
      <c r="AC409" s="28"/>
      <c r="AD409" s="74"/>
      <c r="AE409" s="36"/>
      <c r="AF409" s="28"/>
      <c r="AG409" s="28"/>
      <c r="AH409" s="28"/>
      <c r="AI409" s="28"/>
      <c r="AJ409" s="28"/>
      <c r="AK409" s="28"/>
      <c r="AL409" s="18"/>
      <c r="AM409" s="18"/>
      <c r="AN409" s="18"/>
      <c r="AO409" s="227"/>
      <c r="AP409" s="212"/>
      <c r="AQ409" s="212"/>
      <c r="AR409" s="212"/>
      <c r="AS409" s="84"/>
      <c r="AT409" s="84"/>
      <c r="AU409" s="85"/>
      <c r="AV409" s="94"/>
      <c r="AW409" s="94"/>
      <c r="AX409" s="94"/>
      <c r="AY409" s="94"/>
      <c r="AZ409" s="94"/>
      <c r="BA409" s="94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</row>
    <row r="410" ht="12.75" customHeight="1">
      <c r="A410" s="18"/>
      <c r="B410" s="18"/>
      <c r="C410" s="1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9"/>
      <c r="R410" s="28"/>
      <c r="S410" s="28"/>
      <c r="T410" s="28"/>
      <c r="U410" s="28"/>
      <c r="V410" s="70"/>
      <c r="W410" s="70"/>
      <c r="X410" s="149"/>
      <c r="Y410" s="28"/>
      <c r="Z410" s="28"/>
      <c r="AA410" s="77"/>
      <c r="AB410" s="77"/>
      <c r="AC410" s="28"/>
      <c r="AD410" s="74"/>
      <c r="AE410" s="36"/>
      <c r="AF410" s="28"/>
      <c r="AG410" s="28"/>
      <c r="AH410" s="28"/>
      <c r="AI410" s="28"/>
      <c r="AJ410" s="28"/>
      <c r="AK410" s="28"/>
      <c r="AL410" s="18"/>
      <c r="AM410" s="18"/>
      <c r="AN410" s="18"/>
      <c r="AO410" s="227"/>
      <c r="AP410" s="212"/>
      <c r="AQ410" s="212"/>
      <c r="AR410" s="212"/>
      <c r="AS410" s="84"/>
      <c r="AT410" s="84"/>
      <c r="AU410" s="85"/>
      <c r="AV410" s="94"/>
      <c r="AW410" s="94"/>
      <c r="AX410" s="94"/>
      <c r="AY410" s="94"/>
      <c r="AZ410" s="94"/>
      <c r="BA410" s="94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</row>
    <row r="411" ht="12.75" customHeight="1">
      <c r="A411" s="18"/>
      <c r="B411" s="18"/>
      <c r="C411" s="1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9"/>
      <c r="R411" s="28"/>
      <c r="S411" s="28"/>
      <c r="T411" s="28"/>
      <c r="U411" s="28"/>
      <c r="V411" s="70"/>
      <c r="W411" s="70"/>
      <c r="X411" s="149"/>
      <c r="Y411" s="28"/>
      <c r="Z411" s="28"/>
      <c r="AA411" s="77"/>
      <c r="AB411" s="77"/>
      <c r="AC411" s="28"/>
      <c r="AD411" s="74"/>
      <c r="AE411" s="36"/>
      <c r="AF411" s="28"/>
      <c r="AG411" s="28"/>
      <c r="AH411" s="28"/>
      <c r="AI411" s="28"/>
      <c r="AJ411" s="28"/>
      <c r="AK411" s="28"/>
      <c r="AL411" s="18"/>
      <c r="AM411" s="18"/>
      <c r="AN411" s="18"/>
      <c r="AO411" s="227"/>
      <c r="AP411" s="212"/>
      <c r="AQ411" s="212"/>
      <c r="AR411" s="212"/>
      <c r="AS411" s="84"/>
      <c r="AT411" s="84"/>
      <c r="AU411" s="85"/>
      <c r="AV411" s="94"/>
      <c r="AW411" s="94"/>
      <c r="AX411" s="94"/>
      <c r="AY411" s="94"/>
      <c r="AZ411" s="94"/>
      <c r="BA411" s="94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</row>
    <row r="412" ht="12.75" customHeight="1">
      <c r="A412" s="18"/>
      <c r="B412" s="18"/>
      <c r="C412" s="1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9"/>
      <c r="R412" s="28"/>
      <c r="S412" s="28"/>
      <c r="T412" s="28"/>
      <c r="U412" s="28"/>
      <c r="V412" s="70"/>
      <c r="W412" s="70"/>
      <c r="X412" s="149"/>
      <c r="Y412" s="28"/>
      <c r="Z412" s="28"/>
      <c r="AA412" s="77"/>
      <c r="AB412" s="77"/>
      <c r="AC412" s="28"/>
      <c r="AD412" s="74"/>
      <c r="AE412" s="36"/>
      <c r="AF412" s="28"/>
      <c r="AG412" s="28"/>
      <c r="AH412" s="28"/>
      <c r="AI412" s="28"/>
      <c r="AJ412" s="28"/>
      <c r="AK412" s="28"/>
      <c r="AL412" s="18"/>
      <c r="AM412" s="18"/>
      <c r="AN412" s="18"/>
      <c r="AO412" s="227"/>
      <c r="AP412" s="212"/>
      <c r="AQ412" s="212"/>
      <c r="AR412" s="212"/>
      <c r="AS412" s="84"/>
      <c r="AT412" s="84"/>
      <c r="AU412" s="85"/>
      <c r="AV412" s="94"/>
      <c r="AW412" s="94"/>
      <c r="AX412" s="94"/>
      <c r="AY412" s="94"/>
      <c r="AZ412" s="94"/>
      <c r="BA412" s="94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</row>
    <row r="413" ht="12.75" customHeight="1">
      <c r="A413" s="18"/>
      <c r="B413" s="18"/>
      <c r="C413" s="1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9"/>
      <c r="R413" s="28"/>
      <c r="S413" s="28"/>
      <c r="T413" s="28"/>
      <c r="U413" s="28"/>
      <c r="V413" s="70"/>
      <c r="W413" s="70"/>
      <c r="X413" s="149"/>
      <c r="Y413" s="28"/>
      <c r="Z413" s="28"/>
      <c r="AA413" s="77"/>
      <c r="AB413" s="77"/>
      <c r="AC413" s="28"/>
      <c r="AD413" s="74"/>
      <c r="AE413" s="36"/>
      <c r="AF413" s="28"/>
      <c r="AG413" s="28"/>
      <c r="AH413" s="28"/>
      <c r="AI413" s="28"/>
      <c r="AJ413" s="28"/>
      <c r="AK413" s="28"/>
      <c r="AL413" s="18"/>
      <c r="AM413" s="18"/>
      <c r="AN413" s="18"/>
      <c r="AO413" s="227"/>
      <c r="AP413" s="212"/>
      <c r="AQ413" s="212"/>
      <c r="AR413" s="212"/>
      <c r="AS413" s="84"/>
      <c r="AT413" s="84"/>
      <c r="AU413" s="85"/>
      <c r="AV413" s="94"/>
      <c r="AW413" s="94"/>
      <c r="AX413" s="94"/>
      <c r="AY413" s="94"/>
      <c r="AZ413" s="94"/>
      <c r="BA413" s="94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</row>
    <row r="414" ht="12.75" customHeight="1">
      <c r="A414" s="18"/>
      <c r="B414" s="18"/>
      <c r="C414" s="1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9"/>
      <c r="R414" s="28"/>
      <c r="S414" s="28"/>
      <c r="T414" s="28"/>
      <c r="U414" s="28"/>
      <c r="V414" s="70"/>
      <c r="W414" s="70"/>
      <c r="X414" s="149"/>
      <c r="Y414" s="28"/>
      <c r="Z414" s="28"/>
      <c r="AA414" s="77"/>
      <c r="AB414" s="77"/>
      <c r="AC414" s="28"/>
      <c r="AD414" s="74"/>
      <c r="AE414" s="36"/>
      <c r="AF414" s="28"/>
      <c r="AG414" s="28"/>
      <c r="AH414" s="28"/>
      <c r="AI414" s="28"/>
      <c r="AJ414" s="28"/>
      <c r="AK414" s="28"/>
      <c r="AL414" s="18"/>
      <c r="AM414" s="18"/>
      <c r="AN414" s="18"/>
      <c r="AO414" s="227"/>
      <c r="AP414" s="212"/>
      <c r="AQ414" s="212"/>
      <c r="AR414" s="212"/>
      <c r="AS414" s="84"/>
      <c r="AT414" s="84"/>
      <c r="AU414" s="85"/>
      <c r="AV414" s="94"/>
      <c r="AW414" s="94"/>
      <c r="AX414" s="94"/>
      <c r="AY414" s="94"/>
      <c r="AZ414" s="94"/>
      <c r="BA414" s="94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</row>
    <row r="415" ht="12.75" customHeight="1">
      <c r="A415" s="18"/>
      <c r="B415" s="18"/>
      <c r="C415" s="1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9"/>
      <c r="R415" s="28"/>
      <c r="S415" s="28"/>
      <c r="T415" s="28"/>
      <c r="U415" s="28"/>
      <c r="V415" s="70"/>
      <c r="W415" s="70"/>
      <c r="X415" s="149"/>
      <c r="Y415" s="28"/>
      <c r="Z415" s="28"/>
      <c r="AA415" s="77"/>
      <c r="AB415" s="77"/>
      <c r="AC415" s="28"/>
      <c r="AD415" s="74"/>
      <c r="AE415" s="36"/>
      <c r="AF415" s="28"/>
      <c r="AG415" s="28"/>
      <c r="AH415" s="28"/>
      <c r="AI415" s="28"/>
      <c r="AJ415" s="28"/>
      <c r="AK415" s="28"/>
      <c r="AL415" s="18"/>
      <c r="AM415" s="18"/>
      <c r="AN415" s="18"/>
      <c r="AO415" s="227"/>
      <c r="AP415" s="212"/>
      <c r="AQ415" s="212"/>
      <c r="AR415" s="212"/>
      <c r="AS415" s="84"/>
      <c r="AT415" s="84"/>
      <c r="AU415" s="85"/>
      <c r="AV415" s="94"/>
      <c r="AW415" s="94"/>
      <c r="AX415" s="94"/>
      <c r="AY415" s="94"/>
      <c r="AZ415" s="94"/>
      <c r="BA415" s="94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</row>
    <row r="416" ht="12.75" customHeight="1">
      <c r="A416" s="18"/>
      <c r="B416" s="18"/>
      <c r="C416" s="1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9"/>
      <c r="R416" s="28"/>
      <c r="S416" s="28"/>
      <c r="T416" s="28"/>
      <c r="U416" s="28"/>
      <c r="V416" s="70"/>
      <c r="W416" s="70"/>
      <c r="X416" s="149"/>
      <c r="Y416" s="28"/>
      <c r="Z416" s="28"/>
      <c r="AA416" s="77"/>
      <c r="AB416" s="77"/>
      <c r="AC416" s="28"/>
      <c r="AD416" s="74"/>
      <c r="AE416" s="36"/>
      <c r="AF416" s="28"/>
      <c r="AG416" s="28"/>
      <c r="AH416" s="28"/>
      <c r="AI416" s="28"/>
      <c r="AJ416" s="28"/>
      <c r="AK416" s="28"/>
      <c r="AL416" s="18"/>
      <c r="AM416" s="18"/>
      <c r="AN416" s="18"/>
      <c r="AO416" s="227"/>
      <c r="AP416" s="212"/>
      <c r="AQ416" s="212"/>
      <c r="AR416" s="212"/>
      <c r="AS416" s="84"/>
      <c r="AT416" s="84"/>
      <c r="AU416" s="85"/>
      <c r="AV416" s="94"/>
      <c r="AW416" s="94"/>
      <c r="AX416" s="94"/>
      <c r="AY416" s="94"/>
      <c r="AZ416" s="94"/>
      <c r="BA416" s="94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</row>
    <row r="417" ht="12.75" customHeight="1">
      <c r="A417" s="18"/>
      <c r="B417" s="18"/>
      <c r="C417" s="1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9"/>
      <c r="R417" s="28"/>
      <c r="S417" s="28"/>
      <c r="T417" s="28"/>
      <c r="U417" s="28"/>
      <c r="V417" s="70"/>
      <c r="W417" s="70"/>
      <c r="X417" s="149"/>
      <c r="Y417" s="28"/>
      <c r="Z417" s="28"/>
      <c r="AA417" s="77"/>
      <c r="AB417" s="77"/>
      <c r="AC417" s="28"/>
      <c r="AD417" s="74"/>
      <c r="AE417" s="36"/>
      <c r="AF417" s="28"/>
      <c r="AG417" s="28"/>
      <c r="AH417" s="28"/>
      <c r="AI417" s="28"/>
      <c r="AJ417" s="28"/>
      <c r="AK417" s="28"/>
      <c r="AL417" s="18"/>
      <c r="AM417" s="18"/>
      <c r="AN417" s="18"/>
      <c r="AO417" s="227"/>
      <c r="AP417" s="212"/>
      <c r="AQ417" s="212"/>
      <c r="AR417" s="212"/>
      <c r="AS417" s="84"/>
      <c r="AT417" s="84"/>
      <c r="AU417" s="85"/>
      <c r="AV417" s="94"/>
      <c r="AW417" s="94"/>
      <c r="AX417" s="94"/>
      <c r="AY417" s="94"/>
      <c r="AZ417" s="94"/>
      <c r="BA417" s="94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</row>
    <row r="418" ht="12.75" customHeight="1">
      <c r="A418" s="18"/>
      <c r="B418" s="18"/>
      <c r="C418" s="1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9"/>
      <c r="R418" s="28"/>
      <c r="S418" s="28"/>
      <c r="T418" s="28"/>
      <c r="U418" s="28"/>
      <c r="V418" s="70"/>
      <c r="W418" s="70"/>
      <c r="X418" s="149"/>
      <c r="Y418" s="28"/>
      <c r="Z418" s="28"/>
      <c r="AA418" s="77"/>
      <c r="AB418" s="77"/>
      <c r="AC418" s="28"/>
      <c r="AD418" s="74"/>
      <c r="AE418" s="36"/>
      <c r="AF418" s="28"/>
      <c r="AG418" s="28"/>
      <c r="AH418" s="28"/>
      <c r="AI418" s="28"/>
      <c r="AJ418" s="28"/>
      <c r="AK418" s="28"/>
      <c r="AL418" s="18"/>
      <c r="AM418" s="18"/>
      <c r="AN418" s="18"/>
      <c r="AO418" s="227"/>
      <c r="AP418" s="212"/>
      <c r="AQ418" s="212"/>
      <c r="AR418" s="212"/>
      <c r="AS418" s="84"/>
      <c r="AT418" s="84"/>
      <c r="AU418" s="85"/>
      <c r="AV418" s="94"/>
      <c r="AW418" s="94"/>
      <c r="AX418" s="94"/>
      <c r="AY418" s="94"/>
      <c r="AZ418" s="94"/>
      <c r="BA418" s="94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</row>
    <row r="419" ht="12.75" customHeight="1">
      <c r="A419" s="18"/>
      <c r="B419" s="18"/>
      <c r="C419" s="1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9"/>
      <c r="R419" s="28"/>
      <c r="S419" s="28"/>
      <c r="T419" s="28"/>
      <c r="U419" s="28"/>
      <c r="V419" s="70"/>
      <c r="W419" s="70"/>
      <c r="X419" s="149"/>
      <c r="Y419" s="28"/>
      <c r="Z419" s="28"/>
      <c r="AA419" s="77"/>
      <c r="AB419" s="77"/>
      <c r="AC419" s="28"/>
      <c r="AD419" s="74"/>
      <c r="AE419" s="36"/>
      <c r="AF419" s="28"/>
      <c r="AG419" s="28"/>
      <c r="AH419" s="28"/>
      <c r="AI419" s="28"/>
      <c r="AJ419" s="28"/>
      <c r="AK419" s="28"/>
      <c r="AL419" s="18"/>
      <c r="AM419" s="18"/>
      <c r="AN419" s="18"/>
      <c r="AO419" s="227"/>
      <c r="AP419" s="212"/>
      <c r="AQ419" s="212"/>
      <c r="AR419" s="212"/>
      <c r="AS419" s="84"/>
      <c r="AT419" s="84"/>
      <c r="AU419" s="85"/>
      <c r="AV419" s="94"/>
      <c r="AW419" s="94"/>
      <c r="AX419" s="94"/>
      <c r="AY419" s="94"/>
      <c r="AZ419" s="94"/>
      <c r="BA419" s="94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</row>
    <row r="420" ht="12.75" customHeight="1">
      <c r="A420" s="18"/>
      <c r="B420" s="18"/>
      <c r="C420" s="1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9"/>
      <c r="R420" s="28"/>
      <c r="S420" s="28"/>
      <c r="T420" s="28"/>
      <c r="U420" s="28"/>
      <c r="V420" s="70"/>
      <c r="W420" s="70"/>
      <c r="X420" s="149"/>
      <c r="Y420" s="28"/>
      <c r="Z420" s="28"/>
      <c r="AA420" s="77"/>
      <c r="AB420" s="77"/>
      <c r="AC420" s="28"/>
      <c r="AD420" s="74"/>
      <c r="AE420" s="36"/>
      <c r="AF420" s="28"/>
      <c r="AG420" s="28"/>
      <c r="AH420" s="28"/>
      <c r="AI420" s="28"/>
      <c r="AJ420" s="28"/>
      <c r="AK420" s="28"/>
      <c r="AL420" s="18"/>
      <c r="AM420" s="18"/>
      <c r="AN420" s="18"/>
      <c r="AO420" s="227"/>
      <c r="AP420" s="212"/>
      <c r="AQ420" s="212"/>
      <c r="AR420" s="212"/>
      <c r="AS420" s="84"/>
      <c r="AT420" s="84"/>
      <c r="AU420" s="85"/>
      <c r="AV420" s="94"/>
      <c r="AW420" s="94"/>
      <c r="AX420" s="94"/>
      <c r="AY420" s="94"/>
      <c r="AZ420" s="94"/>
      <c r="BA420" s="94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</row>
    <row r="421" ht="12.75" customHeight="1">
      <c r="A421" s="18"/>
      <c r="B421" s="18"/>
      <c r="C421" s="1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9"/>
      <c r="R421" s="28"/>
      <c r="S421" s="28"/>
      <c r="T421" s="28"/>
      <c r="U421" s="28"/>
      <c r="V421" s="70"/>
      <c r="W421" s="70"/>
      <c r="X421" s="149"/>
      <c r="Y421" s="28"/>
      <c r="Z421" s="28"/>
      <c r="AA421" s="77"/>
      <c r="AB421" s="77"/>
      <c r="AC421" s="28"/>
      <c r="AD421" s="74"/>
      <c r="AE421" s="36"/>
      <c r="AF421" s="28"/>
      <c r="AG421" s="28"/>
      <c r="AH421" s="28"/>
      <c r="AI421" s="28"/>
      <c r="AJ421" s="28"/>
      <c r="AK421" s="28"/>
      <c r="AL421" s="18"/>
      <c r="AM421" s="18"/>
      <c r="AN421" s="18"/>
      <c r="AO421" s="227"/>
      <c r="AP421" s="212"/>
      <c r="AQ421" s="212"/>
      <c r="AR421" s="212"/>
      <c r="AS421" s="84"/>
      <c r="AT421" s="84"/>
      <c r="AU421" s="85"/>
      <c r="AV421" s="94"/>
      <c r="AW421" s="94"/>
      <c r="AX421" s="94"/>
      <c r="AY421" s="94"/>
      <c r="AZ421" s="94"/>
      <c r="BA421" s="94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</row>
    <row r="422" ht="12.75" customHeight="1">
      <c r="A422" s="18"/>
      <c r="B422" s="18"/>
      <c r="C422" s="1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9"/>
      <c r="R422" s="28"/>
      <c r="S422" s="28"/>
      <c r="T422" s="28"/>
      <c r="U422" s="28"/>
      <c r="V422" s="70"/>
      <c r="W422" s="70"/>
      <c r="X422" s="149"/>
      <c r="Y422" s="28"/>
      <c r="Z422" s="28"/>
      <c r="AA422" s="77"/>
      <c r="AB422" s="77"/>
      <c r="AC422" s="28"/>
      <c r="AD422" s="74"/>
      <c r="AE422" s="36"/>
      <c r="AF422" s="28"/>
      <c r="AG422" s="28"/>
      <c r="AH422" s="28"/>
      <c r="AI422" s="28"/>
      <c r="AJ422" s="28"/>
      <c r="AK422" s="28"/>
      <c r="AL422" s="18"/>
      <c r="AM422" s="18"/>
      <c r="AN422" s="18"/>
      <c r="AO422" s="227"/>
      <c r="AP422" s="212"/>
      <c r="AQ422" s="212"/>
      <c r="AR422" s="212"/>
      <c r="AS422" s="84"/>
      <c r="AT422" s="84"/>
      <c r="AU422" s="85"/>
      <c r="AV422" s="94"/>
      <c r="AW422" s="94"/>
      <c r="AX422" s="94"/>
      <c r="AY422" s="94"/>
      <c r="AZ422" s="94"/>
      <c r="BA422" s="94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</row>
    <row r="423" ht="12.75" customHeight="1">
      <c r="A423" s="18"/>
      <c r="B423" s="18"/>
      <c r="C423" s="1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9"/>
      <c r="R423" s="28"/>
      <c r="S423" s="28"/>
      <c r="T423" s="28"/>
      <c r="U423" s="28"/>
      <c r="V423" s="70"/>
      <c r="W423" s="70"/>
      <c r="X423" s="149"/>
      <c r="Y423" s="28"/>
      <c r="Z423" s="28"/>
      <c r="AA423" s="77"/>
      <c r="AB423" s="77"/>
      <c r="AC423" s="28"/>
      <c r="AD423" s="74"/>
      <c r="AE423" s="36"/>
      <c r="AF423" s="28"/>
      <c r="AG423" s="28"/>
      <c r="AH423" s="28"/>
      <c r="AI423" s="28"/>
      <c r="AJ423" s="28"/>
      <c r="AK423" s="28"/>
      <c r="AL423" s="18"/>
      <c r="AM423" s="18"/>
      <c r="AN423" s="18"/>
      <c r="AO423" s="227"/>
      <c r="AP423" s="212"/>
      <c r="AQ423" s="212"/>
      <c r="AR423" s="212"/>
      <c r="AS423" s="84"/>
      <c r="AT423" s="84"/>
      <c r="AU423" s="85"/>
      <c r="AV423" s="94"/>
      <c r="AW423" s="94"/>
      <c r="AX423" s="94"/>
      <c r="AY423" s="94"/>
      <c r="AZ423" s="94"/>
      <c r="BA423" s="94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</row>
    <row r="424" ht="12.75" customHeight="1">
      <c r="A424" s="18"/>
      <c r="B424" s="18"/>
      <c r="C424" s="1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9"/>
      <c r="R424" s="28"/>
      <c r="S424" s="28"/>
      <c r="T424" s="28"/>
      <c r="U424" s="28"/>
      <c r="V424" s="70"/>
      <c r="W424" s="70"/>
      <c r="X424" s="149"/>
      <c r="Y424" s="28"/>
      <c r="Z424" s="28"/>
      <c r="AA424" s="77"/>
      <c r="AB424" s="77"/>
      <c r="AC424" s="28"/>
      <c r="AD424" s="74"/>
      <c r="AE424" s="36"/>
      <c r="AF424" s="28"/>
      <c r="AG424" s="28"/>
      <c r="AH424" s="28"/>
      <c r="AI424" s="28"/>
      <c r="AJ424" s="28"/>
      <c r="AK424" s="28"/>
      <c r="AL424" s="18"/>
      <c r="AM424" s="18"/>
      <c r="AN424" s="18"/>
      <c r="AO424" s="227"/>
      <c r="AP424" s="212"/>
      <c r="AQ424" s="212"/>
      <c r="AR424" s="212"/>
      <c r="AS424" s="84"/>
      <c r="AT424" s="84"/>
      <c r="AU424" s="85"/>
      <c r="AV424" s="94"/>
      <c r="AW424" s="94"/>
      <c r="AX424" s="94"/>
      <c r="AY424" s="94"/>
      <c r="AZ424" s="94"/>
      <c r="BA424" s="94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</row>
    <row r="425" ht="12.75" customHeight="1">
      <c r="A425" s="18"/>
      <c r="B425" s="18"/>
      <c r="C425" s="1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9"/>
      <c r="R425" s="28"/>
      <c r="S425" s="28"/>
      <c r="T425" s="28"/>
      <c r="U425" s="28"/>
      <c r="V425" s="70"/>
      <c r="W425" s="70"/>
      <c r="X425" s="149"/>
      <c r="Y425" s="28"/>
      <c r="Z425" s="28"/>
      <c r="AA425" s="77"/>
      <c r="AB425" s="77"/>
      <c r="AC425" s="28"/>
      <c r="AD425" s="74"/>
      <c r="AE425" s="36"/>
      <c r="AF425" s="28"/>
      <c r="AG425" s="28"/>
      <c r="AH425" s="28"/>
      <c r="AI425" s="28"/>
      <c r="AJ425" s="28"/>
      <c r="AK425" s="28"/>
      <c r="AL425" s="18"/>
      <c r="AM425" s="18"/>
      <c r="AN425" s="18"/>
      <c r="AO425" s="227"/>
      <c r="AP425" s="212"/>
      <c r="AQ425" s="212"/>
      <c r="AR425" s="212"/>
      <c r="AS425" s="84"/>
      <c r="AT425" s="84"/>
      <c r="AU425" s="85"/>
      <c r="AV425" s="94"/>
      <c r="AW425" s="94"/>
      <c r="AX425" s="94"/>
      <c r="AY425" s="94"/>
      <c r="AZ425" s="94"/>
      <c r="BA425" s="94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</row>
    <row r="426" ht="12.75" customHeight="1">
      <c r="A426" s="18"/>
      <c r="B426" s="18"/>
      <c r="C426" s="1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9"/>
      <c r="R426" s="28"/>
      <c r="S426" s="28"/>
      <c r="T426" s="28"/>
      <c r="U426" s="28"/>
      <c r="V426" s="70"/>
      <c r="W426" s="70"/>
      <c r="X426" s="149"/>
      <c r="Y426" s="28"/>
      <c r="Z426" s="28"/>
      <c r="AA426" s="77"/>
      <c r="AB426" s="77"/>
      <c r="AC426" s="28"/>
      <c r="AD426" s="74"/>
      <c r="AE426" s="36"/>
      <c r="AF426" s="28"/>
      <c r="AG426" s="28"/>
      <c r="AH426" s="28"/>
      <c r="AI426" s="28"/>
      <c r="AJ426" s="28"/>
      <c r="AK426" s="28"/>
      <c r="AL426" s="18"/>
      <c r="AM426" s="18"/>
      <c r="AN426" s="18"/>
      <c r="AO426" s="227"/>
      <c r="AP426" s="212"/>
      <c r="AQ426" s="212"/>
      <c r="AR426" s="212"/>
      <c r="AS426" s="84"/>
      <c r="AT426" s="84"/>
      <c r="AU426" s="85"/>
      <c r="AV426" s="94"/>
      <c r="AW426" s="94"/>
      <c r="AX426" s="94"/>
      <c r="AY426" s="94"/>
      <c r="AZ426" s="94"/>
      <c r="BA426" s="94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</row>
    <row r="427" ht="12.75" customHeight="1">
      <c r="A427" s="18"/>
      <c r="B427" s="18"/>
      <c r="C427" s="1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9"/>
      <c r="R427" s="28"/>
      <c r="S427" s="28"/>
      <c r="T427" s="28"/>
      <c r="U427" s="28"/>
      <c r="V427" s="70"/>
      <c r="W427" s="70"/>
      <c r="X427" s="149"/>
      <c r="Y427" s="28"/>
      <c r="Z427" s="28"/>
      <c r="AA427" s="77"/>
      <c r="AB427" s="77"/>
      <c r="AC427" s="28"/>
      <c r="AD427" s="74"/>
      <c r="AE427" s="36"/>
      <c r="AF427" s="28"/>
      <c r="AG427" s="28"/>
      <c r="AH427" s="28"/>
      <c r="AI427" s="28"/>
      <c r="AJ427" s="28"/>
      <c r="AK427" s="28"/>
      <c r="AL427" s="18"/>
      <c r="AM427" s="18"/>
      <c r="AN427" s="18"/>
      <c r="AO427" s="227"/>
      <c r="AP427" s="212"/>
      <c r="AQ427" s="212"/>
      <c r="AR427" s="212"/>
      <c r="AS427" s="84"/>
      <c r="AT427" s="84"/>
      <c r="AU427" s="85"/>
      <c r="AV427" s="94"/>
      <c r="AW427" s="94"/>
      <c r="AX427" s="94"/>
      <c r="AY427" s="94"/>
      <c r="AZ427" s="94"/>
      <c r="BA427" s="94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</row>
    <row r="428" ht="12.75" customHeight="1">
      <c r="A428" s="18"/>
      <c r="B428" s="18"/>
      <c r="C428" s="1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9"/>
      <c r="R428" s="28"/>
      <c r="S428" s="28"/>
      <c r="T428" s="28"/>
      <c r="U428" s="28"/>
      <c r="V428" s="70"/>
      <c r="W428" s="70"/>
      <c r="X428" s="149"/>
      <c r="Y428" s="28"/>
      <c r="Z428" s="28"/>
      <c r="AA428" s="77"/>
      <c r="AB428" s="77"/>
      <c r="AC428" s="28"/>
      <c r="AD428" s="74"/>
      <c r="AE428" s="36"/>
      <c r="AF428" s="28"/>
      <c r="AG428" s="28"/>
      <c r="AH428" s="28"/>
      <c r="AI428" s="28"/>
      <c r="AJ428" s="28"/>
      <c r="AK428" s="28"/>
      <c r="AL428" s="18"/>
      <c r="AM428" s="18"/>
      <c r="AN428" s="18"/>
      <c r="AO428" s="227"/>
      <c r="AP428" s="212"/>
      <c r="AQ428" s="212"/>
      <c r="AR428" s="212"/>
      <c r="AS428" s="84"/>
      <c r="AT428" s="84"/>
      <c r="AU428" s="85"/>
      <c r="AV428" s="94"/>
      <c r="AW428" s="94"/>
      <c r="AX428" s="94"/>
      <c r="AY428" s="94"/>
      <c r="AZ428" s="94"/>
      <c r="BA428" s="94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</row>
    <row r="429" ht="12.75" customHeight="1">
      <c r="A429" s="18"/>
      <c r="B429" s="18"/>
      <c r="C429" s="1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9"/>
      <c r="R429" s="28"/>
      <c r="S429" s="28"/>
      <c r="T429" s="28"/>
      <c r="U429" s="28"/>
      <c r="V429" s="70"/>
      <c r="W429" s="70"/>
      <c r="X429" s="149"/>
      <c r="Y429" s="28"/>
      <c r="Z429" s="28"/>
      <c r="AA429" s="77"/>
      <c r="AB429" s="77"/>
      <c r="AC429" s="28"/>
      <c r="AD429" s="74"/>
      <c r="AE429" s="36"/>
      <c r="AF429" s="28"/>
      <c r="AG429" s="28"/>
      <c r="AH429" s="28"/>
      <c r="AI429" s="28"/>
      <c r="AJ429" s="28"/>
      <c r="AK429" s="28"/>
      <c r="AL429" s="18"/>
      <c r="AM429" s="18"/>
      <c r="AN429" s="18"/>
      <c r="AO429" s="227"/>
      <c r="AP429" s="212"/>
      <c r="AQ429" s="212"/>
      <c r="AR429" s="212"/>
      <c r="AS429" s="84"/>
      <c r="AT429" s="84"/>
      <c r="AU429" s="85"/>
      <c r="AV429" s="94"/>
      <c r="AW429" s="94"/>
      <c r="AX429" s="94"/>
      <c r="AY429" s="94"/>
      <c r="AZ429" s="94"/>
      <c r="BA429" s="94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</row>
    <row r="430" ht="12.75" customHeight="1">
      <c r="A430" s="18"/>
      <c r="B430" s="18"/>
      <c r="C430" s="1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9"/>
      <c r="R430" s="28"/>
      <c r="S430" s="28"/>
      <c r="T430" s="28"/>
      <c r="U430" s="28"/>
      <c r="V430" s="70"/>
      <c r="W430" s="70"/>
      <c r="X430" s="149"/>
      <c r="Y430" s="28"/>
      <c r="Z430" s="28"/>
      <c r="AA430" s="77"/>
      <c r="AB430" s="77"/>
      <c r="AC430" s="28"/>
      <c r="AD430" s="74"/>
      <c r="AE430" s="36"/>
      <c r="AF430" s="28"/>
      <c r="AG430" s="28"/>
      <c r="AH430" s="28"/>
      <c r="AI430" s="28"/>
      <c r="AJ430" s="28"/>
      <c r="AK430" s="28"/>
      <c r="AL430" s="18"/>
      <c r="AM430" s="18"/>
      <c r="AN430" s="18"/>
      <c r="AO430" s="227"/>
      <c r="AP430" s="212"/>
      <c r="AQ430" s="212"/>
      <c r="AR430" s="212"/>
      <c r="AS430" s="84"/>
      <c r="AT430" s="84"/>
      <c r="AU430" s="85"/>
      <c r="AV430" s="94"/>
      <c r="AW430" s="94"/>
      <c r="AX430" s="94"/>
      <c r="AY430" s="94"/>
      <c r="AZ430" s="94"/>
      <c r="BA430" s="94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</row>
    <row r="431" ht="12.75" customHeight="1">
      <c r="A431" s="18"/>
      <c r="B431" s="18"/>
      <c r="C431" s="1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9"/>
      <c r="R431" s="28"/>
      <c r="S431" s="28"/>
      <c r="T431" s="28"/>
      <c r="U431" s="28"/>
      <c r="V431" s="70"/>
      <c r="W431" s="70"/>
      <c r="X431" s="149"/>
      <c r="Y431" s="28"/>
      <c r="Z431" s="28"/>
      <c r="AA431" s="77"/>
      <c r="AB431" s="77"/>
      <c r="AC431" s="28"/>
      <c r="AD431" s="74"/>
      <c r="AE431" s="36"/>
      <c r="AF431" s="28"/>
      <c r="AG431" s="28"/>
      <c r="AH431" s="28"/>
      <c r="AI431" s="28"/>
      <c r="AJ431" s="28"/>
      <c r="AK431" s="28"/>
      <c r="AL431" s="18"/>
      <c r="AM431" s="18"/>
      <c r="AN431" s="18"/>
      <c r="AO431" s="227"/>
      <c r="AP431" s="212"/>
      <c r="AQ431" s="212"/>
      <c r="AR431" s="212"/>
      <c r="AS431" s="84"/>
      <c r="AT431" s="84"/>
      <c r="AU431" s="85"/>
      <c r="AV431" s="94"/>
      <c r="AW431" s="94"/>
      <c r="AX431" s="94"/>
      <c r="AY431" s="94"/>
      <c r="AZ431" s="94"/>
      <c r="BA431" s="94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</row>
    <row r="432" ht="12.75" customHeight="1">
      <c r="A432" s="18"/>
      <c r="B432" s="18"/>
      <c r="C432" s="1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9"/>
      <c r="R432" s="28"/>
      <c r="S432" s="28"/>
      <c r="T432" s="28"/>
      <c r="U432" s="28"/>
      <c r="V432" s="70"/>
      <c r="W432" s="70"/>
      <c r="X432" s="149"/>
      <c r="Y432" s="28"/>
      <c r="Z432" s="28"/>
      <c r="AA432" s="77"/>
      <c r="AB432" s="77"/>
      <c r="AC432" s="28"/>
      <c r="AD432" s="74"/>
      <c r="AE432" s="36"/>
      <c r="AF432" s="28"/>
      <c r="AG432" s="28"/>
      <c r="AH432" s="28"/>
      <c r="AI432" s="28"/>
      <c r="AJ432" s="28"/>
      <c r="AK432" s="28"/>
      <c r="AL432" s="18"/>
      <c r="AM432" s="18"/>
      <c r="AN432" s="18"/>
      <c r="AO432" s="227"/>
      <c r="AP432" s="212"/>
      <c r="AQ432" s="212"/>
      <c r="AR432" s="212"/>
      <c r="AS432" s="84"/>
      <c r="AT432" s="84"/>
      <c r="AU432" s="85"/>
      <c r="AV432" s="94"/>
      <c r="AW432" s="94"/>
      <c r="AX432" s="94"/>
      <c r="AY432" s="94"/>
      <c r="AZ432" s="94"/>
      <c r="BA432" s="94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</row>
    <row r="433" ht="12.75" customHeight="1">
      <c r="A433" s="18"/>
      <c r="B433" s="18"/>
      <c r="C433" s="1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9"/>
      <c r="R433" s="28"/>
      <c r="S433" s="28"/>
      <c r="T433" s="28"/>
      <c r="U433" s="28"/>
      <c r="V433" s="70"/>
      <c r="W433" s="70"/>
      <c r="X433" s="149"/>
      <c r="Y433" s="28"/>
      <c r="Z433" s="28"/>
      <c r="AA433" s="77"/>
      <c r="AB433" s="77"/>
      <c r="AC433" s="28"/>
      <c r="AD433" s="74"/>
      <c r="AE433" s="36"/>
      <c r="AF433" s="28"/>
      <c r="AG433" s="28"/>
      <c r="AH433" s="28"/>
      <c r="AI433" s="28"/>
      <c r="AJ433" s="28"/>
      <c r="AK433" s="28"/>
      <c r="AL433" s="18"/>
      <c r="AM433" s="18"/>
      <c r="AN433" s="18"/>
      <c r="AO433" s="227"/>
      <c r="AP433" s="212"/>
      <c r="AQ433" s="212"/>
      <c r="AR433" s="212"/>
      <c r="AS433" s="84"/>
      <c r="AT433" s="84"/>
      <c r="AU433" s="85"/>
      <c r="AV433" s="94"/>
      <c r="AW433" s="94"/>
      <c r="AX433" s="94"/>
      <c r="AY433" s="94"/>
      <c r="AZ433" s="94"/>
      <c r="BA433" s="94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</row>
    <row r="434" ht="12.75" customHeight="1">
      <c r="A434" s="18"/>
      <c r="B434" s="18"/>
      <c r="C434" s="1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9"/>
      <c r="R434" s="28"/>
      <c r="S434" s="28"/>
      <c r="T434" s="28"/>
      <c r="U434" s="28"/>
      <c r="V434" s="70"/>
      <c r="W434" s="70"/>
      <c r="X434" s="149"/>
      <c r="Y434" s="28"/>
      <c r="Z434" s="28"/>
      <c r="AA434" s="77"/>
      <c r="AB434" s="77"/>
      <c r="AC434" s="28"/>
      <c r="AD434" s="74"/>
      <c r="AE434" s="36"/>
      <c r="AF434" s="28"/>
      <c r="AG434" s="28"/>
      <c r="AH434" s="28"/>
      <c r="AI434" s="28"/>
      <c r="AJ434" s="28"/>
      <c r="AK434" s="28"/>
      <c r="AL434" s="18"/>
      <c r="AM434" s="18"/>
      <c r="AN434" s="18"/>
      <c r="AO434" s="227"/>
      <c r="AP434" s="212"/>
      <c r="AQ434" s="212"/>
      <c r="AR434" s="212"/>
      <c r="AS434" s="84"/>
      <c r="AT434" s="84"/>
      <c r="AU434" s="85"/>
      <c r="AV434" s="94"/>
      <c r="AW434" s="94"/>
      <c r="AX434" s="94"/>
      <c r="AY434" s="94"/>
      <c r="AZ434" s="94"/>
      <c r="BA434" s="94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</row>
    <row r="435" ht="12.75" customHeight="1">
      <c r="A435" s="18"/>
      <c r="B435" s="18"/>
      <c r="C435" s="1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9"/>
      <c r="R435" s="28"/>
      <c r="S435" s="28"/>
      <c r="T435" s="28"/>
      <c r="U435" s="28"/>
      <c r="V435" s="70"/>
      <c r="W435" s="70"/>
      <c r="X435" s="149"/>
      <c r="Y435" s="28"/>
      <c r="Z435" s="28"/>
      <c r="AA435" s="77"/>
      <c r="AB435" s="77"/>
      <c r="AC435" s="28"/>
      <c r="AD435" s="74"/>
      <c r="AE435" s="36"/>
      <c r="AF435" s="28"/>
      <c r="AG435" s="28"/>
      <c r="AH435" s="28"/>
      <c r="AI435" s="28"/>
      <c r="AJ435" s="28"/>
      <c r="AK435" s="28"/>
      <c r="AL435" s="18"/>
      <c r="AM435" s="18"/>
      <c r="AN435" s="18"/>
      <c r="AO435" s="227"/>
      <c r="AP435" s="212"/>
      <c r="AQ435" s="212"/>
      <c r="AR435" s="212"/>
      <c r="AS435" s="84"/>
      <c r="AT435" s="84"/>
      <c r="AU435" s="85"/>
      <c r="AV435" s="94"/>
      <c r="AW435" s="94"/>
      <c r="AX435" s="94"/>
      <c r="AY435" s="94"/>
      <c r="AZ435" s="94"/>
      <c r="BA435" s="94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</row>
    <row r="436" ht="12.75" customHeight="1">
      <c r="A436" s="18"/>
      <c r="B436" s="18"/>
      <c r="C436" s="1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9"/>
      <c r="R436" s="28"/>
      <c r="S436" s="28"/>
      <c r="T436" s="28"/>
      <c r="U436" s="28"/>
      <c r="V436" s="70"/>
      <c r="W436" s="70"/>
      <c r="X436" s="149"/>
      <c r="Y436" s="28"/>
      <c r="Z436" s="28"/>
      <c r="AA436" s="77"/>
      <c r="AB436" s="77"/>
      <c r="AC436" s="28"/>
      <c r="AD436" s="74"/>
      <c r="AE436" s="36"/>
      <c r="AF436" s="28"/>
      <c r="AG436" s="28"/>
      <c r="AH436" s="28"/>
      <c r="AI436" s="28"/>
      <c r="AJ436" s="28"/>
      <c r="AK436" s="28"/>
      <c r="AL436" s="18"/>
      <c r="AM436" s="18"/>
      <c r="AN436" s="18"/>
      <c r="AO436" s="227"/>
      <c r="AP436" s="212"/>
      <c r="AQ436" s="212"/>
      <c r="AR436" s="212"/>
      <c r="AS436" s="84"/>
      <c r="AT436" s="84"/>
      <c r="AU436" s="85"/>
      <c r="AV436" s="94"/>
      <c r="AW436" s="94"/>
      <c r="AX436" s="94"/>
      <c r="AY436" s="94"/>
      <c r="AZ436" s="94"/>
      <c r="BA436" s="94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</row>
    <row r="437" ht="12.75" customHeight="1">
      <c r="A437" s="18"/>
      <c r="B437" s="18"/>
      <c r="C437" s="1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9"/>
      <c r="R437" s="28"/>
      <c r="S437" s="28"/>
      <c r="T437" s="28"/>
      <c r="U437" s="28"/>
      <c r="V437" s="70"/>
      <c r="W437" s="70"/>
      <c r="X437" s="149"/>
      <c r="Y437" s="28"/>
      <c r="Z437" s="28"/>
      <c r="AA437" s="77"/>
      <c r="AB437" s="77"/>
      <c r="AC437" s="28"/>
      <c r="AD437" s="74"/>
      <c r="AE437" s="36"/>
      <c r="AF437" s="28"/>
      <c r="AG437" s="28"/>
      <c r="AH437" s="28"/>
      <c r="AI437" s="28"/>
      <c r="AJ437" s="28"/>
      <c r="AK437" s="28"/>
      <c r="AL437" s="18"/>
      <c r="AM437" s="18"/>
      <c r="AN437" s="18"/>
      <c r="AO437" s="227"/>
      <c r="AP437" s="212"/>
      <c r="AQ437" s="212"/>
      <c r="AR437" s="212"/>
      <c r="AS437" s="84"/>
      <c r="AT437" s="84"/>
      <c r="AU437" s="85"/>
      <c r="AV437" s="94"/>
      <c r="AW437" s="94"/>
      <c r="AX437" s="94"/>
      <c r="AY437" s="94"/>
      <c r="AZ437" s="94"/>
      <c r="BA437" s="94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</row>
    <row r="438" ht="12.75" customHeight="1">
      <c r="A438" s="18"/>
      <c r="B438" s="18"/>
      <c r="C438" s="1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9"/>
      <c r="R438" s="28"/>
      <c r="S438" s="28"/>
      <c r="T438" s="28"/>
      <c r="U438" s="28"/>
      <c r="V438" s="70"/>
      <c r="W438" s="70"/>
      <c r="X438" s="149"/>
      <c r="Y438" s="28"/>
      <c r="Z438" s="28"/>
      <c r="AA438" s="77"/>
      <c r="AB438" s="77"/>
      <c r="AC438" s="28"/>
      <c r="AD438" s="74"/>
      <c r="AE438" s="36"/>
      <c r="AF438" s="28"/>
      <c r="AG438" s="28"/>
      <c r="AH438" s="28"/>
      <c r="AI438" s="28"/>
      <c r="AJ438" s="28"/>
      <c r="AK438" s="28"/>
      <c r="AL438" s="18"/>
      <c r="AM438" s="18"/>
      <c r="AN438" s="18"/>
      <c r="AO438" s="227"/>
      <c r="AP438" s="212"/>
      <c r="AQ438" s="212"/>
      <c r="AR438" s="212"/>
      <c r="AS438" s="84"/>
      <c r="AT438" s="84"/>
      <c r="AU438" s="85"/>
      <c r="AV438" s="94"/>
      <c r="AW438" s="94"/>
      <c r="AX438" s="94"/>
      <c r="AY438" s="94"/>
      <c r="AZ438" s="94"/>
      <c r="BA438" s="94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</row>
    <row r="439" ht="12.75" customHeight="1">
      <c r="A439" s="18"/>
      <c r="B439" s="18"/>
      <c r="C439" s="1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9"/>
      <c r="R439" s="28"/>
      <c r="S439" s="28"/>
      <c r="T439" s="28"/>
      <c r="U439" s="28"/>
      <c r="V439" s="70"/>
      <c r="W439" s="70"/>
      <c r="X439" s="149"/>
      <c r="Y439" s="28"/>
      <c r="Z439" s="28"/>
      <c r="AA439" s="77"/>
      <c r="AB439" s="77"/>
      <c r="AC439" s="28"/>
      <c r="AD439" s="74"/>
      <c r="AE439" s="36"/>
      <c r="AF439" s="28"/>
      <c r="AG439" s="28"/>
      <c r="AH439" s="28"/>
      <c r="AI439" s="28"/>
      <c r="AJ439" s="28"/>
      <c r="AK439" s="28"/>
      <c r="AL439" s="18"/>
      <c r="AM439" s="18"/>
      <c r="AN439" s="18"/>
      <c r="AO439" s="227"/>
      <c r="AP439" s="212"/>
      <c r="AQ439" s="212"/>
      <c r="AR439" s="212"/>
      <c r="AS439" s="84"/>
      <c r="AT439" s="84"/>
      <c r="AU439" s="85"/>
      <c r="AV439" s="94"/>
      <c r="AW439" s="94"/>
      <c r="AX439" s="94"/>
      <c r="AY439" s="94"/>
      <c r="AZ439" s="94"/>
      <c r="BA439" s="94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</row>
    <row r="440" ht="12.75" customHeight="1">
      <c r="A440" s="18"/>
      <c r="B440" s="18"/>
      <c r="C440" s="1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9"/>
      <c r="R440" s="28"/>
      <c r="S440" s="28"/>
      <c r="T440" s="28"/>
      <c r="U440" s="28"/>
      <c r="V440" s="70"/>
      <c r="W440" s="70"/>
      <c r="X440" s="149"/>
      <c r="Y440" s="28"/>
      <c r="Z440" s="28"/>
      <c r="AA440" s="77"/>
      <c r="AB440" s="77"/>
      <c r="AC440" s="28"/>
      <c r="AD440" s="74"/>
      <c r="AE440" s="36"/>
      <c r="AF440" s="28"/>
      <c r="AG440" s="28"/>
      <c r="AH440" s="28"/>
      <c r="AI440" s="28"/>
      <c r="AJ440" s="28"/>
      <c r="AK440" s="28"/>
      <c r="AL440" s="18"/>
      <c r="AM440" s="18"/>
      <c r="AN440" s="18"/>
      <c r="AO440" s="227"/>
      <c r="AP440" s="212"/>
      <c r="AQ440" s="212"/>
      <c r="AR440" s="212"/>
      <c r="AS440" s="84"/>
      <c r="AT440" s="84"/>
      <c r="AU440" s="85"/>
      <c r="AV440" s="94"/>
      <c r="AW440" s="94"/>
      <c r="AX440" s="94"/>
      <c r="AY440" s="94"/>
      <c r="AZ440" s="94"/>
      <c r="BA440" s="94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</row>
    <row r="441" ht="12.75" customHeight="1">
      <c r="A441" s="18"/>
      <c r="B441" s="18"/>
      <c r="C441" s="1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9"/>
      <c r="R441" s="28"/>
      <c r="S441" s="28"/>
      <c r="T441" s="28"/>
      <c r="U441" s="28"/>
      <c r="V441" s="70"/>
      <c r="W441" s="70"/>
      <c r="X441" s="149"/>
      <c r="Y441" s="28"/>
      <c r="Z441" s="28"/>
      <c r="AA441" s="77"/>
      <c r="AB441" s="77"/>
      <c r="AC441" s="28"/>
      <c r="AD441" s="74"/>
      <c r="AE441" s="36"/>
      <c r="AF441" s="28"/>
      <c r="AG441" s="28"/>
      <c r="AH441" s="28"/>
      <c r="AI441" s="28"/>
      <c r="AJ441" s="28"/>
      <c r="AK441" s="28"/>
      <c r="AL441" s="18"/>
      <c r="AM441" s="18"/>
      <c r="AN441" s="18"/>
      <c r="AO441" s="227"/>
      <c r="AP441" s="212"/>
      <c r="AQ441" s="212"/>
      <c r="AR441" s="212"/>
      <c r="AS441" s="84"/>
      <c r="AT441" s="84"/>
      <c r="AU441" s="85"/>
      <c r="AV441" s="94"/>
      <c r="AW441" s="94"/>
      <c r="AX441" s="94"/>
      <c r="AY441" s="94"/>
      <c r="AZ441" s="94"/>
      <c r="BA441" s="94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</row>
    <row r="442" ht="12.75" customHeight="1">
      <c r="A442" s="18"/>
      <c r="B442" s="18"/>
      <c r="C442" s="1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9"/>
      <c r="R442" s="28"/>
      <c r="S442" s="28"/>
      <c r="T442" s="28"/>
      <c r="U442" s="28"/>
      <c r="V442" s="70"/>
      <c r="W442" s="70"/>
      <c r="X442" s="149"/>
      <c r="Y442" s="28"/>
      <c r="Z442" s="28"/>
      <c r="AA442" s="77"/>
      <c r="AB442" s="77"/>
      <c r="AC442" s="28"/>
      <c r="AD442" s="74"/>
      <c r="AE442" s="36"/>
      <c r="AF442" s="28"/>
      <c r="AG442" s="28"/>
      <c r="AH442" s="28"/>
      <c r="AI442" s="28"/>
      <c r="AJ442" s="28"/>
      <c r="AK442" s="28"/>
      <c r="AL442" s="18"/>
      <c r="AM442" s="18"/>
      <c r="AN442" s="18"/>
      <c r="AO442" s="227"/>
      <c r="AP442" s="212"/>
      <c r="AQ442" s="212"/>
      <c r="AR442" s="212"/>
      <c r="AS442" s="84"/>
      <c r="AT442" s="84"/>
      <c r="AU442" s="85"/>
      <c r="AV442" s="94"/>
      <c r="AW442" s="94"/>
      <c r="AX442" s="94"/>
      <c r="AY442" s="94"/>
      <c r="AZ442" s="94"/>
      <c r="BA442" s="94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</row>
    <row r="443" ht="12.75" customHeight="1">
      <c r="A443" s="18"/>
      <c r="B443" s="18"/>
      <c r="C443" s="1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9"/>
      <c r="R443" s="28"/>
      <c r="S443" s="28"/>
      <c r="T443" s="28"/>
      <c r="U443" s="28"/>
      <c r="V443" s="70"/>
      <c r="W443" s="70"/>
      <c r="X443" s="149"/>
      <c r="Y443" s="28"/>
      <c r="Z443" s="28"/>
      <c r="AA443" s="77"/>
      <c r="AB443" s="77"/>
      <c r="AC443" s="28"/>
      <c r="AD443" s="74"/>
      <c r="AE443" s="36"/>
      <c r="AF443" s="28"/>
      <c r="AG443" s="28"/>
      <c r="AH443" s="28"/>
      <c r="AI443" s="28"/>
      <c r="AJ443" s="28"/>
      <c r="AK443" s="28"/>
      <c r="AL443" s="18"/>
      <c r="AM443" s="18"/>
      <c r="AN443" s="18"/>
      <c r="AO443" s="227"/>
      <c r="AP443" s="212"/>
      <c r="AQ443" s="212"/>
      <c r="AR443" s="212"/>
      <c r="AS443" s="84"/>
      <c r="AT443" s="84"/>
      <c r="AU443" s="85"/>
      <c r="AV443" s="94"/>
      <c r="AW443" s="94"/>
      <c r="AX443" s="94"/>
      <c r="AY443" s="94"/>
      <c r="AZ443" s="94"/>
      <c r="BA443" s="94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</row>
    <row r="444" ht="12.75" customHeight="1">
      <c r="A444" s="18"/>
      <c r="B444" s="18"/>
      <c r="C444" s="1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9"/>
      <c r="R444" s="28"/>
      <c r="S444" s="28"/>
      <c r="T444" s="28"/>
      <c r="U444" s="28"/>
      <c r="V444" s="70"/>
      <c r="W444" s="70"/>
      <c r="X444" s="149"/>
      <c r="Y444" s="28"/>
      <c r="Z444" s="28"/>
      <c r="AA444" s="77"/>
      <c r="AB444" s="77"/>
      <c r="AC444" s="28"/>
      <c r="AD444" s="74"/>
      <c r="AE444" s="36"/>
      <c r="AF444" s="28"/>
      <c r="AG444" s="28"/>
      <c r="AH444" s="28"/>
      <c r="AI444" s="28"/>
      <c r="AJ444" s="28"/>
      <c r="AK444" s="28"/>
      <c r="AL444" s="18"/>
      <c r="AM444" s="18"/>
      <c r="AN444" s="18"/>
      <c r="AO444" s="227"/>
      <c r="AP444" s="212"/>
      <c r="AQ444" s="212"/>
      <c r="AR444" s="212"/>
      <c r="AS444" s="84"/>
      <c r="AT444" s="84"/>
      <c r="AU444" s="85"/>
      <c r="AV444" s="94"/>
      <c r="AW444" s="94"/>
      <c r="AX444" s="94"/>
      <c r="AY444" s="94"/>
      <c r="AZ444" s="94"/>
      <c r="BA444" s="94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</row>
    <row r="445" ht="12.75" customHeight="1">
      <c r="A445" s="18"/>
      <c r="B445" s="18"/>
      <c r="C445" s="1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9"/>
      <c r="R445" s="28"/>
      <c r="S445" s="28"/>
      <c r="T445" s="28"/>
      <c r="U445" s="28"/>
      <c r="V445" s="70"/>
      <c r="W445" s="70"/>
      <c r="X445" s="149"/>
      <c r="Y445" s="28"/>
      <c r="Z445" s="28"/>
      <c r="AA445" s="77"/>
      <c r="AB445" s="77"/>
      <c r="AC445" s="28"/>
      <c r="AD445" s="74"/>
      <c r="AE445" s="36"/>
      <c r="AF445" s="28"/>
      <c r="AG445" s="28"/>
      <c r="AH445" s="28"/>
      <c r="AI445" s="28"/>
      <c r="AJ445" s="28"/>
      <c r="AK445" s="28"/>
      <c r="AL445" s="18"/>
      <c r="AM445" s="18"/>
      <c r="AN445" s="18"/>
      <c r="AO445" s="227"/>
      <c r="AP445" s="212"/>
      <c r="AQ445" s="212"/>
      <c r="AR445" s="212"/>
      <c r="AS445" s="84"/>
      <c r="AT445" s="84"/>
      <c r="AU445" s="85"/>
      <c r="AV445" s="94"/>
      <c r="AW445" s="94"/>
      <c r="AX445" s="94"/>
      <c r="AY445" s="94"/>
      <c r="AZ445" s="94"/>
      <c r="BA445" s="94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</row>
    <row r="446" ht="12.75" customHeight="1">
      <c r="A446" s="18"/>
      <c r="B446" s="18"/>
      <c r="C446" s="1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9"/>
      <c r="R446" s="28"/>
      <c r="S446" s="28"/>
      <c r="T446" s="28"/>
      <c r="U446" s="28"/>
      <c r="V446" s="70"/>
      <c r="W446" s="70"/>
      <c r="X446" s="149"/>
      <c r="Y446" s="28"/>
      <c r="Z446" s="28"/>
      <c r="AA446" s="77"/>
      <c r="AB446" s="77"/>
      <c r="AC446" s="28"/>
      <c r="AD446" s="74"/>
      <c r="AE446" s="36"/>
      <c r="AF446" s="28"/>
      <c r="AG446" s="28"/>
      <c r="AH446" s="28"/>
      <c r="AI446" s="28"/>
      <c r="AJ446" s="28"/>
      <c r="AK446" s="28"/>
      <c r="AL446" s="18"/>
      <c r="AM446" s="18"/>
      <c r="AN446" s="18"/>
      <c r="AO446" s="227"/>
      <c r="AP446" s="212"/>
      <c r="AQ446" s="212"/>
      <c r="AR446" s="212"/>
      <c r="AS446" s="84"/>
      <c r="AT446" s="84"/>
      <c r="AU446" s="85"/>
      <c r="AV446" s="94"/>
      <c r="AW446" s="94"/>
      <c r="AX446" s="94"/>
      <c r="AY446" s="94"/>
      <c r="AZ446" s="94"/>
      <c r="BA446" s="94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</row>
    <row r="447" ht="12.75" customHeight="1">
      <c r="A447" s="18"/>
      <c r="B447" s="18"/>
      <c r="C447" s="1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9"/>
      <c r="R447" s="28"/>
      <c r="S447" s="28"/>
      <c r="T447" s="28"/>
      <c r="U447" s="28"/>
      <c r="V447" s="70"/>
      <c r="W447" s="70"/>
      <c r="X447" s="149"/>
      <c r="Y447" s="28"/>
      <c r="Z447" s="28"/>
      <c r="AA447" s="77"/>
      <c r="AB447" s="77"/>
      <c r="AC447" s="28"/>
      <c r="AD447" s="74"/>
      <c r="AE447" s="36"/>
      <c r="AF447" s="28"/>
      <c r="AG447" s="28"/>
      <c r="AH447" s="28"/>
      <c r="AI447" s="28"/>
      <c r="AJ447" s="28"/>
      <c r="AK447" s="28"/>
      <c r="AL447" s="18"/>
      <c r="AM447" s="18"/>
      <c r="AN447" s="18"/>
      <c r="AO447" s="227"/>
      <c r="AP447" s="212"/>
      <c r="AQ447" s="212"/>
      <c r="AR447" s="212"/>
      <c r="AS447" s="84"/>
      <c r="AT447" s="84"/>
      <c r="AU447" s="85"/>
      <c r="AV447" s="94"/>
      <c r="AW447" s="94"/>
      <c r="AX447" s="94"/>
      <c r="AY447" s="94"/>
      <c r="AZ447" s="94"/>
      <c r="BA447" s="94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</row>
    <row r="448" ht="12.75" customHeight="1">
      <c r="A448" s="18"/>
      <c r="B448" s="18"/>
      <c r="C448" s="1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9"/>
      <c r="R448" s="28"/>
      <c r="S448" s="28"/>
      <c r="T448" s="28"/>
      <c r="U448" s="28"/>
      <c r="V448" s="70"/>
      <c r="W448" s="70"/>
      <c r="X448" s="149"/>
      <c r="Y448" s="28"/>
      <c r="Z448" s="28"/>
      <c r="AA448" s="77"/>
      <c r="AB448" s="77"/>
      <c r="AC448" s="28"/>
      <c r="AD448" s="74"/>
      <c r="AE448" s="36"/>
      <c r="AF448" s="28"/>
      <c r="AG448" s="28"/>
      <c r="AH448" s="28"/>
      <c r="AI448" s="28"/>
      <c r="AJ448" s="28"/>
      <c r="AK448" s="28"/>
      <c r="AL448" s="18"/>
      <c r="AM448" s="18"/>
      <c r="AN448" s="18"/>
      <c r="AO448" s="227"/>
      <c r="AP448" s="212"/>
      <c r="AQ448" s="212"/>
      <c r="AR448" s="212"/>
      <c r="AS448" s="84"/>
      <c r="AT448" s="84"/>
      <c r="AU448" s="85"/>
      <c r="AV448" s="94"/>
      <c r="AW448" s="94"/>
      <c r="AX448" s="94"/>
      <c r="AY448" s="94"/>
      <c r="AZ448" s="94"/>
      <c r="BA448" s="94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</row>
    <row r="449" ht="12.75" customHeight="1">
      <c r="A449" s="18"/>
      <c r="B449" s="18"/>
      <c r="C449" s="1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9"/>
      <c r="R449" s="28"/>
      <c r="S449" s="28"/>
      <c r="T449" s="28"/>
      <c r="U449" s="28"/>
      <c r="V449" s="70"/>
      <c r="W449" s="70"/>
      <c r="X449" s="149"/>
      <c r="Y449" s="28"/>
      <c r="Z449" s="28"/>
      <c r="AA449" s="77"/>
      <c r="AB449" s="77"/>
      <c r="AC449" s="28"/>
      <c r="AD449" s="74"/>
      <c r="AE449" s="36"/>
      <c r="AF449" s="28"/>
      <c r="AG449" s="28"/>
      <c r="AH449" s="28"/>
      <c r="AI449" s="28"/>
      <c r="AJ449" s="28"/>
      <c r="AK449" s="28"/>
      <c r="AL449" s="18"/>
      <c r="AM449" s="18"/>
      <c r="AN449" s="18"/>
      <c r="AO449" s="227"/>
      <c r="AP449" s="212"/>
      <c r="AQ449" s="212"/>
      <c r="AR449" s="212"/>
      <c r="AS449" s="84"/>
      <c r="AT449" s="84"/>
      <c r="AU449" s="85"/>
      <c r="AV449" s="94"/>
      <c r="AW449" s="94"/>
      <c r="AX449" s="94"/>
      <c r="AY449" s="94"/>
      <c r="AZ449" s="94"/>
      <c r="BA449" s="94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</row>
    <row r="450" ht="12.75" customHeight="1">
      <c r="A450" s="18"/>
      <c r="B450" s="18"/>
      <c r="C450" s="1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9"/>
      <c r="R450" s="28"/>
      <c r="S450" s="28"/>
      <c r="T450" s="28"/>
      <c r="U450" s="28"/>
      <c r="V450" s="70"/>
      <c r="W450" s="70"/>
      <c r="X450" s="149"/>
      <c r="Y450" s="28"/>
      <c r="Z450" s="28"/>
      <c r="AA450" s="77"/>
      <c r="AB450" s="77"/>
      <c r="AC450" s="28"/>
      <c r="AD450" s="74"/>
      <c r="AE450" s="36"/>
      <c r="AF450" s="28"/>
      <c r="AG450" s="28"/>
      <c r="AH450" s="28"/>
      <c r="AI450" s="28"/>
      <c r="AJ450" s="28"/>
      <c r="AK450" s="28"/>
      <c r="AL450" s="18"/>
      <c r="AM450" s="18"/>
      <c r="AN450" s="18"/>
      <c r="AO450" s="227"/>
      <c r="AP450" s="212"/>
      <c r="AQ450" s="212"/>
      <c r="AR450" s="212"/>
      <c r="AS450" s="84"/>
      <c r="AT450" s="84"/>
      <c r="AU450" s="85"/>
      <c r="AV450" s="94"/>
      <c r="AW450" s="94"/>
      <c r="AX450" s="94"/>
      <c r="AY450" s="94"/>
      <c r="AZ450" s="94"/>
      <c r="BA450" s="94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</row>
    <row r="451" ht="12.75" customHeight="1">
      <c r="A451" s="18"/>
      <c r="B451" s="18"/>
      <c r="C451" s="1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9"/>
      <c r="R451" s="28"/>
      <c r="S451" s="28"/>
      <c r="T451" s="28"/>
      <c r="U451" s="28"/>
      <c r="V451" s="70"/>
      <c r="W451" s="70"/>
      <c r="X451" s="149"/>
      <c r="Y451" s="28"/>
      <c r="Z451" s="28"/>
      <c r="AA451" s="77"/>
      <c r="AB451" s="77"/>
      <c r="AC451" s="28"/>
      <c r="AD451" s="74"/>
      <c r="AE451" s="36"/>
      <c r="AF451" s="28"/>
      <c r="AG451" s="28"/>
      <c r="AH451" s="28"/>
      <c r="AI451" s="28"/>
      <c r="AJ451" s="28"/>
      <c r="AK451" s="28"/>
      <c r="AL451" s="18"/>
      <c r="AM451" s="18"/>
      <c r="AN451" s="18"/>
      <c r="AO451" s="227"/>
      <c r="AP451" s="212"/>
      <c r="AQ451" s="212"/>
      <c r="AR451" s="212"/>
      <c r="AS451" s="84"/>
      <c r="AT451" s="84"/>
      <c r="AU451" s="85"/>
      <c r="AV451" s="94"/>
      <c r="AW451" s="94"/>
      <c r="AX451" s="94"/>
      <c r="AY451" s="94"/>
      <c r="AZ451" s="94"/>
      <c r="BA451" s="94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</row>
    <row r="452" ht="12.75" customHeight="1">
      <c r="A452" s="18"/>
      <c r="B452" s="18"/>
      <c r="C452" s="1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9"/>
      <c r="R452" s="28"/>
      <c r="S452" s="28"/>
      <c r="T452" s="28"/>
      <c r="U452" s="28"/>
      <c r="V452" s="70"/>
      <c r="W452" s="70"/>
      <c r="X452" s="149"/>
      <c r="Y452" s="28"/>
      <c r="Z452" s="28"/>
      <c r="AA452" s="77"/>
      <c r="AB452" s="77"/>
      <c r="AC452" s="28"/>
      <c r="AD452" s="74"/>
      <c r="AE452" s="36"/>
      <c r="AF452" s="28"/>
      <c r="AG452" s="28"/>
      <c r="AH452" s="28"/>
      <c r="AI452" s="28"/>
      <c r="AJ452" s="28"/>
      <c r="AK452" s="28"/>
      <c r="AL452" s="18"/>
      <c r="AM452" s="18"/>
      <c r="AN452" s="18"/>
      <c r="AO452" s="227"/>
      <c r="AP452" s="212"/>
      <c r="AQ452" s="212"/>
      <c r="AR452" s="212"/>
      <c r="AS452" s="84"/>
      <c r="AT452" s="84"/>
      <c r="AU452" s="85"/>
      <c r="AV452" s="94"/>
      <c r="AW452" s="94"/>
      <c r="AX452" s="94"/>
      <c r="AY452" s="94"/>
      <c r="AZ452" s="94"/>
      <c r="BA452" s="94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</row>
    <row r="453" ht="12.75" customHeight="1">
      <c r="A453" s="18"/>
      <c r="B453" s="18"/>
      <c r="C453" s="1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9"/>
      <c r="R453" s="28"/>
      <c r="S453" s="28"/>
      <c r="T453" s="28"/>
      <c r="U453" s="28"/>
      <c r="V453" s="70"/>
      <c r="W453" s="70"/>
      <c r="X453" s="149"/>
      <c r="Y453" s="28"/>
      <c r="Z453" s="28"/>
      <c r="AA453" s="77"/>
      <c r="AB453" s="77"/>
      <c r="AC453" s="28"/>
      <c r="AD453" s="74"/>
      <c r="AE453" s="36"/>
      <c r="AF453" s="28"/>
      <c r="AG453" s="28"/>
      <c r="AH453" s="28"/>
      <c r="AI453" s="28"/>
      <c r="AJ453" s="28"/>
      <c r="AK453" s="28"/>
      <c r="AL453" s="18"/>
      <c r="AM453" s="18"/>
      <c r="AN453" s="18"/>
      <c r="AO453" s="227"/>
      <c r="AP453" s="212"/>
      <c r="AQ453" s="212"/>
      <c r="AR453" s="212"/>
      <c r="AS453" s="84"/>
      <c r="AT453" s="84"/>
      <c r="AU453" s="85"/>
      <c r="AV453" s="94"/>
      <c r="AW453" s="94"/>
      <c r="AX453" s="94"/>
      <c r="AY453" s="94"/>
      <c r="AZ453" s="94"/>
      <c r="BA453" s="94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</row>
    <row r="454" ht="12.75" customHeight="1">
      <c r="A454" s="18"/>
      <c r="B454" s="18"/>
      <c r="C454" s="1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9"/>
      <c r="R454" s="28"/>
      <c r="S454" s="28"/>
      <c r="T454" s="28"/>
      <c r="U454" s="28"/>
      <c r="V454" s="70"/>
      <c r="W454" s="70"/>
      <c r="X454" s="149"/>
      <c r="Y454" s="28"/>
      <c r="Z454" s="28"/>
      <c r="AA454" s="77"/>
      <c r="AB454" s="77"/>
      <c r="AC454" s="28"/>
      <c r="AD454" s="74"/>
      <c r="AE454" s="36"/>
      <c r="AF454" s="28"/>
      <c r="AG454" s="28"/>
      <c r="AH454" s="28"/>
      <c r="AI454" s="28"/>
      <c r="AJ454" s="28"/>
      <c r="AK454" s="28"/>
      <c r="AL454" s="18"/>
      <c r="AM454" s="18"/>
      <c r="AN454" s="18"/>
      <c r="AO454" s="227"/>
      <c r="AP454" s="212"/>
      <c r="AQ454" s="212"/>
      <c r="AR454" s="212"/>
      <c r="AS454" s="84"/>
      <c r="AT454" s="84"/>
      <c r="AU454" s="85"/>
      <c r="AV454" s="94"/>
      <c r="AW454" s="94"/>
      <c r="AX454" s="94"/>
      <c r="AY454" s="94"/>
      <c r="AZ454" s="94"/>
      <c r="BA454" s="94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</row>
    <row r="455" ht="12.75" customHeight="1">
      <c r="A455" s="18"/>
      <c r="B455" s="18"/>
      <c r="C455" s="1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9"/>
      <c r="R455" s="28"/>
      <c r="S455" s="28"/>
      <c r="T455" s="28"/>
      <c r="U455" s="28"/>
      <c r="V455" s="70"/>
      <c r="W455" s="70"/>
      <c r="X455" s="149"/>
      <c r="Y455" s="28"/>
      <c r="Z455" s="28"/>
      <c r="AA455" s="77"/>
      <c r="AB455" s="77"/>
      <c r="AC455" s="28"/>
      <c r="AD455" s="74"/>
      <c r="AE455" s="36"/>
      <c r="AF455" s="28"/>
      <c r="AG455" s="28"/>
      <c r="AH455" s="28"/>
      <c r="AI455" s="28"/>
      <c r="AJ455" s="28"/>
      <c r="AK455" s="28"/>
      <c r="AL455" s="18"/>
      <c r="AM455" s="18"/>
      <c r="AN455" s="18"/>
      <c r="AO455" s="227"/>
      <c r="AP455" s="212"/>
      <c r="AQ455" s="212"/>
      <c r="AR455" s="212"/>
      <c r="AS455" s="84"/>
      <c r="AT455" s="84"/>
      <c r="AU455" s="85"/>
      <c r="AV455" s="94"/>
      <c r="AW455" s="94"/>
      <c r="AX455" s="94"/>
      <c r="AY455" s="94"/>
      <c r="AZ455" s="94"/>
      <c r="BA455" s="94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</row>
    <row r="456" ht="12.75" customHeight="1">
      <c r="A456" s="18"/>
      <c r="B456" s="18"/>
      <c r="C456" s="1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9"/>
      <c r="R456" s="28"/>
      <c r="S456" s="28"/>
      <c r="T456" s="28"/>
      <c r="U456" s="28"/>
      <c r="V456" s="70"/>
      <c r="W456" s="70"/>
      <c r="X456" s="149"/>
      <c r="Y456" s="28"/>
      <c r="Z456" s="28"/>
      <c r="AA456" s="77"/>
      <c r="AB456" s="77"/>
      <c r="AC456" s="28"/>
      <c r="AD456" s="74"/>
      <c r="AE456" s="36"/>
      <c r="AF456" s="28"/>
      <c r="AG456" s="28"/>
      <c r="AH456" s="28"/>
      <c r="AI456" s="28"/>
      <c r="AJ456" s="28"/>
      <c r="AK456" s="28"/>
      <c r="AL456" s="18"/>
      <c r="AM456" s="18"/>
      <c r="AN456" s="18"/>
      <c r="AO456" s="227"/>
      <c r="AP456" s="212"/>
      <c r="AQ456" s="212"/>
      <c r="AR456" s="212"/>
      <c r="AS456" s="84"/>
      <c r="AT456" s="84"/>
      <c r="AU456" s="85"/>
      <c r="AV456" s="94"/>
      <c r="AW456" s="94"/>
      <c r="AX456" s="94"/>
      <c r="AY456" s="94"/>
      <c r="AZ456" s="94"/>
      <c r="BA456" s="94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</row>
    <row r="457" ht="12.75" customHeight="1">
      <c r="A457" s="18"/>
      <c r="B457" s="18"/>
      <c r="C457" s="1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9"/>
      <c r="R457" s="28"/>
      <c r="S457" s="28"/>
      <c r="T457" s="28"/>
      <c r="U457" s="28"/>
      <c r="V457" s="70"/>
      <c r="W457" s="70"/>
      <c r="X457" s="149"/>
      <c r="Y457" s="28"/>
      <c r="Z457" s="28"/>
      <c r="AA457" s="77"/>
      <c r="AB457" s="77"/>
      <c r="AC457" s="28"/>
      <c r="AD457" s="74"/>
      <c r="AE457" s="36"/>
      <c r="AF457" s="28"/>
      <c r="AG457" s="28"/>
      <c r="AH457" s="28"/>
      <c r="AI457" s="28"/>
      <c r="AJ457" s="28"/>
      <c r="AK457" s="28"/>
      <c r="AL457" s="18"/>
      <c r="AM457" s="18"/>
      <c r="AN457" s="18"/>
      <c r="AO457" s="227"/>
      <c r="AP457" s="212"/>
      <c r="AQ457" s="212"/>
      <c r="AR457" s="212"/>
      <c r="AS457" s="84"/>
      <c r="AT457" s="84"/>
      <c r="AU457" s="85"/>
      <c r="AV457" s="94"/>
      <c r="AW457" s="94"/>
      <c r="AX457" s="94"/>
      <c r="AY457" s="94"/>
      <c r="AZ457" s="94"/>
      <c r="BA457" s="94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</row>
    <row r="458" ht="12.75" customHeight="1">
      <c r="A458" s="18"/>
      <c r="B458" s="18"/>
      <c r="C458" s="1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9"/>
      <c r="R458" s="28"/>
      <c r="S458" s="28"/>
      <c r="T458" s="28"/>
      <c r="U458" s="28"/>
      <c r="V458" s="70"/>
      <c r="W458" s="70"/>
      <c r="X458" s="149"/>
      <c r="Y458" s="28"/>
      <c r="Z458" s="28"/>
      <c r="AA458" s="77"/>
      <c r="AB458" s="77"/>
      <c r="AC458" s="28"/>
      <c r="AD458" s="74"/>
      <c r="AE458" s="36"/>
      <c r="AF458" s="28"/>
      <c r="AG458" s="28"/>
      <c r="AH458" s="28"/>
      <c r="AI458" s="28"/>
      <c r="AJ458" s="28"/>
      <c r="AK458" s="28"/>
      <c r="AL458" s="18"/>
      <c r="AM458" s="18"/>
      <c r="AN458" s="18"/>
      <c r="AO458" s="227"/>
      <c r="AP458" s="212"/>
      <c r="AQ458" s="212"/>
      <c r="AR458" s="212"/>
      <c r="AS458" s="84"/>
      <c r="AT458" s="84"/>
      <c r="AU458" s="85"/>
      <c r="AV458" s="94"/>
      <c r="AW458" s="94"/>
      <c r="AX458" s="94"/>
      <c r="AY458" s="94"/>
      <c r="AZ458" s="94"/>
      <c r="BA458" s="94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</row>
    <row r="459" ht="12.75" customHeight="1">
      <c r="A459" s="18"/>
      <c r="B459" s="18"/>
      <c r="C459" s="1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9"/>
      <c r="R459" s="28"/>
      <c r="S459" s="28"/>
      <c r="T459" s="28"/>
      <c r="U459" s="28"/>
      <c r="V459" s="70"/>
      <c r="W459" s="70"/>
      <c r="X459" s="149"/>
      <c r="Y459" s="28"/>
      <c r="Z459" s="28"/>
      <c r="AA459" s="77"/>
      <c r="AB459" s="77"/>
      <c r="AC459" s="28"/>
      <c r="AD459" s="74"/>
      <c r="AE459" s="36"/>
      <c r="AF459" s="28"/>
      <c r="AG459" s="28"/>
      <c r="AH459" s="28"/>
      <c r="AI459" s="28"/>
      <c r="AJ459" s="28"/>
      <c r="AK459" s="28"/>
      <c r="AL459" s="18"/>
      <c r="AM459" s="18"/>
      <c r="AN459" s="18"/>
      <c r="AO459" s="227"/>
      <c r="AP459" s="212"/>
      <c r="AQ459" s="212"/>
      <c r="AR459" s="212"/>
      <c r="AS459" s="84"/>
      <c r="AT459" s="84"/>
      <c r="AU459" s="85"/>
      <c r="AV459" s="94"/>
      <c r="AW459" s="94"/>
      <c r="AX459" s="94"/>
      <c r="AY459" s="94"/>
      <c r="AZ459" s="94"/>
      <c r="BA459" s="94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</row>
    <row r="460" ht="12.75" customHeight="1">
      <c r="A460" s="18"/>
      <c r="B460" s="18"/>
      <c r="C460" s="1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9"/>
      <c r="R460" s="28"/>
      <c r="S460" s="28"/>
      <c r="T460" s="28"/>
      <c r="U460" s="28"/>
      <c r="V460" s="70"/>
      <c r="W460" s="70"/>
      <c r="X460" s="149"/>
      <c r="Y460" s="28"/>
      <c r="Z460" s="28"/>
      <c r="AA460" s="77"/>
      <c r="AB460" s="77"/>
      <c r="AC460" s="28"/>
      <c r="AD460" s="74"/>
      <c r="AE460" s="36"/>
      <c r="AF460" s="28"/>
      <c r="AG460" s="28"/>
      <c r="AH460" s="28"/>
      <c r="AI460" s="28"/>
      <c r="AJ460" s="28"/>
      <c r="AK460" s="28"/>
      <c r="AL460" s="18"/>
      <c r="AM460" s="18"/>
      <c r="AN460" s="18"/>
      <c r="AO460" s="227"/>
      <c r="AP460" s="212"/>
      <c r="AQ460" s="212"/>
      <c r="AR460" s="212"/>
      <c r="AS460" s="84"/>
      <c r="AT460" s="84"/>
      <c r="AU460" s="85"/>
      <c r="AV460" s="94"/>
      <c r="AW460" s="94"/>
      <c r="AX460" s="94"/>
      <c r="AY460" s="94"/>
      <c r="AZ460" s="94"/>
      <c r="BA460" s="94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</row>
    <row r="461" ht="12.75" customHeight="1">
      <c r="A461" s="18"/>
      <c r="B461" s="18"/>
      <c r="C461" s="1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9"/>
      <c r="R461" s="28"/>
      <c r="S461" s="28"/>
      <c r="T461" s="28"/>
      <c r="U461" s="28"/>
      <c r="V461" s="70"/>
      <c r="W461" s="70"/>
      <c r="X461" s="149"/>
      <c r="Y461" s="28"/>
      <c r="Z461" s="28"/>
      <c r="AA461" s="77"/>
      <c r="AB461" s="77"/>
      <c r="AC461" s="28"/>
      <c r="AD461" s="74"/>
      <c r="AE461" s="36"/>
      <c r="AF461" s="28"/>
      <c r="AG461" s="28"/>
      <c r="AH461" s="28"/>
      <c r="AI461" s="28"/>
      <c r="AJ461" s="28"/>
      <c r="AK461" s="28"/>
      <c r="AL461" s="18"/>
      <c r="AM461" s="18"/>
      <c r="AN461" s="18"/>
      <c r="AO461" s="227"/>
      <c r="AP461" s="212"/>
      <c r="AQ461" s="212"/>
      <c r="AR461" s="212"/>
      <c r="AS461" s="84"/>
      <c r="AT461" s="84"/>
      <c r="AU461" s="85"/>
      <c r="AV461" s="94"/>
      <c r="AW461" s="94"/>
      <c r="AX461" s="94"/>
      <c r="AY461" s="94"/>
      <c r="AZ461" s="94"/>
      <c r="BA461" s="94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</row>
    <row r="462" ht="12.75" customHeight="1">
      <c r="A462" s="18"/>
      <c r="B462" s="18"/>
      <c r="C462" s="1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9"/>
      <c r="R462" s="28"/>
      <c r="S462" s="28"/>
      <c r="T462" s="28"/>
      <c r="U462" s="28"/>
      <c r="V462" s="70"/>
      <c r="W462" s="70"/>
      <c r="X462" s="149"/>
      <c r="Y462" s="28"/>
      <c r="Z462" s="28"/>
      <c r="AA462" s="77"/>
      <c r="AB462" s="77"/>
      <c r="AC462" s="28"/>
      <c r="AD462" s="74"/>
      <c r="AE462" s="36"/>
      <c r="AF462" s="28"/>
      <c r="AG462" s="28"/>
      <c r="AH462" s="28"/>
      <c r="AI462" s="28"/>
      <c r="AJ462" s="28"/>
      <c r="AK462" s="28"/>
      <c r="AL462" s="18"/>
      <c r="AM462" s="18"/>
      <c r="AN462" s="18"/>
      <c r="AO462" s="227"/>
      <c r="AP462" s="212"/>
      <c r="AQ462" s="212"/>
      <c r="AR462" s="212"/>
      <c r="AS462" s="84"/>
      <c r="AT462" s="84"/>
      <c r="AU462" s="85"/>
      <c r="AV462" s="94"/>
      <c r="AW462" s="94"/>
      <c r="AX462" s="94"/>
      <c r="AY462" s="94"/>
      <c r="AZ462" s="94"/>
      <c r="BA462" s="94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</row>
    <row r="463" ht="12.75" customHeight="1">
      <c r="A463" s="18"/>
      <c r="B463" s="18"/>
      <c r="C463" s="1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9"/>
      <c r="R463" s="28"/>
      <c r="S463" s="28"/>
      <c r="T463" s="28"/>
      <c r="U463" s="28"/>
      <c r="V463" s="70"/>
      <c r="W463" s="70"/>
      <c r="X463" s="149"/>
      <c r="Y463" s="28"/>
      <c r="Z463" s="28"/>
      <c r="AA463" s="77"/>
      <c r="AB463" s="77"/>
      <c r="AC463" s="28"/>
      <c r="AD463" s="74"/>
      <c r="AE463" s="36"/>
      <c r="AF463" s="28"/>
      <c r="AG463" s="28"/>
      <c r="AH463" s="28"/>
      <c r="AI463" s="28"/>
      <c r="AJ463" s="28"/>
      <c r="AK463" s="28"/>
      <c r="AL463" s="18"/>
      <c r="AM463" s="18"/>
      <c r="AN463" s="18"/>
      <c r="AO463" s="227"/>
      <c r="AP463" s="212"/>
      <c r="AQ463" s="212"/>
      <c r="AR463" s="212"/>
      <c r="AS463" s="84"/>
      <c r="AT463" s="84"/>
      <c r="AU463" s="85"/>
      <c r="AV463" s="94"/>
      <c r="AW463" s="94"/>
      <c r="AX463" s="94"/>
      <c r="AY463" s="94"/>
      <c r="AZ463" s="94"/>
      <c r="BA463" s="94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</row>
    <row r="464" ht="12.75" customHeight="1">
      <c r="A464" s="18"/>
      <c r="B464" s="18"/>
      <c r="C464" s="1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9"/>
      <c r="R464" s="28"/>
      <c r="S464" s="28"/>
      <c r="T464" s="28"/>
      <c r="U464" s="28"/>
      <c r="V464" s="70"/>
      <c r="W464" s="70"/>
      <c r="X464" s="149"/>
      <c r="Y464" s="28"/>
      <c r="Z464" s="28"/>
      <c r="AA464" s="77"/>
      <c r="AB464" s="77"/>
      <c r="AC464" s="28"/>
      <c r="AD464" s="74"/>
      <c r="AE464" s="36"/>
      <c r="AF464" s="28"/>
      <c r="AG464" s="28"/>
      <c r="AH464" s="28"/>
      <c r="AI464" s="28"/>
      <c r="AJ464" s="28"/>
      <c r="AK464" s="28"/>
      <c r="AL464" s="18"/>
      <c r="AM464" s="18"/>
      <c r="AN464" s="18"/>
      <c r="AO464" s="227"/>
      <c r="AP464" s="212"/>
      <c r="AQ464" s="212"/>
      <c r="AR464" s="212"/>
      <c r="AS464" s="84"/>
      <c r="AT464" s="84"/>
      <c r="AU464" s="85"/>
      <c r="AV464" s="94"/>
      <c r="AW464" s="94"/>
      <c r="AX464" s="94"/>
      <c r="AY464" s="94"/>
      <c r="AZ464" s="94"/>
      <c r="BA464" s="94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</row>
    <row r="465" ht="12.75" customHeight="1">
      <c r="A465" s="18"/>
      <c r="B465" s="18"/>
      <c r="C465" s="1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9"/>
      <c r="R465" s="28"/>
      <c r="S465" s="28"/>
      <c r="T465" s="28"/>
      <c r="U465" s="28"/>
      <c r="V465" s="70"/>
      <c r="W465" s="70"/>
      <c r="X465" s="149"/>
      <c r="Y465" s="28"/>
      <c r="Z465" s="28"/>
      <c r="AA465" s="77"/>
      <c r="AB465" s="77"/>
      <c r="AC465" s="28"/>
      <c r="AD465" s="74"/>
      <c r="AE465" s="36"/>
      <c r="AF465" s="28"/>
      <c r="AG465" s="28"/>
      <c r="AH465" s="28"/>
      <c r="AI465" s="28"/>
      <c r="AJ465" s="28"/>
      <c r="AK465" s="28"/>
      <c r="AL465" s="18"/>
      <c r="AM465" s="18"/>
      <c r="AN465" s="18"/>
      <c r="AO465" s="227"/>
      <c r="AP465" s="212"/>
      <c r="AQ465" s="212"/>
      <c r="AR465" s="212"/>
      <c r="AS465" s="84"/>
      <c r="AT465" s="84"/>
      <c r="AU465" s="85"/>
      <c r="AV465" s="94"/>
      <c r="AW465" s="94"/>
      <c r="AX465" s="94"/>
      <c r="AY465" s="94"/>
      <c r="AZ465" s="94"/>
      <c r="BA465" s="94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</row>
    <row r="466" ht="12.75" customHeight="1">
      <c r="A466" s="18"/>
      <c r="B466" s="18"/>
      <c r="C466" s="1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9"/>
      <c r="R466" s="28"/>
      <c r="S466" s="28"/>
      <c r="T466" s="28"/>
      <c r="U466" s="28"/>
      <c r="V466" s="70"/>
      <c r="W466" s="70"/>
      <c r="X466" s="149"/>
      <c r="Y466" s="28"/>
      <c r="Z466" s="28"/>
      <c r="AA466" s="77"/>
      <c r="AB466" s="77"/>
      <c r="AC466" s="28"/>
      <c r="AD466" s="74"/>
      <c r="AE466" s="36"/>
      <c r="AF466" s="28"/>
      <c r="AG466" s="28"/>
      <c r="AH466" s="28"/>
      <c r="AI466" s="28"/>
      <c r="AJ466" s="28"/>
      <c r="AK466" s="28"/>
      <c r="AL466" s="18"/>
      <c r="AM466" s="18"/>
      <c r="AN466" s="18"/>
      <c r="AO466" s="227"/>
      <c r="AP466" s="212"/>
      <c r="AQ466" s="212"/>
      <c r="AR466" s="212"/>
      <c r="AS466" s="84"/>
      <c r="AT466" s="84"/>
      <c r="AU466" s="85"/>
      <c r="AV466" s="94"/>
      <c r="AW466" s="94"/>
      <c r="AX466" s="94"/>
      <c r="AY466" s="94"/>
      <c r="AZ466" s="94"/>
      <c r="BA466" s="94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</row>
    <row r="467" ht="12.75" customHeight="1">
      <c r="A467" s="18"/>
      <c r="B467" s="18"/>
      <c r="C467" s="1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9"/>
      <c r="R467" s="28"/>
      <c r="S467" s="28"/>
      <c r="T467" s="28"/>
      <c r="U467" s="28"/>
      <c r="V467" s="70"/>
      <c r="W467" s="70"/>
      <c r="X467" s="149"/>
      <c r="Y467" s="28"/>
      <c r="Z467" s="28"/>
      <c r="AA467" s="77"/>
      <c r="AB467" s="77"/>
      <c r="AC467" s="28"/>
      <c r="AD467" s="74"/>
      <c r="AE467" s="36"/>
      <c r="AF467" s="28"/>
      <c r="AG467" s="28"/>
      <c r="AH467" s="28"/>
      <c r="AI467" s="28"/>
      <c r="AJ467" s="28"/>
      <c r="AK467" s="28"/>
      <c r="AL467" s="18"/>
      <c r="AM467" s="18"/>
      <c r="AN467" s="18"/>
      <c r="AO467" s="227"/>
      <c r="AP467" s="212"/>
      <c r="AQ467" s="212"/>
      <c r="AR467" s="212"/>
      <c r="AS467" s="84"/>
      <c r="AT467" s="84"/>
      <c r="AU467" s="85"/>
      <c r="AV467" s="94"/>
      <c r="AW467" s="94"/>
      <c r="AX467" s="94"/>
      <c r="AY467" s="94"/>
      <c r="AZ467" s="94"/>
      <c r="BA467" s="94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</row>
    <row r="468" ht="12.75" customHeight="1">
      <c r="A468" s="18"/>
      <c r="B468" s="18"/>
      <c r="C468" s="1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9"/>
      <c r="R468" s="28"/>
      <c r="S468" s="28"/>
      <c r="T468" s="28"/>
      <c r="U468" s="28"/>
      <c r="V468" s="70"/>
      <c r="W468" s="70"/>
      <c r="X468" s="149"/>
      <c r="Y468" s="28"/>
      <c r="Z468" s="28"/>
      <c r="AA468" s="77"/>
      <c r="AB468" s="77"/>
      <c r="AC468" s="28"/>
      <c r="AD468" s="74"/>
      <c r="AE468" s="36"/>
      <c r="AF468" s="28"/>
      <c r="AG468" s="28"/>
      <c r="AH468" s="28"/>
      <c r="AI468" s="28"/>
      <c r="AJ468" s="28"/>
      <c r="AK468" s="28"/>
      <c r="AL468" s="18"/>
      <c r="AM468" s="18"/>
      <c r="AN468" s="18"/>
      <c r="AO468" s="227"/>
      <c r="AP468" s="212"/>
      <c r="AQ468" s="212"/>
      <c r="AR468" s="212"/>
      <c r="AS468" s="84"/>
      <c r="AT468" s="84"/>
      <c r="AU468" s="85"/>
      <c r="AV468" s="94"/>
      <c r="AW468" s="94"/>
      <c r="AX468" s="94"/>
      <c r="AY468" s="94"/>
      <c r="AZ468" s="94"/>
      <c r="BA468" s="94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</row>
    <row r="469" ht="12.75" customHeight="1">
      <c r="A469" s="18"/>
      <c r="B469" s="18"/>
      <c r="C469" s="1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9"/>
      <c r="R469" s="28"/>
      <c r="S469" s="28"/>
      <c r="T469" s="28"/>
      <c r="U469" s="28"/>
      <c r="V469" s="70"/>
      <c r="W469" s="70"/>
      <c r="X469" s="149"/>
      <c r="Y469" s="28"/>
      <c r="Z469" s="28"/>
      <c r="AA469" s="77"/>
      <c r="AB469" s="77"/>
      <c r="AC469" s="28"/>
      <c r="AD469" s="74"/>
      <c r="AE469" s="36"/>
      <c r="AF469" s="28"/>
      <c r="AG469" s="28"/>
      <c r="AH469" s="28"/>
      <c r="AI469" s="28"/>
      <c r="AJ469" s="28"/>
      <c r="AK469" s="28"/>
      <c r="AL469" s="18"/>
      <c r="AM469" s="18"/>
      <c r="AN469" s="18"/>
      <c r="AO469" s="227"/>
      <c r="AP469" s="212"/>
      <c r="AQ469" s="212"/>
      <c r="AR469" s="212"/>
      <c r="AS469" s="84"/>
      <c r="AT469" s="84"/>
      <c r="AU469" s="85"/>
      <c r="AV469" s="94"/>
      <c r="AW469" s="94"/>
      <c r="AX469" s="94"/>
      <c r="AY469" s="94"/>
      <c r="AZ469" s="94"/>
      <c r="BA469" s="94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</row>
    <row r="470" ht="12.75" customHeight="1">
      <c r="A470" s="18"/>
      <c r="B470" s="18"/>
      <c r="C470" s="1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9"/>
      <c r="R470" s="28"/>
      <c r="S470" s="28"/>
      <c r="T470" s="28"/>
      <c r="U470" s="28"/>
      <c r="V470" s="70"/>
      <c r="W470" s="70"/>
      <c r="X470" s="149"/>
      <c r="Y470" s="28"/>
      <c r="Z470" s="28"/>
      <c r="AA470" s="77"/>
      <c r="AB470" s="77"/>
      <c r="AC470" s="28"/>
      <c r="AD470" s="74"/>
      <c r="AE470" s="36"/>
      <c r="AF470" s="28"/>
      <c r="AG470" s="28"/>
      <c r="AH470" s="28"/>
      <c r="AI470" s="28"/>
      <c r="AJ470" s="28"/>
      <c r="AK470" s="28"/>
      <c r="AL470" s="18"/>
      <c r="AM470" s="18"/>
      <c r="AN470" s="18"/>
      <c r="AO470" s="227"/>
      <c r="AP470" s="212"/>
      <c r="AQ470" s="212"/>
      <c r="AR470" s="212"/>
      <c r="AS470" s="84"/>
      <c r="AT470" s="84"/>
      <c r="AU470" s="85"/>
      <c r="AV470" s="94"/>
      <c r="AW470" s="94"/>
      <c r="AX470" s="94"/>
      <c r="AY470" s="94"/>
      <c r="AZ470" s="94"/>
      <c r="BA470" s="94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</row>
    <row r="471" ht="12.75" customHeight="1">
      <c r="A471" s="18"/>
      <c r="B471" s="18"/>
      <c r="C471" s="1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9"/>
      <c r="R471" s="28"/>
      <c r="S471" s="28"/>
      <c r="T471" s="28"/>
      <c r="U471" s="28"/>
      <c r="V471" s="70"/>
      <c r="W471" s="70"/>
      <c r="X471" s="149"/>
      <c r="Y471" s="28"/>
      <c r="Z471" s="28"/>
      <c r="AA471" s="77"/>
      <c r="AB471" s="77"/>
      <c r="AC471" s="28"/>
      <c r="AD471" s="74"/>
      <c r="AE471" s="36"/>
      <c r="AF471" s="28"/>
      <c r="AG471" s="28"/>
      <c r="AH471" s="28"/>
      <c r="AI471" s="28"/>
      <c r="AJ471" s="28"/>
      <c r="AK471" s="28"/>
      <c r="AL471" s="18"/>
      <c r="AM471" s="18"/>
      <c r="AN471" s="18"/>
      <c r="AO471" s="227"/>
      <c r="AP471" s="212"/>
      <c r="AQ471" s="212"/>
      <c r="AR471" s="212"/>
      <c r="AS471" s="84"/>
      <c r="AT471" s="84"/>
      <c r="AU471" s="85"/>
      <c r="AV471" s="94"/>
      <c r="AW471" s="94"/>
      <c r="AX471" s="94"/>
      <c r="AY471" s="94"/>
      <c r="AZ471" s="94"/>
      <c r="BA471" s="94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</row>
    <row r="472" ht="12.75" customHeight="1">
      <c r="A472" s="18"/>
      <c r="B472" s="18"/>
      <c r="C472" s="1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9"/>
      <c r="R472" s="28"/>
      <c r="S472" s="28"/>
      <c r="T472" s="28"/>
      <c r="U472" s="28"/>
      <c r="V472" s="70"/>
      <c r="W472" s="70"/>
      <c r="X472" s="149"/>
      <c r="Y472" s="28"/>
      <c r="Z472" s="28"/>
      <c r="AA472" s="77"/>
      <c r="AB472" s="77"/>
      <c r="AC472" s="28"/>
      <c r="AD472" s="74"/>
      <c r="AE472" s="36"/>
      <c r="AF472" s="28"/>
      <c r="AG472" s="28"/>
      <c r="AH472" s="28"/>
      <c r="AI472" s="28"/>
      <c r="AJ472" s="28"/>
      <c r="AK472" s="28"/>
      <c r="AL472" s="18"/>
      <c r="AM472" s="18"/>
      <c r="AN472" s="18"/>
      <c r="AO472" s="227"/>
      <c r="AP472" s="212"/>
      <c r="AQ472" s="212"/>
      <c r="AR472" s="212"/>
      <c r="AS472" s="84"/>
      <c r="AT472" s="84"/>
      <c r="AU472" s="85"/>
      <c r="AV472" s="94"/>
      <c r="AW472" s="94"/>
      <c r="AX472" s="94"/>
      <c r="AY472" s="94"/>
      <c r="AZ472" s="94"/>
      <c r="BA472" s="94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</row>
    <row r="473" ht="12.75" customHeight="1">
      <c r="A473" s="18"/>
      <c r="B473" s="18"/>
      <c r="C473" s="1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9"/>
      <c r="R473" s="28"/>
      <c r="S473" s="28"/>
      <c r="T473" s="28"/>
      <c r="U473" s="28"/>
      <c r="V473" s="70"/>
      <c r="W473" s="70"/>
      <c r="X473" s="149"/>
      <c r="Y473" s="28"/>
      <c r="Z473" s="28"/>
      <c r="AA473" s="77"/>
      <c r="AB473" s="77"/>
      <c r="AC473" s="28"/>
      <c r="AD473" s="74"/>
      <c r="AE473" s="36"/>
      <c r="AF473" s="28"/>
      <c r="AG473" s="28"/>
      <c r="AH473" s="28"/>
      <c r="AI473" s="28"/>
      <c r="AJ473" s="28"/>
      <c r="AK473" s="28"/>
      <c r="AL473" s="18"/>
      <c r="AM473" s="18"/>
      <c r="AN473" s="18"/>
      <c r="AO473" s="227"/>
      <c r="AP473" s="212"/>
      <c r="AQ473" s="212"/>
      <c r="AR473" s="212"/>
      <c r="AS473" s="84"/>
      <c r="AT473" s="84"/>
      <c r="AU473" s="85"/>
      <c r="AV473" s="94"/>
      <c r="AW473" s="94"/>
      <c r="AX473" s="94"/>
      <c r="AY473" s="94"/>
      <c r="AZ473" s="94"/>
      <c r="BA473" s="94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</row>
    <row r="474" ht="12.75" customHeight="1">
      <c r="A474" s="18"/>
      <c r="B474" s="18"/>
      <c r="C474" s="1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9"/>
      <c r="R474" s="28"/>
      <c r="S474" s="28"/>
      <c r="T474" s="28"/>
      <c r="U474" s="28"/>
      <c r="V474" s="70"/>
      <c r="W474" s="70"/>
      <c r="X474" s="149"/>
      <c r="Y474" s="28"/>
      <c r="Z474" s="28"/>
      <c r="AA474" s="77"/>
      <c r="AB474" s="77"/>
      <c r="AC474" s="28"/>
      <c r="AD474" s="74"/>
      <c r="AE474" s="36"/>
      <c r="AF474" s="28"/>
      <c r="AG474" s="28"/>
      <c r="AH474" s="28"/>
      <c r="AI474" s="28"/>
      <c r="AJ474" s="28"/>
      <c r="AK474" s="28"/>
      <c r="AL474" s="18"/>
      <c r="AM474" s="18"/>
      <c r="AN474" s="18"/>
      <c r="AO474" s="227"/>
      <c r="AP474" s="212"/>
      <c r="AQ474" s="212"/>
      <c r="AR474" s="212"/>
      <c r="AS474" s="84"/>
      <c r="AT474" s="84"/>
      <c r="AU474" s="85"/>
      <c r="AV474" s="94"/>
      <c r="AW474" s="94"/>
      <c r="AX474" s="94"/>
      <c r="AY474" s="94"/>
      <c r="AZ474" s="94"/>
      <c r="BA474" s="94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</row>
    <row r="475" ht="12.75" customHeight="1">
      <c r="A475" s="18"/>
      <c r="B475" s="18"/>
      <c r="C475" s="1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9"/>
      <c r="R475" s="28"/>
      <c r="S475" s="28"/>
      <c r="T475" s="28"/>
      <c r="U475" s="28"/>
      <c r="V475" s="70"/>
      <c r="W475" s="70"/>
      <c r="X475" s="149"/>
      <c r="Y475" s="28"/>
      <c r="Z475" s="28"/>
      <c r="AA475" s="77"/>
      <c r="AB475" s="77"/>
      <c r="AC475" s="28"/>
      <c r="AD475" s="74"/>
      <c r="AE475" s="36"/>
      <c r="AF475" s="28"/>
      <c r="AG475" s="28"/>
      <c r="AH475" s="28"/>
      <c r="AI475" s="28"/>
      <c r="AJ475" s="28"/>
      <c r="AK475" s="28"/>
      <c r="AL475" s="18"/>
      <c r="AM475" s="18"/>
      <c r="AN475" s="18"/>
      <c r="AO475" s="227"/>
      <c r="AP475" s="212"/>
      <c r="AQ475" s="212"/>
      <c r="AR475" s="212"/>
      <c r="AS475" s="84"/>
      <c r="AT475" s="84"/>
      <c r="AU475" s="85"/>
      <c r="AV475" s="94"/>
      <c r="AW475" s="94"/>
      <c r="AX475" s="94"/>
      <c r="AY475" s="94"/>
      <c r="AZ475" s="94"/>
      <c r="BA475" s="94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</row>
    <row r="476" ht="12.75" customHeight="1">
      <c r="A476" s="18"/>
      <c r="B476" s="18"/>
      <c r="C476" s="1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9"/>
      <c r="R476" s="28"/>
      <c r="S476" s="28"/>
      <c r="T476" s="28"/>
      <c r="U476" s="28"/>
      <c r="V476" s="70"/>
      <c r="W476" s="70"/>
      <c r="X476" s="149"/>
      <c r="Y476" s="28"/>
      <c r="Z476" s="28"/>
      <c r="AA476" s="77"/>
      <c r="AB476" s="77"/>
      <c r="AC476" s="28"/>
      <c r="AD476" s="74"/>
      <c r="AE476" s="36"/>
      <c r="AF476" s="28"/>
      <c r="AG476" s="28"/>
      <c r="AH476" s="28"/>
      <c r="AI476" s="28"/>
      <c r="AJ476" s="28"/>
      <c r="AK476" s="28"/>
      <c r="AL476" s="18"/>
      <c r="AM476" s="18"/>
      <c r="AN476" s="18"/>
      <c r="AO476" s="227"/>
      <c r="AP476" s="212"/>
      <c r="AQ476" s="212"/>
      <c r="AR476" s="212"/>
      <c r="AS476" s="84"/>
      <c r="AT476" s="84"/>
      <c r="AU476" s="85"/>
      <c r="AV476" s="94"/>
      <c r="AW476" s="94"/>
      <c r="AX476" s="94"/>
      <c r="AY476" s="94"/>
      <c r="AZ476" s="94"/>
      <c r="BA476" s="94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</row>
    <row r="477" ht="12.75" customHeight="1">
      <c r="A477" s="18"/>
      <c r="B477" s="18"/>
      <c r="C477" s="1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9"/>
      <c r="R477" s="28"/>
      <c r="S477" s="28"/>
      <c r="T477" s="28"/>
      <c r="U477" s="28"/>
      <c r="V477" s="70"/>
      <c r="W477" s="70"/>
      <c r="X477" s="149"/>
      <c r="Y477" s="28"/>
      <c r="Z477" s="28"/>
      <c r="AA477" s="77"/>
      <c r="AB477" s="77"/>
      <c r="AC477" s="28"/>
      <c r="AD477" s="74"/>
      <c r="AE477" s="36"/>
      <c r="AF477" s="28"/>
      <c r="AG477" s="28"/>
      <c r="AH477" s="28"/>
      <c r="AI477" s="28"/>
      <c r="AJ477" s="28"/>
      <c r="AK477" s="28"/>
      <c r="AL477" s="18"/>
      <c r="AM477" s="18"/>
      <c r="AN477" s="18"/>
      <c r="AO477" s="227"/>
      <c r="AP477" s="212"/>
      <c r="AQ477" s="212"/>
      <c r="AR477" s="212"/>
      <c r="AS477" s="84"/>
      <c r="AT477" s="84"/>
      <c r="AU477" s="85"/>
      <c r="AV477" s="94"/>
      <c r="AW477" s="94"/>
      <c r="AX477" s="94"/>
      <c r="AY477" s="94"/>
      <c r="AZ477" s="94"/>
      <c r="BA477" s="94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</row>
    <row r="478" ht="12.75" customHeight="1">
      <c r="A478" s="18"/>
      <c r="B478" s="18"/>
      <c r="C478" s="1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9"/>
      <c r="R478" s="28"/>
      <c r="S478" s="28"/>
      <c r="T478" s="28"/>
      <c r="U478" s="28"/>
      <c r="V478" s="70"/>
      <c r="W478" s="70"/>
      <c r="X478" s="149"/>
      <c r="Y478" s="28"/>
      <c r="Z478" s="28"/>
      <c r="AA478" s="77"/>
      <c r="AB478" s="77"/>
      <c r="AC478" s="28"/>
      <c r="AD478" s="74"/>
      <c r="AE478" s="36"/>
      <c r="AF478" s="28"/>
      <c r="AG478" s="28"/>
      <c r="AH478" s="28"/>
      <c r="AI478" s="28"/>
      <c r="AJ478" s="28"/>
      <c r="AK478" s="28"/>
      <c r="AL478" s="18"/>
      <c r="AM478" s="18"/>
      <c r="AN478" s="18"/>
      <c r="AO478" s="227"/>
      <c r="AP478" s="212"/>
      <c r="AQ478" s="212"/>
      <c r="AR478" s="212"/>
      <c r="AS478" s="84"/>
      <c r="AT478" s="84"/>
      <c r="AU478" s="85"/>
      <c r="AV478" s="94"/>
      <c r="AW478" s="94"/>
      <c r="AX478" s="94"/>
      <c r="AY478" s="94"/>
      <c r="AZ478" s="94"/>
      <c r="BA478" s="94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</row>
    <row r="479" ht="12.75" customHeight="1">
      <c r="A479" s="18"/>
      <c r="B479" s="18"/>
      <c r="C479" s="1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9"/>
      <c r="R479" s="28"/>
      <c r="S479" s="28"/>
      <c r="T479" s="28"/>
      <c r="U479" s="28"/>
      <c r="V479" s="70"/>
      <c r="W479" s="70"/>
      <c r="X479" s="149"/>
      <c r="Y479" s="28"/>
      <c r="Z479" s="28"/>
      <c r="AA479" s="77"/>
      <c r="AB479" s="77"/>
      <c r="AC479" s="28"/>
      <c r="AD479" s="74"/>
      <c r="AE479" s="36"/>
      <c r="AF479" s="28"/>
      <c r="AG479" s="28"/>
      <c r="AH479" s="28"/>
      <c r="AI479" s="28"/>
      <c r="AJ479" s="28"/>
      <c r="AK479" s="28"/>
      <c r="AL479" s="18"/>
      <c r="AM479" s="18"/>
      <c r="AN479" s="18"/>
      <c r="AO479" s="227"/>
      <c r="AP479" s="212"/>
      <c r="AQ479" s="212"/>
      <c r="AR479" s="212"/>
      <c r="AS479" s="84"/>
      <c r="AT479" s="84"/>
      <c r="AU479" s="85"/>
      <c r="AV479" s="94"/>
      <c r="AW479" s="94"/>
      <c r="AX479" s="94"/>
      <c r="AY479" s="94"/>
      <c r="AZ479" s="94"/>
      <c r="BA479" s="94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</row>
    <row r="480" ht="12.75" customHeight="1">
      <c r="A480" s="18"/>
      <c r="B480" s="18"/>
      <c r="C480" s="1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9"/>
      <c r="R480" s="28"/>
      <c r="S480" s="28"/>
      <c r="T480" s="28"/>
      <c r="U480" s="28"/>
      <c r="V480" s="70"/>
      <c r="W480" s="70"/>
      <c r="X480" s="149"/>
      <c r="Y480" s="28"/>
      <c r="Z480" s="28"/>
      <c r="AA480" s="77"/>
      <c r="AB480" s="77"/>
      <c r="AC480" s="28"/>
      <c r="AD480" s="74"/>
      <c r="AE480" s="36"/>
      <c r="AF480" s="28"/>
      <c r="AG480" s="28"/>
      <c r="AH480" s="28"/>
      <c r="AI480" s="28"/>
      <c r="AJ480" s="28"/>
      <c r="AK480" s="28"/>
      <c r="AL480" s="18"/>
      <c r="AM480" s="18"/>
      <c r="AN480" s="18"/>
      <c r="AO480" s="227"/>
      <c r="AP480" s="212"/>
      <c r="AQ480" s="212"/>
      <c r="AR480" s="212"/>
      <c r="AS480" s="84"/>
      <c r="AT480" s="84"/>
      <c r="AU480" s="85"/>
      <c r="AV480" s="94"/>
      <c r="AW480" s="94"/>
      <c r="AX480" s="94"/>
      <c r="AY480" s="94"/>
      <c r="AZ480" s="94"/>
      <c r="BA480" s="94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</row>
    <row r="481" ht="12.75" customHeight="1">
      <c r="A481" s="18"/>
      <c r="B481" s="18"/>
      <c r="C481" s="1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9"/>
      <c r="R481" s="28"/>
      <c r="S481" s="28"/>
      <c r="T481" s="28"/>
      <c r="U481" s="28"/>
      <c r="V481" s="70"/>
      <c r="W481" s="70"/>
      <c r="X481" s="149"/>
      <c r="Y481" s="28"/>
      <c r="Z481" s="28"/>
      <c r="AA481" s="77"/>
      <c r="AB481" s="77"/>
      <c r="AC481" s="28"/>
      <c r="AD481" s="74"/>
      <c r="AE481" s="36"/>
      <c r="AF481" s="28"/>
      <c r="AG481" s="28"/>
      <c r="AH481" s="28"/>
      <c r="AI481" s="28"/>
      <c r="AJ481" s="28"/>
      <c r="AK481" s="28"/>
      <c r="AL481" s="18"/>
      <c r="AM481" s="18"/>
      <c r="AN481" s="18"/>
      <c r="AO481" s="227"/>
      <c r="AP481" s="212"/>
      <c r="AQ481" s="212"/>
      <c r="AR481" s="212"/>
      <c r="AS481" s="84"/>
      <c r="AT481" s="84"/>
      <c r="AU481" s="85"/>
      <c r="AV481" s="94"/>
      <c r="AW481" s="94"/>
      <c r="AX481" s="94"/>
      <c r="AY481" s="94"/>
      <c r="AZ481" s="94"/>
      <c r="BA481" s="94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</row>
    <row r="482" ht="12.75" customHeight="1">
      <c r="A482" s="18"/>
      <c r="B482" s="18"/>
      <c r="C482" s="1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9"/>
      <c r="R482" s="28"/>
      <c r="S482" s="28"/>
      <c r="T482" s="28"/>
      <c r="U482" s="28"/>
      <c r="V482" s="70"/>
      <c r="W482" s="70"/>
      <c r="X482" s="149"/>
      <c r="Y482" s="28"/>
      <c r="Z482" s="28"/>
      <c r="AA482" s="77"/>
      <c r="AB482" s="77"/>
      <c r="AC482" s="28"/>
      <c r="AD482" s="74"/>
      <c r="AE482" s="36"/>
      <c r="AF482" s="28"/>
      <c r="AG482" s="28"/>
      <c r="AH482" s="28"/>
      <c r="AI482" s="28"/>
      <c r="AJ482" s="28"/>
      <c r="AK482" s="28"/>
      <c r="AL482" s="18"/>
      <c r="AM482" s="18"/>
      <c r="AN482" s="18"/>
      <c r="AO482" s="227"/>
      <c r="AP482" s="212"/>
      <c r="AQ482" s="212"/>
      <c r="AR482" s="212"/>
      <c r="AS482" s="84"/>
      <c r="AT482" s="84"/>
      <c r="AU482" s="85"/>
      <c r="AV482" s="94"/>
      <c r="AW482" s="94"/>
      <c r="AX482" s="94"/>
      <c r="AY482" s="94"/>
      <c r="AZ482" s="94"/>
      <c r="BA482" s="94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</row>
    <row r="483" ht="12.75" customHeight="1">
      <c r="A483" s="18"/>
      <c r="B483" s="18"/>
      <c r="C483" s="1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9"/>
      <c r="R483" s="28"/>
      <c r="S483" s="28"/>
      <c r="T483" s="28"/>
      <c r="U483" s="28"/>
      <c r="V483" s="70"/>
      <c r="W483" s="70"/>
      <c r="X483" s="149"/>
      <c r="Y483" s="28"/>
      <c r="Z483" s="28"/>
      <c r="AA483" s="77"/>
      <c r="AB483" s="77"/>
      <c r="AC483" s="28"/>
      <c r="AD483" s="74"/>
      <c r="AE483" s="36"/>
      <c r="AF483" s="28"/>
      <c r="AG483" s="28"/>
      <c r="AH483" s="28"/>
      <c r="AI483" s="28"/>
      <c r="AJ483" s="28"/>
      <c r="AK483" s="28"/>
      <c r="AL483" s="18"/>
      <c r="AM483" s="18"/>
      <c r="AN483" s="18"/>
      <c r="AO483" s="227"/>
      <c r="AP483" s="212"/>
      <c r="AQ483" s="212"/>
      <c r="AR483" s="212"/>
      <c r="AS483" s="84"/>
      <c r="AT483" s="84"/>
      <c r="AU483" s="85"/>
      <c r="AV483" s="94"/>
      <c r="AW483" s="94"/>
      <c r="AX483" s="94"/>
      <c r="AY483" s="94"/>
      <c r="AZ483" s="94"/>
      <c r="BA483" s="94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</row>
    <row r="484" ht="12.75" customHeight="1">
      <c r="A484" s="18"/>
      <c r="B484" s="18"/>
      <c r="C484" s="1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9"/>
      <c r="R484" s="28"/>
      <c r="S484" s="28"/>
      <c r="T484" s="28"/>
      <c r="U484" s="28"/>
      <c r="V484" s="70"/>
      <c r="W484" s="70"/>
      <c r="X484" s="149"/>
      <c r="Y484" s="28"/>
      <c r="Z484" s="28"/>
      <c r="AA484" s="77"/>
      <c r="AB484" s="77"/>
      <c r="AC484" s="28"/>
      <c r="AD484" s="74"/>
      <c r="AE484" s="36"/>
      <c r="AF484" s="28"/>
      <c r="AG484" s="28"/>
      <c r="AH484" s="28"/>
      <c r="AI484" s="28"/>
      <c r="AJ484" s="28"/>
      <c r="AK484" s="28"/>
      <c r="AL484" s="18"/>
      <c r="AM484" s="18"/>
      <c r="AN484" s="18"/>
      <c r="AO484" s="227"/>
      <c r="AP484" s="212"/>
      <c r="AQ484" s="212"/>
      <c r="AR484" s="212"/>
      <c r="AS484" s="84"/>
      <c r="AT484" s="84"/>
      <c r="AU484" s="85"/>
      <c r="AV484" s="94"/>
      <c r="AW484" s="94"/>
      <c r="AX484" s="94"/>
      <c r="AY484" s="94"/>
      <c r="AZ484" s="94"/>
      <c r="BA484" s="94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</row>
    <row r="485" ht="12.75" customHeight="1">
      <c r="A485" s="18"/>
      <c r="B485" s="18"/>
      <c r="C485" s="1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9"/>
      <c r="R485" s="28"/>
      <c r="S485" s="28"/>
      <c r="T485" s="28"/>
      <c r="U485" s="28"/>
      <c r="V485" s="70"/>
      <c r="W485" s="70"/>
      <c r="X485" s="149"/>
      <c r="Y485" s="28"/>
      <c r="Z485" s="28"/>
      <c r="AA485" s="77"/>
      <c r="AB485" s="77"/>
      <c r="AC485" s="28"/>
      <c r="AD485" s="74"/>
      <c r="AE485" s="36"/>
      <c r="AF485" s="28"/>
      <c r="AG485" s="28"/>
      <c r="AH485" s="28"/>
      <c r="AI485" s="28"/>
      <c r="AJ485" s="28"/>
      <c r="AK485" s="28"/>
      <c r="AL485" s="18"/>
      <c r="AM485" s="18"/>
      <c r="AN485" s="18"/>
      <c r="AO485" s="227"/>
      <c r="AP485" s="212"/>
      <c r="AQ485" s="212"/>
      <c r="AR485" s="212"/>
      <c r="AS485" s="84"/>
      <c r="AT485" s="84"/>
      <c r="AU485" s="85"/>
      <c r="AV485" s="94"/>
      <c r="AW485" s="94"/>
      <c r="AX485" s="94"/>
      <c r="AY485" s="94"/>
      <c r="AZ485" s="94"/>
      <c r="BA485" s="94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</row>
    <row r="486" ht="12.75" customHeight="1">
      <c r="A486" s="18"/>
      <c r="B486" s="18"/>
      <c r="C486" s="1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9"/>
      <c r="R486" s="28"/>
      <c r="S486" s="28"/>
      <c r="T486" s="28"/>
      <c r="U486" s="28"/>
      <c r="V486" s="70"/>
      <c r="W486" s="70"/>
      <c r="X486" s="149"/>
      <c r="Y486" s="28"/>
      <c r="Z486" s="28"/>
      <c r="AA486" s="77"/>
      <c r="AB486" s="77"/>
      <c r="AC486" s="28"/>
      <c r="AD486" s="74"/>
      <c r="AE486" s="36"/>
      <c r="AF486" s="28"/>
      <c r="AG486" s="28"/>
      <c r="AH486" s="28"/>
      <c r="AI486" s="28"/>
      <c r="AJ486" s="28"/>
      <c r="AK486" s="28"/>
      <c r="AL486" s="18"/>
      <c r="AM486" s="18"/>
      <c r="AN486" s="18"/>
      <c r="AO486" s="227"/>
      <c r="AP486" s="212"/>
      <c r="AQ486" s="212"/>
      <c r="AR486" s="212"/>
      <c r="AS486" s="84"/>
      <c r="AT486" s="84"/>
      <c r="AU486" s="85"/>
      <c r="AV486" s="94"/>
      <c r="AW486" s="94"/>
      <c r="AX486" s="94"/>
      <c r="AY486" s="94"/>
      <c r="AZ486" s="94"/>
      <c r="BA486" s="94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</row>
    <row r="487" ht="12.75" customHeight="1">
      <c r="A487" s="18"/>
      <c r="B487" s="18"/>
      <c r="C487" s="1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9"/>
      <c r="R487" s="28"/>
      <c r="S487" s="28"/>
      <c r="T487" s="28"/>
      <c r="U487" s="28"/>
      <c r="V487" s="70"/>
      <c r="W487" s="70"/>
      <c r="X487" s="149"/>
      <c r="Y487" s="28"/>
      <c r="Z487" s="28"/>
      <c r="AA487" s="77"/>
      <c r="AB487" s="77"/>
      <c r="AC487" s="28"/>
      <c r="AD487" s="74"/>
      <c r="AE487" s="36"/>
      <c r="AF487" s="28"/>
      <c r="AG487" s="28"/>
      <c r="AH487" s="28"/>
      <c r="AI487" s="28"/>
      <c r="AJ487" s="28"/>
      <c r="AK487" s="28"/>
      <c r="AL487" s="18"/>
      <c r="AM487" s="18"/>
      <c r="AN487" s="18"/>
      <c r="AO487" s="227"/>
      <c r="AP487" s="212"/>
      <c r="AQ487" s="212"/>
      <c r="AR487" s="212"/>
      <c r="AS487" s="84"/>
      <c r="AT487" s="84"/>
      <c r="AU487" s="85"/>
      <c r="AV487" s="94"/>
      <c r="AW487" s="94"/>
      <c r="AX487" s="94"/>
      <c r="AY487" s="94"/>
      <c r="AZ487" s="94"/>
      <c r="BA487" s="94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</row>
    <row r="488" ht="12.75" customHeight="1">
      <c r="A488" s="18"/>
      <c r="B488" s="18"/>
      <c r="C488" s="1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9"/>
      <c r="R488" s="28"/>
      <c r="S488" s="28"/>
      <c r="T488" s="28"/>
      <c r="U488" s="28"/>
      <c r="V488" s="70"/>
      <c r="W488" s="70"/>
      <c r="X488" s="149"/>
      <c r="Y488" s="28"/>
      <c r="Z488" s="28"/>
      <c r="AA488" s="77"/>
      <c r="AB488" s="77"/>
      <c r="AC488" s="28"/>
      <c r="AD488" s="74"/>
      <c r="AE488" s="36"/>
      <c r="AF488" s="28"/>
      <c r="AG488" s="28"/>
      <c r="AH488" s="28"/>
      <c r="AI488" s="28"/>
      <c r="AJ488" s="28"/>
      <c r="AK488" s="28"/>
      <c r="AL488" s="18"/>
      <c r="AM488" s="18"/>
      <c r="AN488" s="18"/>
      <c r="AO488" s="227"/>
      <c r="AP488" s="212"/>
      <c r="AQ488" s="212"/>
      <c r="AR488" s="212"/>
      <c r="AS488" s="84"/>
      <c r="AT488" s="84"/>
      <c r="AU488" s="85"/>
      <c r="AV488" s="94"/>
      <c r="AW488" s="94"/>
      <c r="AX488" s="94"/>
      <c r="AY488" s="94"/>
      <c r="AZ488" s="94"/>
      <c r="BA488" s="94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</row>
    <row r="489" ht="12.75" customHeight="1">
      <c r="A489" s="18"/>
      <c r="B489" s="18"/>
      <c r="C489" s="1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9"/>
      <c r="R489" s="28"/>
      <c r="S489" s="28"/>
      <c r="T489" s="28"/>
      <c r="U489" s="28"/>
      <c r="V489" s="70"/>
      <c r="W489" s="70"/>
      <c r="X489" s="149"/>
      <c r="Y489" s="28"/>
      <c r="Z489" s="28"/>
      <c r="AA489" s="77"/>
      <c r="AB489" s="77"/>
      <c r="AC489" s="28"/>
      <c r="AD489" s="74"/>
      <c r="AE489" s="36"/>
      <c r="AF489" s="28"/>
      <c r="AG489" s="28"/>
      <c r="AH489" s="28"/>
      <c r="AI489" s="28"/>
      <c r="AJ489" s="28"/>
      <c r="AK489" s="28"/>
      <c r="AL489" s="18"/>
      <c r="AM489" s="18"/>
      <c r="AN489" s="18"/>
      <c r="AO489" s="227"/>
      <c r="AP489" s="212"/>
      <c r="AQ489" s="212"/>
      <c r="AR489" s="212"/>
      <c r="AS489" s="84"/>
      <c r="AT489" s="84"/>
      <c r="AU489" s="85"/>
      <c r="AV489" s="94"/>
      <c r="AW489" s="94"/>
      <c r="AX489" s="94"/>
      <c r="AY489" s="94"/>
      <c r="AZ489" s="94"/>
      <c r="BA489" s="94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</row>
    <row r="490" ht="12.75" customHeight="1">
      <c r="A490" s="18"/>
      <c r="B490" s="18"/>
      <c r="C490" s="1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9"/>
      <c r="R490" s="28"/>
      <c r="S490" s="28"/>
      <c r="T490" s="28"/>
      <c r="U490" s="28"/>
      <c r="V490" s="70"/>
      <c r="W490" s="70"/>
      <c r="X490" s="149"/>
      <c r="Y490" s="28"/>
      <c r="Z490" s="28"/>
      <c r="AA490" s="77"/>
      <c r="AB490" s="77"/>
      <c r="AC490" s="28"/>
      <c r="AD490" s="74"/>
      <c r="AE490" s="36"/>
      <c r="AF490" s="28"/>
      <c r="AG490" s="28"/>
      <c r="AH490" s="28"/>
      <c r="AI490" s="28"/>
      <c r="AJ490" s="28"/>
      <c r="AK490" s="28"/>
      <c r="AL490" s="18"/>
      <c r="AM490" s="18"/>
      <c r="AN490" s="18"/>
      <c r="AO490" s="227"/>
      <c r="AP490" s="212"/>
      <c r="AQ490" s="212"/>
      <c r="AR490" s="212"/>
      <c r="AS490" s="84"/>
      <c r="AT490" s="84"/>
      <c r="AU490" s="85"/>
      <c r="AV490" s="94"/>
      <c r="AW490" s="94"/>
      <c r="AX490" s="94"/>
      <c r="AY490" s="94"/>
      <c r="AZ490" s="94"/>
      <c r="BA490" s="94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</row>
    <row r="491" ht="12.75" customHeight="1">
      <c r="A491" s="18"/>
      <c r="B491" s="18"/>
      <c r="C491" s="1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9"/>
      <c r="R491" s="28"/>
      <c r="S491" s="28"/>
      <c r="T491" s="28"/>
      <c r="U491" s="28"/>
      <c r="V491" s="70"/>
      <c r="W491" s="70"/>
      <c r="X491" s="149"/>
      <c r="Y491" s="28"/>
      <c r="Z491" s="28"/>
      <c r="AA491" s="77"/>
      <c r="AB491" s="77"/>
      <c r="AC491" s="28"/>
      <c r="AD491" s="74"/>
      <c r="AE491" s="36"/>
      <c r="AF491" s="28"/>
      <c r="AG491" s="28"/>
      <c r="AH491" s="28"/>
      <c r="AI491" s="28"/>
      <c r="AJ491" s="28"/>
      <c r="AK491" s="28"/>
      <c r="AL491" s="18"/>
      <c r="AM491" s="18"/>
      <c r="AN491" s="18"/>
      <c r="AO491" s="227"/>
      <c r="AP491" s="212"/>
      <c r="AQ491" s="212"/>
      <c r="AR491" s="212"/>
      <c r="AS491" s="84"/>
      <c r="AT491" s="84"/>
      <c r="AU491" s="85"/>
      <c r="AV491" s="94"/>
      <c r="AW491" s="94"/>
      <c r="AX491" s="94"/>
      <c r="AY491" s="94"/>
      <c r="AZ491" s="94"/>
      <c r="BA491" s="94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</row>
    <row r="492" ht="12.75" customHeight="1">
      <c r="A492" s="18"/>
      <c r="B492" s="18"/>
      <c r="C492" s="1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9"/>
      <c r="R492" s="28"/>
      <c r="S492" s="28"/>
      <c r="T492" s="28"/>
      <c r="U492" s="28"/>
      <c r="V492" s="70"/>
      <c r="W492" s="70"/>
      <c r="X492" s="149"/>
      <c r="Y492" s="28"/>
      <c r="Z492" s="28"/>
      <c r="AA492" s="77"/>
      <c r="AB492" s="77"/>
      <c r="AC492" s="28"/>
      <c r="AD492" s="74"/>
      <c r="AE492" s="36"/>
      <c r="AF492" s="28"/>
      <c r="AG492" s="28"/>
      <c r="AH492" s="28"/>
      <c r="AI492" s="28"/>
      <c r="AJ492" s="28"/>
      <c r="AK492" s="28"/>
      <c r="AL492" s="18"/>
      <c r="AM492" s="18"/>
      <c r="AN492" s="18"/>
      <c r="AO492" s="227"/>
      <c r="AP492" s="212"/>
      <c r="AQ492" s="212"/>
      <c r="AR492" s="212"/>
      <c r="AS492" s="84"/>
      <c r="AT492" s="84"/>
      <c r="AU492" s="85"/>
      <c r="AV492" s="94"/>
      <c r="AW492" s="94"/>
      <c r="AX492" s="94"/>
      <c r="AY492" s="94"/>
      <c r="AZ492" s="94"/>
      <c r="BA492" s="94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</row>
    <row r="493" ht="12.75" customHeight="1">
      <c r="A493" s="18"/>
      <c r="B493" s="18"/>
      <c r="C493" s="1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9"/>
      <c r="R493" s="28"/>
      <c r="S493" s="28"/>
      <c r="T493" s="28"/>
      <c r="U493" s="28"/>
      <c r="V493" s="70"/>
      <c r="W493" s="70"/>
      <c r="X493" s="149"/>
      <c r="Y493" s="28"/>
      <c r="Z493" s="28"/>
      <c r="AA493" s="77"/>
      <c r="AB493" s="77"/>
      <c r="AC493" s="28"/>
      <c r="AD493" s="74"/>
      <c r="AE493" s="36"/>
      <c r="AF493" s="28"/>
      <c r="AG493" s="28"/>
      <c r="AH493" s="28"/>
      <c r="AI493" s="28"/>
      <c r="AJ493" s="28"/>
      <c r="AK493" s="28"/>
      <c r="AL493" s="18"/>
      <c r="AM493" s="18"/>
      <c r="AN493" s="18"/>
      <c r="AO493" s="227"/>
      <c r="AP493" s="212"/>
      <c r="AQ493" s="212"/>
      <c r="AR493" s="212"/>
      <c r="AS493" s="84"/>
      <c r="AT493" s="84"/>
      <c r="AU493" s="85"/>
      <c r="AV493" s="94"/>
      <c r="AW493" s="94"/>
      <c r="AX493" s="94"/>
      <c r="AY493" s="94"/>
      <c r="AZ493" s="94"/>
      <c r="BA493" s="94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</row>
    <row r="494" ht="12.75" customHeight="1">
      <c r="A494" s="18"/>
      <c r="B494" s="18"/>
      <c r="C494" s="1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9"/>
      <c r="R494" s="28"/>
      <c r="S494" s="28"/>
      <c r="T494" s="28"/>
      <c r="U494" s="28"/>
      <c r="V494" s="70"/>
      <c r="W494" s="70"/>
      <c r="X494" s="149"/>
      <c r="Y494" s="28"/>
      <c r="Z494" s="28"/>
      <c r="AA494" s="77"/>
      <c r="AB494" s="77"/>
      <c r="AC494" s="28"/>
      <c r="AD494" s="74"/>
      <c r="AE494" s="36"/>
      <c r="AF494" s="28"/>
      <c r="AG494" s="28"/>
      <c r="AH494" s="28"/>
      <c r="AI494" s="28"/>
      <c r="AJ494" s="28"/>
      <c r="AK494" s="28"/>
      <c r="AL494" s="18"/>
      <c r="AM494" s="18"/>
      <c r="AN494" s="18"/>
      <c r="AO494" s="227"/>
      <c r="AP494" s="212"/>
      <c r="AQ494" s="212"/>
      <c r="AR494" s="212"/>
      <c r="AS494" s="84"/>
      <c r="AT494" s="84"/>
      <c r="AU494" s="85"/>
      <c r="AV494" s="94"/>
      <c r="AW494" s="94"/>
      <c r="AX494" s="94"/>
      <c r="AY494" s="94"/>
      <c r="AZ494" s="94"/>
      <c r="BA494" s="94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</row>
    <row r="495" ht="12.75" customHeight="1">
      <c r="A495" s="18"/>
      <c r="B495" s="18"/>
      <c r="C495" s="1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9"/>
      <c r="R495" s="28"/>
      <c r="S495" s="28"/>
      <c r="T495" s="28"/>
      <c r="U495" s="28"/>
      <c r="V495" s="70"/>
      <c r="W495" s="70"/>
      <c r="X495" s="149"/>
      <c r="Y495" s="28"/>
      <c r="Z495" s="28"/>
      <c r="AA495" s="77"/>
      <c r="AB495" s="77"/>
      <c r="AC495" s="28"/>
      <c r="AD495" s="74"/>
      <c r="AE495" s="36"/>
      <c r="AF495" s="28"/>
      <c r="AG495" s="28"/>
      <c r="AH495" s="28"/>
      <c r="AI495" s="28"/>
      <c r="AJ495" s="28"/>
      <c r="AK495" s="28"/>
      <c r="AL495" s="18"/>
      <c r="AM495" s="18"/>
      <c r="AN495" s="18"/>
      <c r="AO495" s="227"/>
      <c r="AP495" s="212"/>
      <c r="AQ495" s="212"/>
      <c r="AR495" s="212"/>
      <c r="AS495" s="84"/>
      <c r="AT495" s="84"/>
      <c r="AU495" s="85"/>
      <c r="AV495" s="94"/>
      <c r="AW495" s="94"/>
      <c r="AX495" s="94"/>
      <c r="AY495" s="94"/>
      <c r="AZ495" s="94"/>
      <c r="BA495" s="94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</row>
    <row r="496" ht="12.75" customHeight="1">
      <c r="A496" s="18"/>
      <c r="B496" s="18"/>
      <c r="C496" s="1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9"/>
      <c r="R496" s="28"/>
      <c r="S496" s="28"/>
      <c r="T496" s="28"/>
      <c r="U496" s="28"/>
      <c r="V496" s="70"/>
      <c r="W496" s="70"/>
      <c r="X496" s="149"/>
      <c r="Y496" s="28"/>
      <c r="Z496" s="28"/>
      <c r="AA496" s="77"/>
      <c r="AB496" s="77"/>
      <c r="AC496" s="28"/>
      <c r="AD496" s="74"/>
      <c r="AE496" s="36"/>
      <c r="AF496" s="28"/>
      <c r="AG496" s="28"/>
      <c r="AH496" s="28"/>
      <c r="AI496" s="28"/>
      <c r="AJ496" s="28"/>
      <c r="AK496" s="28"/>
      <c r="AL496" s="18"/>
      <c r="AM496" s="18"/>
      <c r="AN496" s="18"/>
      <c r="AO496" s="227"/>
      <c r="AP496" s="212"/>
      <c r="AQ496" s="212"/>
      <c r="AR496" s="212"/>
      <c r="AS496" s="84"/>
      <c r="AT496" s="84"/>
      <c r="AU496" s="85"/>
      <c r="AV496" s="94"/>
      <c r="AW496" s="94"/>
      <c r="AX496" s="94"/>
      <c r="AY496" s="94"/>
      <c r="AZ496" s="94"/>
      <c r="BA496" s="94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</row>
    <row r="497" ht="12.75" customHeight="1">
      <c r="A497" s="18"/>
      <c r="B497" s="18"/>
      <c r="C497" s="1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9"/>
      <c r="R497" s="28"/>
      <c r="S497" s="28"/>
      <c r="T497" s="28"/>
      <c r="U497" s="28"/>
      <c r="V497" s="70"/>
      <c r="W497" s="70"/>
      <c r="X497" s="149"/>
      <c r="Y497" s="28"/>
      <c r="Z497" s="28"/>
      <c r="AA497" s="77"/>
      <c r="AB497" s="77"/>
      <c r="AC497" s="28"/>
      <c r="AD497" s="74"/>
      <c r="AE497" s="36"/>
      <c r="AF497" s="28"/>
      <c r="AG497" s="28"/>
      <c r="AH497" s="28"/>
      <c r="AI497" s="28"/>
      <c r="AJ497" s="28"/>
      <c r="AK497" s="28"/>
      <c r="AL497" s="18"/>
      <c r="AM497" s="18"/>
      <c r="AN497" s="18"/>
      <c r="AO497" s="227"/>
      <c r="AP497" s="212"/>
      <c r="AQ497" s="212"/>
      <c r="AR497" s="212"/>
      <c r="AS497" s="84"/>
      <c r="AT497" s="84"/>
      <c r="AU497" s="85"/>
      <c r="AV497" s="94"/>
      <c r="AW497" s="94"/>
      <c r="AX497" s="94"/>
      <c r="AY497" s="94"/>
      <c r="AZ497" s="94"/>
      <c r="BA497" s="94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</row>
    <row r="498" ht="12.75" customHeight="1">
      <c r="A498" s="18"/>
      <c r="B498" s="18"/>
      <c r="C498" s="1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9"/>
      <c r="R498" s="28"/>
      <c r="S498" s="28"/>
      <c r="T498" s="28"/>
      <c r="U498" s="28"/>
      <c r="V498" s="70"/>
      <c r="W498" s="70"/>
      <c r="X498" s="149"/>
      <c r="Y498" s="28"/>
      <c r="Z498" s="28"/>
      <c r="AA498" s="77"/>
      <c r="AB498" s="77"/>
      <c r="AC498" s="28"/>
      <c r="AD498" s="74"/>
      <c r="AE498" s="36"/>
      <c r="AF498" s="28"/>
      <c r="AG498" s="28"/>
      <c r="AH498" s="28"/>
      <c r="AI498" s="28"/>
      <c r="AJ498" s="28"/>
      <c r="AK498" s="28"/>
      <c r="AL498" s="18"/>
      <c r="AM498" s="18"/>
      <c r="AN498" s="18"/>
      <c r="AO498" s="227"/>
      <c r="AP498" s="212"/>
      <c r="AQ498" s="212"/>
      <c r="AR498" s="212"/>
      <c r="AS498" s="84"/>
      <c r="AT498" s="84"/>
      <c r="AU498" s="85"/>
      <c r="AV498" s="94"/>
      <c r="AW498" s="94"/>
      <c r="AX498" s="94"/>
      <c r="AY498" s="94"/>
      <c r="AZ498" s="94"/>
      <c r="BA498" s="94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</row>
    <row r="499" ht="12.75" customHeight="1">
      <c r="A499" s="18"/>
      <c r="B499" s="18"/>
      <c r="C499" s="1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9"/>
      <c r="R499" s="28"/>
      <c r="S499" s="28"/>
      <c r="T499" s="28"/>
      <c r="U499" s="28"/>
      <c r="V499" s="70"/>
      <c r="W499" s="70"/>
      <c r="X499" s="149"/>
      <c r="Y499" s="28"/>
      <c r="Z499" s="28"/>
      <c r="AA499" s="77"/>
      <c r="AB499" s="77"/>
      <c r="AC499" s="28"/>
      <c r="AD499" s="74"/>
      <c r="AE499" s="36"/>
      <c r="AF499" s="28"/>
      <c r="AG499" s="28"/>
      <c r="AH499" s="28"/>
      <c r="AI499" s="28"/>
      <c r="AJ499" s="28"/>
      <c r="AK499" s="28"/>
      <c r="AL499" s="18"/>
      <c r="AM499" s="18"/>
      <c r="AN499" s="18"/>
      <c r="AO499" s="227"/>
      <c r="AP499" s="212"/>
      <c r="AQ499" s="212"/>
      <c r="AR499" s="212"/>
      <c r="AS499" s="84"/>
      <c r="AT499" s="84"/>
      <c r="AU499" s="85"/>
      <c r="AV499" s="94"/>
      <c r="AW499" s="94"/>
      <c r="AX499" s="94"/>
      <c r="AY499" s="94"/>
      <c r="AZ499" s="94"/>
      <c r="BA499" s="94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</row>
    <row r="500" ht="12.75" customHeight="1">
      <c r="A500" s="18"/>
      <c r="B500" s="18"/>
      <c r="C500" s="1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9"/>
      <c r="R500" s="28"/>
      <c r="S500" s="28"/>
      <c r="T500" s="28"/>
      <c r="U500" s="28"/>
      <c r="V500" s="70"/>
      <c r="W500" s="70"/>
      <c r="X500" s="149"/>
      <c r="Y500" s="28"/>
      <c r="Z500" s="28"/>
      <c r="AA500" s="77"/>
      <c r="AB500" s="77"/>
      <c r="AC500" s="28"/>
      <c r="AD500" s="74"/>
      <c r="AE500" s="36"/>
      <c r="AF500" s="28"/>
      <c r="AG500" s="28"/>
      <c r="AH500" s="28"/>
      <c r="AI500" s="28"/>
      <c r="AJ500" s="28"/>
      <c r="AK500" s="28"/>
      <c r="AL500" s="18"/>
      <c r="AM500" s="18"/>
      <c r="AN500" s="18"/>
      <c r="AO500" s="227"/>
      <c r="AP500" s="212"/>
      <c r="AQ500" s="212"/>
      <c r="AR500" s="212"/>
      <c r="AS500" s="84"/>
      <c r="AT500" s="84"/>
      <c r="AU500" s="85"/>
      <c r="AV500" s="94"/>
      <c r="AW500" s="94"/>
      <c r="AX500" s="94"/>
      <c r="AY500" s="94"/>
      <c r="AZ500" s="94"/>
      <c r="BA500" s="94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</row>
    <row r="501" ht="12.75" customHeight="1">
      <c r="A501" s="18"/>
      <c r="B501" s="18"/>
      <c r="C501" s="1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9"/>
      <c r="R501" s="28"/>
      <c r="S501" s="28"/>
      <c r="T501" s="28"/>
      <c r="U501" s="28"/>
      <c r="V501" s="70"/>
      <c r="W501" s="70"/>
      <c r="X501" s="149"/>
      <c r="Y501" s="28"/>
      <c r="Z501" s="28"/>
      <c r="AA501" s="77"/>
      <c r="AB501" s="77"/>
      <c r="AC501" s="28"/>
      <c r="AD501" s="74"/>
      <c r="AE501" s="36"/>
      <c r="AF501" s="28"/>
      <c r="AG501" s="28"/>
      <c r="AH501" s="28"/>
      <c r="AI501" s="28"/>
      <c r="AJ501" s="28"/>
      <c r="AK501" s="28"/>
      <c r="AL501" s="18"/>
      <c r="AM501" s="18"/>
      <c r="AN501" s="18"/>
      <c r="AO501" s="227"/>
      <c r="AP501" s="212"/>
      <c r="AQ501" s="212"/>
      <c r="AR501" s="212"/>
      <c r="AS501" s="84"/>
      <c r="AT501" s="84"/>
      <c r="AU501" s="85"/>
      <c r="AV501" s="94"/>
      <c r="AW501" s="94"/>
      <c r="AX501" s="94"/>
      <c r="AY501" s="94"/>
      <c r="AZ501" s="94"/>
      <c r="BA501" s="94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</row>
    <row r="502" ht="12.75" customHeight="1">
      <c r="A502" s="18"/>
      <c r="B502" s="18"/>
      <c r="C502" s="1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9"/>
      <c r="R502" s="28"/>
      <c r="S502" s="28"/>
      <c r="T502" s="28"/>
      <c r="U502" s="28"/>
      <c r="V502" s="70"/>
      <c r="W502" s="70"/>
      <c r="X502" s="149"/>
      <c r="Y502" s="28"/>
      <c r="Z502" s="28"/>
      <c r="AA502" s="77"/>
      <c r="AB502" s="77"/>
      <c r="AC502" s="28"/>
      <c r="AD502" s="74"/>
      <c r="AE502" s="36"/>
      <c r="AF502" s="28"/>
      <c r="AG502" s="28"/>
      <c r="AH502" s="28"/>
      <c r="AI502" s="28"/>
      <c r="AJ502" s="28"/>
      <c r="AK502" s="28"/>
      <c r="AL502" s="18"/>
      <c r="AM502" s="18"/>
      <c r="AN502" s="18"/>
      <c r="AO502" s="227"/>
      <c r="AP502" s="212"/>
      <c r="AQ502" s="212"/>
      <c r="AR502" s="212"/>
      <c r="AS502" s="84"/>
      <c r="AT502" s="84"/>
      <c r="AU502" s="85"/>
      <c r="AV502" s="94"/>
      <c r="AW502" s="94"/>
      <c r="AX502" s="94"/>
      <c r="AY502" s="94"/>
      <c r="AZ502" s="94"/>
      <c r="BA502" s="94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</row>
    <row r="503" ht="12.75" customHeight="1">
      <c r="A503" s="18"/>
      <c r="B503" s="18"/>
      <c r="C503" s="1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9"/>
      <c r="R503" s="28"/>
      <c r="S503" s="28"/>
      <c r="T503" s="28"/>
      <c r="U503" s="28"/>
      <c r="V503" s="70"/>
      <c r="W503" s="70"/>
      <c r="X503" s="149"/>
      <c r="Y503" s="28"/>
      <c r="Z503" s="28"/>
      <c r="AA503" s="77"/>
      <c r="AB503" s="77"/>
      <c r="AC503" s="28"/>
      <c r="AD503" s="74"/>
      <c r="AE503" s="36"/>
      <c r="AF503" s="28"/>
      <c r="AG503" s="28"/>
      <c r="AH503" s="28"/>
      <c r="AI503" s="28"/>
      <c r="AJ503" s="28"/>
      <c r="AK503" s="28"/>
      <c r="AL503" s="18"/>
      <c r="AM503" s="18"/>
      <c r="AN503" s="18"/>
      <c r="AO503" s="227"/>
      <c r="AP503" s="212"/>
      <c r="AQ503" s="212"/>
      <c r="AR503" s="212"/>
      <c r="AS503" s="84"/>
      <c r="AT503" s="84"/>
      <c r="AU503" s="85"/>
      <c r="AV503" s="94"/>
      <c r="AW503" s="94"/>
      <c r="AX503" s="94"/>
      <c r="AY503" s="94"/>
      <c r="AZ503" s="94"/>
      <c r="BA503" s="94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</row>
    <row r="504" ht="12.75" customHeight="1">
      <c r="A504" s="18"/>
      <c r="B504" s="18"/>
      <c r="C504" s="1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9"/>
      <c r="R504" s="28"/>
      <c r="S504" s="28"/>
      <c r="T504" s="28"/>
      <c r="U504" s="28"/>
      <c r="V504" s="70"/>
      <c r="W504" s="70"/>
      <c r="X504" s="149"/>
      <c r="Y504" s="28"/>
      <c r="Z504" s="28"/>
      <c r="AA504" s="77"/>
      <c r="AB504" s="77"/>
      <c r="AC504" s="28"/>
      <c r="AD504" s="74"/>
      <c r="AE504" s="36"/>
      <c r="AF504" s="28"/>
      <c r="AG504" s="28"/>
      <c r="AH504" s="28"/>
      <c r="AI504" s="28"/>
      <c r="AJ504" s="28"/>
      <c r="AK504" s="28"/>
      <c r="AL504" s="18"/>
      <c r="AM504" s="18"/>
      <c r="AN504" s="18"/>
      <c r="AO504" s="227"/>
      <c r="AP504" s="212"/>
      <c r="AQ504" s="212"/>
      <c r="AR504" s="212"/>
      <c r="AS504" s="84"/>
      <c r="AT504" s="84"/>
      <c r="AU504" s="85"/>
      <c r="AV504" s="94"/>
      <c r="AW504" s="94"/>
      <c r="AX504" s="94"/>
      <c r="AY504" s="94"/>
      <c r="AZ504" s="94"/>
      <c r="BA504" s="94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</row>
    <row r="505" ht="12.75" customHeight="1">
      <c r="A505" s="18"/>
      <c r="B505" s="18"/>
      <c r="C505" s="1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9"/>
      <c r="R505" s="28"/>
      <c r="S505" s="28"/>
      <c r="T505" s="28"/>
      <c r="U505" s="28"/>
      <c r="V505" s="70"/>
      <c r="W505" s="70"/>
      <c r="X505" s="149"/>
      <c r="Y505" s="28"/>
      <c r="Z505" s="28"/>
      <c r="AA505" s="77"/>
      <c r="AB505" s="77"/>
      <c r="AC505" s="28"/>
      <c r="AD505" s="74"/>
      <c r="AE505" s="36"/>
      <c r="AF505" s="28"/>
      <c r="AG505" s="28"/>
      <c r="AH505" s="28"/>
      <c r="AI505" s="28"/>
      <c r="AJ505" s="28"/>
      <c r="AK505" s="28"/>
      <c r="AL505" s="18"/>
      <c r="AM505" s="18"/>
      <c r="AN505" s="18"/>
      <c r="AO505" s="227"/>
      <c r="AP505" s="212"/>
      <c r="AQ505" s="212"/>
      <c r="AR505" s="212"/>
      <c r="AS505" s="84"/>
      <c r="AT505" s="84"/>
      <c r="AU505" s="85"/>
      <c r="AV505" s="94"/>
      <c r="AW505" s="94"/>
      <c r="AX505" s="94"/>
      <c r="AY505" s="94"/>
      <c r="AZ505" s="94"/>
      <c r="BA505" s="94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</row>
    <row r="506" ht="12.75" customHeight="1">
      <c r="A506" s="18"/>
      <c r="B506" s="18"/>
      <c r="C506" s="1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9"/>
      <c r="R506" s="28"/>
      <c r="S506" s="28"/>
      <c r="T506" s="28"/>
      <c r="U506" s="28"/>
      <c r="V506" s="70"/>
      <c r="W506" s="70"/>
      <c r="X506" s="149"/>
      <c r="Y506" s="28"/>
      <c r="Z506" s="28"/>
      <c r="AA506" s="77"/>
      <c r="AB506" s="77"/>
      <c r="AC506" s="28"/>
      <c r="AD506" s="74"/>
      <c r="AE506" s="36"/>
      <c r="AF506" s="28"/>
      <c r="AG506" s="28"/>
      <c r="AH506" s="28"/>
      <c r="AI506" s="28"/>
      <c r="AJ506" s="28"/>
      <c r="AK506" s="28"/>
      <c r="AL506" s="18"/>
      <c r="AM506" s="18"/>
      <c r="AN506" s="18"/>
      <c r="AO506" s="227"/>
      <c r="AP506" s="212"/>
      <c r="AQ506" s="212"/>
      <c r="AR506" s="212"/>
      <c r="AS506" s="84"/>
      <c r="AT506" s="84"/>
      <c r="AU506" s="85"/>
      <c r="AV506" s="94"/>
      <c r="AW506" s="94"/>
      <c r="AX506" s="94"/>
      <c r="AY506" s="94"/>
      <c r="AZ506" s="94"/>
      <c r="BA506" s="94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</row>
    <row r="507" ht="12.75" customHeight="1">
      <c r="A507" s="18"/>
      <c r="B507" s="18"/>
      <c r="C507" s="1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9"/>
      <c r="R507" s="28"/>
      <c r="S507" s="28"/>
      <c r="T507" s="28"/>
      <c r="U507" s="28"/>
      <c r="V507" s="70"/>
      <c r="W507" s="70"/>
      <c r="X507" s="149"/>
      <c r="Y507" s="28"/>
      <c r="Z507" s="28"/>
      <c r="AA507" s="77"/>
      <c r="AB507" s="77"/>
      <c r="AC507" s="28"/>
      <c r="AD507" s="74"/>
      <c r="AE507" s="36"/>
      <c r="AF507" s="28"/>
      <c r="AG507" s="28"/>
      <c r="AH507" s="28"/>
      <c r="AI507" s="28"/>
      <c r="AJ507" s="28"/>
      <c r="AK507" s="28"/>
      <c r="AL507" s="18"/>
      <c r="AM507" s="18"/>
      <c r="AN507" s="18"/>
      <c r="AO507" s="227"/>
      <c r="AP507" s="212"/>
      <c r="AQ507" s="212"/>
      <c r="AR507" s="212"/>
      <c r="AS507" s="84"/>
      <c r="AT507" s="84"/>
      <c r="AU507" s="85"/>
      <c r="AV507" s="94"/>
      <c r="AW507" s="94"/>
      <c r="AX507" s="94"/>
      <c r="AY507" s="94"/>
      <c r="AZ507" s="94"/>
      <c r="BA507" s="94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</row>
    <row r="508" ht="12.75" customHeight="1">
      <c r="A508" s="18"/>
      <c r="B508" s="18"/>
      <c r="C508" s="1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9"/>
      <c r="R508" s="28"/>
      <c r="S508" s="28"/>
      <c r="T508" s="28"/>
      <c r="U508" s="28"/>
      <c r="V508" s="70"/>
      <c r="W508" s="70"/>
      <c r="X508" s="149"/>
      <c r="Y508" s="28"/>
      <c r="Z508" s="28"/>
      <c r="AA508" s="77"/>
      <c r="AB508" s="77"/>
      <c r="AC508" s="28"/>
      <c r="AD508" s="74"/>
      <c r="AE508" s="36"/>
      <c r="AF508" s="28"/>
      <c r="AG508" s="28"/>
      <c r="AH508" s="28"/>
      <c r="AI508" s="28"/>
      <c r="AJ508" s="28"/>
      <c r="AK508" s="28"/>
      <c r="AL508" s="18"/>
      <c r="AM508" s="18"/>
      <c r="AN508" s="18"/>
      <c r="AO508" s="227"/>
      <c r="AP508" s="212"/>
      <c r="AQ508" s="212"/>
      <c r="AR508" s="212"/>
      <c r="AS508" s="84"/>
      <c r="AT508" s="84"/>
      <c r="AU508" s="85"/>
      <c r="AV508" s="94"/>
      <c r="AW508" s="94"/>
      <c r="AX508" s="94"/>
      <c r="AY508" s="94"/>
      <c r="AZ508" s="94"/>
      <c r="BA508" s="94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</row>
    <row r="509" ht="12.75" customHeight="1">
      <c r="A509" s="18"/>
      <c r="B509" s="18"/>
      <c r="C509" s="1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9"/>
      <c r="R509" s="28"/>
      <c r="S509" s="28"/>
      <c r="T509" s="28"/>
      <c r="U509" s="28"/>
      <c r="V509" s="70"/>
      <c r="W509" s="70"/>
      <c r="X509" s="149"/>
      <c r="Y509" s="28"/>
      <c r="Z509" s="28"/>
      <c r="AA509" s="77"/>
      <c r="AB509" s="77"/>
      <c r="AC509" s="28"/>
      <c r="AD509" s="74"/>
      <c r="AE509" s="36"/>
      <c r="AF509" s="28"/>
      <c r="AG509" s="28"/>
      <c r="AH509" s="28"/>
      <c r="AI509" s="28"/>
      <c r="AJ509" s="28"/>
      <c r="AK509" s="28"/>
      <c r="AL509" s="18"/>
      <c r="AM509" s="18"/>
      <c r="AN509" s="18"/>
      <c r="AO509" s="227"/>
      <c r="AP509" s="212"/>
      <c r="AQ509" s="212"/>
      <c r="AR509" s="212"/>
      <c r="AS509" s="84"/>
      <c r="AT509" s="84"/>
      <c r="AU509" s="85"/>
      <c r="AV509" s="94"/>
      <c r="AW509" s="94"/>
      <c r="AX509" s="94"/>
      <c r="AY509" s="94"/>
      <c r="AZ509" s="94"/>
      <c r="BA509" s="94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</row>
    <row r="510" ht="12.75" customHeight="1">
      <c r="A510" s="18"/>
      <c r="B510" s="18"/>
      <c r="C510" s="1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9"/>
      <c r="R510" s="28"/>
      <c r="S510" s="28"/>
      <c r="T510" s="28"/>
      <c r="U510" s="28"/>
      <c r="V510" s="70"/>
      <c r="W510" s="70"/>
      <c r="X510" s="149"/>
      <c r="Y510" s="28"/>
      <c r="Z510" s="28"/>
      <c r="AA510" s="77"/>
      <c r="AB510" s="77"/>
      <c r="AC510" s="28"/>
      <c r="AD510" s="74"/>
      <c r="AE510" s="36"/>
      <c r="AF510" s="28"/>
      <c r="AG510" s="28"/>
      <c r="AH510" s="28"/>
      <c r="AI510" s="28"/>
      <c r="AJ510" s="28"/>
      <c r="AK510" s="28"/>
      <c r="AL510" s="18"/>
      <c r="AM510" s="18"/>
      <c r="AN510" s="18"/>
      <c r="AO510" s="227"/>
      <c r="AP510" s="212"/>
      <c r="AQ510" s="212"/>
      <c r="AR510" s="212"/>
      <c r="AS510" s="84"/>
      <c r="AT510" s="84"/>
      <c r="AU510" s="85"/>
      <c r="AV510" s="94"/>
      <c r="AW510" s="94"/>
      <c r="AX510" s="94"/>
      <c r="AY510" s="94"/>
      <c r="AZ510" s="94"/>
      <c r="BA510" s="94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</row>
    <row r="511" ht="12.75" customHeight="1">
      <c r="A511" s="18"/>
      <c r="B511" s="18"/>
      <c r="C511" s="1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9"/>
      <c r="R511" s="28"/>
      <c r="S511" s="28"/>
      <c r="T511" s="28"/>
      <c r="U511" s="28"/>
      <c r="V511" s="70"/>
      <c r="W511" s="70"/>
      <c r="X511" s="149"/>
      <c r="Y511" s="28"/>
      <c r="Z511" s="28"/>
      <c r="AA511" s="77"/>
      <c r="AB511" s="77"/>
      <c r="AC511" s="28"/>
      <c r="AD511" s="74"/>
      <c r="AE511" s="36"/>
      <c r="AF511" s="28"/>
      <c r="AG511" s="28"/>
      <c r="AH511" s="28"/>
      <c r="AI511" s="28"/>
      <c r="AJ511" s="28"/>
      <c r="AK511" s="28"/>
      <c r="AL511" s="18"/>
      <c r="AM511" s="18"/>
      <c r="AN511" s="18"/>
      <c r="AO511" s="227"/>
      <c r="AP511" s="212"/>
      <c r="AQ511" s="212"/>
      <c r="AR511" s="212"/>
      <c r="AS511" s="84"/>
      <c r="AT511" s="84"/>
      <c r="AU511" s="85"/>
      <c r="AV511" s="94"/>
      <c r="AW511" s="94"/>
      <c r="AX511" s="94"/>
      <c r="AY511" s="94"/>
      <c r="AZ511" s="94"/>
      <c r="BA511" s="94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</row>
    <row r="512" ht="12.75" customHeight="1">
      <c r="A512" s="18"/>
      <c r="B512" s="18"/>
      <c r="C512" s="1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9"/>
      <c r="R512" s="28"/>
      <c r="S512" s="28"/>
      <c r="T512" s="28"/>
      <c r="U512" s="28"/>
      <c r="V512" s="70"/>
      <c r="W512" s="70"/>
      <c r="X512" s="149"/>
      <c r="Y512" s="28"/>
      <c r="Z512" s="28"/>
      <c r="AA512" s="77"/>
      <c r="AB512" s="77"/>
      <c r="AC512" s="28"/>
      <c r="AD512" s="74"/>
      <c r="AE512" s="36"/>
      <c r="AF512" s="28"/>
      <c r="AG512" s="28"/>
      <c r="AH512" s="28"/>
      <c r="AI512" s="28"/>
      <c r="AJ512" s="28"/>
      <c r="AK512" s="28"/>
      <c r="AL512" s="18"/>
      <c r="AM512" s="18"/>
      <c r="AN512" s="18"/>
      <c r="AO512" s="227"/>
      <c r="AP512" s="212"/>
      <c r="AQ512" s="212"/>
      <c r="AR512" s="212"/>
      <c r="AS512" s="84"/>
      <c r="AT512" s="84"/>
      <c r="AU512" s="85"/>
      <c r="AV512" s="94"/>
      <c r="AW512" s="94"/>
      <c r="AX512" s="94"/>
      <c r="AY512" s="94"/>
      <c r="AZ512" s="94"/>
      <c r="BA512" s="94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</row>
    <row r="513" ht="12.75" customHeight="1">
      <c r="A513" s="18"/>
      <c r="B513" s="18"/>
      <c r="C513" s="1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9"/>
      <c r="R513" s="28"/>
      <c r="S513" s="28"/>
      <c r="T513" s="28"/>
      <c r="U513" s="28"/>
      <c r="V513" s="70"/>
      <c r="W513" s="70"/>
      <c r="X513" s="149"/>
      <c r="Y513" s="28"/>
      <c r="Z513" s="28"/>
      <c r="AA513" s="77"/>
      <c r="AB513" s="77"/>
      <c r="AC513" s="28"/>
      <c r="AD513" s="74"/>
      <c r="AE513" s="36"/>
      <c r="AF513" s="28"/>
      <c r="AG513" s="28"/>
      <c r="AH513" s="28"/>
      <c r="AI513" s="28"/>
      <c r="AJ513" s="28"/>
      <c r="AK513" s="28"/>
      <c r="AL513" s="18"/>
      <c r="AM513" s="18"/>
      <c r="AN513" s="18"/>
      <c r="AO513" s="227"/>
      <c r="AP513" s="212"/>
      <c r="AQ513" s="212"/>
      <c r="AR513" s="212"/>
      <c r="AS513" s="84"/>
      <c r="AT513" s="84"/>
      <c r="AU513" s="85"/>
      <c r="AV513" s="94"/>
      <c r="AW513" s="94"/>
      <c r="AX513" s="94"/>
      <c r="AY513" s="94"/>
      <c r="AZ513" s="94"/>
      <c r="BA513" s="94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</row>
    <row r="514" ht="12.75" customHeight="1">
      <c r="A514" s="18"/>
      <c r="B514" s="18"/>
      <c r="C514" s="1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9"/>
      <c r="R514" s="28"/>
      <c r="S514" s="28"/>
      <c r="T514" s="28"/>
      <c r="U514" s="28"/>
      <c r="V514" s="70"/>
      <c r="W514" s="70"/>
      <c r="X514" s="149"/>
      <c r="Y514" s="28"/>
      <c r="Z514" s="28"/>
      <c r="AA514" s="77"/>
      <c r="AB514" s="77"/>
      <c r="AC514" s="28"/>
      <c r="AD514" s="74"/>
      <c r="AE514" s="36"/>
      <c r="AF514" s="28"/>
      <c r="AG514" s="28"/>
      <c r="AH514" s="28"/>
      <c r="AI514" s="28"/>
      <c r="AJ514" s="28"/>
      <c r="AK514" s="28"/>
      <c r="AL514" s="18"/>
      <c r="AM514" s="18"/>
      <c r="AN514" s="18"/>
      <c r="AO514" s="227"/>
      <c r="AP514" s="212"/>
      <c r="AQ514" s="212"/>
      <c r="AR514" s="212"/>
      <c r="AS514" s="84"/>
      <c r="AT514" s="84"/>
      <c r="AU514" s="85"/>
      <c r="AV514" s="94"/>
      <c r="AW514" s="94"/>
      <c r="AX514" s="94"/>
      <c r="AY514" s="94"/>
      <c r="AZ514" s="94"/>
      <c r="BA514" s="94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</row>
    <row r="515" ht="12.75" customHeight="1">
      <c r="A515" s="18"/>
      <c r="B515" s="18"/>
      <c r="C515" s="1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9"/>
      <c r="R515" s="28"/>
      <c r="S515" s="28"/>
      <c r="T515" s="28"/>
      <c r="U515" s="28"/>
      <c r="V515" s="70"/>
      <c r="W515" s="70"/>
      <c r="X515" s="149"/>
      <c r="Y515" s="28"/>
      <c r="Z515" s="28"/>
      <c r="AA515" s="77"/>
      <c r="AB515" s="77"/>
      <c r="AC515" s="28"/>
      <c r="AD515" s="74"/>
      <c r="AE515" s="36"/>
      <c r="AF515" s="28"/>
      <c r="AG515" s="28"/>
      <c r="AH515" s="28"/>
      <c r="AI515" s="28"/>
      <c r="AJ515" s="28"/>
      <c r="AK515" s="28"/>
      <c r="AL515" s="18"/>
      <c r="AM515" s="18"/>
      <c r="AN515" s="18"/>
      <c r="AO515" s="227"/>
      <c r="AP515" s="212"/>
      <c r="AQ515" s="212"/>
      <c r="AR515" s="212"/>
      <c r="AS515" s="84"/>
      <c r="AT515" s="84"/>
      <c r="AU515" s="85"/>
      <c r="AV515" s="94"/>
      <c r="AW515" s="94"/>
      <c r="AX515" s="94"/>
      <c r="AY515" s="94"/>
      <c r="AZ515" s="94"/>
      <c r="BA515" s="94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</row>
    <row r="516" ht="12.75" customHeight="1">
      <c r="A516" s="18"/>
      <c r="B516" s="18"/>
      <c r="C516" s="1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9"/>
      <c r="R516" s="28"/>
      <c r="S516" s="28"/>
      <c r="T516" s="28"/>
      <c r="U516" s="28"/>
      <c r="V516" s="70"/>
      <c r="W516" s="70"/>
      <c r="X516" s="149"/>
      <c r="Y516" s="28"/>
      <c r="Z516" s="28"/>
      <c r="AA516" s="77"/>
      <c r="AB516" s="77"/>
      <c r="AC516" s="28"/>
      <c r="AD516" s="74"/>
      <c r="AE516" s="36"/>
      <c r="AF516" s="28"/>
      <c r="AG516" s="28"/>
      <c r="AH516" s="28"/>
      <c r="AI516" s="28"/>
      <c r="AJ516" s="28"/>
      <c r="AK516" s="28"/>
      <c r="AL516" s="18"/>
      <c r="AM516" s="18"/>
      <c r="AN516" s="18"/>
      <c r="AO516" s="227"/>
      <c r="AP516" s="212"/>
      <c r="AQ516" s="212"/>
      <c r="AR516" s="212"/>
      <c r="AS516" s="84"/>
      <c r="AT516" s="84"/>
      <c r="AU516" s="85"/>
      <c r="AV516" s="94"/>
      <c r="AW516" s="94"/>
      <c r="AX516" s="94"/>
      <c r="AY516" s="94"/>
      <c r="AZ516" s="94"/>
      <c r="BA516" s="94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</row>
    <row r="517" ht="12.75" customHeight="1">
      <c r="A517" s="18"/>
      <c r="B517" s="18"/>
      <c r="C517" s="1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9"/>
      <c r="R517" s="28"/>
      <c r="S517" s="28"/>
      <c r="T517" s="28"/>
      <c r="U517" s="28"/>
      <c r="V517" s="70"/>
      <c r="W517" s="70"/>
      <c r="X517" s="149"/>
      <c r="Y517" s="28"/>
      <c r="Z517" s="28"/>
      <c r="AA517" s="77"/>
      <c r="AB517" s="77"/>
      <c r="AC517" s="28"/>
      <c r="AD517" s="74"/>
      <c r="AE517" s="36"/>
      <c r="AF517" s="28"/>
      <c r="AG517" s="28"/>
      <c r="AH517" s="28"/>
      <c r="AI517" s="28"/>
      <c r="AJ517" s="28"/>
      <c r="AK517" s="28"/>
      <c r="AL517" s="18"/>
      <c r="AM517" s="18"/>
      <c r="AN517" s="18"/>
      <c r="AO517" s="227"/>
      <c r="AP517" s="212"/>
      <c r="AQ517" s="212"/>
      <c r="AR517" s="212"/>
      <c r="AS517" s="84"/>
      <c r="AT517" s="84"/>
      <c r="AU517" s="85"/>
      <c r="AV517" s="94"/>
      <c r="AW517" s="94"/>
      <c r="AX517" s="94"/>
      <c r="AY517" s="94"/>
      <c r="AZ517" s="94"/>
      <c r="BA517" s="94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</row>
    <row r="518" ht="12.75" customHeight="1">
      <c r="A518" s="18"/>
      <c r="B518" s="18"/>
      <c r="C518" s="1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9"/>
      <c r="R518" s="28"/>
      <c r="S518" s="28"/>
      <c r="T518" s="28"/>
      <c r="U518" s="28"/>
      <c r="V518" s="70"/>
      <c r="W518" s="70"/>
      <c r="X518" s="149"/>
      <c r="Y518" s="28"/>
      <c r="Z518" s="28"/>
      <c r="AA518" s="77"/>
      <c r="AB518" s="77"/>
      <c r="AC518" s="28"/>
      <c r="AD518" s="74"/>
      <c r="AE518" s="36"/>
      <c r="AF518" s="28"/>
      <c r="AG518" s="28"/>
      <c r="AH518" s="28"/>
      <c r="AI518" s="28"/>
      <c r="AJ518" s="28"/>
      <c r="AK518" s="28"/>
      <c r="AL518" s="18"/>
      <c r="AM518" s="18"/>
      <c r="AN518" s="18"/>
      <c r="AO518" s="227"/>
      <c r="AP518" s="212"/>
      <c r="AQ518" s="212"/>
      <c r="AR518" s="212"/>
      <c r="AS518" s="84"/>
      <c r="AT518" s="84"/>
      <c r="AU518" s="85"/>
      <c r="AV518" s="94"/>
      <c r="AW518" s="94"/>
      <c r="AX518" s="94"/>
      <c r="AY518" s="94"/>
      <c r="AZ518" s="94"/>
      <c r="BA518" s="94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</row>
    <row r="519" ht="12.75" customHeight="1">
      <c r="A519" s="18"/>
      <c r="B519" s="18"/>
      <c r="C519" s="1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9"/>
      <c r="R519" s="28"/>
      <c r="S519" s="28"/>
      <c r="T519" s="28"/>
      <c r="U519" s="28"/>
      <c r="V519" s="70"/>
      <c r="W519" s="70"/>
      <c r="X519" s="149"/>
      <c r="Y519" s="28"/>
      <c r="Z519" s="28"/>
      <c r="AA519" s="77"/>
      <c r="AB519" s="77"/>
      <c r="AC519" s="28"/>
      <c r="AD519" s="74"/>
      <c r="AE519" s="36"/>
      <c r="AF519" s="28"/>
      <c r="AG519" s="28"/>
      <c r="AH519" s="28"/>
      <c r="AI519" s="28"/>
      <c r="AJ519" s="28"/>
      <c r="AK519" s="28"/>
      <c r="AL519" s="18"/>
      <c r="AM519" s="18"/>
      <c r="AN519" s="18"/>
      <c r="AO519" s="227"/>
      <c r="AP519" s="212"/>
      <c r="AQ519" s="212"/>
      <c r="AR519" s="212"/>
      <c r="AS519" s="84"/>
      <c r="AT519" s="84"/>
      <c r="AU519" s="85"/>
      <c r="AV519" s="94"/>
      <c r="AW519" s="94"/>
      <c r="AX519" s="94"/>
      <c r="AY519" s="94"/>
      <c r="AZ519" s="94"/>
      <c r="BA519" s="94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</row>
    <row r="520" ht="12.75" customHeight="1">
      <c r="A520" s="18"/>
      <c r="B520" s="18"/>
      <c r="C520" s="1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9"/>
      <c r="R520" s="28"/>
      <c r="S520" s="28"/>
      <c r="T520" s="28"/>
      <c r="U520" s="28"/>
      <c r="V520" s="70"/>
      <c r="W520" s="70"/>
      <c r="X520" s="149"/>
      <c r="Y520" s="28"/>
      <c r="Z520" s="28"/>
      <c r="AA520" s="77"/>
      <c r="AB520" s="77"/>
      <c r="AC520" s="28"/>
      <c r="AD520" s="74"/>
      <c r="AE520" s="36"/>
      <c r="AF520" s="28"/>
      <c r="AG520" s="28"/>
      <c r="AH520" s="28"/>
      <c r="AI520" s="28"/>
      <c r="AJ520" s="28"/>
      <c r="AK520" s="28"/>
      <c r="AL520" s="18"/>
      <c r="AM520" s="18"/>
      <c r="AN520" s="18"/>
      <c r="AO520" s="227"/>
      <c r="AP520" s="212"/>
      <c r="AQ520" s="212"/>
      <c r="AR520" s="212"/>
      <c r="AS520" s="84"/>
      <c r="AT520" s="84"/>
      <c r="AU520" s="85"/>
      <c r="AV520" s="94"/>
      <c r="AW520" s="94"/>
      <c r="AX520" s="94"/>
      <c r="AY520" s="94"/>
      <c r="AZ520" s="94"/>
      <c r="BA520" s="94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</row>
    <row r="521" ht="12.75" customHeight="1">
      <c r="A521" s="18"/>
      <c r="B521" s="18"/>
      <c r="C521" s="1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9"/>
      <c r="R521" s="28"/>
      <c r="S521" s="28"/>
      <c r="T521" s="28"/>
      <c r="U521" s="28"/>
      <c r="V521" s="70"/>
      <c r="W521" s="70"/>
      <c r="X521" s="149"/>
      <c r="Y521" s="28"/>
      <c r="Z521" s="28"/>
      <c r="AA521" s="77"/>
      <c r="AB521" s="77"/>
      <c r="AC521" s="28"/>
      <c r="AD521" s="74"/>
      <c r="AE521" s="36"/>
      <c r="AF521" s="28"/>
      <c r="AG521" s="28"/>
      <c r="AH521" s="28"/>
      <c r="AI521" s="28"/>
      <c r="AJ521" s="28"/>
      <c r="AK521" s="28"/>
      <c r="AL521" s="18"/>
      <c r="AM521" s="18"/>
      <c r="AN521" s="18"/>
      <c r="AO521" s="227"/>
      <c r="AP521" s="212"/>
      <c r="AQ521" s="212"/>
      <c r="AR521" s="212"/>
      <c r="AS521" s="84"/>
      <c r="AT521" s="84"/>
      <c r="AU521" s="85"/>
      <c r="AV521" s="94"/>
      <c r="AW521" s="94"/>
      <c r="AX521" s="94"/>
      <c r="AY521" s="94"/>
      <c r="AZ521" s="94"/>
      <c r="BA521" s="94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</row>
    <row r="522" ht="12.75" customHeight="1">
      <c r="A522" s="18"/>
      <c r="B522" s="18"/>
      <c r="C522" s="1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9"/>
      <c r="R522" s="28"/>
      <c r="S522" s="28"/>
      <c r="T522" s="28"/>
      <c r="U522" s="28"/>
      <c r="V522" s="70"/>
      <c r="W522" s="70"/>
      <c r="X522" s="149"/>
      <c r="Y522" s="28"/>
      <c r="Z522" s="28"/>
      <c r="AA522" s="77"/>
      <c r="AB522" s="77"/>
      <c r="AC522" s="28"/>
      <c r="AD522" s="74"/>
      <c r="AE522" s="36"/>
      <c r="AF522" s="28"/>
      <c r="AG522" s="28"/>
      <c r="AH522" s="28"/>
      <c r="AI522" s="28"/>
      <c r="AJ522" s="28"/>
      <c r="AK522" s="28"/>
      <c r="AL522" s="18"/>
      <c r="AM522" s="18"/>
      <c r="AN522" s="18"/>
      <c r="AO522" s="227"/>
      <c r="AP522" s="212"/>
      <c r="AQ522" s="212"/>
      <c r="AR522" s="212"/>
      <c r="AS522" s="84"/>
      <c r="AT522" s="84"/>
      <c r="AU522" s="85"/>
      <c r="AV522" s="94"/>
      <c r="AW522" s="94"/>
      <c r="AX522" s="94"/>
      <c r="AY522" s="94"/>
      <c r="AZ522" s="94"/>
      <c r="BA522" s="94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</row>
    <row r="523" ht="12.75" customHeight="1">
      <c r="A523" s="18"/>
      <c r="B523" s="18"/>
      <c r="C523" s="1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9"/>
      <c r="R523" s="28"/>
      <c r="S523" s="28"/>
      <c r="T523" s="28"/>
      <c r="U523" s="28"/>
      <c r="V523" s="70"/>
      <c r="W523" s="70"/>
      <c r="X523" s="149"/>
      <c r="Y523" s="28"/>
      <c r="Z523" s="28"/>
      <c r="AA523" s="77"/>
      <c r="AB523" s="77"/>
      <c r="AC523" s="28"/>
      <c r="AD523" s="74"/>
      <c r="AE523" s="36"/>
      <c r="AF523" s="28"/>
      <c r="AG523" s="28"/>
      <c r="AH523" s="28"/>
      <c r="AI523" s="28"/>
      <c r="AJ523" s="28"/>
      <c r="AK523" s="28"/>
      <c r="AL523" s="18"/>
      <c r="AM523" s="18"/>
      <c r="AN523" s="18"/>
      <c r="AO523" s="227"/>
      <c r="AP523" s="212"/>
      <c r="AQ523" s="212"/>
      <c r="AR523" s="212"/>
      <c r="AS523" s="84"/>
      <c r="AT523" s="84"/>
      <c r="AU523" s="85"/>
      <c r="AV523" s="94"/>
      <c r="AW523" s="94"/>
      <c r="AX523" s="94"/>
      <c r="AY523" s="94"/>
      <c r="AZ523" s="94"/>
      <c r="BA523" s="94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</row>
    <row r="524" ht="12.75" customHeight="1">
      <c r="A524" s="18"/>
      <c r="B524" s="18"/>
      <c r="C524" s="1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9"/>
      <c r="R524" s="28"/>
      <c r="S524" s="28"/>
      <c r="T524" s="28"/>
      <c r="U524" s="28"/>
      <c r="V524" s="70"/>
      <c r="W524" s="70"/>
      <c r="X524" s="149"/>
      <c r="Y524" s="28"/>
      <c r="Z524" s="28"/>
      <c r="AA524" s="77"/>
      <c r="AB524" s="77"/>
      <c r="AC524" s="28"/>
      <c r="AD524" s="74"/>
      <c r="AE524" s="36"/>
      <c r="AF524" s="28"/>
      <c r="AG524" s="28"/>
      <c r="AH524" s="28"/>
      <c r="AI524" s="28"/>
      <c r="AJ524" s="28"/>
      <c r="AK524" s="28"/>
      <c r="AL524" s="18"/>
      <c r="AM524" s="18"/>
      <c r="AN524" s="18"/>
      <c r="AO524" s="227"/>
      <c r="AP524" s="212"/>
      <c r="AQ524" s="212"/>
      <c r="AR524" s="212"/>
      <c r="AS524" s="84"/>
      <c r="AT524" s="84"/>
      <c r="AU524" s="85"/>
      <c r="AV524" s="94"/>
      <c r="AW524" s="94"/>
      <c r="AX524" s="94"/>
      <c r="AY524" s="94"/>
      <c r="AZ524" s="94"/>
      <c r="BA524" s="94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</row>
    <row r="525" ht="12.75" customHeight="1">
      <c r="A525" s="18"/>
      <c r="B525" s="18"/>
      <c r="C525" s="1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9"/>
      <c r="R525" s="28"/>
      <c r="S525" s="28"/>
      <c r="T525" s="28"/>
      <c r="U525" s="28"/>
      <c r="V525" s="70"/>
      <c r="W525" s="70"/>
      <c r="X525" s="149"/>
      <c r="Y525" s="28"/>
      <c r="Z525" s="28"/>
      <c r="AA525" s="77"/>
      <c r="AB525" s="77"/>
      <c r="AC525" s="28"/>
      <c r="AD525" s="74"/>
      <c r="AE525" s="36"/>
      <c r="AF525" s="28"/>
      <c r="AG525" s="28"/>
      <c r="AH525" s="28"/>
      <c r="AI525" s="28"/>
      <c r="AJ525" s="28"/>
      <c r="AK525" s="28"/>
      <c r="AL525" s="18"/>
      <c r="AM525" s="18"/>
      <c r="AN525" s="18"/>
      <c r="AO525" s="227"/>
      <c r="AP525" s="212"/>
      <c r="AQ525" s="212"/>
      <c r="AR525" s="212"/>
      <c r="AS525" s="84"/>
      <c r="AT525" s="84"/>
      <c r="AU525" s="85"/>
      <c r="AV525" s="94"/>
      <c r="AW525" s="94"/>
      <c r="AX525" s="94"/>
      <c r="AY525" s="94"/>
      <c r="AZ525" s="94"/>
      <c r="BA525" s="94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</row>
    <row r="526" ht="12.75" customHeight="1">
      <c r="A526" s="18"/>
      <c r="B526" s="18"/>
      <c r="C526" s="1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9"/>
      <c r="R526" s="28"/>
      <c r="S526" s="28"/>
      <c r="T526" s="28"/>
      <c r="U526" s="28"/>
      <c r="V526" s="70"/>
      <c r="W526" s="70"/>
      <c r="X526" s="149"/>
      <c r="Y526" s="28"/>
      <c r="Z526" s="28"/>
      <c r="AA526" s="77"/>
      <c r="AB526" s="77"/>
      <c r="AC526" s="28"/>
      <c r="AD526" s="74"/>
      <c r="AE526" s="36"/>
      <c r="AF526" s="28"/>
      <c r="AG526" s="28"/>
      <c r="AH526" s="28"/>
      <c r="AI526" s="28"/>
      <c r="AJ526" s="28"/>
      <c r="AK526" s="28"/>
      <c r="AL526" s="18"/>
      <c r="AM526" s="18"/>
      <c r="AN526" s="18"/>
      <c r="AO526" s="227"/>
      <c r="AP526" s="212"/>
      <c r="AQ526" s="212"/>
      <c r="AR526" s="212"/>
      <c r="AS526" s="84"/>
      <c r="AT526" s="84"/>
      <c r="AU526" s="85"/>
      <c r="AV526" s="94"/>
      <c r="AW526" s="94"/>
      <c r="AX526" s="94"/>
      <c r="AY526" s="94"/>
      <c r="AZ526" s="94"/>
      <c r="BA526" s="94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</row>
    <row r="527" ht="12.75" customHeight="1">
      <c r="A527" s="18"/>
      <c r="B527" s="18"/>
      <c r="C527" s="1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9"/>
      <c r="R527" s="28"/>
      <c r="S527" s="28"/>
      <c r="T527" s="28"/>
      <c r="U527" s="28"/>
      <c r="V527" s="70"/>
      <c r="W527" s="70"/>
      <c r="X527" s="149"/>
      <c r="Y527" s="28"/>
      <c r="Z527" s="28"/>
      <c r="AA527" s="77"/>
      <c r="AB527" s="77"/>
      <c r="AC527" s="28"/>
      <c r="AD527" s="74"/>
      <c r="AE527" s="36"/>
      <c r="AF527" s="28"/>
      <c r="AG527" s="28"/>
      <c r="AH527" s="28"/>
      <c r="AI527" s="28"/>
      <c r="AJ527" s="28"/>
      <c r="AK527" s="28"/>
      <c r="AL527" s="18"/>
      <c r="AM527" s="18"/>
      <c r="AN527" s="18"/>
      <c r="AO527" s="227"/>
      <c r="AP527" s="212"/>
      <c r="AQ527" s="212"/>
      <c r="AR527" s="212"/>
      <c r="AS527" s="84"/>
      <c r="AT527" s="84"/>
      <c r="AU527" s="85"/>
      <c r="AV527" s="94"/>
      <c r="AW527" s="94"/>
      <c r="AX527" s="94"/>
      <c r="AY527" s="94"/>
      <c r="AZ527" s="94"/>
      <c r="BA527" s="94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</row>
    <row r="528" ht="12.75" customHeight="1">
      <c r="A528" s="18"/>
      <c r="B528" s="18"/>
      <c r="C528" s="1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9"/>
      <c r="R528" s="28"/>
      <c r="S528" s="28"/>
      <c r="T528" s="28"/>
      <c r="U528" s="28"/>
      <c r="V528" s="70"/>
      <c r="W528" s="70"/>
      <c r="X528" s="149"/>
      <c r="Y528" s="28"/>
      <c r="Z528" s="28"/>
      <c r="AA528" s="77"/>
      <c r="AB528" s="77"/>
      <c r="AC528" s="28"/>
      <c r="AD528" s="74"/>
      <c r="AE528" s="36"/>
      <c r="AF528" s="28"/>
      <c r="AG528" s="28"/>
      <c r="AH528" s="28"/>
      <c r="AI528" s="28"/>
      <c r="AJ528" s="28"/>
      <c r="AK528" s="28"/>
      <c r="AL528" s="18"/>
      <c r="AM528" s="18"/>
      <c r="AN528" s="18"/>
      <c r="AO528" s="227"/>
      <c r="AP528" s="212"/>
      <c r="AQ528" s="212"/>
      <c r="AR528" s="212"/>
      <c r="AS528" s="84"/>
      <c r="AT528" s="84"/>
      <c r="AU528" s="85"/>
      <c r="AV528" s="94"/>
      <c r="AW528" s="94"/>
      <c r="AX528" s="94"/>
      <c r="AY528" s="94"/>
      <c r="AZ528" s="94"/>
      <c r="BA528" s="94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</row>
    <row r="529" ht="12.75" customHeight="1">
      <c r="A529" s="18"/>
      <c r="B529" s="18"/>
      <c r="C529" s="1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9"/>
      <c r="R529" s="28"/>
      <c r="S529" s="28"/>
      <c r="T529" s="28"/>
      <c r="U529" s="28"/>
      <c r="V529" s="70"/>
      <c r="W529" s="70"/>
      <c r="X529" s="149"/>
      <c r="Y529" s="28"/>
      <c r="Z529" s="28"/>
      <c r="AA529" s="77"/>
      <c r="AB529" s="77"/>
      <c r="AC529" s="28"/>
      <c r="AD529" s="74"/>
      <c r="AE529" s="36"/>
      <c r="AF529" s="28"/>
      <c r="AG529" s="28"/>
      <c r="AH529" s="28"/>
      <c r="AI529" s="28"/>
      <c r="AJ529" s="28"/>
      <c r="AK529" s="28"/>
      <c r="AL529" s="18"/>
      <c r="AM529" s="18"/>
      <c r="AN529" s="18"/>
      <c r="AO529" s="227"/>
      <c r="AP529" s="212"/>
      <c r="AQ529" s="212"/>
      <c r="AR529" s="212"/>
      <c r="AS529" s="84"/>
      <c r="AT529" s="84"/>
      <c r="AU529" s="85"/>
      <c r="AV529" s="94"/>
      <c r="AW529" s="94"/>
      <c r="AX529" s="94"/>
      <c r="AY529" s="94"/>
      <c r="AZ529" s="94"/>
      <c r="BA529" s="94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</row>
    <row r="530" ht="12.75" customHeight="1">
      <c r="A530" s="18"/>
      <c r="B530" s="18"/>
      <c r="C530" s="1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9"/>
      <c r="R530" s="28"/>
      <c r="S530" s="28"/>
      <c r="T530" s="28"/>
      <c r="U530" s="28"/>
      <c r="V530" s="70"/>
      <c r="W530" s="70"/>
      <c r="X530" s="149"/>
      <c r="Y530" s="28"/>
      <c r="Z530" s="28"/>
      <c r="AA530" s="77"/>
      <c r="AB530" s="77"/>
      <c r="AC530" s="28"/>
      <c r="AD530" s="74"/>
      <c r="AE530" s="36"/>
      <c r="AF530" s="28"/>
      <c r="AG530" s="28"/>
      <c r="AH530" s="28"/>
      <c r="AI530" s="28"/>
      <c r="AJ530" s="28"/>
      <c r="AK530" s="28"/>
      <c r="AL530" s="18"/>
      <c r="AM530" s="18"/>
      <c r="AN530" s="18"/>
      <c r="AO530" s="227"/>
      <c r="AP530" s="212"/>
      <c r="AQ530" s="212"/>
      <c r="AR530" s="212"/>
      <c r="AS530" s="84"/>
      <c r="AT530" s="84"/>
      <c r="AU530" s="85"/>
      <c r="AV530" s="94"/>
      <c r="AW530" s="94"/>
      <c r="AX530" s="94"/>
      <c r="AY530" s="94"/>
      <c r="AZ530" s="94"/>
      <c r="BA530" s="94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</row>
    <row r="531" ht="12.75" customHeight="1">
      <c r="A531" s="18"/>
      <c r="B531" s="18"/>
      <c r="C531" s="1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9"/>
      <c r="R531" s="28"/>
      <c r="S531" s="28"/>
      <c r="T531" s="28"/>
      <c r="U531" s="28"/>
      <c r="V531" s="70"/>
      <c r="W531" s="70"/>
      <c r="X531" s="149"/>
      <c r="Y531" s="28"/>
      <c r="Z531" s="28"/>
      <c r="AA531" s="77"/>
      <c r="AB531" s="77"/>
      <c r="AC531" s="28"/>
      <c r="AD531" s="74"/>
      <c r="AE531" s="36"/>
      <c r="AF531" s="28"/>
      <c r="AG531" s="28"/>
      <c r="AH531" s="28"/>
      <c r="AI531" s="28"/>
      <c r="AJ531" s="28"/>
      <c r="AK531" s="28"/>
      <c r="AL531" s="18"/>
      <c r="AM531" s="18"/>
      <c r="AN531" s="18"/>
      <c r="AO531" s="227"/>
      <c r="AP531" s="212"/>
      <c r="AQ531" s="212"/>
      <c r="AR531" s="212"/>
      <c r="AS531" s="84"/>
      <c r="AT531" s="84"/>
      <c r="AU531" s="85"/>
      <c r="AV531" s="94"/>
      <c r="AW531" s="94"/>
      <c r="AX531" s="94"/>
      <c r="AY531" s="94"/>
      <c r="AZ531" s="94"/>
      <c r="BA531" s="94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</row>
    <row r="532" ht="12.75" customHeight="1">
      <c r="A532" s="18"/>
      <c r="B532" s="18"/>
      <c r="C532" s="1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9"/>
      <c r="R532" s="28"/>
      <c r="S532" s="28"/>
      <c r="T532" s="28"/>
      <c r="U532" s="28"/>
      <c r="V532" s="70"/>
      <c r="W532" s="70"/>
      <c r="X532" s="149"/>
      <c r="Y532" s="28"/>
      <c r="Z532" s="28"/>
      <c r="AA532" s="77"/>
      <c r="AB532" s="77"/>
      <c r="AC532" s="28"/>
      <c r="AD532" s="74"/>
      <c r="AE532" s="36"/>
      <c r="AF532" s="28"/>
      <c r="AG532" s="28"/>
      <c r="AH532" s="28"/>
      <c r="AI532" s="28"/>
      <c r="AJ532" s="28"/>
      <c r="AK532" s="28"/>
      <c r="AL532" s="18"/>
      <c r="AM532" s="18"/>
      <c r="AN532" s="18"/>
      <c r="AO532" s="227"/>
      <c r="AP532" s="212"/>
      <c r="AQ532" s="212"/>
      <c r="AR532" s="212"/>
      <c r="AS532" s="84"/>
      <c r="AT532" s="84"/>
      <c r="AU532" s="85"/>
      <c r="AV532" s="94"/>
      <c r="AW532" s="94"/>
      <c r="AX532" s="94"/>
      <c r="AY532" s="94"/>
      <c r="AZ532" s="94"/>
      <c r="BA532" s="94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</row>
    <row r="533" ht="12.75" customHeight="1">
      <c r="A533" s="18"/>
      <c r="B533" s="18"/>
      <c r="C533" s="1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9"/>
      <c r="R533" s="28"/>
      <c r="S533" s="28"/>
      <c r="T533" s="28"/>
      <c r="U533" s="28"/>
      <c r="V533" s="70"/>
      <c r="W533" s="70"/>
      <c r="X533" s="149"/>
      <c r="Y533" s="28"/>
      <c r="Z533" s="28"/>
      <c r="AA533" s="77"/>
      <c r="AB533" s="77"/>
      <c r="AC533" s="28"/>
      <c r="AD533" s="74"/>
      <c r="AE533" s="36"/>
      <c r="AF533" s="28"/>
      <c r="AG533" s="28"/>
      <c r="AH533" s="28"/>
      <c r="AI533" s="28"/>
      <c r="AJ533" s="28"/>
      <c r="AK533" s="28"/>
      <c r="AL533" s="18"/>
      <c r="AM533" s="18"/>
      <c r="AN533" s="18"/>
      <c r="AO533" s="227"/>
      <c r="AP533" s="212"/>
      <c r="AQ533" s="212"/>
      <c r="AR533" s="212"/>
      <c r="AS533" s="84"/>
      <c r="AT533" s="84"/>
      <c r="AU533" s="85"/>
      <c r="AV533" s="94"/>
      <c r="AW533" s="94"/>
      <c r="AX533" s="94"/>
      <c r="AY533" s="94"/>
      <c r="AZ533" s="94"/>
      <c r="BA533" s="94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</row>
    <row r="534" ht="12.75" customHeight="1">
      <c r="A534" s="18"/>
      <c r="B534" s="18"/>
      <c r="C534" s="1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9"/>
      <c r="R534" s="28"/>
      <c r="S534" s="28"/>
      <c r="T534" s="28"/>
      <c r="U534" s="28"/>
      <c r="V534" s="70"/>
      <c r="W534" s="70"/>
      <c r="X534" s="149"/>
      <c r="Y534" s="28"/>
      <c r="Z534" s="28"/>
      <c r="AA534" s="77"/>
      <c r="AB534" s="77"/>
      <c r="AC534" s="28"/>
      <c r="AD534" s="74"/>
      <c r="AE534" s="36"/>
      <c r="AF534" s="28"/>
      <c r="AG534" s="28"/>
      <c r="AH534" s="28"/>
      <c r="AI534" s="28"/>
      <c r="AJ534" s="28"/>
      <c r="AK534" s="28"/>
      <c r="AL534" s="18"/>
      <c r="AM534" s="18"/>
      <c r="AN534" s="18"/>
      <c r="AO534" s="227"/>
      <c r="AP534" s="212"/>
      <c r="AQ534" s="212"/>
      <c r="AR534" s="212"/>
      <c r="AS534" s="84"/>
      <c r="AT534" s="84"/>
      <c r="AU534" s="85"/>
      <c r="AV534" s="94"/>
      <c r="AW534" s="94"/>
      <c r="AX534" s="94"/>
      <c r="AY534" s="94"/>
      <c r="AZ534" s="94"/>
      <c r="BA534" s="94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</row>
    <row r="535" ht="12.75" customHeight="1">
      <c r="A535" s="18"/>
      <c r="B535" s="18"/>
      <c r="C535" s="1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9"/>
      <c r="R535" s="28"/>
      <c r="S535" s="28"/>
      <c r="T535" s="28"/>
      <c r="U535" s="28"/>
      <c r="V535" s="70"/>
      <c r="W535" s="70"/>
      <c r="X535" s="149"/>
      <c r="Y535" s="28"/>
      <c r="Z535" s="28"/>
      <c r="AA535" s="77"/>
      <c r="AB535" s="77"/>
      <c r="AC535" s="28"/>
      <c r="AD535" s="74"/>
      <c r="AE535" s="36"/>
      <c r="AF535" s="28"/>
      <c r="AG535" s="28"/>
      <c r="AH535" s="28"/>
      <c r="AI535" s="28"/>
      <c r="AJ535" s="28"/>
      <c r="AK535" s="28"/>
      <c r="AL535" s="18"/>
      <c r="AM535" s="18"/>
      <c r="AN535" s="18"/>
      <c r="AO535" s="227"/>
      <c r="AP535" s="212"/>
      <c r="AQ535" s="212"/>
      <c r="AR535" s="212"/>
      <c r="AS535" s="84"/>
      <c r="AT535" s="84"/>
      <c r="AU535" s="85"/>
      <c r="AV535" s="94"/>
      <c r="AW535" s="94"/>
      <c r="AX535" s="94"/>
      <c r="AY535" s="94"/>
      <c r="AZ535" s="94"/>
      <c r="BA535" s="94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</row>
    <row r="536" ht="12.75" customHeight="1">
      <c r="A536" s="18"/>
      <c r="B536" s="18"/>
      <c r="C536" s="1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9"/>
      <c r="R536" s="28"/>
      <c r="S536" s="28"/>
      <c r="T536" s="28"/>
      <c r="U536" s="28"/>
      <c r="V536" s="70"/>
      <c r="W536" s="70"/>
      <c r="X536" s="149"/>
      <c r="Y536" s="28"/>
      <c r="Z536" s="28"/>
      <c r="AA536" s="77"/>
      <c r="AB536" s="77"/>
      <c r="AC536" s="28"/>
      <c r="AD536" s="74"/>
      <c r="AE536" s="36"/>
      <c r="AF536" s="28"/>
      <c r="AG536" s="28"/>
      <c r="AH536" s="28"/>
      <c r="AI536" s="28"/>
      <c r="AJ536" s="28"/>
      <c r="AK536" s="28"/>
      <c r="AL536" s="18"/>
      <c r="AM536" s="18"/>
      <c r="AN536" s="18"/>
      <c r="AO536" s="227"/>
      <c r="AP536" s="212"/>
      <c r="AQ536" s="212"/>
      <c r="AR536" s="212"/>
      <c r="AS536" s="84"/>
      <c r="AT536" s="84"/>
      <c r="AU536" s="85"/>
      <c r="AV536" s="94"/>
      <c r="AW536" s="94"/>
      <c r="AX536" s="94"/>
      <c r="AY536" s="94"/>
      <c r="AZ536" s="94"/>
      <c r="BA536" s="94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</row>
    <row r="537" ht="12.75" customHeight="1">
      <c r="A537" s="18"/>
      <c r="B537" s="18"/>
      <c r="C537" s="1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9"/>
      <c r="R537" s="28"/>
      <c r="S537" s="28"/>
      <c r="T537" s="28"/>
      <c r="U537" s="28"/>
      <c r="V537" s="70"/>
      <c r="W537" s="70"/>
      <c r="X537" s="149"/>
      <c r="Y537" s="28"/>
      <c r="Z537" s="28"/>
      <c r="AA537" s="77"/>
      <c r="AB537" s="77"/>
      <c r="AC537" s="28"/>
      <c r="AD537" s="74"/>
      <c r="AE537" s="36"/>
      <c r="AF537" s="28"/>
      <c r="AG537" s="28"/>
      <c r="AH537" s="28"/>
      <c r="AI537" s="28"/>
      <c r="AJ537" s="28"/>
      <c r="AK537" s="28"/>
      <c r="AL537" s="18"/>
      <c r="AM537" s="18"/>
      <c r="AN537" s="18"/>
      <c r="AO537" s="227"/>
      <c r="AP537" s="212"/>
      <c r="AQ537" s="212"/>
      <c r="AR537" s="212"/>
      <c r="AS537" s="84"/>
      <c r="AT537" s="84"/>
      <c r="AU537" s="85"/>
      <c r="AV537" s="94"/>
      <c r="AW537" s="94"/>
      <c r="AX537" s="94"/>
      <c r="AY537" s="94"/>
      <c r="AZ537" s="94"/>
      <c r="BA537" s="94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</row>
    <row r="538" ht="12.75" customHeight="1">
      <c r="A538" s="18"/>
      <c r="B538" s="18"/>
      <c r="C538" s="1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9"/>
      <c r="R538" s="28"/>
      <c r="S538" s="28"/>
      <c r="T538" s="28"/>
      <c r="U538" s="28"/>
      <c r="V538" s="70"/>
      <c r="W538" s="70"/>
      <c r="X538" s="149"/>
      <c r="Y538" s="28"/>
      <c r="Z538" s="28"/>
      <c r="AA538" s="77"/>
      <c r="AB538" s="77"/>
      <c r="AC538" s="28"/>
      <c r="AD538" s="74"/>
      <c r="AE538" s="36"/>
      <c r="AF538" s="28"/>
      <c r="AG538" s="28"/>
      <c r="AH538" s="28"/>
      <c r="AI538" s="28"/>
      <c r="AJ538" s="28"/>
      <c r="AK538" s="28"/>
      <c r="AL538" s="18"/>
      <c r="AM538" s="18"/>
      <c r="AN538" s="18"/>
      <c r="AO538" s="227"/>
      <c r="AP538" s="212"/>
      <c r="AQ538" s="212"/>
      <c r="AR538" s="212"/>
      <c r="AS538" s="84"/>
      <c r="AT538" s="84"/>
      <c r="AU538" s="85"/>
      <c r="AV538" s="94"/>
      <c r="AW538" s="94"/>
      <c r="AX538" s="94"/>
      <c r="AY538" s="94"/>
      <c r="AZ538" s="94"/>
      <c r="BA538" s="94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</row>
    <row r="539" ht="12.75" customHeight="1">
      <c r="A539" s="18"/>
      <c r="B539" s="18"/>
      <c r="C539" s="1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9"/>
      <c r="R539" s="28"/>
      <c r="S539" s="28"/>
      <c r="T539" s="28"/>
      <c r="U539" s="28"/>
      <c r="V539" s="70"/>
      <c r="W539" s="70"/>
      <c r="X539" s="149"/>
      <c r="Y539" s="28"/>
      <c r="Z539" s="28"/>
      <c r="AA539" s="77"/>
      <c r="AB539" s="77"/>
      <c r="AC539" s="28"/>
      <c r="AD539" s="74"/>
      <c r="AE539" s="36"/>
      <c r="AF539" s="28"/>
      <c r="AG539" s="28"/>
      <c r="AH539" s="28"/>
      <c r="AI539" s="28"/>
      <c r="AJ539" s="28"/>
      <c r="AK539" s="28"/>
      <c r="AL539" s="18"/>
      <c r="AM539" s="18"/>
      <c r="AN539" s="18"/>
      <c r="AO539" s="227"/>
      <c r="AP539" s="212"/>
      <c r="AQ539" s="212"/>
      <c r="AR539" s="212"/>
      <c r="AS539" s="84"/>
      <c r="AT539" s="84"/>
      <c r="AU539" s="85"/>
      <c r="AV539" s="94"/>
      <c r="AW539" s="94"/>
      <c r="AX539" s="94"/>
      <c r="AY539" s="94"/>
      <c r="AZ539" s="94"/>
      <c r="BA539" s="94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</row>
    <row r="540" ht="12.75" customHeight="1">
      <c r="A540" s="18"/>
      <c r="B540" s="18"/>
      <c r="C540" s="1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9"/>
      <c r="R540" s="28"/>
      <c r="S540" s="28"/>
      <c r="T540" s="28"/>
      <c r="U540" s="28"/>
      <c r="V540" s="70"/>
      <c r="W540" s="70"/>
      <c r="X540" s="149"/>
      <c r="Y540" s="28"/>
      <c r="Z540" s="28"/>
      <c r="AA540" s="77"/>
      <c r="AB540" s="77"/>
      <c r="AC540" s="28"/>
      <c r="AD540" s="74"/>
      <c r="AE540" s="36"/>
      <c r="AF540" s="28"/>
      <c r="AG540" s="28"/>
      <c r="AH540" s="28"/>
      <c r="AI540" s="28"/>
      <c r="AJ540" s="28"/>
      <c r="AK540" s="28"/>
      <c r="AL540" s="18"/>
      <c r="AM540" s="18"/>
      <c r="AN540" s="18"/>
      <c r="AO540" s="227"/>
      <c r="AP540" s="212"/>
      <c r="AQ540" s="212"/>
      <c r="AR540" s="212"/>
      <c r="AS540" s="84"/>
      <c r="AT540" s="84"/>
      <c r="AU540" s="85"/>
      <c r="AV540" s="94"/>
      <c r="AW540" s="94"/>
      <c r="AX540" s="94"/>
      <c r="AY540" s="94"/>
      <c r="AZ540" s="94"/>
      <c r="BA540" s="94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</row>
    <row r="541" ht="12.75" customHeight="1">
      <c r="A541" s="18"/>
      <c r="B541" s="18"/>
      <c r="C541" s="1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9"/>
      <c r="R541" s="28"/>
      <c r="S541" s="28"/>
      <c r="T541" s="28"/>
      <c r="U541" s="28"/>
      <c r="V541" s="70"/>
      <c r="W541" s="70"/>
      <c r="X541" s="149"/>
      <c r="Y541" s="28"/>
      <c r="Z541" s="28"/>
      <c r="AA541" s="77"/>
      <c r="AB541" s="77"/>
      <c r="AC541" s="28"/>
      <c r="AD541" s="74"/>
      <c r="AE541" s="36"/>
      <c r="AF541" s="28"/>
      <c r="AG541" s="28"/>
      <c r="AH541" s="28"/>
      <c r="AI541" s="28"/>
      <c r="AJ541" s="28"/>
      <c r="AK541" s="28"/>
      <c r="AL541" s="18"/>
      <c r="AM541" s="18"/>
      <c r="AN541" s="18"/>
      <c r="AO541" s="227"/>
      <c r="AP541" s="212"/>
      <c r="AQ541" s="212"/>
      <c r="AR541" s="212"/>
      <c r="AS541" s="84"/>
      <c r="AT541" s="84"/>
      <c r="AU541" s="85"/>
      <c r="AV541" s="94"/>
      <c r="AW541" s="94"/>
      <c r="AX541" s="94"/>
      <c r="AY541" s="94"/>
      <c r="AZ541" s="94"/>
      <c r="BA541" s="94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</row>
    <row r="542" ht="12.75" customHeight="1">
      <c r="A542" s="18"/>
      <c r="B542" s="18"/>
      <c r="C542" s="1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9"/>
      <c r="R542" s="28"/>
      <c r="S542" s="28"/>
      <c r="T542" s="28"/>
      <c r="U542" s="28"/>
      <c r="V542" s="70"/>
      <c r="W542" s="70"/>
      <c r="X542" s="149"/>
      <c r="Y542" s="28"/>
      <c r="Z542" s="28"/>
      <c r="AA542" s="77"/>
      <c r="AB542" s="77"/>
      <c r="AC542" s="28"/>
      <c r="AD542" s="74"/>
      <c r="AE542" s="36"/>
      <c r="AF542" s="28"/>
      <c r="AG542" s="28"/>
      <c r="AH542" s="28"/>
      <c r="AI542" s="28"/>
      <c r="AJ542" s="28"/>
      <c r="AK542" s="28"/>
      <c r="AL542" s="18"/>
      <c r="AM542" s="18"/>
      <c r="AN542" s="18"/>
      <c r="AO542" s="227"/>
      <c r="AP542" s="212"/>
      <c r="AQ542" s="212"/>
      <c r="AR542" s="212"/>
      <c r="AS542" s="84"/>
      <c r="AT542" s="84"/>
      <c r="AU542" s="85"/>
      <c r="AV542" s="94"/>
      <c r="AW542" s="94"/>
      <c r="AX542" s="94"/>
      <c r="AY542" s="94"/>
      <c r="AZ542" s="94"/>
      <c r="BA542" s="94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</row>
    <row r="543" ht="12.75" customHeight="1">
      <c r="A543" s="18"/>
      <c r="B543" s="18"/>
      <c r="C543" s="1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9"/>
      <c r="R543" s="28"/>
      <c r="S543" s="28"/>
      <c r="T543" s="28"/>
      <c r="U543" s="28"/>
      <c r="V543" s="70"/>
      <c r="W543" s="70"/>
      <c r="X543" s="149"/>
      <c r="Y543" s="28"/>
      <c r="Z543" s="28"/>
      <c r="AA543" s="77"/>
      <c r="AB543" s="77"/>
      <c r="AC543" s="28"/>
      <c r="AD543" s="74"/>
      <c r="AE543" s="36"/>
      <c r="AF543" s="28"/>
      <c r="AG543" s="28"/>
      <c r="AH543" s="28"/>
      <c r="AI543" s="28"/>
      <c r="AJ543" s="28"/>
      <c r="AK543" s="28"/>
      <c r="AL543" s="18"/>
      <c r="AM543" s="18"/>
      <c r="AN543" s="18"/>
      <c r="AO543" s="227"/>
      <c r="AP543" s="212"/>
      <c r="AQ543" s="212"/>
      <c r="AR543" s="212"/>
      <c r="AS543" s="84"/>
      <c r="AT543" s="84"/>
      <c r="AU543" s="85"/>
      <c r="AV543" s="94"/>
      <c r="AW543" s="94"/>
      <c r="AX543" s="94"/>
      <c r="AY543" s="94"/>
      <c r="AZ543" s="94"/>
      <c r="BA543" s="94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</row>
    <row r="544" ht="12.75" customHeight="1">
      <c r="A544" s="18"/>
      <c r="B544" s="18"/>
      <c r="C544" s="1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9"/>
      <c r="R544" s="28"/>
      <c r="S544" s="28"/>
      <c r="T544" s="28"/>
      <c r="U544" s="28"/>
      <c r="V544" s="70"/>
      <c r="W544" s="70"/>
      <c r="X544" s="149"/>
      <c r="Y544" s="28"/>
      <c r="Z544" s="28"/>
      <c r="AA544" s="77"/>
      <c r="AB544" s="77"/>
      <c r="AC544" s="28"/>
      <c r="AD544" s="74"/>
      <c r="AE544" s="36"/>
      <c r="AF544" s="28"/>
      <c r="AG544" s="28"/>
      <c r="AH544" s="28"/>
      <c r="AI544" s="28"/>
      <c r="AJ544" s="28"/>
      <c r="AK544" s="28"/>
      <c r="AL544" s="18"/>
      <c r="AM544" s="18"/>
      <c r="AN544" s="18"/>
      <c r="AO544" s="227"/>
      <c r="AP544" s="212"/>
      <c r="AQ544" s="212"/>
      <c r="AR544" s="212"/>
      <c r="AS544" s="84"/>
      <c r="AT544" s="84"/>
      <c r="AU544" s="85"/>
      <c r="AV544" s="94"/>
      <c r="AW544" s="94"/>
      <c r="AX544" s="94"/>
      <c r="AY544" s="94"/>
      <c r="AZ544" s="94"/>
      <c r="BA544" s="94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</row>
    <row r="545" ht="12.75" customHeight="1">
      <c r="A545" s="18"/>
      <c r="B545" s="18"/>
      <c r="C545" s="1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9"/>
      <c r="R545" s="28"/>
      <c r="S545" s="28"/>
      <c r="T545" s="28"/>
      <c r="U545" s="28"/>
      <c r="V545" s="70"/>
      <c r="W545" s="70"/>
      <c r="X545" s="149"/>
      <c r="Y545" s="28"/>
      <c r="Z545" s="28"/>
      <c r="AA545" s="77"/>
      <c r="AB545" s="77"/>
      <c r="AC545" s="28"/>
      <c r="AD545" s="74"/>
      <c r="AE545" s="36"/>
      <c r="AF545" s="28"/>
      <c r="AG545" s="28"/>
      <c r="AH545" s="28"/>
      <c r="AI545" s="28"/>
      <c r="AJ545" s="28"/>
      <c r="AK545" s="28"/>
      <c r="AL545" s="18"/>
      <c r="AM545" s="18"/>
      <c r="AN545" s="18"/>
      <c r="AO545" s="227"/>
      <c r="AP545" s="212"/>
      <c r="AQ545" s="212"/>
      <c r="AR545" s="212"/>
      <c r="AS545" s="84"/>
      <c r="AT545" s="84"/>
      <c r="AU545" s="85"/>
      <c r="AV545" s="94"/>
      <c r="AW545" s="94"/>
      <c r="AX545" s="94"/>
      <c r="AY545" s="94"/>
      <c r="AZ545" s="94"/>
      <c r="BA545" s="94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</row>
    <row r="546" ht="12.75" customHeight="1">
      <c r="A546" s="18"/>
      <c r="B546" s="18"/>
      <c r="C546" s="1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9"/>
      <c r="R546" s="28"/>
      <c r="S546" s="28"/>
      <c r="T546" s="28"/>
      <c r="U546" s="28"/>
      <c r="V546" s="70"/>
      <c r="W546" s="70"/>
      <c r="X546" s="149"/>
      <c r="Y546" s="28"/>
      <c r="Z546" s="28"/>
      <c r="AA546" s="77"/>
      <c r="AB546" s="77"/>
      <c r="AC546" s="28"/>
      <c r="AD546" s="74"/>
      <c r="AE546" s="36"/>
      <c r="AF546" s="28"/>
      <c r="AG546" s="28"/>
      <c r="AH546" s="28"/>
      <c r="AI546" s="28"/>
      <c r="AJ546" s="28"/>
      <c r="AK546" s="28"/>
      <c r="AL546" s="18"/>
      <c r="AM546" s="18"/>
      <c r="AN546" s="18"/>
      <c r="AO546" s="227"/>
      <c r="AP546" s="212"/>
      <c r="AQ546" s="212"/>
      <c r="AR546" s="212"/>
      <c r="AS546" s="84"/>
      <c r="AT546" s="84"/>
      <c r="AU546" s="85"/>
      <c r="AV546" s="94"/>
      <c r="AW546" s="94"/>
      <c r="AX546" s="94"/>
      <c r="AY546" s="94"/>
      <c r="AZ546" s="94"/>
      <c r="BA546" s="94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</row>
    <row r="547" ht="12.75" customHeight="1">
      <c r="A547" s="18"/>
      <c r="B547" s="18"/>
      <c r="C547" s="1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9"/>
      <c r="R547" s="28"/>
      <c r="S547" s="28"/>
      <c r="T547" s="28"/>
      <c r="U547" s="28"/>
      <c r="V547" s="70"/>
      <c r="W547" s="70"/>
      <c r="X547" s="149"/>
      <c r="Y547" s="28"/>
      <c r="Z547" s="28"/>
      <c r="AA547" s="77"/>
      <c r="AB547" s="77"/>
      <c r="AC547" s="28"/>
      <c r="AD547" s="74"/>
      <c r="AE547" s="36"/>
      <c r="AF547" s="28"/>
      <c r="AG547" s="28"/>
      <c r="AH547" s="28"/>
      <c r="AI547" s="28"/>
      <c r="AJ547" s="28"/>
      <c r="AK547" s="28"/>
      <c r="AL547" s="18"/>
      <c r="AM547" s="18"/>
      <c r="AN547" s="18"/>
      <c r="AO547" s="227"/>
      <c r="AP547" s="212"/>
      <c r="AQ547" s="212"/>
      <c r="AR547" s="212"/>
      <c r="AS547" s="84"/>
      <c r="AT547" s="84"/>
      <c r="AU547" s="85"/>
      <c r="AV547" s="94"/>
      <c r="AW547" s="94"/>
      <c r="AX547" s="94"/>
      <c r="AY547" s="94"/>
      <c r="AZ547" s="94"/>
      <c r="BA547" s="94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</row>
    <row r="548" ht="12.75" customHeight="1">
      <c r="A548" s="18"/>
      <c r="B548" s="18"/>
      <c r="C548" s="1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9"/>
      <c r="R548" s="28"/>
      <c r="S548" s="28"/>
      <c r="T548" s="28"/>
      <c r="U548" s="28"/>
      <c r="V548" s="70"/>
      <c r="W548" s="70"/>
      <c r="X548" s="149"/>
      <c r="Y548" s="28"/>
      <c r="Z548" s="28"/>
      <c r="AA548" s="77"/>
      <c r="AB548" s="77"/>
      <c r="AC548" s="28"/>
      <c r="AD548" s="74"/>
      <c r="AE548" s="36"/>
      <c r="AF548" s="28"/>
      <c r="AG548" s="28"/>
      <c r="AH548" s="28"/>
      <c r="AI548" s="28"/>
      <c r="AJ548" s="28"/>
      <c r="AK548" s="28"/>
      <c r="AL548" s="18"/>
      <c r="AM548" s="18"/>
      <c r="AN548" s="18"/>
      <c r="AO548" s="227"/>
      <c r="AP548" s="212"/>
      <c r="AQ548" s="212"/>
      <c r="AR548" s="212"/>
      <c r="AS548" s="84"/>
      <c r="AT548" s="84"/>
      <c r="AU548" s="85"/>
      <c r="AV548" s="94"/>
      <c r="AW548" s="94"/>
      <c r="AX548" s="94"/>
      <c r="AY548" s="94"/>
      <c r="AZ548" s="94"/>
      <c r="BA548" s="94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</row>
    <row r="549" ht="12.75" customHeight="1">
      <c r="A549" s="18"/>
      <c r="B549" s="18"/>
      <c r="C549" s="1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9"/>
      <c r="R549" s="28"/>
      <c r="S549" s="28"/>
      <c r="T549" s="28"/>
      <c r="U549" s="28"/>
      <c r="V549" s="70"/>
      <c r="W549" s="70"/>
      <c r="X549" s="149"/>
      <c r="Y549" s="28"/>
      <c r="Z549" s="28"/>
      <c r="AA549" s="77"/>
      <c r="AB549" s="77"/>
      <c r="AC549" s="28"/>
      <c r="AD549" s="74"/>
      <c r="AE549" s="36"/>
      <c r="AF549" s="28"/>
      <c r="AG549" s="28"/>
      <c r="AH549" s="28"/>
      <c r="AI549" s="28"/>
      <c r="AJ549" s="28"/>
      <c r="AK549" s="28"/>
      <c r="AL549" s="18"/>
      <c r="AM549" s="18"/>
      <c r="AN549" s="18"/>
      <c r="AO549" s="227"/>
      <c r="AP549" s="212"/>
      <c r="AQ549" s="212"/>
      <c r="AR549" s="212"/>
      <c r="AS549" s="84"/>
      <c r="AT549" s="84"/>
      <c r="AU549" s="85"/>
      <c r="AV549" s="94"/>
      <c r="AW549" s="94"/>
      <c r="AX549" s="94"/>
      <c r="AY549" s="94"/>
      <c r="AZ549" s="94"/>
      <c r="BA549" s="94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</row>
    <row r="550" ht="12.75" customHeight="1">
      <c r="A550" s="18"/>
      <c r="B550" s="18"/>
      <c r="C550" s="1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9"/>
      <c r="R550" s="28"/>
      <c r="S550" s="28"/>
      <c r="T550" s="28"/>
      <c r="U550" s="28"/>
      <c r="V550" s="70"/>
      <c r="W550" s="70"/>
      <c r="X550" s="149"/>
      <c r="Y550" s="28"/>
      <c r="Z550" s="28"/>
      <c r="AA550" s="77"/>
      <c r="AB550" s="77"/>
      <c r="AC550" s="28"/>
      <c r="AD550" s="74"/>
      <c r="AE550" s="36"/>
      <c r="AF550" s="28"/>
      <c r="AG550" s="28"/>
      <c r="AH550" s="28"/>
      <c r="AI550" s="28"/>
      <c r="AJ550" s="28"/>
      <c r="AK550" s="28"/>
      <c r="AL550" s="18"/>
      <c r="AM550" s="18"/>
      <c r="AN550" s="18"/>
      <c r="AO550" s="227"/>
      <c r="AP550" s="212"/>
      <c r="AQ550" s="212"/>
      <c r="AR550" s="212"/>
      <c r="AS550" s="84"/>
      <c r="AT550" s="84"/>
      <c r="AU550" s="85"/>
      <c r="AV550" s="94"/>
      <c r="AW550" s="94"/>
      <c r="AX550" s="94"/>
      <c r="AY550" s="94"/>
      <c r="AZ550" s="94"/>
      <c r="BA550" s="94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</row>
    <row r="551" ht="12.75" customHeight="1">
      <c r="A551" s="18"/>
      <c r="B551" s="18"/>
      <c r="C551" s="1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9"/>
      <c r="R551" s="28"/>
      <c r="S551" s="28"/>
      <c r="T551" s="28"/>
      <c r="U551" s="28"/>
      <c r="V551" s="70"/>
      <c r="W551" s="70"/>
      <c r="X551" s="149"/>
      <c r="Y551" s="28"/>
      <c r="Z551" s="28"/>
      <c r="AA551" s="77"/>
      <c r="AB551" s="77"/>
      <c r="AC551" s="28"/>
      <c r="AD551" s="74"/>
      <c r="AE551" s="36"/>
      <c r="AF551" s="28"/>
      <c r="AG551" s="28"/>
      <c r="AH551" s="28"/>
      <c r="AI551" s="28"/>
      <c r="AJ551" s="28"/>
      <c r="AK551" s="28"/>
      <c r="AL551" s="18"/>
      <c r="AM551" s="18"/>
      <c r="AN551" s="18"/>
      <c r="AO551" s="227"/>
      <c r="AP551" s="212"/>
      <c r="AQ551" s="212"/>
      <c r="AR551" s="212"/>
      <c r="AS551" s="84"/>
      <c r="AT551" s="84"/>
      <c r="AU551" s="85"/>
      <c r="AV551" s="94"/>
      <c r="AW551" s="94"/>
      <c r="AX551" s="94"/>
      <c r="AY551" s="94"/>
      <c r="AZ551" s="94"/>
      <c r="BA551" s="94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</row>
    <row r="552" ht="12.75" customHeight="1">
      <c r="A552" s="18"/>
      <c r="B552" s="18"/>
      <c r="C552" s="1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9"/>
      <c r="R552" s="28"/>
      <c r="S552" s="28"/>
      <c r="T552" s="28"/>
      <c r="U552" s="28"/>
      <c r="V552" s="70"/>
      <c r="W552" s="70"/>
      <c r="X552" s="149"/>
      <c r="Y552" s="28"/>
      <c r="Z552" s="28"/>
      <c r="AA552" s="77"/>
      <c r="AB552" s="77"/>
      <c r="AC552" s="28"/>
      <c r="AD552" s="74"/>
      <c r="AE552" s="36"/>
      <c r="AF552" s="28"/>
      <c r="AG552" s="28"/>
      <c r="AH552" s="28"/>
      <c r="AI552" s="28"/>
      <c r="AJ552" s="28"/>
      <c r="AK552" s="28"/>
      <c r="AL552" s="18"/>
      <c r="AM552" s="18"/>
      <c r="AN552" s="18"/>
      <c r="AO552" s="227"/>
      <c r="AP552" s="212"/>
      <c r="AQ552" s="212"/>
      <c r="AR552" s="212"/>
      <c r="AS552" s="84"/>
      <c r="AT552" s="84"/>
      <c r="AU552" s="85"/>
      <c r="AV552" s="94"/>
      <c r="AW552" s="94"/>
      <c r="AX552" s="94"/>
      <c r="AY552" s="94"/>
      <c r="AZ552" s="94"/>
      <c r="BA552" s="94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</row>
    <row r="553" ht="12.75" customHeight="1">
      <c r="A553" s="18"/>
      <c r="B553" s="18"/>
      <c r="C553" s="1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9"/>
      <c r="R553" s="28"/>
      <c r="S553" s="28"/>
      <c r="T553" s="28"/>
      <c r="U553" s="28"/>
      <c r="V553" s="70"/>
      <c r="W553" s="70"/>
      <c r="X553" s="149"/>
      <c r="Y553" s="28"/>
      <c r="Z553" s="28"/>
      <c r="AA553" s="77"/>
      <c r="AB553" s="77"/>
      <c r="AC553" s="28"/>
      <c r="AD553" s="74"/>
      <c r="AE553" s="36"/>
      <c r="AF553" s="28"/>
      <c r="AG553" s="28"/>
      <c r="AH553" s="28"/>
      <c r="AI553" s="28"/>
      <c r="AJ553" s="28"/>
      <c r="AK553" s="28"/>
      <c r="AL553" s="18"/>
      <c r="AM553" s="18"/>
      <c r="AN553" s="18"/>
      <c r="AO553" s="227"/>
      <c r="AP553" s="212"/>
      <c r="AQ553" s="212"/>
      <c r="AR553" s="212"/>
      <c r="AS553" s="84"/>
      <c r="AT553" s="84"/>
      <c r="AU553" s="85"/>
      <c r="AV553" s="94"/>
      <c r="AW553" s="94"/>
      <c r="AX553" s="94"/>
      <c r="AY553" s="94"/>
      <c r="AZ553" s="94"/>
      <c r="BA553" s="94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</row>
    <row r="554" ht="12.75" customHeight="1">
      <c r="A554" s="18"/>
      <c r="B554" s="18"/>
      <c r="C554" s="1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9"/>
      <c r="R554" s="28"/>
      <c r="S554" s="28"/>
      <c r="T554" s="28"/>
      <c r="U554" s="28"/>
      <c r="V554" s="70"/>
      <c r="W554" s="70"/>
      <c r="X554" s="149"/>
      <c r="Y554" s="28"/>
      <c r="Z554" s="28"/>
      <c r="AA554" s="77"/>
      <c r="AB554" s="77"/>
      <c r="AC554" s="28"/>
      <c r="AD554" s="74"/>
      <c r="AE554" s="36"/>
      <c r="AF554" s="28"/>
      <c r="AG554" s="28"/>
      <c r="AH554" s="28"/>
      <c r="AI554" s="28"/>
      <c r="AJ554" s="28"/>
      <c r="AK554" s="28"/>
      <c r="AL554" s="18"/>
      <c r="AM554" s="18"/>
      <c r="AN554" s="18"/>
      <c r="AO554" s="227"/>
      <c r="AP554" s="212"/>
      <c r="AQ554" s="212"/>
      <c r="AR554" s="212"/>
      <c r="AS554" s="84"/>
      <c r="AT554" s="84"/>
      <c r="AU554" s="85"/>
      <c r="AV554" s="94"/>
      <c r="AW554" s="94"/>
      <c r="AX554" s="94"/>
      <c r="AY554" s="94"/>
      <c r="AZ554" s="94"/>
      <c r="BA554" s="94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</row>
    <row r="555" ht="12.75" customHeight="1">
      <c r="A555" s="18"/>
      <c r="B555" s="18"/>
      <c r="C555" s="1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9"/>
      <c r="R555" s="28"/>
      <c r="S555" s="28"/>
      <c r="T555" s="28"/>
      <c r="U555" s="28"/>
      <c r="V555" s="70"/>
      <c r="W555" s="70"/>
      <c r="X555" s="149"/>
      <c r="Y555" s="28"/>
      <c r="Z555" s="28"/>
      <c r="AA555" s="77"/>
      <c r="AB555" s="77"/>
      <c r="AC555" s="28"/>
      <c r="AD555" s="74"/>
      <c r="AE555" s="36"/>
      <c r="AF555" s="28"/>
      <c r="AG555" s="28"/>
      <c r="AH555" s="28"/>
      <c r="AI555" s="28"/>
      <c r="AJ555" s="28"/>
      <c r="AK555" s="28"/>
      <c r="AL555" s="18"/>
      <c r="AM555" s="18"/>
      <c r="AN555" s="18"/>
      <c r="AO555" s="227"/>
      <c r="AP555" s="212"/>
      <c r="AQ555" s="212"/>
      <c r="AR555" s="212"/>
      <c r="AS555" s="84"/>
      <c r="AT555" s="84"/>
      <c r="AU555" s="85"/>
      <c r="AV555" s="94"/>
      <c r="AW555" s="94"/>
      <c r="AX555" s="94"/>
      <c r="AY555" s="94"/>
      <c r="AZ555" s="94"/>
      <c r="BA555" s="94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</row>
    <row r="556" ht="12.75" customHeight="1">
      <c r="A556" s="18"/>
      <c r="B556" s="18"/>
      <c r="C556" s="1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9"/>
      <c r="R556" s="28"/>
      <c r="S556" s="28"/>
      <c r="T556" s="28"/>
      <c r="U556" s="28"/>
      <c r="V556" s="70"/>
      <c r="W556" s="70"/>
      <c r="X556" s="149"/>
      <c r="Y556" s="28"/>
      <c r="Z556" s="28"/>
      <c r="AA556" s="77"/>
      <c r="AB556" s="77"/>
      <c r="AC556" s="28"/>
      <c r="AD556" s="74"/>
      <c r="AE556" s="36"/>
      <c r="AF556" s="28"/>
      <c r="AG556" s="28"/>
      <c r="AH556" s="28"/>
      <c r="AI556" s="28"/>
      <c r="AJ556" s="28"/>
      <c r="AK556" s="28"/>
      <c r="AL556" s="18"/>
      <c r="AM556" s="18"/>
      <c r="AN556" s="18"/>
      <c r="AO556" s="227"/>
      <c r="AP556" s="212"/>
      <c r="AQ556" s="212"/>
      <c r="AR556" s="212"/>
      <c r="AS556" s="84"/>
      <c r="AT556" s="84"/>
      <c r="AU556" s="85"/>
      <c r="AV556" s="94"/>
      <c r="AW556" s="94"/>
      <c r="AX556" s="94"/>
      <c r="AY556" s="94"/>
      <c r="AZ556" s="94"/>
      <c r="BA556" s="94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</row>
    <row r="557" ht="12.75" customHeight="1">
      <c r="A557" s="18"/>
      <c r="B557" s="18"/>
      <c r="C557" s="1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9"/>
      <c r="R557" s="28"/>
      <c r="S557" s="28"/>
      <c r="T557" s="28"/>
      <c r="U557" s="28"/>
      <c r="V557" s="70"/>
      <c r="W557" s="70"/>
      <c r="X557" s="149"/>
      <c r="Y557" s="28"/>
      <c r="Z557" s="28"/>
      <c r="AA557" s="77"/>
      <c r="AB557" s="77"/>
      <c r="AC557" s="28"/>
      <c r="AD557" s="74"/>
      <c r="AE557" s="36"/>
      <c r="AF557" s="28"/>
      <c r="AG557" s="28"/>
      <c r="AH557" s="28"/>
      <c r="AI557" s="28"/>
      <c r="AJ557" s="28"/>
      <c r="AK557" s="28"/>
      <c r="AL557" s="18"/>
      <c r="AM557" s="18"/>
      <c r="AN557" s="18"/>
      <c r="AO557" s="227"/>
      <c r="AP557" s="212"/>
      <c r="AQ557" s="212"/>
      <c r="AR557" s="212"/>
      <c r="AS557" s="84"/>
      <c r="AT557" s="84"/>
      <c r="AU557" s="85"/>
      <c r="AV557" s="94"/>
      <c r="AW557" s="94"/>
      <c r="AX557" s="94"/>
      <c r="AY557" s="94"/>
      <c r="AZ557" s="94"/>
      <c r="BA557" s="94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</row>
    <row r="558" ht="12.75" customHeight="1">
      <c r="A558" s="18"/>
      <c r="B558" s="18"/>
      <c r="C558" s="1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9"/>
      <c r="R558" s="28"/>
      <c r="S558" s="28"/>
      <c r="T558" s="28"/>
      <c r="U558" s="28"/>
      <c r="V558" s="70"/>
      <c r="W558" s="70"/>
      <c r="X558" s="149"/>
      <c r="Y558" s="28"/>
      <c r="Z558" s="28"/>
      <c r="AA558" s="77"/>
      <c r="AB558" s="77"/>
      <c r="AC558" s="28"/>
      <c r="AD558" s="74"/>
      <c r="AE558" s="36"/>
      <c r="AF558" s="28"/>
      <c r="AG558" s="28"/>
      <c r="AH558" s="28"/>
      <c r="AI558" s="28"/>
      <c r="AJ558" s="28"/>
      <c r="AK558" s="28"/>
      <c r="AL558" s="18"/>
      <c r="AM558" s="18"/>
      <c r="AN558" s="18"/>
      <c r="AO558" s="227"/>
      <c r="AP558" s="212"/>
      <c r="AQ558" s="212"/>
      <c r="AR558" s="212"/>
      <c r="AS558" s="84"/>
      <c r="AT558" s="84"/>
      <c r="AU558" s="85"/>
      <c r="AV558" s="94"/>
      <c r="AW558" s="94"/>
      <c r="AX558" s="94"/>
      <c r="AY558" s="94"/>
      <c r="AZ558" s="94"/>
      <c r="BA558" s="94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</row>
    <row r="559" ht="12.75" customHeight="1">
      <c r="A559" s="18"/>
      <c r="B559" s="18"/>
      <c r="C559" s="1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9"/>
      <c r="R559" s="28"/>
      <c r="S559" s="28"/>
      <c r="T559" s="28"/>
      <c r="U559" s="28"/>
      <c r="V559" s="70"/>
      <c r="W559" s="70"/>
      <c r="X559" s="149"/>
      <c r="Y559" s="28"/>
      <c r="Z559" s="28"/>
      <c r="AA559" s="77"/>
      <c r="AB559" s="77"/>
      <c r="AC559" s="28"/>
      <c r="AD559" s="74"/>
      <c r="AE559" s="36"/>
      <c r="AF559" s="28"/>
      <c r="AG559" s="28"/>
      <c r="AH559" s="28"/>
      <c r="AI559" s="28"/>
      <c r="AJ559" s="28"/>
      <c r="AK559" s="28"/>
      <c r="AL559" s="18"/>
      <c r="AM559" s="18"/>
      <c r="AN559" s="18"/>
      <c r="AO559" s="227"/>
      <c r="AP559" s="212"/>
      <c r="AQ559" s="212"/>
      <c r="AR559" s="212"/>
      <c r="AS559" s="84"/>
      <c r="AT559" s="84"/>
      <c r="AU559" s="85"/>
      <c r="AV559" s="94"/>
      <c r="AW559" s="94"/>
      <c r="AX559" s="94"/>
      <c r="AY559" s="94"/>
      <c r="AZ559" s="94"/>
      <c r="BA559" s="94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</row>
    <row r="560" ht="12.75" customHeight="1">
      <c r="A560" s="18"/>
      <c r="B560" s="18"/>
      <c r="C560" s="1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9"/>
      <c r="R560" s="28"/>
      <c r="S560" s="28"/>
      <c r="T560" s="28"/>
      <c r="U560" s="28"/>
      <c r="V560" s="70"/>
      <c r="W560" s="70"/>
      <c r="X560" s="149"/>
      <c r="Y560" s="28"/>
      <c r="Z560" s="28"/>
      <c r="AA560" s="77"/>
      <c r="AB560" s="77"/>
      <c r="AC560" s="28"/>
      <c r="AD560" s="74"/>
      <c r="AE560" s="36"/>
      <c r="AF560" s="28"/>
      <c r="AG560" s="28"/>
      <c r="AH560" s="28"/>
      <c r="AI560" s="28"/>
      <c r="AJ560" s="28"/>
      <c r="AK560" s="28"/>
      <c r="AL560" s="18"/>
      <c r="AM560" s="18"/>
      <c r="AN560" s="18"/>
      <c r="AO560" s="227"/>
      <c r="AP560" s="212"/>
      <c r="AQ560" s="212"/>
      <c r="AR560" s="212"/>
      <c r="AS560" s="84"/>
      <c r="AT560" s="84"/>
      <c r="AU560" s="85"/>
      <c r="AV560" s="94"/>
      <c r="AW560" s="94"/>
      <c r="AX560" s="94"/>
      <c r="AY560" s="94"/>
      <c r="AZ560" s="94"/>
      <c r="BA560" s="94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</row>
    <row r="561" ht="12.75" customHeight="1">
      <c r="A561" s="18"/>
      <c r="B561" s="18"/>
      <c r="C561" s="1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9"/>
      <c r="R561" s="28"/>
      <c r="S561" s="28"/>
      <c r="T561" s="28"/>
      <c r="U561" s="28"/>
      <c r="V561" s="70"/>
      <c r="W561" s="70"/>
      <c r="X561" s="149"/>
      <c r="Y561" s="28"/>
      <c r="Z561" s="28"/>
      <c r="AA561" s="77"/>
      <c r="AB561" s="77"/>
      <c r="AC561" s="28"/>
      <c r="AD561" s="74"/>
      <c r="AE561" s="36"/>
      <c r="AF561" s="28"/>
      <c r="AG561" s="28"/>
      <c r="AH561" s="28"/>
      <c r="AI561" s="28"/>
      <c r="AJ561" s="28"/>
      <c r="AK561" s="28"/>
      <c r="AL561" s="18"/>
      <c r="AM561" s="18"/>
      <c r="AN561" s="18"/>
      <c r="AO561" s="227"/>
      <c r="AP561" s="212"/>
      <c r="AQ561" s="212"/>
      <c r="AR561" s="212"/>
      <c r="AS561" s="84"/>
      <c r="AT561" s="84"/>
      <c r="AU561" s="85"/>
      <c r="AV561" s="94"/>
      <c r="AW561" s="94"/>
      <c r="AX561" s="94"/>
      <c r="AY561" s="94"/>
      <c r="AZ561" s="94"/>
      <c r="BA561" s="94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</row>
    <row r="562" ht="12.75" customHeight="1">
      <c r="A562" s="18"/>
      <c r="B562" s="18"/>
      <c r="C562" s="1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9"/>
      <c r="R562" s="28"/>
      <c r="S562" s="28"/>
      <c r="T562" s="28"/>
      <c r="U562" s="28"/>
      <c r="V562" s="70"/>
      <c r="W562" s="70"/>
      <c r="X562" s="149"/>
      <c r="Y562" s="28"/>
      <c r="Z562" s="28"/>
      <c r="AA562" s="77"/>
      <c r="AB562" s="77"/>
      <c r="AC562" s="28"/>
      <c r="AD562" s="74"/>
      <c r="AE562" s="36"/>
      <c r="AF562" s="28"/>
      <c r="AG562" s="28"/>
      <c r="AH562" s="28"/>
      <c r="AI562" s="28"/>
      <c r="AJ562" s="28"/>
      <c r="AK562" s="28"/>
      <c r="AL562" s="18"/>
      <c r="AM562" s="18"/>
      <c r="AN562" s="18"/>
      <c r="AO562" s="227"/>
      <c r="AP562" s="212"/>
      <c r="AQ562" s="212"/>
      <c r="AR562" s="212"/>
      <c r="AS562" s="84"/>
      <c r="AT562" s="84"/>
      <c r="AU562" s="85"/>
      <c r="AV562" s="94"/>
      <c r="AW562" s="94"/>
      <c r="AX562" s="94"/>
      <c r="AY562" s="94"/>
      <c r="AZ562" s="94"/>
      <c r="BA562" s="94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</row>
    <row r="563" ht="12.75" customHeight="1">
      <c r="A563" s="18"/>
      <c r="B563" s="18"/>
      <c r="C563" s="1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9"/>
      <c r="R563" s="28"/>
      <c r="S563" s="28"/>
      <c r="T563" s="28"/>
      <c r="U563" s="28"/>
      <c r="V563" s="70"/>
      <c r="W563" s="70"/>
      <c r="X563" s="149"/>
      <c r="Y563" s="28"/>
      <c r="Z563" s="28"/>
      <c r="AA563" s="77"/>
      <c r="AB563" s="77"/>
      <c r="AC563" s="28"/>
      <c r="AD563" s="74"/>
      <c r="AE563" s="36"/>
      <c r="AF563" s="28"/>
      <c r="AG563" s="28"/>
      <c r="AH563" s="28"/>
      <c r="AI563" s="28"/>
      <c r="AJ563" s="28"/>
      <c r="AK563" s="28"/>
      <c r="AL563" s="18"/>
      <c r="AM563" s="18"/>
      <c r="AN563" s="18"/>
      <c r="AO563" s="227"/>
      <c r="AP563" s="212"/>
      <c r="AQ563" s="212"/>
      <c r="AR563" s="212"/>
      <c r="AS563" s="84"/>
      <c r="AT563" s="84"/>
      <c r="AU563" s="85"/>
      <c r="AV563" s="94"/>
      <c r="AW563" s="94"/>
      <c r="AX563" s="94"/>
      <c r="AY563" s="94"/>
      <c r="AZ563" s="94"/>
      <c r="BA563" s="94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</row>
    <row r="564" ht="12.75" customHeight="1">
      <c r="A564" s="18"/>
      <c r="B564" s="18"/>
      <c r="C564" s="1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9"/>
      <c r="R564" s="28"/>
      <c r="S564" s="28"/>
      <c r="T564" s="28"/>
      <c r="U564" s="28"/>
      <c r="V564" s="70"/>
      <c r="W564" s="70"/>
      <c r="X564" s="149"/>
      <c r="Y564" s="28"/>
      <c r="Z564" s="28"/>
      <c r="AA564" s="77"/>
      <c r="AB564" s="77"/>
      <c r="AC564" s="28"/>
      <c r="AD564" s="74"/>
      <c r="AE564" s="36"/>
      <c r="AF564" s="28"/>
      <c r="AG564" s="28"/>
      <c r="AH564" s="28"/>
      <c r="AI564" s="28"/>
      <c r="AJ564" s="28"/>
      <c r="AK564" s="28"/>
      <c r="AL564" s="18"/>
      <c r="AM564" s="18"/>
      <c r="AN564" s="18"/>
      <c r="AO564" s="227"/>
      <c r="AP564" s="212"/>
      <c r="AQ564" s="212"/>
      <c r="AR564" s="212"/>
      <c r="AS564" s="84"/>
      <c r="AT564" s="84"/>
      <c r="AU564" s="85"/>
      <c r="AV564" s="94"/>
      <c r="AW564" s="94"/>
      <c r="AX564" s="94"/>
      <c r="AY564" s="94"/>
      <c r="AZ564" s="94"/>
      <c r="BA564" s="94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</row>
    <row r="565" ht="12.75" customHeight="1">
      <c r="A565" s="18"/>
      <c r="B565" s="18"/>
      <c r="C565" s="1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9"/>
      <c r="R565" s="28"/>
      <c r="S565" s="28"/>
      <c r="T565" s="28"/>
      <c r="U565" s="28"/>
      <c r="V565" s="70"/>
      <c r="W565" s="70"/>
      <c r="X565" s="149"/>
      <c r="Y565" s="28"/>
      <c r="Z565" s="28"/>
      <c r="AA565" s="77"/>
      <c r="AB565" s="77"/>
      <c r="AC565" s="28"/>
      <c r="AD565" s="74"/>
      <c r="AE565" s="36"/>
      <c r="AF565" s="28"/>
      <c r="AG565" s="28"/>
      <c r="AH565" s="28"/>
      <c r="AI565" s="28"/>
      <c r="AJ565" s="28"/>
      <c r="AK565" s="28"/>
      <c r="AL565" s="18"/>
      <c r="AM565" s="18"/>
      <c r="AN565" s="18"/>
      <c r="AO565" s="227"/>
      <c r="AP565" s="212"/>
      <c r="AQ565" s="212"/>
      <c r="AR565" s="212"/>
      <c r="AS565" s="84"/>
      <c r="AT565" s="84"/>
      <c r="AU565" s="85"/>
      <c r="AV565" s="94"/>
      <c r="AW565" s="94"/>
      <c r="AX565" s="94"/>
      <c r="AY565" s="94"/>
      <c r="AZ565" s="94"/>
      <c r="BA565" s="94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</row>
    <row r="566" ht="12.75" customHeight="1">
      <c r="A566" s="18"/>
      <c r="B566" s="18"/>
      <c r="C566" s="1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9"/>
      <c r="R566" s="28"/>
      <c r="S566" s="28"/>
      <c r="T566" s="28"/>
      <c r="U566" s="28"/>
      <c r="V566" s="70"/>
      <c r="W566" s="70"/>
      <c r="X566" s="149"/>
      <c r="Y566" s="28"/>
      <c r="Z566" s="28"/>
      <c r="AA566" s="77"/>
      <c r="AB566" s="77"/>
      <c r="AC566" s="28"/>
      <c r="AD566" s="74"/>
      <c r="AE566" s="36"/>
      <c r="AF566" s="28"/>
      <c r="AG566" s="28"/>
      <c r="AH566" s="28"/>
      <c r="AI566" s="28"/>
      <c r="AJ566" s="28"/>
      <c r="AK566" s="28"/>
      <c r="AL566" s="18"/>
      <c r="AM566" s="18"/>
      <c r="AN566" s="18"/>
      <c r="AO566" s="227"/>
      <c r="AP566" s="212"/>
      <c r="AQ566" s="212"/>
      <c r="AR566" s="212"/>
      <c r="AS566" s="84"/>
      <c r="AT566" s="84"/>
      <c r="AU566" s="85"/>
      <c r="AV566" s="94"/>
      <c r="AW566" s="94"/>
      <c r="AX566" s="94"/>
      <c r="AY566" s="94"/>
      <c r="AZ566" s="94"/>
      <c r="BA566" s="94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</row>
    <row r="567" ht="12.75" customHeight="1">
      <c r="A567" s="18"/>
      <c r="B567" s="18"/>
      <c r="C567" s="1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9"/>
      <c r="R567" s="28"/>
      <c r="S567" s="28"/>
      <c r="T567" s="28"/>
      <c r="U567" s="28"/>
      <c r="V567" s="70"/>
      <c r="W567" s="70"/>
      <c r="X567" s="149"/>
      <c r="Y567" s="28"/>
      <c r="Z567" s="28"/>
      <c r="AA567" s="77"/>
      <c r="AB567" s="77"/>
      <c r="AC567" s="28"/>
      <c r="AD567" s="74"/>
      <c r="AE567" s="36"/>
      <c r="AF567" s="28"/>
      <c r="AG567" s="28"/>
      <c r="AH567" s="28"/>
      <c r="AI567" s="28"/>
      <c r="AJ567" s="28"/>
      <c r="AK567" s="28"/>
      <c r="AL567" s="18"/>
      <c r="AM567" s="18"/>
      <c r="AN567" s="18"/>
      <c r="AO567" s="227"/>
      <c r="AP567" s="212"/>
      <c r="AQ567" s="212"/>
      <c r="AR567" s="212"/>
      <c r="AS567" s="84"/>
      <c r="AT567" s="84"/>
      <c r="AU567" s="85"/>
      <c r="AV567" s="94"/>
      <c r="AW567" s="94"/>
      <c r="AX567" s="94"/>
      <c r="AY567" s="94"/>
      <c r="AZ567" s="94"/>
      <c r="BA567" s="94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</row>
    <row r="568" ht="12.75" customHeight="1">
      <c r="A568" s="18"/>
      <c r="B568" s="18"/>
      <c r="C568" s="1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9"/>
      <c r="R568" s="28"/>
      <c r="S568" s="28"/>
      <c r="T568" s="28"/>
      <c r="U568" s="28"/>
      <c r="V568" s="70"/>
      <c r="W568" s="70"/>
      <c r="X568" s="149"/>
      <c r="Y568" s="28"/>
      <c r="Z568" s="28"/>
      <c r="AA568" s="77"/>
      <c r="AB568" s="77"/>
      <c r="AC568" s="28"/>
      <c r="AD568" s="74"/>
      <c r="AE568" s="36"/>
      <c r="AF568" s="28"/>
      <c r="AG568" s="28"/>
      <c r="AH568" s="28"/>
      <c r="AI568" s="28"/>
      <c r="AJ568" s="28"/>
      <c r="AK568" s="28"/>
      <c r="AL568" s="18"/>
      <c r="AM568" s="18"/>
      <c r="AN568" s="18"/>
      <c r="AO568" s="227"/>
      <c r="AP568" s="212"/>
      <c r="AQ568" s="212"/>
      <c r="AR568" s="212"/>
      <c r="AS568" s="84"/>
      <c r="AT568" s="84"/>
      <c r="AU568" s="85"/>
      <c r="AV568" s="94"/>
      <c r="AW568" s="94"/>
      <c r="AX568" s="94"/>
      <c r="AY568" s="94"/>
      <c r="AZ568" s="94"/>
      <c r="BA568" s="94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</row>
    <row r="569" ht="12.75" customHeight="1">
      <c r="A569" s="18"/>
      <c r="B569" s="18"/>
      <c r="C569" s="1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9"/>
      <c r="R569" s="28"/>
      <c r="S569" s="28"/>
      <c r="T569" s="28"/>
      <c r="U569" s="28"/>
      <c r="V569" s="70"/>
      <c r="W569" s="70"/>
      <c r="X569" s="149"/>
      <c r="Y569" s="28"/>
      <c r="Z569" s="28"/>
      <c r="AA569" s="77"/>
      <c r="AB569" s="77"/>
      <c r="AC569" s="28"/>
      <c r="AD569" s="74"/>
      <c r="AE569" s="36"/>
      <c r="AF569" s="28"/>
      <c r="AG569" s="28"/>
      <c r="AH569" s="28"/>
      <c r="AI569" s="28"/>
      <c r="AJ569" s="28"/>
      <c r="AK569" s="28"/>
      <c r="AL569" s="18"/>
      <c r="AM569" s="18"/>
      <c r="AN569" s="18"/>
      <c r="AO569" s="227"/>
      <c r="AP569" s="212"/>
      <c r="AQ569" s="212"/>
      <c r="AR569" s="212"/>
      <c r="AS569" s="84"/>
      <c r="AT569" s="84"/>
      <c r="AU569" s="85"/>
      <c r="AV569" s="94"/>
      <c r="AW569" s="94"/>
      <c r="AX569" s="94"/>
      <c r="AY569" s="94"/>
      <c r="AZ569" s="94"/>
      <c r="BA569" s="94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</row>
    <row r="570" ht="12.75" customHeight="1">
      <c r="A570" s="18"/>
      <c r="B570" s="18"/>
      <c r="C570" s="1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9"/>
      <c r="R570" s="28"/>
      <c r="S570" s="28"/>
      <c r="T570" s="28"/>
      <c r="U570" s="28"/>
      <c r="V570" s="70"/>
      <c r="W570" s="70"/>
      <c r="X570" s="149"/>
      <c r="Y570" s="28"/>
      <c r="Z570" s="28"/>
      <c r="AA570" s="77"/>
      <c r="AB570" s="77"/>
      <c r="AC570" s="28"/>
      <c r="AD570" s="74"/>
      <c r="AE570" s="36"/>
      <c r="AF570" s="28"/>
      <c r="AG570" s="28"/>
      <c r="AH570" s="28"/>
      <c r="AI570" s="28"/>
      <c r="AJ570" s="28"/>
      <c r="AK570" s="28"/>
      <c r="AL570" s="18"/>
      <c r="AM570" s="18"/>
      <c r="AN570" s="18"/>
      <c r="AO570" s="227"/>
      <c r="AP570" s="212"/>
      <c r="AQ570" s="212"/>
      <c r="AR570" s="212"/>
      <c r="AS570" s="84"/>
      <c r="AT570" s="84"/>
      <c r="AU570" s="85"/>
      <c r="AV570" s="94"/>
      <c r="AW570" s="94"/>
      <c r="AX570" s="94"/>
      <c r="AY570" s="94"/>
      <c r="AZ570" s="94"/>
      <c r="BA570" s="94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</row>
    <row r="571" ht="12.75" customHeight="1">
      <c r="A571" s="18"/>
      <c r="B571" s="18"/>
      <c r="C571" s="1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9"/>
      <c r="R571" s="28"/>
      <c r="S571" s="28"/>
      <c r="T571" s="28"/>
      <c r="U571" s="28"/>
      <c r="V571" s="70"/>
      <c r="W571" s="70"/>
      <c r="X571" s="149"/>
      <c r="Y571" s="28"/>
      <c r="Z571" s="28"/>
      <c r="AA571" s="77"/>
      <c r="AB571" s="77"/>
      <c r="AC571" s="28"/>
      <c r="AD571" s="74"/>
      <c r="AE571" s="36"/>
      <c r="AF571" s="28"/>
      <c r="AG571" s="28"/>
      <c r="AH571" s="28"/>
      <c r="AI571" s="28"/>
      <c r="AJ571" s="28"/>
      <c r="AK571" s="28"/>
      <c r="AL571" s="18"/>
      <c r="AM571" s="18"/>
      <c r="AN571" s="18"/>
      <c r="AO571" s="227"/>
      <c r="AP571" s="212"/>
      <c r="AQ571" s="212"/>
      <c r="AR571" s="212"/>
      <c r="AS571" s="84"/>
      <c r="AT571" s="84"/>
      <c r="AU571" s="85"/>
      <c r="AV571" s="94"/>
      <c r="AW571" s="94"/>
      <c r="AX571" s="94"/>
      <c r="AY571" s="94"/>
      <c r="AZ571" s="94"/>
      <c r="BA571" s="94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</row>
    <row r="572" ht="12.75" customHeight="1">
      <c r="A572" s="18"/>
      <c r="B572" s="18"/>
      <c r="C572" s="1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9"/>
      <c r="R572" s="28"/>
      <c r="S572" s="28"/>
      <c r="T572" s="28"/>
      <c r="U572" s="28"/>
      <c r="V572" s="70"/>
      <c r="W572" s="70"/>
      <c r="X572" s="149"/>
      <c r="Y572" s="28"/>
      <c r="Z572" s="28"/>
      <c r="AA572" s="77"/>
      <c r="AB572" s="77"/>
      <c r="AC572" s="28"/>
      <c r="AD572" s="74"/>
      <c r="AE572" s="36"/>
      <c r="AF572" s="28"/>
      <c r="AG572" s="28"/>
      <c r="AH572" s="28"/>
      <c r="AI572" s="28"/>
      <c r="AJ572" s="28"/>
      <c r="AK572" s="28"/>
      <c r="AL572" s="18"/>
      <c r="AM572" s="18"/>
      <c r="AN572" s="18"/>
      <c r="AO572" s="227"/>
      <c r="AP572" s="212"/>
      <c r="AQ572" s="212"/>
      <c r="AR572" s="212"/>
      <c r="AS572" s="84"/>
      <c r="AT572" s="84"/>
      <c r="AU572" s="85"/>
      <c r="AV572" s="94"/>
      <c r="AW572" s="94"/>
      <c r="AX572" s="94"/>
      <c r="AY572" s="94"/>
      <c r="AZ572" s="94"/>
      <c r="BA572" s="94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</row>
    <row r="573" ht="12.75" customHeight="1">
      <c r="A573" s="18"/>
      <c r="B573" s="18"/>
      <c r="C573" s="1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9"/>
      <c r="R573" s="28"/>
      <c r="S573" s="28"/>
      <c r="T573" s="28"/>
      <c r="U573" s="28"/>
      <c r="V573" s="70"/>
      <c r="W573" s="70"/>
      <c r="X573" s="149"/>
      <c r="Y573" s="28"/>
      <c r="Z573" s="28"/>
      <c r="AA573" s="77"/>
      <c r="AB573" s="77"/>
      <c r="AC573" s="28"/>
      <c r="AD573" s="74"/>
      <c r="AE573" s="36"/>
      <c r="AF573" s="28"/>
      <c r="AG573" s="28"/>
      <c r="AH573" s="28"/>
      <c r="AI573" s="28"/>
      <c r="AJ573" s="28"/>
      <c r="AK573" s="28"/>
      <c r="AL573" s="18"/>
      <c r="AM573" s="18"/>
      <c r="AN573" s="18"/>
      <c r="AO573" s="227"/>
      <c r="AP573" s="212"/>
      <c r="AQ573" s="212"/>
      <c r="AR573" s="212"/>
      <c r="AS573" s="84"/>
      <c r="AT573" s="84"/>
      <c r="AU573" s="85"/>
      <c r="AV573" s="94"/>
      <c r="AW573" s="94"/>
      <c r="AX573" s="94"/>
      <c r="AY573" s="94"/>
      <c r="AZ573" s="94"/>
      <c r="BA573" s="94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</row>
    <row r="574" ht="12.75" customHeight="1">
      <c r="A574" s="18"/>
      <c r="B574" s="18"/>
      <c r="C574" s="1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9"/>
      <c r="R574" s="28"/>
      <c r="S574" s="28"/>
      <c r="T574" s="28"/>
      <c r="U574" s="28"/>
      <c r="V574" s="70"/>
      <c r="W574" s="70"/>
      <c r="X574" s="149"/>
      <c r="Y574" s="28"/>
      <c r="Z574" s="28"/>
      <c r="AA574" s="77"/>
      <c r="AB574" s="77"/>
      <c r="AC574" s="28"/>
      <c r="AD574" s="74"/>
      <c r="AE574" s="36"/>
      <c r="AF574" s="28"/>
      <c r="AG574" s="28"/>
      <c r="AH574" s="28"/>
      <c r="AI574" s="28"/>
      <c r="AJ574" s="28"/>
      <c r="AK574" s="28"/>
      <c r="AL574" s="18"/>
      <c r="AM574" s="18"/>
      <c r="AN574" s="18"/>
      <c r="AO574" s="227"/>
      <c r="AP574" s="212"/>
      <c r="AQ574" s="212"/>
      <c r="AR574" s="212"/>
      <c r="AS574" s="84"/>
      <c r="AT574" s="84"/>
      <c r="AU574" s="85"/>
      <c r="AV574" s="94"/>
      <c r="AW574" s="94"/>
      <c r="AX574" s="94"/>
      <c r="AY574" s="94"/>
      <c r="AZ574" s="94"/>
      <c r="BA574" s="94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</row>
    <row r="575" ht="12.75" customHeight="1">
      <c r="A575" s="18"/>
      <c r="B575" s="18"/>
      <c r="C575" s="1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9"/>
      <c r="R575" s="28"/>
      <c r="S575" s="28"/>
      <c r="T575" s="28"/>
      <c r="U575" s="28"/>
      <c r="V575" s="70"/>
      <c r="W575" s="70"/>
      <c r="X575" s="149"/>
      <c r="Y575" s="28"/>
      <c r="Z575" s="28"/>
      <c r="AA575" s="77"/>
      <c r="AB575" s="77"/>
      <c r="AC575" s="28"/>
      <c r="AD575" s="74"/>
      <c r="AE575" s="36"/>
      <c r="AF575" s="28"/>
      <c r="AG575" s="28"/>
      <c r="AH575" s="28"/>
      <c r="AI575" s="28"/>
      <c r="AJ575" s="28"/>
      <c r="AK575" s="28"/>
      <c r="AL575" s="18"/>
      <c r="AM575" s="18"/>
      <c r="AN575" s="18"/>
      <c r="AO575" s="227"/>
      <c r="AP575" s="212"/>
      <c r="AQ575" s="212"/>
      <c r="AR575" s="212"/>
      <c r="AS575" s="84"/>
      <c r="AT575" s="84"/>
      <c r="AU575" s="85"/>
      <c r="AV575" s="94"/>
      <c r="AW575" s="94"/>
      <c r="AX575" s="94"/>
      <c r="AY575" s="94"/>
      <c r="AZ575" s="94"/>
      <c r="BA575" s="94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</row>
    <row r="576" ht="12.75" customHeight="1">
      <c r="A576" s="18"/>
      <c r="B576" s="18"/>
      <c r="C576" s="1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9"/>
      <c r="R576" s="28"/>
      <c r="S576" s="28"/>
      <c r="T576" s="28"/>
      <c r="U576" s="28"/>
      <c r="V576" s="70"/>
      <c r="W576" s="70"/>
      <c r="X576" s="149"/>
      <c r="Y576" s="28"/>
      <c r="Z576" s="28"/>
      <c r="AA576" s="77"/>
      <c r="AB576" s="77"/>
      <c r="AC576" s="28"/>
      <c r="AD576" s="74"/>
      <c r="AE576" s="36"/>
      <c r="AF576" s="28"/>
      <c r="AG576" s="28"/>
      <c r="AH576" s="28"/>
      <c r="AI576" s="28"/>
      <c r="AJ576" s="28"/>
      <c r="AK576" s="28"/>
      <c r="AL576" s="18"/>
      <c r="AM576" s="18"/>
      <c r="AN576" s="18"/>
      <c r="AO576" s="227"/>
      <c r="AP576" s="212"/>
      <c r="AQ576" s="212"/>
      <c r="AR576" s="212"/>
      <c r="AS576" s="84"/>
      <c r="AT576" s="84"/>
      <c r="AU576" s="85"/>
      <c r="AV576" s="94"/>
      <c r="AW576" s="94"/>
      <c r="AX576" s="94"/>
      <c r="AY576" s="94"/>
      <c r="AZ576" s="94"/>
      <c r="BA576" s="94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</row>
    <row r="577" ht="12.75" customHeight="1">
      <c r="A577" s="18"/>
      <c r="B577" s="18"/>
      <c r="C577" s="1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9"/>
      <c r="R577" s="28"/>
      <c r="S577" s="28"/>
      <c r="T577" s="28"/>
      <c r="U577" s="28"/>
      <c r="V577" s="70"/>
      <c r="W577" s="70"/>
      <c r="X577" s="149"/>
      <c r="Y577" s="28"/>
      <c r="Z577" s="28"/>
      <c r="AA577" s="77"/>
      <c r="AB577" s="77"/>
      <c r="AC577" s="28"/>
      <c r="AD577" s="74"/>
      <c r="AE577" s="36"/>
      <c r="AF577" s="28"/>
      <c r="AG577" s="28"/>
      <c r="AH577" s="28"/>
      <c r="AI577" s="28"/>
      <c r="AJ577" s="28"/>
      <c r="AK577" s="28"/>
      <c r="AL577" s="18"/>
      <c r="AM577" s="18"/>
      <c r="AN577" s="18"/>
      <c r="AO577" s="227"/>
      <c r="AP577" s="212"/>
      <c r="AQ577" s="212"/>
      <c r="AR577" s="212"/>
      <c r="AS577" s="84"/>
      <c r="AT577" s="84"/>
      <c r="AU577" s="85"/>
      <c r="AV577" s="94"/>
      <c r="AW577" s="94"/>
      <c r="AX577" s="94"/>
      <c r="AY577" s="94"/>
      <c r="AZ577" s="94"/>
      <c r="BA577" s="94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</row>
    <row r="578" ht="12.75" customHeight="1">
      <c r="A578" s="18"/>
      <c r="B578" s="18"/>
      <c r="C578" s="1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9"/>
      <c r="R578" s="28"/>
      <c r="S578" s="28"/>
      <c r="T578" s="28"/>
      <c r="U578" s="28"/>
      <c r="V578" s="70"/>
      <c r="W578" s="70"/>
      <c r="X578" s="149"/>
      <c r="Y578" s="28"/>
      <c r="Z578" s="28"/>
      <c r="AA578" s="77"/>
      <c r="AB578" s="77"/>
      <c r="AC578" s="28"/>
      <c r="AD578" s="74"/>
      <c r="AE578" s="36"/>
      <c r="AF578" s="28"/>
      <c r="AG578" s="28"/>
      <c r="AH578" s="28"/>
      <c r="AI578" s="28"/>
      <c r="AJ578" s="28"/>
      <c r="AK578" s="28"/>
      <c r="AL578" s="18"/>
      <c r="AM578" s="18"/>
      <c r="AN578" s="18"/>
      <c r="AO578" s="227"/>
      <c r="AP578" s="212"/>
      <c r="AQ578" s="212"/>
      <c r="AR578" s="212"/>
      <c r="AS578" s="84"/>
      <c r="AT578" s="84"/>
      <c r="AU578" s="85"/>
      <c r="AV578" s="94"/>
      <c r="AW578" s="94"/>
      <c r="AX578" s="94"/>
      <c r="AY578" s="94"/>
      <c r="AZ578" s="94"/>
      <c r="BA578" s="94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</row>
    <row r="579" ht="12.75" customHeight="1">
      <c r="A579" s="18"/>
      <c r="B579" s="18"/>
      <c r="C579" s="1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9"/>
      <c r="R579" s="28"/>
      <c r="S579" s="28"/>
      <c r="T579" s="28"/>
      <c r="U579" s="28"/>
      <c r="V579" s="70"/>
      <c r="W579" s="70"/>
      <c r="X579" s="149"/>
      <c r="Y579" s="28"/>
      <c r="Z579" s="28"/>
      <c r="AA579" s="77"/>
      <c r="AB579" s="77"/>
      <c r="AC579" s="28"/>
      <c r="AD579" s="74"/>
      <c r="AE579" s="36"/>
      <c r="AF579" s="28"/>
      <c r="AG579" s="28"/>
      <c r="AH579" s="28"/>
      <c r="AI579" s="28"/>
      <c r="AJ579" s="28"/>
      <c r="AK579" s="28"/>
      <c r="AL579" s="18"/>
      <c r="AM579" s="18"/>
      <c r="AN579" s="18"/>
      <c r="AO579" s="227"/>
      <c r="AP579" s="212"/>
      <c r="AQ579" s="212"/>
      <c r="AR579" s="212"/>
      <c r="AS579" s="84"/>
      <c r="AT579" s="84"/>
      <c r="AU579" s="85"/>
      <c r="AV579" s="94"/>
      <c r="AW579" s="94"/>
      <c r="AX579" s="94"/>
      <c r="AY579" s="94"/>
      <c r="AZ579" s="94"/>
      <c r="BA579" s="94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</row>
    <row r="580" ht="12.75" customHeight="1">
      <c r="A580" s="18"/>
      <c r="B580" s="18"/>
      <c r="C580" s="1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9"/>
      <c r="R580" s="28"/>
      <c r="S580" s="28"/>
      <c r="T580" s="28"/>
      <c r="U580" s="28"/>
      <c r="V580" s="70"/>
      <c r="W580" s="70"/>
      <c r="X580" s="149"/>
      <c r="Y580" s="28"/>
      <c r="Z580" s="28"/>
      <c r="AA580" s="77"/>
      <c r="AB580" s="77"/>
      <c r="AC580" s="28"/>
      <c r="AD580" s="74"/>
      <c r="AE580" s="36"/>
      <c r="AF580" s="28"/>
      <c r="AG580" s="28"/>
      <c r="AH580" s="28"/>
      <c r="AI580" s="28"/>
      <c r="AJ580" s="28"/>
      <c r="AK580" s="28"/>
      <c r="AL580" s="18"/>
      <c r="AM580" s="18"/>
      <c r="AN580" s="18"/>
      <c r="AO580" s="227"/>
      <c r="AP580" s="212"/>
      <c r="AQ580" s="212"/>
      <c r="AR580" s="212"/>
      <c r="AS580" s="84"/>
      <c r="AT580" s="84"/>
      <c r="AU580" s="85"/>
      <c r="AV580" s="94"/>
      <c r="AW580" s="94"/>
      <c r="AX580" s="94"/>
      <c r="AY580" s="94"/>
      <c r="AZ580" s="94"/>
      <c r="BA580" s="94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</row>
    <row r="581" ht="12.75" customHeight="1">
      <c r="A581" s="18"/>
      <c r="B581" s="18"/>
      <c r="C581" s="1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9"/>
      <c r="R581" s="28"/>
      <c r="S581" s="28"/>
      <c r="T581" s="28"/>
      <c r="U581" s="28"/>
      <c r="V581" s="70"/>
      <c r="W581" s="70"/>
      <c r="X581" s="149"/>
      <c r="Y581" s="28"/>
      <c r="Z581" s="28"/>
      <c r="AA581" s="77"/>
      <c r="AB581" s="77"/>
      <c r="AC581" s="28"/>
      <c r="AD581" s="74"/>
      <c r="AE581" s="36"/>
      <c r="AF581" s="28"/>
      <c r="AG581" s="28"/>
      <c r="AH581" s="28"/>
      <c r="AI581" s="28"/>
      <c r="AJ581" s="28"/>
      <c r="AK581" s="28"/>
      <c r="AL581" s="18"/>
      <c r="AM581" s="18"/>
      <c r="AN581" s="18"/>
      <c r="AO581" s="227"/>
      <c r="AP581" s="212"/>
      <c r="AQ581" s="212"/>
      <c r="AR581" s="212"/>
      <c r="AS581" s="84"/>
      <c r="AT581" s="84"/>
      <c r="AU581" s="85"/>
      <c r="AV581" s="94"/>
      <c r="AW581" s="94"/>
      <c r="AX581" s="94"/>
      <c r="AY581" s="94"/>
      <c r="AZ581" s="94"/>
      <c r="BA581" s="94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</row>
    <row r="582" ht="12.75" customHeight="1">
      <c r="A582" s="18"/>
      <c r="B582" s="18"/>
      <c r="C582" s="1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9"/>
      <c r="R582" s="28"/>
      <c r="S582" s="28"/>
      <c r="T582" s="28"/>
      <c r="U582" s="28"/>
      <c r="V582" s="70"/>
      <c r="W582" s="70"/>
      <c r="X582" s="149"/>
      <c r="Y582" s="28"/>
      <c r="Z582" s="28"/>
      <c r="AA582" s="77"/>
      <c r="AB582" s="77"/>
      <c r="AC582" s="28"/>
      <c r="AD582" s="74"/>
      <c r="AE582" s="36"/>
      <c r="AF582" s="28"/>
      <c r="AG582" s="28"/>
      <c r="AH582" s="28"/>
      <c r="AI582" s="28"/>
      <c r="AJ582" s="28"/>
      <c r="AK582" s="28"/>
      <c r="AL582" s="18"/>
      <c r="AM582" s="18"/>
      <c r="AN582" s="18"/>
      <c r="AO582" s="227"/>
      <c r="AP582" s="212"/>
      <c r="AQ582" s="212"/>
      <c r="AR582" s="212"/>
      <c r="AS582" s="84"/>
      <c r="AT582" s="84"/>
      <c r="AU582" s="85"/>
      <c r="AV582" s="94"/>
      <c r="AW582" s="94"/>
      <c r="AX582" s="94"/>
      <c r="AY582" s="94"/>
      <c r="AZ582" s="94"/>
      <c r="BA582" s="94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</row>
    <row r="583" ht="12.75" customHeight="1">
      <c r="A583" s="18"/>
      <c r="B583" s="18"/>
      <c r="C583" s="1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9"/>
      <c r="R583" s="28"/>
      <c r="S583" s="28"/>
      <c r="T583" s="28"/>
      <c r="U583" s="28"/>
      <c r="V583" s="70"/>
      <c r="W583" s="70"/>
      <c r="X583" s="149"/>
      <c r="Y583" s="28"/>
      <c r="Z583" s="28"/>
      <c r="AA583" s="77"/>
      <c r="AB583" s="77"/>
      <c r="AC583" s="28"/>
      <c r="AD583" s="74"/>
      <c r="AE583" s="36"/>
      <c r="AF583" s="28"/>
      <c r="AG583" s="28"/>
      <c r="AH583" s="28"/>
      <c r="AI583" s="28"/>
      <c r="AJ583" s="28"/>
      <c r="AK583" s="28"/>
      <c r="AL583" s="18"/>
      <c r="AM583" s="18"/>
      <c r="AN583" s="18"/>
      <c r="AO583" s="227"/>
      <c r="AP583" s="212"/>
      <c r="AQ583" s="212"/>
      <c r="AR583" s="212"/>
      <c r="AS583" s="84"/>
      <c r="AT583" s="84"/>
      <c r="AU583" s="85"/>
      <c r="AV583" s="94"/>
      <c r="AW583" s="94"/>
      <c r="AX583" s="94"/>
      <c r="AY583" s="94"/>
      <c r="AZ583" s="94"/>
      <c r="BA583" s="94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</row>
    <row r="584" ht="12.75" customHeight="1">
      <c r="A584" s="18"/>
      <c r="B584" s="18"/>
      <c r="C584" s="1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9"/>
      <c r="R584" s="28"/>
      <c r="S584" s="28"/>
      <c r="T584" s="28"/>
      <c r="U584" s="28"/>
      <c r="V584" s="70"/>
      <c r="W584" s="70"/>
      <c r="X584" s="149"/>
      <c r="Y584" s="28"/>
      <c r="Z584" s="28"/>
      <c r="AA584" s="77"/>
      <c r="AB584" s="77"/>
      <c r="AC584" s="28"/>
      <c r="AD584" s="74"/>
      <c r="AE584" s="36"/>
      <c r="AF584" s="28"/>
      <c r="AG584" s="28"/>
      <c r="AH584" s="28"/>
      <c r="AI584" s="28"/>
      <c r="AJ584" s="28"/>
      <c r="AK584" s="28"/>
      <c r="AL584" s="18"/>
      <c r="AM584" s="18"/>
      <c r="AN584" s="18"/>
      <c r="AO584" s="227"/>
      <c r="AP584" s="212"/>
      <c r="AQ584" s="212"/>
      <c r="AR584" s="212"/>
      <c r="AS584" s="84"/>
      <c r="AT584" s="84"/>
      <c r="AU584" s="85"/>
      <c r="AV584" s="94"/>
      <c r="AW584" s="94"/>
      <c r="AX584" s="94"/>
      <c r="AY584" s="94"/>
      <c r="AZ584" s="94"/>
      <c r="BA584" s="94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</row>
    <row r="585" ht="12.75" customHeight="1">
      <c r="A585" s="18"/>
      <c r="B585" s="18"/>
      <c r="C585" s="1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9"/>
      <c r="R585" s="28"/>
      <c r="S585" s="28"/>
      <c r="T585" s="28"/>
      <c r="U585" s="28"/>
      <c r="V585" s="70"/>
      <c r="W585" s="70"/>
      <c r="X585" s="149"/>
      <c r="Y585" s="28"/>
      <c r="Z585" s="28"/>
      <c r="AA585" s="77"/>
      <c r="AB585" s="77"/>
      <c r="AC585" s="28"/>
      <c r="AD585" s="74"/>
      <c r="AE585" s="36"/>
      <c r="AF585" s="28"/>
      <c r="AG585" s="28"/>
      <c r="AH585" s="28"/>
      <c r="AI585" s="28"/>
      <c r="AJ585" s="28"/>
      <c r="AK585" s="28"/>
      <c r="AL585" s="18"/>
      <c r="AM585" s="18"/>
      <c r="AN585" s="18"/>
      <c r="AO585" s="227"/>
      <c r="AP585" s="212"/>
      <c r="AQ585" s="212"/>
      <c r="AR585" s="212"/>
      <c r="AS585" s="84"/>
      <c r="AT585" s="84"/>
      <c r="AU585" s="85"/>
      <c r="AV585" s="94"/>
      <c r="AW585" s="94"/>
      <c r="AX585" s="94"/>
      <c r="AY585" s="94"/>
      <c r="AZ585" s="94"/>
      <c r="BA585" s="94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</row>
    <row r="586" ht="12.75" customHeight="1">
      <c r="A586" s="18"/>
      <c r="B586" s="18"/>
      <c r="C586" s="1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9"/>
      <c r="R586" s="28"/>
      <c r="S586" s="28"/>
      <c r="T586" s="28"/>
      <c r="U586" s="28"/>
      <c r="V586" s="70"/>
      <c r="W586" s="70"/>
      <c r="X586" s="149"/>
      <c r="Y586" s="28"/>
      <c r="Z586" s="28"/>
      <c r="AA586" s="77"/>
      <c r="AB586" s="77"/>
      <c r="AC586" s="28"/>
      <c r="AD586" s="74"/>
      <c r="AE586" s="36"/>
      <c r="AF586" s="28"/>
      <c r="AG586" s="28"/>
      <c r="AH586" s="28"/>
      <c r="AI586" s="28"/>
      <c r="AJ586" s="28"/>
      <c r="AK586" s="28"/>
      <c r="AL586" s="18"/>
      <c r="AM586" s="18"/>
      <c r="AN586" s="18"/>
      <c r="AO586" s="227"/>
      <c r="AP586" s="212"/>
      <c r="AQ586" s="212"/>
      <c r="AR586" s="212"/>
      <c r="AS586" s="84"/>
      <c r="AT586" s="84"/>
      <c r="AU586" s="85"/>
      <c r="AV586" s="94"/>
      <c r="AW586" s="94"/>
      <c r="AX586" s="94"/>
      <c r="AY586" s="94"/>
      <c r="AZ586" s="94"/>
      <c r="BA586" s="94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</row>
    <row r="587" ht="12.75" customHeight="1">
      <c r="A587" s="18"/>
      <c r="B587" s="18"/>
      <c r="C587" s="1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9"/>
      <c r="R587" s="28"/>
      <c r="S587" s="28"/>
      <c r="T587" s="28"/>
      <c r="U587" s="28"/>
      <c r="V587" s="70"/>
      <c r="W587" s="70"/>
      <c r="X587" s="149"/>
      <c r="Y587" s="28"/>
      <c r="Z587" s="28"/>
      <c r="AA587" s="77"/>
      <c r="AB587" s="77"/>
      <c r="AC587" s="28"/>
      <c r="AD587" s="74"/>
      <c r="AE587" s="36"/>
      <c r="AF587" s="28"/>
      <c r="AG587" s="28"/>
      <c r="AH587" s="28"/>
      <c r="AI587" s="28"/>
      <c r="AJ587" s="28"/>
      <c r="AK587" s="28"/>
      <c r="AL587" s="18"/>
      <c r="AM587" s="18"/>
      <c r="AN587" s="18"/>
      <c r="AO587" s="227"/>
      <c r="AP587" s="212"/>
      <c r="AQ587" s="212"/>
      <c r="AR587" s="212"/>
      <c r="AS587" s="84"/>
      <c r="AT587" s="84"/>
      <c r="AU587" s="85"/>
      <c r="AV587" s="94"/>
      <c r="AW587" s="94"/>
      <c r="AX587" s="94"/>
      <c r="AY587" s="94"/>
      <c r="AZ587" s="94"/>
      <c r="BA587" s="94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</row>
    <row r="588" ht="12.75" customHeight="1">
      <c r="A588" s="18"/>
      <c r="B588" s="18"/>
      <c r="C588" s="1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9"/>
      <c r="R588" s="28"/>
      <c r="S588" s="28"/>
      <c r="T588" s="28"/>
      <c r="U588" s="28"/>
      <c r="V588" s="70"/>
      <c r="W588" s="70"/>
      <c r="X588" s="149"/>
      <c r="Y588" s="28"/>
      <c r="Z588" s="28"/>
      <c r="AA588" s="77"/>
      <c r="AB588" s="77"/>
      <c r="AC588" s="28"/>
      <c r="AD588" s="74"/>
      <c r="AE588" s="36"/>
      <c r="AF588" s="28"/>
      <c r="AG588" s="28"/>
      <c r="AH588" s="28"/>
      <c r="AI588" s="28"/>
      <c r="AJ588" s="28"/>
      <c r="AK588" s="28"/>
      <c r="AL588" s="18"/>
      <c r="AM588" s="18"/>
      <c r="AN588" s="18"/>
      <c r="AO588" s="227"/>
      <c r="AP588" s="212"/>
      <c r="AQ588" s="212"/>
      <c r="AR588" s="212"/>
      <c r="AS588" s="84"/>
      <c r="AT588" s="84"/>
      <c r="AU588" s="85"/>
      <c r="AV588" s="94"/>
      <c r="AW588" s="94"/>
      <c r="AX588" s="94"/>
      <c r="AY588" s="94"/>
      <c r="AZ588" s="94"/>
      <c r="BA588" s="94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</row>
    <row r="589" ht="12.75" customHeight="1">
      <c r="A589" s="18"/>
      <c r="B589" s="18"/>
      <c r="C589" s="1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9"/>
      <c r="R589" s="28"/>
      <c r="S589" s="28"/>
      <c r="T589" s="28"/>
      <c r="U589" s="28"/>
      <c r="V589" s="70"/>
      <c r="W589" s="70"/>
      <c r="X589" s="149"/>
      <c r="Y589" s="28"/>
      <c r="Z589" s="28"/>
      <c r="AA589" s="77"/>
      <c r="AB589" s="77"/>
      <c r="AC589" s="28"/>
      <c r="AD589" s="74"/>
      <c r="AE589" s="36"/>
      <c r="AF589" s="28"/>
      <c r="AG589" s="28"/>
      <c r="AH589" s="28"/>
      <c r="AI589" s="28"/>
      <c r="AJ589" s="28"/>
      <c r="AK589" s="28"/>
      <c r="AL589" s="18"/>
      <c r="AM589" s="18"/>
      <c r="AN589" s="18"/>
      <c r="AO589" s="227"/>
      <c r="AP589" s="212"/>
      <c r="AQ589" s="212"/>
      <c r="AR589" s="212"/>
      <c r="AS589" s="84"/>
      <c r="AT589" s="84"/>
      <c r="AU589" s="85"/>
      <c r="AV589" s="94"/>
      <c r="AW589" s="94"/>
      <c r="AX589" s="94"/>
      <c r="AY589" s="94"/>
      <c r="AZ589" s="94"/>
      <c r="BA589" s="94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</row>
    <row r="590" ht="12.75" customHeight="1">
      <c r="A590" s="18"/>
      <c r="B590" s="18"/>
      <c r="C590" s="1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9"/>
      <c r="R590" s="28"/>
      <c r="S590" s="28"/>
      <c r="T590" s="28"/>
      <c r="U590" s="28"/>
      <c r="V590" s="70"/>
      <c r="W590" s="70"/>
      <c r="X590" s="149"/>
      <c r="Y590" s="28"/>
      <c r="Z590" s="28"/>
      <c r="AA590" s="77"/>
      <c r="AB590" s="77"/>
      <c r="AC590" s="28"/>
      <c r="AD590" s="74"/>
      <c r="AE590" s="36"/>
      <c r="AF590" s="28"/>
      <c r="AG590" s="28"/>
      <c r="AH590" s="28"/>
      <c r="AI590" s="28"/>
      <c r="AJ590" s="28"/>
      <c r="AK590" s="28"/>
      <c r="AL590" s="18"/>
      <c r="AM590" s="18"/>
      <c r="AN590" s="18"/>
      <c r="AO590" s="227"/>
      <c r="AP590" s="212"/>
      <c r="AQ590" s="212"/>
      <c r="AR590" s="212"/>
      <c r="AS590" s="84"/>
      <c r="AT590" s="84"/>
      <c r="AU590" s="85"/>
      <c r="AV590" s="94"/>
      <c r="AW590" s="94"/>
      <c r="AX590" s="94"/>
      <c r="AY590" s="94"/>
      <c r="AZ590" s="94"/>
      <c r="BA590" s="94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</row>
    <row r="591" ht="12.75" customHeight="1">
      <c r="A591" s="18"/>
      <c r="B591" s="18"/>
      <c r="C591" s="1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9"/>
      <c r="R591" s="28"/>
      <c r="S591" s="28"/>
      <c r="T591" s="28"/>
      <c r="U591" s="28"/>
      <c r="V591" s="70"/>
      <c r="W591" s="70"/>
      <c r="X591" s="149"/>
      <c r="Y591" s="28"/>
      <c r="Z591" s="28"/>
      <c r="AA591" s="77"/>
      <c r="AB591" s="77"/>
      <c r="AC591" s="28"/>
      <c r="AD591" s="74"/>
      <c r="AE591" s="36"/>
      <c r="AF591" s="28"/>
      <c r="AG591" s="28"/>
      <c r="AH591" s="28"/>
      <c r="AI591" s="28"/>
      <c r="AJ591" s="28"/>
      <c r="AK591" s="28"/>
      <c r="AL591" s="18"/>
      <c r="AM591" s="18"/>
      <c r="AN591" s="18"/>
      <c r="AO591" s="227"/>
      <c r="AP591" s="212"/>
      <c r="AQ591" s="212"/>
      <c r="AR591" s="212"/>
      <c r="AS591" s="84"/>
      <c r="AT591" s="84"/>
      <c r="AU591" s="85"/>
      <c r="AV591" s="94"/>
      <c r="AW591" s="94"/>
      <c r="AX591" s="94"/>
      <c r="AY591" s="94"/>
      <c r="AZ591" s="94"/>
      <c r="BA591" s="94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</row>
    <row r="592" ht="12.75" customHeight="1">
      <c r="A592" s="18"/>
      <c r="B592" s="18"/>
      <c r="C592" s="1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9"/>
      <c r="R592" s="28"/>
      <c r="S592" s="28"/>
      <c r="T592" s="28"/>
      <c r="U592" s="28"/>
      <c r="V592" s="70"/>
      <c r="W592" s="70"/>
      <c r="X592" s="149"/>
      <c r="Y592" s="28"/>
      <c r="Z592" s="28"/>
      <c r="AA592" s="77"/>
      <c r="AB592" s="77"/>
      <c r="AC592" s="28"/>
      <c r="AD592" s="74"/>
      <c r="AE592" s="36"/>
      <c r="AF592" s="28"/>
      <c r="AG592" s="28"/>
      <c r="AH592" s="28"/>
      <c r="AI592" s="28"/>
      <c r="AJ592" s="28"/>
      <c r="AK592" s="28"/>
      <c r="AL592" s="18"/>
      <c r="AM592" s="18"/>
      <c r="AN592" s="18"/>
      <c r="AO592" s="227"/>
      <c r="AP592" s="212"/>
      <c r="AQ592" s="212"/>
      <c r="AR592" s="212"/>
      <c r="AS592" s="84"/>
      <c r="AT592" s="84"/>
      <c r="AU592" s="85"/>
      <c r="AV592" s="94"/>
      <c r="AW592" s="94"/>
      <c r="AX592" s="94"/>
      <c r="AY592" s="94"/>
      <c r="AZ592" s="94"/>
      <c r="BA592" s="94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</row>
    <row r="593" ht="12.75" customHeight="1">
      <c r="A593" s="18"/>
      <c r="B593" s="18"/>
      <c r="C593" s="1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9"/>
      <c r="R593" s="28"/>
      <c r="S593" s="28"/>
      <c r="T593" s="28"/>
      <c r="U593" s="28"/>
      <c r="V593" s="70"/>
      <c r="W593" s="70"/>
      <c r="X593" s="149"/>
      <c r="Y593" s="28"/>
      <c r="Z593" s="28"/>
      <c r="AA593" s="77"/>
      <c r="AB593" s="77"/>
      <c r="AC593" s="28"/>
      <c r="AD593" s="74"/>
      <c r="AE593" s="36"/>
      <c r="AF593" s="28"/>
      <c r="AG593" s="28"/>
      <c r="AH593" s="28"/>
      <c r="AI593" s="28"/>
      <c r="AJ593" s="28"/>
      <c r="AK593" s="28"/>
      <c r="AL593" s="18"/>
      <c r="AM593" s="18"/>
      <c r="AN593" s="18"/>
      <c r="AO593" s="227"/>
      <c r="AP593" s="212"/>
      <c r="AQ593" s="212"/>
      <c r="AR593" s="212"/>
      <c r="AS593" s="84"/>
      <c r="AT593" s="84"/>
      <c r="AU593" s="85"/>
      <c r="AV593" s="94"/>
      <c r="AW593" s="94"/>
      <c r="AX593" s="94"/>
      <c r="AY593" s="94"/>
      <c r="AZ593" s="94"/>
      <c r="BA593" s="94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</row>
    <row r="594" ht="12.75" customHeight="1">
      <c r="A594" s="18"/>
      <c r="B594" s="18"/>
      <c r="C594" s="1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9"/>
      <c r="R594" s="28"/>
      <c r="S594" s="28"/>
      <c r="T594" s="28"/>
      <c r="U594" s="28"/>
      <c r="V594" s="70"/>
      <c r="W594" s="70"/>
      <c r="X594" s="149"/>
      <c r="Y594" s="28"/>
      <c r="Z594" s="28"/>
      <c r="AA594" s="77"/>
      <c r="AB594" s="77"/>
      <c r="AC594" s="28"/>
      <c r="AD594" s="74"/>
      <c r="AE594" s="36"/>
      <c r="AF594" s="28"/>
      <c r="AG594" s="28"/>
      <c r="AH594" s="28"/>
      <c r="AI594" s="28"/>
      <c r="AJ594" s="28"/>
      <c r="AK594" s="28"/>
      <c r="AL594" s="18"/>
      <c r="AM594" s="18"/>
      <c r="AN594" s="18"/>
      <c r="AO594" s="227"/>
      <c r="AP594" s="212"/>
      <c r="AQ594" s="212"/>
      <c r="AR594" s="212"/>
      <c r="AS594" s="84"/>
      <c r="AT594" s="84"/>
      <c r="AU594" s="85"/>
      <c r="AV594" s="94"/>
      <c r="AW594" s="94"/>
      <c r="AX594" s="94"/>
      <c r="AY594" s="94"/>
      <c r="AZ594" s="94"/>
      <c r="BA594" s="94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</row>
    <row r="595" ht="12.75" customHeight="1">
      <c r="A595" s="18"/>
      <c r="B595" s="18"/>
      <c r="C595" s="1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9"/>
      <c r="R595" s="28"/>
      <c r="S595" s="28"/>
      <c r="T595" s="28"/>
      <c r="U595" s="28"/>
      <c r="V595" s="70"/>
      <c r="W595" s="70"/>
      <c r="X595" s="149"/>
      <c r="Y595" s="28"/>
      <c r="Z595" s="28"/>
      <c r="AA595" s="77"/>
      <c r="AB595" s="77"/>
      <c r="AC595" s="28"/>
      <c r="AD595" s="74"/>
      <c r="AE595" s="36"/>
      <c r="AF595" s="28"/>
      <c r="AG595" s="28"/>
      <c r="AH595" s="28"/>
      <c r="AI595" s="28"/>
      <c r="AJ595" s="28"/>
      <c r="AK595" s="28"/>
      <c r="AL595" s="18"/>
      <c r="AM595" s="18"/>
      <c r="AN595" s="18"/>
      <c r="AO595" s="227"/>
      <c r="AP595" s="212"/>
      <c r="AQ595" s="212"/>
      <c r="AR595" s="212"/>
      <c r="AS595" s="84"/>
      <c r="AT595" s="84"/>
      <c r="AU595" s="85"/>
      <c r="AV595" s="94"/>
      <c r="AW595" s="94"/>
      <c r="AX595" s="94"/>
      <c r="AY595" s="94"/>
      <c r="AZ595" s="94"/>
      <c r="BA595" s="94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</row>
    <row r="596" ht="12.75" customHeight="1">
      <c r="A596" s="18"/>
      <c r="B596" s="18"/>
      <c r="C596" s="1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9"/>
      <c r="R596" s="28"/>
      <c r="S596" s="28"/>
      <c r="T596" s="28"/>
      <c r="U596" s="28"/>
      <c r="V596" s="70"/>
      <c r="W596" s="70"/>
      <c r="X596" s="149"/>
      <c r="Y596" s="28"/>
      <c r="Z596" s="28"/>
      <c r="AA596" s="77"/>
      <c r="AB596" s="77"/>
      <c r="AC596" s="28"/>
      <c r="AD596" s="74"/>
      <c r="AE596" s="36"/>
      <c r="AF596" s="28"/>
      <c r="AG596" s="28"/>
      <c r="AH596" s="28"/>
      <c r="AI596" s="28"/>
      <c r="AJ596" s="28"/>
      <c r="AK596" s="28"/>
      <c r="AL596" s="18"/>
      <c r="AM596" s="18"/>
      <c r="AN596" s="18"/>
      <c r="AO596" s="227"/>
      <c r="AP596" s="212"/>
      <c r="AQ596" s="212"/>
      <c r="AR596" s="212"/>
      <c r="AS596" s="84"/>
      <c r="AT596" s="84"/>
      <c r="AU596" s="85"/>
      <c r="AV596" s="94"/>
      <c r="AW596" s="94"/>
      <c r="AX596" s="94"/>
      <c r="AY596" s="94"/>
      <c r="AZ596" s="94"/>
      <c r="BA596" s="94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</row>
    <row r="597" ht="12.75" customHeight="1">
      <c r="A597" s="18"/>
      <c r="B597" s="18"/>
      <c r="C597" s="1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9"/>
      <c r="R597" s="28"/>
      <c r="S597" s="28"/>
      <c r="T597" s="28"/>
      <c r="U597" s="28"/>
      <c r="V597" s="70"/>
      <c r="W597" s="70"/>
      <c r="X597" s="149"/>
      <c r="Y597" s="28"/>
      <c r="Z597" s="28"/>
      <c r="AA597" s="77"/>
      <c r="AB597" s="77"/>
      <c r="AC597" s="28"/>
      <c r="AD597" s="74"/>
      <c r="AE597" s="36"/>
      <c r="AF597" s="28"/>
      <c r="AG597" s="28"/>
      <c r="AH597" s="28"/>
      <c r="AI597" s="28"/>
      <c r="AJ597" s="28"/>
      <c r="AK597" s="28"/>
      <c r="AL597" s="18"/>
      <c r="AM597" s="18"/>
      <c r="AN597" s="18"/>
      <c r="AO597" s="227"/>
      <c r="AP597" s="212"/>
      <c r="AQ597" s="212"/>
      <c r="AR597" s="212"/>
      <c r="AS597" s="84"/>
      <c r="AT597" s="84"/>
      <c r="AU597" s="85"/>
      <c r="AV597" s="94"/>
      <c r="AW597" s="94"/>
      <c r="AX597" s="94"/>
      <c r="AY597" s="94"/>
      <c r="AZ597" s="94"/>
      <c r="BA597" s="94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</row>
    <row r="598" ht="12.75" customHeight="1">
      <c r="A598" s="18"/>
      <c r="B598" s="18"/>
      <c r="C598" s="1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9"/>
      <c r="R598" s="28"/>
      <c r="S598" s="28"/>
      <c r="T598" s="28"/>
      <c r="U598" s="28"/>
      <c r="V598" s="70"/>
      <c r="W598" s="70"/>
      <c r="X598" s="149"/>
      <c r="Y598" s="28"/>
      <c r="Z598" s="28"/>
      <c r="AA598" s="77"/>
      <c r="AB598" s="77"/>
      <c r="AC598" s="28"/>
      <c r="AD598" s="74"/>
      <c r="AE598" s="36"/>
      <c r="AF598" s="28"/>
      <c r="AG598" s="28"/>
      <c r="AH598" s="28"/>
      <c r="AI598" s="28"/>
      <c r="AJ598" s="28"/>
      <c r="AK598" s="28"/>
      <c r="AL598" s="18"/>
      <c r="AM598" s="18"/>
      <c r="AN598" s="18"/>
      <c r="AO598" s="227"/>
      <c r="AP598" s="212"/>
      <c r="AQ598" s="212"/>
      <c r="AR598" s="212"/>
      <c r="AS598" s="84"/>
      <c r="AT598" s="84"/>
      <c r="AU598" s="85"/>
      <c r="AV598" s="94"/>
      <c r="AW598" s="94"/>
      <c r="AX598" s="94"/>
      <c r="AY598" s="94"/>
      <c r="AZ598" s="94"/>
      <c r="BA598" s="94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</row>
    <row r="599" ht="12.75" customHeight="1">
      <c r="A599" s="18"/>
      <c r="B599" s="18"/>
      <c r="C599" s="1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9"/>
      <c r="R599" s="28"/>
      <c r="S599" s="28"/>
      <c r="T599" s="28"/>
      <c r="U599" s="28"/>
      <c r="V599" s="70"/>
      <c r="W599" s="70"/>
      <c r="X599" s="149"/>
      <c r="Y599" s="28"/>
      <c r="Z599" s="28"/>
      <c r="AA599" s="77"/>
      <c r="AB599" s="77"/>
      <c r="AC599" s="28"/>
      <c r="AD599" s="74"/>
      <c r="AE599" s="36"/>
      <c r="AF599" s="28"/>
      <c r="AG599" s="28"/>
      <c r="AH599" s="28"/>
      <c r="AI599" s="28"/>
      <c r="AJ599" s="28"/>
      <c r="AK599" s="28"/>
      <c r="AL599" s="18"/>
      <c r="AM599" s="18"/>
      <c r="AN599" s="18"/>
      <c r="AO599" s="227"/>
      <c r="AP599" s="212"/>
      <c r="AQ599" s="212"/>
      <c r="AR599" s="212"/>
      <c r="AS599" s="84"/>
      <c r="AT599" s="84"/>
      <c r="AU599" s="85"/>
      <c r="AV599" s="94"/>
      <c r="AW599" s="94"/>
      <c r="AX599" s="94"/>
      <c r="AY599" s="94"/>
      <c r="AZ599" s="94"/>
      <c r="BA599" s="94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</row>
    <row r="600" ht="12.75" customHeight="1">
      <c r="A600" s="18"/>
      <c r="B600" s="18"/>
      <c r="C600" s="1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9"/>
      <c r="R600" s="28"/>
      <c r="S600" s="28"/>
      <c r="T600" s="28"/>
      <c r="U600" s="28"/>
      <c r="V600" s="70"/>
      <c r="W600" s="70"/>
      <c r="X600" s="149"/>
      <c r="Y600" s="28"/>
      <c r="Z600" s="28"/>
      <c r="AA600" s="77"/>
      <c r="AB600" s="77"/>
      <c r="AC600" s="28"/>
      <c r="AD600" s="74"/>
      <c r="AE600" s="36"/>
      <c r="AF600" s="28"/>
      <c r="AG600" s="28"/>
      <c r="AH600" s="28"/>
      <c r="AI600" s="28"/>
      <c r="AJ600" s="28"/>
      <c r="AK600" s="28"/>
      <c r="AL600" s="18"/>
      <c r="AM600" s="18"/>
      <c r="AN600" s="18"/>
      <c r="AO600" s="227"/>
      <c r="AP600" s="212"/>
      <c r="AQ600" s="212"/>
      <c r="AR600" s="212"/>
      <c r="AS600" s="84"/>
      <c r="AT600" s="84"/>
      <c r="AU600" s="85"/>
      <c r="AV600" s="94"/>
      <c r="AW600" s="94"/>
      <c r="AX600" s="94"/>
      <c r="AY600" s="94"/>
      <c r="AZ600" s="94"/>
      <c r="BA600" s="94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</row>
    <row r="601" ht="12.75" customHeight="1">
      <c r="A601" s="18"/>
      <c r="B601" s="18"/>
      <c r="C601" s="1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9"/>
      <c r="R601" s="28"/>
      <c r="S601" s="28"/>
      <c r="T601" s="28"/>
      <c r="U601" s="28"/>
      <c r="V601" s="70"/>
      <c r="W601" s="70"/>
      <c r="X601" s="149"/>
      <c r="Y601" s="28"/>
      <c r="Z601" s="28"/>
      <c r="AA601" s="77"/>
      <c r="AB601" s="77"/>
      <c r="AC601" s="28"/>
      <c r="AD601" s="74"/>
      <c r="AE601" s="36"/>
      <c r="AF601" s="28"/>
      <c r="AG601" s="28"/>
      <c r="AH601" s="28"/>
      <c r="AI601" s="28"/>
      <c r="AJ601" s="28"/>
      <c r="AK601" s="28"/>
      <c r="AL601" s="18"/>
      <c r="AM601" s="18"/>
      <c r="AN601" s="18"/>
      <c r="AO601" s="227"/>
      <c r="AP601" s="212"/>
      <c r="AQ601" s="212"/>
      <c r="AR601" s="212"/>
      <c r="AS601" s="84"/>
      <c r="AT601" s="84"/>
      <c r="AU601" s="85"/>
      <c r="AV601" s="94"/>
      <c r="AW601" s="94"/>
      <c r="AX601" s="94"/>
      <c r="AY601" s="94"/>
      <c r="AZ601" s="94"/>
      <c r="BA601" s="94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</row>
    <row r="602" ht="12.75" customHeight="1">
      <c r="A602" s="18"/>
      <c r="B602" s="18"/>
      <c r="C602" s="1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9"/>
      <c r="R602" s="28"/>
      <c r="S602" s="28"/>
      <c r="T602" s="28"/>
      <c r="U602" s="28"/>
      <c r="V602" s="70"/>
      <c r="W602" s="70"/>
      <c r="X602" s="149"/>
      <c r="Y602" s="28"/>
      <c r="Z602" s="28"/>
      <c r="AA602" s="77"/>
      <c r="AB602" s="77"/>
      <c r="AC602" s="28"/>
      <c r="AD602" s="74"/>
      <c r="AE602" s="36"/>
      <c r="AF602" s="28"/>
      <c r="AG602" s="28"/>
      <c r="AH602" s="28"/>
      <c r="AI602" s="28"/>
      <c r="AJ602" s="28"/>
      <c r="AK602" s="28"/>
      <c r="AL602" s="18"/>
      <c r="AM602" s="18"/>
      <c r="AN602" s="18"/>
      <c r="AO602" s="227"/>
      <c r="AP602" s="212"/>
      <c r="AQ602" s="212"/>
      <c r="AR602" s="212"/>
      <c r="AS602" s="84"/>
      <c r="AT602" s="84"/>
      <c r="AU602" s="85"/>
      <c r="AV602" s="94"/>
      <c r="AW602" s="94"/>
      <c r="AX602" s="94"/>
      <c r="AY602" s="94"/>
      <c r="AZ602" s="94"/>
      <c r="BA602" s="94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</row>
    <row r="603" ht="12.75" customHeight="1">
      <c r="A603" s="18"/>
      <c r="B603" s="18"/>
      <c r="C603" s="1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9"/>
      <c r="R603" s="28"/>
      <c r="S603" s="28"/>
      <c r="T603" s="28"/>
      <c r="U603" s="28"/>
      <c r="V603" s="70"/>
      <c r="W603" s="70"/>
      <c r="X603" s="149"/>
      <c r="Y603" s="28"/>
      <c r="Z603" s="28"/>
      <c r="AA603" s="77"/>
      <c r="AB603" s="77"/>
      <c r="AC603" s="28"/>
      <c r="AD603" s="74"/>
      <c r="AE603" s="36"/>
      <c r="AF603" s="28"/>
      <c r="AG603" s="28"/>
      <c r="AH603" s="28"/>
      <c r="AI603" s="28"/>
      <c r="AJ603" s="28"/>
      <c r="AK603" s="28"/>
      <c r="AL603" s="18"/>
      <c r="AM603" s="18"/>
      <c r="AN603" s="18"/>
      <c r="AO603" s="227"/>
      <c r="AP603" s="212"/>
      <c r="AQ603" s="212"/>
      <c r="AR603" s="212"/>
      <c r="AS603" s="84"/>
      <c r="AT603" s="84"/>
      <c r="AU603" s="85"/>
      <c r="AV603" s="94"/>
      <c r="AW603" s="94"/>
      <c r="AX603" s="94"/>
      <c r="AY603" s="94"/>
      <c r="AZ603" s="94"/>
      <c r="BA603" s="94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</row>
    <row r="604" ht="12.75" customHeight="1">
      <c r="A604" s="18"/>
      <c r="B604" s="18"/>
      <c r="C604" s="1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9"/>
      <c r="R604" s="28"/>
      <c r="S604" s="28"/>
      <c r="T604" s="28"/>
      <c r="U604" s="28"/>
      <c r="V604" s="70"/>
      <c r="W604" s="70"/>
      <c r="X604" s="149"/>
      <c r="Y604" s="28"/>
      <c r="Z604" s="28"/>
      <c r="AA604" s="77"/>
      <c r="AB604" s="77"/>
      <c r="AC604" s="28"/>
      <c r="AD604" s="74"/>
      <c r="AE604" s="36"/>
      <c r="AF604" s="28"/>
      <c r="AG604" s="28"/>
      <c r="AH604" s="28"/>
      <c r="AI604" s="28"/>
      <c r="AJ604" s="28"/>
      <c r="AK604" s="28"/>
      <c r="AL604" s="18"/>
      <c r="AM604" s="18"/>
      <c r="AN604" s="18"/>
      <c r="AO604" s="227"/>
      <c r="AP604" s="212"/>
      <c r="AQ604" s="212"/>
      <c r="AR604" s="212"/>
      <c r="AS604" s="84"/>
      <c r="AT604" s="84"/>
      <c r="AU604" s="85"/>
      <c r="AV604" s="94"/>
      <c r="AW604" s="94"/>
      <c r="AX604" s="94"/>
      <c r="AY604" s="94"/>
      <c r="AZ604" s="94"/>
      <c r="BA604" s="94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</row>
    <row r="605" ht="12.75" customHeight="1">
      <c r="A605" s="18"/>
      <c r="B605" s="18"/>
      <c r="C605" s="1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9"/>
      <c r="R605" s="28"/>
      <c r="S605" s="28"/>
      <c r="T605" s="28"/>
      <c r="U605" s="28"/>
      <c r="V605" s="70"/>
      <c r="W605" s="70"/>
      <c r="X605" s="149"/>
      <c r="Y605" s="28"/>
      <c r="Z605" s="28"/>
      <c r="AA605" s="77"/>
      <c r="AB605" s="77"/>
      <c r="AC605" s="28"/>
      <c r="AD605" s="74"/>
      <c r="AE605" s="36"/>
      <c r="AF605" s="28"/>
      <c r="AG605" s="28"/>
      <c r="AH605" s="28"/>
      <c r="AI605" s="28"/>
      <c r="AJ605" s="28"/>
      <c r="AK605" s="28"/>
      <c r="AL605" s="18"/>
      <c r="AM605" s="18"/>
      <c r="AN605" s="18"/>
      <c r="AO605" s="227"/>
      <c r="AP605" s="212"/>
      <c r="AQ605" s="212"/>
      <c r="AR605" s="212"/>
      <c r="AS605" s="84"/>
      <c r="AT605" s="84"/>
      <c r="AU605" s="85"/>
      <c r="AV605" s="94"/>
      <c r="AW605" s="94"/>
      <c r="AX605" s="94"/>
      <c r="AY605" s="94"/>
      <c r="AZ605" s="94"/>
      <c r="BA605" s="94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</row>
    <row r="606" ht="12.75" customHeight="1">
      <c r="A606" s="18"/>
      <c r="B606" s="18"/>
      <c r="C606" s="1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9"/>
      <c r="R606" s="28"/>
      <c r="S606" s="28"/>
      <c r="T606" s="28"/>
      <c r="U606" s="28"/>
      <c r="V606" s="70"/>
      <c r="W606" s="70"/>
      <c r="X606" s="149"/>
      <c r="Y606" s="28"/>
      <c r="Z606" s="28"/>
      <c r="AA606" s="77"/>
      <c r="AB606" s="77"/>
      <c r="AC606" s="28"/>
      <c r="AD606" s="74"/>
      <c r="AE606" s="36"/>
      <c r="AF606" s="28"/>
      <c r="AG606" s="28"/>
      <c r="AH606" s="28"/>
      <c r="AI606" s="28"/>
      <c r="AJ606" s="28"/>
      <c r="AK606" s="28"/>
      <c r="AL606" s="18"/>
      <c r="AM606" s="18"/>
      <c r="AN606" s="18"/>
      <c r="AO606" s="227"/>
      <c r="AP606" s="212"/>
      <c r="AQ606" s="212"/>
      <c r="AR606" s="212"/>
      <c r="AS606" s="84"/>
      <c r="AT606" s="84"/>
      <c r="AU606" s="85"/>
      <c r="AV606" s="94"/>
      <c r="AW606" s="94"/>
      <c r="AX606" s="94"/>
      <c r="AY606" s="94"/>
      <c r="AZ606" s="94"/>
      <c r="BA606" s="94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</row>
    <row r="607" ht="12.75" customHeight="1">
      <c r="A607" s="18"/>
      <c r="B607" s="18"/>
      <c r="C607" s="1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9"/>
      <c r="R607" s="28"/>
      <c r="S607" s="28"/>
      <c r="T607" s="28"/>
      <c r="U607" s="28"/>
      <c r="V607" s="70"/>
      <c r="W607" s="70"/>
      <c r="X607" s="149"/>
      <c r="Y607" s="28"/>
      <c r="Z607" s="28"/>
      <c r="AA607" s="77"/>
      <c r="AB607" s="77"/>
      <c r="AC607" s="28"/>
      <c r="AD607" s="74"/>
      <c r="AE607" s="36"/>
      <c r="AF607" s="28"/>
      <c r="AG607" s="28"/>
      <c r="AH607" s="28"/>
      <c r="AI607" s="28"/>
      <c r="AJ607" s="28"/>
      <c r="AK607" s="28"/>
      <c r="AL607" s="18"/>
      <c r="AM607" s="18"/>
      <c r="AN607" s="18"/>
      <c r="AO607" s="227"/>
      <c r="AP607" s="212"/>
      <c r="AQ607" s="212"/>
      <c r="AR607" s="212"/>
      <c r="AS607" s="84"/>
      <c r="AT607" s="84"/>
      <c r="AU607" s="85"/>
      <c r="AV607" s="94"/>
      <c r="AW607" s="94"/>
      <c r="AX607" s="94"/>
      <c r="AY607" s="94"/>
      <c r="AZ607" s="94"/>
      <c r="BA607" s="94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</row>
    <row r="608" ht="12.75" customHeight="1">
      <c r="A608" s="18"/>
      <c r="B608" s="18"/>
      <c r="C608" s="1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9"/>
      <c r="R608" s="28"/>
      <c r="S608" s="28"/>
      <c r="T608" s="28"/>
      <c r="U608" s="28"/>
      <c r="V608" s="70"/>
      <c r="W608" s="70"/>
      <c r="X608" s="149"/>
      <c r="Y608" s="28"/>
      <c r="Z608" s="28"/>
      <c r="AA608" s="77"/>
      <c r="AB608" s="77"/>
      <c r="AC608" s="28"/>
      <c r="AD608" s="74"/>
      <c r="AE608" s="36"/>
      <c r="AF608" s="28"/>
      <c r="AG608" s="28"/>
      <c r="AH608" s="28"/>
      <c r="AI608" s="28"/>
      <c r="AJ608" s="28"/>
      <c r="AK608" s="28"/>
      <c r="AL608" s="18"/>
      <c r="AM608" s="18"/>
      <c r="AN608" s="18"/>
      <c r="AO608" s="227"/>
      <c r="AP608" s="212"/>
      <c r="AQ608" s="212"/>
      <c r="AR608" s="212"/>
      <c r="AS608" s="84"/>
      <c r="AT608" s="84"/>
      <c r="AU608" s="85"/>
      <c r="AV608" s="94"/>
      <c r="AW608" s="94"/>
      <c r="AX608" s="94"/>
      <c r="AY608" s="94"/>
      <c r="AZ608" s="94"/>
      <c r="BA608" s="94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</row>
    <row r="609" ht="12.75" customHeight="1">
      <c r="A609" s="18"/>
      <c r="B609" s="18"/>
      <c r="C609" s="1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9"/>
      <c r="R609" s="28"/>
      <c r="S609" s="28"/>
      <c r="T609" s="28"/>
      <c r="U609" s="28"/>
      <c r="V609" s="70"/>
      <c r="W609" s="70"/>
      <c r="X609" s="149"/>
      <c r="Y609" s="28"/>
      <c r="Z609" s="28"/>
      <c r="AA609" s="77"/>
      <c r="AB609" s="77"/>
      <c r="AC609" s="28"/>
      <c r="AD609" s="74"/>
      <c r="AE609" s="36"/>
      <c r="AF609" s="28"/>
      <c r="AG609" s="28"/>
      <c r="AH609" s="28"/>
      <c r="AI609" s="28"/>
      <c r="AJ609" s="28"/>
      <c r="AK609" s="28"/>
      <c r="AL609" s="18"/>
      <c r="AM609" s="18"/>
      <c r="AN609" s="18"/>
      <c r="AO609" s="227"/>
      <c r="AP609" s="212"/>
      <c r="AQ609" s="212"/>
      <c r="AR609" s="212"/>
      <c r="AS609" s="84"/>
      <c r="AT609" s="84"/>
      <c r="AU609" s="85"/>
      <c r="AV609" s="94"/>
      <c r="AW609" s="94"/>
      <c r="AX609" s="94"/>
      <c r="AY609" s="94"/>
      <c r="AZ609" s="94"/>
      <c r="BA609" s="94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</row>
    <row r="610" ht="12.75" customHeight="1">
      <c r="A610" s="18"/>
      <c r="B610" s="18"/>
      <c r="C610" s="1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9"/>
      <c r="R610" s="28"/>
      <c r="S610" s="28"/>
      <c r="T610" s="28"/>
      <c r="U610" s="28"/>
      <c r="V610" s="70"/>
      <c r="W610" s="70"/>
      <c r="X610" s="149"/>
      <c r="Y610" s="28"/>
      <c r="Z610" s="28"/>
      <c r="AA610" s="77"/>
      <c r="AB610" s="77"/>
      <c r="AC610" s="28"/>
      <c r="AD610" s="74"/>
      <c r="AE610" s="36"/>
      <c r="AF610" s="28"/>
      <c r="AG610" s="28"/>
      <c r="AH610" s="28"/>
      <c r="AI610" s="28"/>
      <c r="AJ610" s="28"/>
      <c r="AK610" s="28"/>
      <c r="AL610" s="18"/>
      <c r="AM610" s="18"/>
      <c r="AN610" s="18"/>
      <c r="AO610" s="227"/>
      <c r="AP610" s="212"/>
      <c r="AQ610" s="212"/>
      <c r="AR610" s="212"/>
      <c r="AS610" s="84"/>
      <c r="AT610" s="84"/>
      <c r="AU610" s="85"/>
      <c r="AV610" s="94"/>
      <c r="AW610" s="94"/>
      <c r="AX610" s="94"/>
      <c r="AY610" s="94"/>
      <c r="AZ610" s="94"/>
      <c r="BA610" s="94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</row>
    <row r="611" ht="12.75" customHeight="1">
      <c r="A611" s="18"/>
      <c r="B611" s="18"/>
      <c r="C611" s="1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9"/>
      <c r="R611" s="28"/>
      <c r="S611" s="28"/>
      <c r="T611" s="28"/>
      <c r="U611" s="28"/>
      <c r="V611" s="70"/>
      <c r="W611" s="70"/>
      <c r="X611" s="149"/>
      <c r="Y611" s="28"/>
      <c r="Z611" s="28"/>
      <c r="AA611" s="77"/>
      <c r="AB611" s="77"/>
      <c r="AC611" s="28"/>
      <c r="AD611" s="74"/>
      <c r="AE611" s="36"/>
      <c r="AF611" s="28"/>
      <c r="AG611" s="28"/>
      <c r="AH611" s="28"/>
      <c r="AI611" s="28"/>
      <c r="AJ611" s="28"/>
      <c r="AK611" s="28"/>
      <c r="AL611" s="18"/>
      <c r="AM611" s="18"/>
      <c r="AN611" s="18"/>
      <c r="AO611" s="227"/>
      <c r="AP611" s="212"/>
      <c r="AQ611" s="212"/>
      <c r="AR611" s="212"/>
      <c r="AS611" s="84"/>
      <c r="AT611" s="84"/>
      <c r="AU611" s="85"/>
      <c r="AV611" s="94"/>
      <c r="AW611" s="94"/>
      <c r="AX611" s="94"/>
      <c r="AY611" s="94"/>
      <c r="AZ611" s="94"/>
      <c r="BA611" s="94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</row>
    <row r="612" ht="12.75" customHeight="1">
      <c r="A612" s="18"/>
      <c r="B612" s="18"/>
      <c r="C612" s="1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9"/>
      <c r="R612" s="28"/>
      <c r="S612" s="28"/>
      <c r="T612" s="28"/>
      <c r="U612" s="28"/>
      <c r="V612" s="70"/>
      <c r="W612" s="70"/>
      <c r="X612" s="149"/>
      <c r="Y612" s="28"/>
      <c r="Z612" s="28"/>
      <c r="AA612" s="77"/>
      <c r="AB612" s="77"/>
      <c r="AC612" s="28"/>
      <c r="AD612" s="74"/>
      <c r="AE612" s="36"/>
      <c r="AF612" s="28"/>
      <c r="AG612" s="28"/>
      <c r="AH612" s="28"/>
      <c r="AI612" s="28"/>
      <c r="AJ612" s="28"/>
      <c r="AK612" s="28"/>
      <c r="AL612" s="18"/>
      <c r="AM612" s="18"/>
      <c r="AN612" s="18"/>
      <c r="AO612" s="227"/>
      <c r="AP612" s="212"/>
      <c r="AQ612" s="212"/>
      <c r="AR612" s="212"/>
      <c r="AS612" s="84"/>
      <c r="AT612" s="84"/>
      <c r="AU612" s="85"/>
      <c r="AV612" s="94"/>
      <c r="AW612" s="94"/>
      <c r="AX612" s="94"/>
      <c r="AY612" s="94"/>
      <c r="AZ612" s="94"/>
      <c r="BA612" s="94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</row>
    <row r="613" ht="12.75" customHeight="1">
      <c r="A613" s="18"/>
      <c r="B613" s="18"/>
      <c r="C613" s="1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9"/>
      <c r="R613" s="28"/>
      <c r="S613" s="28"/>
      <c r="T613" s="28"/>
      <c r="U613" s="28"/>
      <c r="V613" s="70"/>
      <c r="W613" s="70"/>
      <c r="X613" s="149"/>
      <c r="Y613" s="28"/>
      <c r="Z613" s="28"/>
      <c r="AA613" s="77"/>
      <c r="AB613" s="77"/>
      <c r="AC613" s="28"/>
      <c r="AD613" s="74"/>
      <c r="AE613" s="36"/>
      <c r="AF613" s="28"/>
      <c r="AG613" s="28"/>
      <c r="AH613" s="28"/>
      <c r="AI613" s="28"/>
      <c r="AJ613" s="28"/>
      <c r="AK613" s="28"/>
      <c r="AL613" s="18"/>
      <c r="AM613" s="18"/>
      <c r="AN613" s="18"/>
      <c r="AO613" s="227"/>
      <c r="AP613" s="212"/>
      <c r="AQ613" s="212"/>
      <c r="AR613" s="212"/>
      <c r="AS613" s="84"/>
      <c r="AT613" s="84"/>
      <c r="AU613" s="85"/>
      <c r="AV613" s="94"/>
      <c r="AW613" s="94"/>
      <c r="AX613" s="94"/>
      <c r="AY613" s="94"/>
      <c r="AZ613" s="94"/>
      <c r="BA613" s="94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</row>
    <row r="614" ht="12.75" customHeight="1">
      <c r="A614" s="18"/>
      <c r="B614" s="18"/>
      <c r="C614" s="1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9"/>
      <c r="R614" s="28"/>
      <c r="S614" s="28"/>
      <c r="T614" s="28"/>
      <c r="U614" s="28"/>
      <c r="V614" s="70"/>
      <c r="W614" s="70"/>
      <c r="X614" s="149"/>
      <c r="Y614" s="28"/>
      <c r="Z614" s="28"/>
      <c r="AA614" s="77"/>
      <c r="AB614" s="77"/>
      <c r="AC614" s="28"/>
      <c r="AD614" s="74"/>
      <c r="AE614" s="36"/>
      <c r="AF614" s="28"/>
      <c r="AG614" s="28"/>
      <c r="AH614" s="28"/>
      <c r="AI614" s="28"/>
      <c r="AJ614" s="28"/>
      <c r="AK614" s="28"/>
      <c r="AL614" s="18"/>
      <c r="AM614" s="18"/>
      <c r="AN614" s="18"/>
      <c r="AO614" s="227"/>
      <c r="AP614" s="212"/>
      <c r="AQ614" s="212"/>
      <c r="AR614" s="212"/>
      <c r="AS614" s="84"/>
      <c r="AT614" s="84"/>
      <c r="AU614" s="85"/>
      <c r="AV614" s="94"/>
      <c r="AW614" s="94"/>
      <c r="AX614" s="94"/>
      <c r="AY614" s="94"/>
      <c r="AZ614" s="94"/>
      <c r="BA614" s="94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</row>
    <row r="615" ht="12.75" customHeight="1">
      <c r="A615" s="18"/>
      <c r="B615" s="18"/>
      <c r="C615" s="1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9"/>
      <c r="R615" s="28"/>
      <c r="S615" s="28"/>
      <c r="T615" s="28"/>
      <c r="U615" s="28"/>
      <c r="V615" s="70"/>
      <c r="W615" s="70"/>
      <c r="X615" s="149"/>
      <c r="Y615" s="28"/>
      <c r="Z615" s="28"/>
      <c r="AA615" s="77"/>
      <c r="AB615" s="77"/>
      <c r="AC615" s="28"/>
      <c r="AD615" s="74"/>
      <c r="AE615" s="36"/>
      <c r="AF615" s="28"/>
      <c r="AG615" s="28"/>
      <c r="AH615" s="28"/>
      <c r="AI615" s="28"/>
      <c r="AJ615" s="28"/>
      <c r="AK615" s="28"/>
      <c r="AL615" s="18"/>
      <c r="AM615" s="18"/>
      <c r="AN615" s="18"/>
      <c r="AO615" s="227"/>
      <c r="AP615" s="212"/>
      <c r="AQ615" s="212"/>
      <c r="AR615" s="212"/>
      <c r="AS615" s="84"/>
      <c r="AT615" s="84"/>
      <c r="AU615" s="85"/>
      <c r="AV615" s="94"/>
      <c r="AW615" s="94"/>
      <c r="AX615" s="94"/>
      <c r="AY615" s="94"/>
      <c r="AZ615" s="94"/>
      <c r="BA615" s="94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</row>
    <row r="616" ht="12.75" customHeight="1">
      <c r="A616" s="18"/>
      <c r="B616" s="18"/>
      <c r="C616" s="1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9"/>
      <c r="R616" s="28"/>
      <c r="S616" s="28"/>
      <c r="T616" s="28"/>
      <c r="U616" s="28"/>
      <c r="V616" s="70"/>
      <c r="W616" s="70"/>
      <c r="X616" s="149"/>
      <c r="Y616" s="28"/>
      <c r="Z616" s="28"/>
      <c r="AA616" s="77"/>
      <c r="AB616" s="77"/>
      <c r="AC616" s="28"/>
      <c r="AD616" s="74"/>
      <c r="AE616" s="36"/>
      <c r="AF616" s="28"/>
      <c r="AG616" s="28"/>
      <c r="AH616" s="28"/>
      <c r="AI616" s="28"/>
      <c r="AJ616" s="28"/>
      <c r="AK616" s="28"/>
      <c r="AL616" s="18"/>
      <c r="AM616" s="18"/>
      <c r="AN616" s="18"/>
      <c r="AO616" s="227"/>
      <c r="AP616" s="212"/>
      <c r="AQ616" s="212"/>
      <c r="AR616" s="212"/>
      <c r="AS616" s="84"/>
      <c r="AT616" s="84"/>
      <c r="AU616" s="85"/>
      <c r="AV616" s="94"/>
      <c r="AW616" s="94"/>
      <c r="AX616" s="94"/>
      <c r="AY616" s="94"/>
      <c r="AZ616" s="94"/>
      <c r="BA616" s="94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</row>
    <row r="617" ht="12.75" customHeight="1">
      <c r="A617" s="18"/>
      <c r="B617" s="18"/>
      <c r="C617" s="1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9"/>
      <c r="R617" s="28"/>
      <c r="S617" s="28"/>
      <c r="T617" s="28"/>
      <c r="U617" s="28"/>
      <c r="V617" s="70"/>
      <c r="W617" s="70"/>
      <c r="X617" s="149"/>
      <c r="Y617" s="28"/>
      <c r="Z617" s="28"/>
      <c r="AA617" s="77"/>
      <c r="AB617" s="77"/>
      <c r="AC617" s="28"/>
      <c r="AD617" s="74"/>
      <c r="AE617" s="36"/>
      <c r="AF617" s="28"/>
      <c r="AG617" s="28"/>
      <c r="AH617" s="28"/>
      <c r="AI617" s="28"/>
      <c r="AJ617" s="28"/>
      <c r="AK617" s="28"/>
      <c r="AL617" s="18"/>
      <c r="AM617" s="18"/>
      <c r="AN617" s="18"/>
      <c r="AO617" s="227"/>
      <c r="AP617" s="212"/>
      <c r="AQ617" s="212"/>
      <c r="AR617" s="212"/>
      <c r="AS617" s="84"/>
      <c r="AT617" s="84"/>
      <c r="AU617" s="85"/>
      <c r="AV617" s="94"/>
      <c r="AW617" s="94"/>
      <c r="AX617" s="94"/>
      <c r="AY617" s="94"/>
      <c r="AZ617" s="94"/>
      <c r="BA617" s="94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</row>
    <row r="618" ht="12.75" customHeight="1">
      <c r="A618" s="18"/>
      <c r="B618" s="18"/>
      <c r="C618" s="1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9"/>
      <c r="R618" s="28"/>
      <c r="S618" s="28"/>
      <c r="T618" s="28"/>
      <c r="U618" s="28"/>
      <c r="V618" s="70"/>
      <c r="W618" s="70"/>
      <c r="X618" s="149"/>
      <c r="Y618" s="28"/>
      <c r="Z618" s="28"/>
      <c r="AA618" s="77"/>
      <c r="AB618" s="77"/>
      <c r="AC618" s="28"/>
      <c r="AD618" s="74"/>
      <c r="AE618" s="36"/>
      <c r="AF618" s="28"/>
      <c r="AG618" s="28"/>
      <c r="AH618" s="28"/>
      <c r="AI618" s="28"/>
      <c r="AJ618" s="28"/>
      <c r="AK618" s="28"/>
      <c r="AL618" s="18"/>
      <c r="AM618" s="18"/>
      <c r="AN618" s="18"/>
      <c r="AO618" s="227"/>
      <c r="AP618" s="212"/>
      <c r="AQ618" s="212"/>
      <c r="AR618" s="212"/>
      <c r="AS618" s="84"/>
      <c r="AT618" s="84"/>
      <c r="AU618" s="85"/>
      <c r="AV618" s="94"/>
      <c r="AW618" s="94"/>
      <c r="AX618" s="94"/>
      <c r="AY618" s="94"/>
      <c r="AZ618" s="94"/>
      <c r="BA618" s="94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</row>
    <row r="619" ht="12.75" customHeight="1">
      <c r="A619" s="18"/>
      <c r="B619" s="18"/>
      <c r="C619" s="1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9"/>
      <c r="R619" s="28"/>
      <c r="S619" s="28"/>
      <c r="T619" s="28"/>
      <c r="U619" s="28"/>
      <c r="V619" s="70"/>
      <c r="W619" s="70"/>
      <c r="X619" s="149"/>
      <c r="Y619" s="28"/>
      <c r="Z619" s="28"/>
      <c r="AA619" s="77"/>
      <c r="AB619" s="77"/>
      <c r="AC619" s="28"/>
      <c r="AD619" s="74"/>
      <c r="AE619" s="36"/>
      <c r="AF619" s="28"/>
      <c r="AG619" s="28"/>
      <c r="AH619" s="28"/>
      <c r="AI619" s="28"/>
      <c r="AJ619" s="28"/>
      <c r="AK619" s="28"/>
      <c r="AL619" s="18"/>
      <c r="AM619" s="18"/>
      <c r="AN619" s="18"/>
      <c r="AO619" s="227"/>
      <c r="AP619" s="212"/>
      <c r="AQ619" s="212"/>
      <c r="AR619" s="212"/>
      <c r="AS619" s="84"/>
      <c r="AT619" s="84"/>
      <c r="AU619" s="85"/>
      <c r="AV619" s="94"/>
      <c r="AW619" s="94"/>
      <c r="AX619" s="94"/>
      <c r="AY619" s="94"/>
      <c r="AZ619" s="94"/>
      <c r="BA619" s="94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</row>
    <row r="620" ht="12.75" customHeight="1">
      <c r="A620" s="18"/>
      <c r="B620" s="18"/>
      <c r="C620" s="1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9"/>
      <c r="R620" s="28"/>
      <c r="S620" s="28"/>
      <c r="T620" s="28"/>
      <c r="U620" s="28"/>
      <c r="V620" s="70"/>
      <c r="W620" s="70"/>
      <c r="X620" s="149"/>
      <c r="Y620" s="28"/>
      <c r="Z620" s="28"/>
      <c r="AA620" s="77"/>
      <c r="AB620" s="77"/>
      <c r="AC620" s="28"/>
      <c r="AD620" s="74"/>
      <c r="AE620" s="36"/>
      <c r="AF620" s="28"/>
      <c r="AG620" s="28"/>
      <c r="AH620" s="28"/>
      <c r="AI620" s="28"/>
      <c r="AJ620" s="28"/>
      <c r="AK620" s="28"/>
      <c r="AL620" s="18"/>
      <c r="AM620" s="18"/>
      <c r="AN620" s="18"/>
      <c r="AO620" s="227"/>
      <c r="AP620" s="212"/>
      <c r="AQ620" s="212"/>
      <c r="AR620" s="212"/>
      <c r="AS620" s="84"/>
      <c r="AT620" s="84"/>
      <c r="AU620" s="85"/>
      <c r="AV620" s="94"/>
      <c r="AW620" s="94"/>
      <c r="AX620" s="94"/>
      <c r="AY620" s="94"/>
      <c r="AZ620" s="94"/>
      <c r="BA620" s="94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</row>
    <row r="621" ht="12.75" customHeight="1">
      <c r="A621" s="18"/>
      <c r="B621" s="18"/>
      <c r="C621" s="1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9"/>
      <c r="R621" s="28"/>
      <c r="S621" s="28"/>
      <c r="T621" s="28"/>
      <c r="U621" s="28"/>
      <c r="V621" s="70"/>
      <c r="W621" s="70"/>
      <c r="X621" s="149"/>
      <c r="Y621" s="28"/>
      <c r="Z621" s="28"/>
      <c r="AA621" s="77"/>
      <c r="AB621" s="77"/>
      <c r="AC621" s="28"/>
      <c r="AD621" s="74"/>
      <c r="AE621" s="36"/>
      <c r="AF621" s="28"/>
      <c r="AG621" s="28"/>
      <c r="AH621" s="28"/>
      <c r="AI621" s="28"/>
      <c r="AJ621" s="28"/>
      <c r="AK621" s="28"/>
      <c r="AL621" s="18"/>
      <c r="AM621" s="18"/>
      <c r="AN621" s="18"/>
      <c r="AO621" s="227"/>
      <c r="AP621" s="212"/>
      <c r="AQ621" s="212"/>
      <c r="AR621" s="212"/>
      <c r="AS621" s="84"/>
      <c r="AT621" s="84"/>
      <c r="AU621" s="85"/>
      <c r="AV621" s="94"/>
      <c r="AW621" s="94"/>
      <c r="AX621" s="94"/>
      <c r="AY621" s="94"/>
      <c r="AZ621" s="94"/>
      <c r="BA621" s="94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</row>
    <row r="622" ht="12.75" customHeight="1">
      <c r="A622" s="18"/>
      <c r="B622" s="18"/>
      <c r="C622" s="1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9"/>
      <c r="R622" s="28"/>
      <c r="S622" s="28"/>
      <c r="T622" s="28"/>
      <c r="U622" s="28"/>
      <c r="V622" s="70"/>
      <c r="W622" s="70"/>
      <c r="X622" s="149"/>
      <c r="Y622" s="28"/>
      <c r="Z622" s="28"/>
      <c r="AA622" s="77"/>
      <c r="AB622" s="77"/>
      <c r="AC622" s="28"/>
      <c r="AD622" s="74"/>
      <c r="AE622" s="36"/>
      <c r="AF622" s="28"/>
      <c r="AG622" s="28"/>
      <c r="AH622" s="28"/>
      <c r="AI622" s="28"/>
      <c r="AJ622" s="28"/>
      <c r="AK622" s="28"/>
      <c r="AL622" s="18"/>
      <c r="AM622" s="18"/>
      <c r="AN622" s="18"/>
      <c r="AO622" s="227"/>
      <c r="AP622" s="212"/>
      <c r="AQ622" s="212"/>
      <c r="AR622" s="212"/>
      <c r="AS622" s="84"/>
      <c r="AT622" s="84"/>
      <c r="AU622" s="85"/>
      <c r="AV622" s="94"/>
      <c r="AW622" s="94"/>
      <c r="AX622" s="94"/>
      <c r="AY622" s="94"/>
      <c r="AZ622" s="94"/>
      <c r="BA622" s="94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</row>
    <row r="623" ht="12.75" customHeight="1">
      <c r="A623" s="18"/>
      <c r="B623" s="18"/>
      <c r="C623" s="1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9"/>
      <c r="R623" s="28"/>
      <c r="S623" s="28"/>
      <c r="T623" s="28"/>
      <c r="U623" s="28"/>
      <c r="V623" s="70"/>
      <c r="W623" s="70"/>
      <c r="X623" s="149"/>
      <c r="Y623" s="28"/>
      <c r="Z623" s="28"/>
      <c r="AA623" s="77"/>
      <c r="AB623" s="77"/>
      <c r="AC623" s="28"/>
      <c r="AD623" s="74"/>
      <c r="AE623" s="36"/>
      <c r="AF623" s="28"/>
      <c r="AG623" s="28"/>
      <c r="AH623" s="28"/>
      <c r="AI623" s="28"/>
      <c r="AJ623" s="28"/>
      <c r="AK623" s="28"/>
      <c r="AL623" s="18"/>
      <c r="AM623" s="18"/>
      <c r="AN623" s="18"/>
      <c r="AO623" s="227"/>
      <c r="AP623" s="212"/>
      <c r="AQ623" s="212"/>
      <c r="AR623" s="212"/>
      <c r="AS623" s="84"/>
      <c r="AT623" s="84"/>
      <c r="AU623" s="85"/>
      <c r="AV623" s="94"/>
      <c r="AW623" s="94"/>
      <c r="AX623" s="94"/>
      <c r="AY623" s="94"/>
      <c r="AZ623" s="94"/>
      <c r="BA623" s="94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</row>
    <row r="624" ht="12.75" customHeight="1">
      <c r="A624" s="18"/>
      <c r="B624" s="18"/>
      <c r="C624" s="1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9"/>
      <c r="R624" s="28"/>
      <c r="S624" s="28"/>
      <c r="T624" s="28"/>
      <c r="U624" s="28"/>
      <c r="V624" s="70"/>
      <c r="W624" s="70"/>
      <c r="X624" s="149"/>
      <c r="Y624" s="28"/>
      <c r="Z624" s="28"/>
      <c r="AA624" s="77"/>
      <c r="AB624" s="77"/>
      <c r="AC624" s="28"/>
      <c r="AD624" s="74"/>
      <c r="AE624" s="36"/>
      <c r="AF624" s="28"/>
      <c r="AG624" s="28"/>
      <c r="AH624" s="28"/>
      <c r="AI624" s="28"/>
      <c r="AJ624" s="28"/>
      <c r="AK624" s="28"/>
      <c r="AL624" s="18"/>
      <c r="AM624" s="18"/>
      <c r="AN624" s="18"/>
      <c r="AO624" s="227"/>
      <c r="AP624" s="212"/>
      <c r="AQ624" s="212"/>
      <c r="AR624" s="212"/>
      <c r="AS624" s="84"/>
      <c r="AT624" s="84"/>
      <c r="AU624" s="85"/>
      <c r="AV624" s="94"/>
      <c r="AW624" s="94"/>
      <c r="AX624" s="94"/>
      <c r="AY624" s="94"/>
      <c r="AZ624" s="94"/>
      <c r="BA624" s="94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</row>
    <row r="625" ht="12.75" customHeight="1">
      <c r="A625" s="18"/>
      <c r="B625" s="18"/>
      <c r="C625" s="1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9"/>
      <c r="R625" s="28"/>
      <c r="S625" s="28"/>
      <c r="T625" s="28"/>
      <c r="U625" s="28"/>
      <c r="V625" s="70"/>
      <c r="W625" s="70"/>
      <c r="X625" s="149"/>
      <c r="Y625" s="28"/>
      <c r="Z625" s="28"/>
      <c r="AA625" s="77"/>
      <c r="AB625" s="77"/>
      <c r="AC625" s="28"/>
      <c r="AD625" s="74"/>
      <c r="AE625" s="36"/>
      <c r="AF625" s="28"/>
      <c r="AG625" s="28"/>
      <c r="AH625" s="28"/>
      <c r="AI625" s="28"/>
      <c r="AJ625" s="28"/>
      <c r="AK625" s="28"/>
      <c r="AL625" s="18"/>
      <c r="AM625" s="18"/>
      <c r="AN625" s="18"/>
      <c r="AO625" s="227"/>
      <c r="AP625" s="212"/>
      <c r="AQ625" s="212"/>
      <c r="AR625" s="212"/>
      <c r="AS625" s="84"/>
      <c r="AT625" s="84"/>
      <c r="AU625" s="85"/>
      <c r="AV625" s="94"/>
      <c r="AW625" s="94"/>
      <c r="AX625" s="94"/>
      <c r="AY625" s="94"/>
      <c r="AZ625" s="94"/>
      <c r="BA625" s="94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</row>
    <row r="626" ht="12.75" customHeight="1">
      <c r="A626" s="18"/>
      <c r="B626" s="18"/>
      <c r="C626" s="1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9"/>
      <c r="R626" s="28"/>
      <c r="S626" s="28"/>
      <c r="T626" s="28"/>
      <c r="U626" s="28"/>
      <c r="V626" s="70"/>
      <c r="W626" s="70"/>
      <c r="X626" s="149"/>
      <c r="Y626" s="28"/>
      <c r="Z626" s="28"/>
      <c r="AA626" s="77"/>
      <c r="AB626" s="77"/>
      <c r="AC626" s="28"/>
      <c r="AD626" s="74"/>
      <c r="AE626" s="36"/>
      <c r="AF626" s="28"/>
      <c r="AG626" s="28"/>
      <c r="AH626" s="28"/>
      <c r="AI626" s="28"/>
      <c r="AJ626" s="28"/>
      <c r="AK626" s="28"/>
      <c r="AL626" s="18"/>
      <c r="AM626" s="18"/>
      <c r="AN626" s="18"/>
      <c r="AO626" s="227"/>
      <c r="AP626" s="212"/>
      <c r="AQ626" s="212"/>
      <c r="AR626" s="212"/>
      <c r="AS626" s="84"/>
      <c r="AT626" s="84"/>
      <c r="AU626" s="85"/>
      <c r="AV626" s="94"/>
      <c r="AW626" s="94"/>
      <c r="AX626" s="94"/>
      <c r="AY626" s="94"/>
      <c r="AZ626" s="94"/>
      <c r="BA626" s="94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</row>
    <row r="627" ht="12.75" customHeight="1">
      <c r="A627" s="18"/>
      <c r="B627" s="18"/>
      <c r="C627" s="1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9"/>
      <c r="R627" s="28"/>
      <c r="S627" s="28"/>
      <c r="T627" s="28"/>
      <c r="U627" s="28"/>
      <c r="V627" s="70"/>
      <c r="W627" s="70"/>
      <c r="X627" s="149"/>
      <c r="Y627" s="28"/>
      <c r="Z627" s="28"/>
      <c r="AA627" s="77"/>
      <c r="AB627" s="77"/>
      <c r="AC627" s="28"/>
      <c r="AD627" s="74"/>
      <c r="AE627" s="36"/>
      <c r="AF627" s="28"/>
      <c r="AG627" s="28"/>
      <c r="AH627" s="28"/>
      <c r="AI627" s="28"/>
      <c r="AJ627" s="28"/>
      <c r="AK627" s="28"/>
      <c r="AL627" s="18"/>
      <c r="AM627" s="18"/>
      <c r="AN627" s="18"/>
      <c r="AO627" s="227"/>
      <c r="AP627" s="212"/>
      <c r="AQ627" s="212"/>
      <c r="AR627" s="212"/>
      <c r="AS627" s="84"/>
      <c r="AT627" s="84"/>
      <c r="AU627" s="85"/>
      <c r="AV627" s="94"/>
      <c r="AW627" s="94"/>
      <c r="AX627" s="94"/>
      <c r="AY627" s="94"/>
      <c r="AZ627" s="94"/>
      <c r="BA627" s="94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</row>
    <row r="628" ht="12.75" customHeight="1">
      <c r="A628" s="18"/>
      <c r="B628" s="18"/>
      <c r="C628" s="1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9"/>
      <c r="R628" s="28"/>
      <c r="S628" s="28"/>
      <c r="T628" s="28"/>
      <c r="U628" s="28"/>
      <c r="V628" s="70"/>
      <c r="W628" s="70"/>
      <c r="X628" s="149"/>
      <c r="Y628" s="28"/>
      <c r="Z628" s="28"/>
      <c r="AA628" s="77"/>
      <c r="AB628" s="77"/>
      <c r="AC628" s="28"/>
      <c r="AD628" s="74"/>
      <c r="AE628" s="36"/>
      <c r="AF628" s="28"/>
      <c r="AG628" s="28"/>
      <c r="AH628" s="28"/>
      <c r="AI628" s="28"/>
      <c r="AJ628" s="28"/>
      <c r="AK628" s="28"/>
      <c r="AL628" s="18"/>
      <c r="AM628" s="18"/>
      <c r="AN628" s="18"/>
      <c r="AO628" s="227"/>
      <c r="AP628" s="212"/>
      <c r="AQ628" s="212"/>
      <c r="AR628" s="212"/>
      <c r="AS628" s="84"/>
      <c r="AT628" s="84"/>
      <c r="AU628" s="85"/>
      <c r="AV628" s="94"/>
      <c r="AW628" s="94"/>
      <c r="AX628" s="94"/>
      <c r="AY628" s="94"/>
      <c r="AZ628" s="94"/>
      <c r="BA628" s="94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</row>
    <row r="629" ht="12.75" customHeight="1">
      <c r="A629" s="18"/>
      <c r="B629" s="18"/>
      <c r="C629" s="1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9"/>
      <c r="R629" s="28"/>
      <c r="S629" s="28"/>
      <c r="T629" s="28"/>
      <c r="U629" s="28"/>
      <c r="V629" s="70"/>
      <c r="W629" s="70"/>
      <c r="X629" s="149"/>
      <c r="Y629" s="28"/>
      <c r="Z629" s="28"/>
      <c r="AA629" s="77"/>
      <c r="AB629" s="77"/>
      <c r="AC629" s="28"/>
      <c r="AD629" s="74"/>
      <c r="AE629" s="36"/>
      <c r="AF629" s="28"/>
      <c r="AG629" s="28"/>
      <c r="AH629" s="28"/>
      <c r="AI629" s="28"/>
      <c r="AJ629" s="28"/>
      <c r="AK629" s="28"/>
      <c r="AL629" s="18"/>
      <c r="AM629" s="18"/>
      <c r="AN629" s="18"/>
      <c r="AO629" s="227"/>
      <c r="AP629" s="212"/>
      <c r="AQ629" s="212"/>
      <c r="AR629" s="212"/>
      <c r="AS629" s="84"/>
      <c r="AT629" s="84"/>
      <c r="AU629" s="85"/>
      <c r="AV629" s="94"/>
      <c r="AW629" s="94"/>
      <c r="AX629" s="94"/>
      <c r="AY629" s="94"/>
      <c r="AZ629" s="94"/>
      <c r="BA629" s="94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</row>
    <row r="630" ht="12.75" customHeight="1">
      <c r="A630" s="18"/>
      <c r="B630" s="18"/>
      <c r="C630" s="1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9"/>
      <c r="R630" s="28"/>
      <c r="S630" s="28"/>
      <c r="T630" s="28"/>
      <c r="U630" s="28"/>
      <c r="V630" s="70"/>
      <c r="W630" s="70"/>
      <c r="X630" s="149"/>
      <c r="Y630" s="28"/>
      <c r="Z630" s="28"/>
      <c r="AA630" s="77"/>
      <c r="AB630" s="77"/>
      <c r="AC630" s="28"/>
      <c r="AD630" s="74"/>
      <c r="AE630" s="36"/>
      <c r="AF630" s="28"/>
      <c r="AG630" s="28"/>
      <c r="AH630" s="28"/>
      <c r="AI630" s="28"/>
      <c r="AJ630" s="28"/>
      <c r="AK630" s="28"/>
      <c r="AL630" s="18"/>
      <c r="AM630" s="18"/>
      <c r="AN630" s="18"/>
      <c r="AO630" s="227"/>
      <c r="AP630" s="212"/>
      <c r="AQ630" s="212"/>
      <c r="AR630" s="212"/>
      <c r="AS630" s="84"/>
      <c r="AT630" s="84"/>
      <c r="AU630" s="85"/>
      <c r="AV630" s="94"/>
      <c r="AW630" s="94"/>
      <c r="AX630" s="94"/>
      <c r="AY630" s="94"/>
      <c r="AZ630" s="94"/>
      <c r="BA630" s="94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</row>
    <row r="631" ht="12.75" customHeight="1">
      <c r="A631" s="18"/>
      <c r="B631" s="18"/>
      <c r="C631" s="1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9"/>
      <c r="R631" s="28"/>
      <c r="S631" s="28"/>
      <c r="T631" s="28"/>
      <c r="U631" s="28"/>
      <c r="V631" s="70"/>
      <c r="W631" s="70"/>
      <c r="X631" s="149"/>
      <c r="Y631" s="28"/>
      <c r="Z631" s="28"/>
      <c r="AA631" s="77"/>
      <c r="AB631" s="77"/>
      <c r="AC631" s="28"/>
      <c r="AD631" s="74"/>
      <c r="AE631" s="36"/>
      <c r="AF631" s="28"/>
      <c r="AG631" s="28"/>
      <c r="AH631" s="28"/>
      <c r="AI631" s="28"/>
      <c r="AJ631" s="28"/>
      <c r="AK631" s="28"/>
      <c r="AL631" s="18"/>
      <c r="AM631" s="18"/>
      <c r="AN631" s="18"/>
      <c r="AO631" s="227"/>
      <c r="AP631" s="212"/>
      <c r="AQ631" s="212"/>
      <c r="AR631" s="212"/>
      <c r="AS631" s="84"/>
      <c r="AT631" s="84"/>
      <c r="AU631" s="85"/>
      <c r="AV631" s="94"/>
      <c r="AW631" s="94"/>
      <c r="AX631" s="94"/>
      <c r="AY631" s="94"/>
      <c r="AZ631" s="94"/>
      <c r="BA631" s="94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</row>
    <row r="632" ht="12.75" customHeight="1">
      <c r="A632" s="18"/>
      <c r="B632" s="18"/>
      <c r="C632" s="1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9"/>
      <c r="R632" s="28"/>
      <c r="S632" s="28"/>
      <c r="T632" s="28"/>
      <c r="U632" s="28"/>
      <c r="V632" s="70"/>
      <c r="W632" s="70"/>
      <c r="X632" s="149"/>
      <c r="Y632" s="28"/>
      <c r="Z632" s="28"/>
      <c r="AA632" s="77"/>
      <c r="AB632" s="77"/>
      <c r="AC632" s="28"/>
      <c r="AD632" s="74"/>
      <c r="AE632" s="36"/>
      <c r="AF632" s="28"/>
      <c r="AG632" s="28"/>
      <c r="AH632" s="28"/>
      <c r="AI632" s="28"/>
      <c r="AJ632" s="28"/>
      <c r="AK632" s="28"/>
      <c r="AL632" s="18"/>
      <c r="AM632" s="18"/>
      <c r="AN632" s="18"/>
      <c r="AO632" s="227"/>
      <c r="AP632" s="212"/>
      <c r="AQ632" s="212"/>
      <c r="AR632" s="212"/>
      <c r="AS632" s="84"/>
      <c r="AT632" s="84"/>
      <c r="AU632" s="85"/>
      <c r="AV632" s="94"/>
      <c r="AW632" s="94"/>
      <c r="AX632" s="94"/>
      <c r="AY632" s="94"/>
      <c r="AZ632" s="94"/>
      <c r="BA632" s="94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</row>
    <row r="633" ht="12.75" customHeight="1">
      <c r="A633" s="18"/>
      <c r="B633" s="18"/>
      <c r="C633" s="1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9"/>
      <c r="R633" s="28"/>
      <c r="S633" s="28"/>
      <c r="T633" s="28"/>
      <c r="U633" s="28"/>
      <c r="V633" s="70"/>
      <c r="W633" s="70"/>
      <c r="X633" s="149"/>
      <c r="Y633" s="28"/>
      <c r="Z633" s="28"/>
      <c r="AA633" s="77"/>
      <c r="AB633" s="77"/>
      <c r="AC633" s="28"/>
      <c r="AD633" s="74"/>
      <c r="AE633" s="36"/>
      <c r="AF633" s="28"/>
      <c r="AG633" s="28"/>
      <c r="AH633" s="28"/>
      <c r="AI633" s="28"/>
      <c r="AJ633" s="28"/>
      <c r="AK633" s="28"/>
      <c r="AL633" s="18"/>
      <c r="AM633" s="18"/>
      <c r="AN633" s="18"/>
      <c r="AO633" s="227"/>
      <c r="AP633" s="212"/>
      <c r="AQ633" s="212"/>
      <c r="AR633" s="212"/>
      <c r="AS633" s="84"/>
      <c r="AT633" s="84"/>
      <c r="AU633" s="85"/>
      <c r="AV633" s="94"/>
      <c r="AW633" s="94"/>
      <c r="AX633" s="94"/>
      <c r="AY633" s="94"/>
      <c r="AZ633" s="94"/>
      <c r="BA633" s="94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</row>
    <row r="634" ht="12.75" customHeight="1">
      <c r="A634" s="18"/>
      <c r="B634" s="18"/>
      <c r="C634" s="1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9"/>
      <c r="R634" s="28"/>
      <c r="S634" s="28"/>
      <c r="T634" s="28"/>
      <c r="U634" s="28"/>
      <c r="V634" s="70"/>
      <c r="W634" s="70"/>
      <c r="X634" s="149"/>
      <c r="Y634" s="28"/>
      <c r="Z634" s="28"/>
      <c r="AA634" s="77"/>
      <c r="AB634" s="77"/>
      <c r="AC634" s="28"/>
      <c r="AD634" s="74"/>
      <c r="AE634" s="36"/>
      <c r="AF634" s="28"/>
      <c r="AG634" s="28"/>
      <c r="AH634" s="28"/>
      <c r="AI634" s="28"/>
      <c r="AJ634" s="28"/>
      <c r="AK634" s="28"/>
      <c r="AL634" s="18"/>
      <c r="AM634" s="18"/>
      <c r="AN634" s="18"/>
      <c r="AO634" s="227"/>
      <c r="AP634" s="212"/>
      <c r="AQ634" s="212"/>
      <c r="AR634" s="212"/>
      <c r="AS634" s="84"/>
      <c r="AT634" s="84"/>
      <c r="AU634" s="85"/>
      <c r="AV634" s="94"/>
      <c r="AW634" s="94"/>
      <c r="AX634" s="94"/>
      <c r="AY634" s="94"/>
      <c r="AZ634" s="94"/>
      <c r="BA634" s="94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</row>
    <row r="635" ht="12.75" customHeight="1">
      <c r="A635" s="18"/>
      <c r="B635" s="18"/>
      <c r="C635" s="1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9"/>
      <c r="R635" s="28"/>
      <c r="S635" s="28"/>
      <c r="T635" s="28"/>
      <c r="U635" s="28"/>
      <c r="V635" s="70"/>
      <c r="W635" s="70"/>
      <c r="X635" s="149"/>
      <c r="Y635" s="28"/>
      <c r="Z635" s="28"/>
      <c r="AA635" s="77"/>
      <c r="AB635" s="77"/>
      <c r="AC635" s="28"/>
      <c r="AD635" s="74"/>
      <c r="AE635" s="36"/>
      <c r="AF635" s="28"/>
      <c r="AG635" s="28"/>
      <c r="AH635" s="28"/>
      <c r="AI635" s="28"/>
      <c r="AJ635" s="28"/>
      <c r="AK635" s="28"/>
      <c r="AL635" s="18"/>
      <c r="AM635" s="18"/>
      <c r="AN635" s="18"/>
      <c r="AO635" s="227"/>
      <c r="AP635" s="212"/>
      <c r="AQ635" s="212"/>
      <c r="AR635" s="212"/>
      <c r="AS635" s="84"/>
      <c r="AT635" s="84"/>
      <c r="AU635" s="85"/>
      <c r="AV635" s="94"/>
      <c r="AW635" s="94"/>
      <c r="AX635" s="94"/>
      <c r="AY635" s="94"/>
      <c r="AZ635" s="94"/>
      <c r="BA635" s="94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</row>
    <row r="636" ht="12.75" customHeight="1">
      <c r="A636" s="18"/>
      <c r="B636" s="18"/>
      <c r="C636" s="1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9"/>
      <c r="R636" s="28"/>
      <c r="S636" s="28"/>
      <c r="T636" s="28"/>
      <c r="U636" s="28"/>
      <c r="V636" s="70"/>
      <c r="W636" s="70"/>
      <c r="X636" s="149"/>
      <c r="Y636" s="28"/>
      <c r="Z636" s="28"/>
      <c r="AA636" s="77"/>
      <c r="AB636" s="77"/>
      <c r="AC636" s="28"/>
      <c r="AD636" s="74"/>
      <c r="AE636" s="36"/>
      <c r="AF636" s="28"/>
      <c r="AG636" s="28"/>
      <c r="AH636" s="28"/>
      <c r="AI636" s="28"/>
      <c r="AJ636" s="28"/>
      <c r="AK636" s="28"/>
      <c r="AL636" s="18"/>
      <c r="AM636" s="18"/>
      <c r="AN636" s="18"/>
      <c r="AO636" s="227"/>
      <c r="AP636" s="212"/>
      <c r="AQ636" s="212"/>
      <c r="AR636" s="212"/>
      <c r="AS636" s="84"/>
      <c r="AT636" s="84"/>
      <c r="AU636" s="85"/>
      <c r="AV636" s="94"/>
      <c r="AW636" s="94"/>
      <c r="AX636" s="94"/>
      <c r="AY636" s="94"/>
      <c r="AZ636" s="94"/>
      <c r="BA636" s="94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</row>
    <row r="637" ht="12.75" customHeight="1">
      <c r="A637" s="18"/>
      <c r="B637" s="18"/>
      <c r="C637" s="1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9"/>
      <c r="R637" s="28"/>
      <c r="S637" s="28"/>
      <c r="T637" s="28"/>
      <c r="U637" s="28"/>
      <c r="V637" s="70"/>
      <c r="W637" s="70"/>
      <c r="X637" s="149"/>
      <c r="Y637" s="28"/>
      <c r="Z637" s="28"/>
      <c r="AA637" s="77"/>
      <c r="AB637" s="77"/>
      <c r="AC637" s="28"/>
      <c r="AD637" s="74"/>
      <c r="AE637" s="36"/>
      <c r="AF637" s="28"/>
      <c r="AG637" s="28"/>
      <c r="AH637" s="28"/>
      <c r="AI637" s="28"/>
      <c r="AJ637" s="28"/>
      <c r="AK637" s="28"/>
      <c r="AL637" s="18"/>
      <c r="AM637" s="18"/>
      <c r="AN637" s="18"/>
      <c r="AO637" s="227"/>
      <c r="AP637" s="212"/>
      <c r="AQ637" s="212"/>
      <c r="AR637" s="212"/>
      <c r="AS637" s="84"/>
      <c r="AT637" s="84"/>
      <c r="AU637" s="85"/>
      <c r="AV637" s="94"/>
      <c r="AW637" s="94"/>
      <c r="AX637" s="94"/>
      <c r="AY637" s="94"/>
      <c r="AZ637" s="94"/>
      <c r="BA637" s="94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</row>
    <row r="638" ht="12.75" customHeight="1">
      <c r="A638" s="18"/>
      <c r="B638" s="18"/>
      <c r="C638" s="1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9"/>
      <c r="R638" s="28"/>
      <c r="S638" s="28"/>
      <c r="T638" s="28"/>
      <c r="U638" s="28"/>
      <c r="V638" s="70"/>
      <c r="W638" s="70"/>
      <c r="X638" s="149"/>
      <c r="Y638" s="28"/>
      <c r="Z638" s="28"/>
      <c r="AA638" s="77"/>
      <c r="AB638" s="77"/>
      <c r="AC638" s="28"/>
      <c r="AD638" s="74"/>
      <c r="AE638" s="36"/>
      <c r="AF638" s="28"/>
      <c r="AG638" s="28"/>
      <c r="AH638" s="28"/>
      <c r="AI638" s="28"/>
      <c r="AJ638" s="28"/>
      <c r="AK638" s="28"/>
      <c r="AL638" s="18"/>
      <c r="AM638" s="18"/>
      <c r="AN638" s="18"/>
      <c r="AO638" s="227"/>
      <c r="AP638" s="212"/>
      <c r="AQ638" s="212"/>
      <c r="AR638" s="212"/>
      <c r="AS638" s="84"/>
      <c r="AT638" s="84"/>
      <c r="AU638" s="85"/>
      <c r="AV638" s="94"/>
      <c r="AW638" s="94"/>
      <c r="AX638" s="94"/>
      <c r="AY638" s="94"/>
      <c r="AZ638" s="94"/>
      <c r="BA638" s="94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</row>
    <row r="639" ht="12.75" customHeight="1">
      <c r="A639" s="18"/>
      <c r="B639" s="18"/>
      <c r="C639" s="1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9"/>
      <c r="R639" s="28"/>
      <c r="S639" s="28"/>
      <c r="T639" s="28"/>
      <c r="U639" s="28"/>
      <c r="V639" s="70"/>
      <c r="W639" s="70"/>
      <c r="X639" s="149"/>
      <c r="Y639" s="28"/>
      <c r="Z639" s="28"/>
      <c r="AA639" s="77"/>
      <c r="AB639" s="77"/>
      <c r="AC639" s="28"/>
      <c r="AD639" s="74"/>
      <c r="AE639" s="36"/>
      <c r="AF639" s="28"/>
      <c r="AG639" s="28"/>
      <c r="AH639" s="28"/>
      <c r="AI639" s="28"/>
      <c r="AJ639" s="28"/>
      <c r="AK639" s="28"/>
      <c r="AL639" s="18"/>
      <c r="AM639" s="18"/>
      <c r="AN639" s="18"/>
      <c r="AO639" s="227"/>
      <c r="AP639" s="212"/>
      <c r="AQ639" s="212"/>
      <c r="AR639" s="212"/>
      <c r="AS639" s="84"/>
      <c r="AT639" s="84"/>
      <c r="AU639" s="85"/>
      <c r="AV639" s="94"/>
      <c r="AW639" s="94"/>
      <c r="AX639" s="94"/>
      <c r="AY639" s="94"/>
      <c r="AZ639" s="94"/>
      <c r="BA639" s="94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</row>
    <row r="640" ht="12.75" customHeight="1">
      <c r="A640" s="18"/>
      <c r="B640" s="18"/>
      <c r="C640" s="1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9"/>
      <c r="R640" s="28"/>
      <c r="S640" s="28"/>
      <c r="T640" s="28"/>
      <c r="U640" s="28"/>
      <c r="V640" s="70"/>
      <c r="W640" s="70"/>
      <c r="X640" s="149"/>
      <c r="Y640" s="28"/>
      <c r="Z640" s="28"/>
      <c r="AA640" s="77"/>
      <c r="AB640" s="77"/>
      <c r="AC640" s="28"/>
      <c r="AD640" s="74"/>
      <c r="AE640" s="36"/>
      <c r="AF640" s="28"/>
      <c r="AG640" s="28"/>
      <c r="AH640" s="28"/>
      <c r="AI640" s="28"/>
      <c r="AJ640" s="28"/>
      <c r="AK640" s="28"/>
      <c r="AL640" s="18"/>
      <c r="AM640" s="18"/>
      <c r="AN640" s="18"/>
      <c r="AO640" s="227"/>
      <c r="AP640" s="212"/>
      <c r="AQ640" s="212"/>
      <c r="AR640" s="212"/>
      <c r="AS640" s="84"/>
      <c r="AT640" s="84"/>
      <c r="AU640" s="85"/>
      <c r="AV640" s="94"/>
      <c r="AW640" s="94"/>
      <c r="AX640" s="94"/>
      <c r="AY640" s="94"/>
      <c r="AZ640" s="94"/>
      <c r="BA640" s="94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</row>
    <row r="641" ht="12.75" customHeight="1">
      <c r="A641" s="18"/>
      <c r="B641" s="18"/>
      <c r="C641" s="1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9"/>
      <c r="R641" s="28"/>
      <c r="S641" s="28"/>
      <c r="T641" s="28"/>
      <c r="U641" s="28"/>
      <c r="V641" s="70"/>
      <c r="W641" s="70"/>
      <c r="X641" s="149"/>
      <c r="Y641" s="28"/>
      <c r="Z641" s="28"/>
      <c r="AA641" s="77"/>
      <c r="AB641" s="77"/>
      <c r="AC641" s="28"/>
      <c r="AD641" s="74"/>
      <c r="AE641" s="36"/>
      <c r="AF641" s="28"/>
      <c r="AG641" s="28"/>
      <c r="AH641" s="28"/>
      <c r="AI641" s="28"/>
      <c r="AJ641" s="28"/>
      <c r="AK641" s="28"/>
      <c r="AL641" s="18"/>
      <c r="AM641" s="18"/>
      <c r="AN641" s="18"/>
      <c r="AO641" s="227"/>
      <c r="AP641" s="212"/>
      <c r="AQ641" s="212"/>
      <c r="AR641" s="212"/>
      <c r="AS641" s="84"/>
      <c r="AT641" s="84"/>
      <c r="AU641" s="85"/>
      <c r="AV641" s="94"/>
      <c r="AW641" s="94"/>
      <c r="AX641" s="94"/>
      <c r="AY641" s="94"/>
      <c r="AZ641" s="94"/>
      <c r="BA641" s="94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</row>
    <row r="642" ht="12.75" customHeight="1">
      <c r="A642" s="18"/>
      <c r="B642" s="18"/>
      <c r="C642" s="1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9"/>
      <c r="R642" s="28"/>
      <c r="S642" s="28"/>
      <c r="T642" s="28"/>
      <c r="U642" s="28"/>
      <c r="V642" s="70"/>
      <c r="W642" s="70"/>
      <c r="X642" s="149"/>
      <c r="Y642" s="28"/>
      <c r="Z642" s="28"/>
      <c r="AA642" s="77"/>
      <c r="AB642" s="77"/>
      <c r="AC642" s="28"/>
      <c r="AD642" s="74"/>
      <c r="AE642" s="36"/>
      <c r="AF642" s="28"/>
      <c r="AG642" s="28"/>
      <c r="AH642" s="28"/>
      <c r="AI642" s="28"/>
      <c r="AJ642" s="28"/>
      <c r="AK642" s="28"/>
      <c r="AL642" s="18"/>
      <c r="AM642" s="18"/>
      <c r="AN642" s="18"/>
      <c r="AO642" s="227"/>
      <c r="AP642" s="212"/>
      <c r="AQ642" s="212"/>
      <c r="AR642" s="212"/>
      <c r="AS642" s="84"/>
      <c r="AT642" s="84"/>
      <c r="AU642" s="85"/>
      <c r="AV642" s="94"/>
      <c r="AW642" s="94"/>
      <c r="AX642" s="94"/>
      <c r="AY642" s="94"/>
      <c r="AZ642" s="94"/>
      <c r="BA642" s="94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</row>
    <row r="643" ht="12.75" customHeight="1">
      <c r="A643" s="18"/>
      <c r="B643" s="18"/>
      <c r="C643" s="1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9"/>
      <c r="R643" s="28"/>
      <c r="S643" s="28"/>
      <c r="T643" s="28"/>
      <c r="U643" s="28"/>
      <c r="V643" s="70"/>
      <c r="W643" s="70"/>
      <c r="X643" s="149"/>
      <c r="Y643" s="28"/>
      <c r="Z643" s="28"/>
      <c r="AA643" s="77"/>
      <c r="AB643" s="77"/>
      <c r="AC643" s="28"/>
      <c r="AD643" s="74"/>
      <c r="AE643" s="36"/>
      <c r="AF643" s="28"/>
      <c r="AG643" s="28"/>
      <c r="AH643" s="28"/>
      <c r="AI643" s="28"/>
      <c r="AJ643" s="28"/>
      <c r="AK643" s="28"/>
      <c r="AL643" s="18"/>
      <c r="AM643" s="18"/>
      <c r="AN643" s="18"/>
      <c r="AO643" s="227"/>
      <c r="AP643" s="212"/>
      <c r="AQ643" s="212"/>
      <c r="AR643" s="212"/>
      <c r="AS643" s="84"/>
      <c r="AT643" s="84"/>
      <c r="AU643" s="85"/>
      <c r="AV643" s="94"/>
      <c r="AW643" s="94"/>
      <c r="AX643" s="94"/>
      <c r="AY643" s="94"/>
      <c r="AZ643" s="94"/>
      <c r="BA643" s="94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</row>
    <row r="644" ht="12.75" customHeight="1">
      <c r="A644" s="18"/>
      <c r="B644" s="18"/>
      <c r="C644" s="1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9"/>
      <c r="R644" s="28"/>
      <c r="S644" s="28"/>
      <c r="T644" s="28"/>
      <c r="U644" s="28"/>
      <c r="V644" s="70"/>
      <c r="W644" s="70"/>
      <c r="X644" s="149"/>
      <c r="Y644" s="28"/>
      <c r="Z644" s="28"/>
      <c r="AA644" s="77"/>
      <c r="AB644" s="77"/>
      <c r="AC644" s="28"/>
      <c r="AD644" s="74"/>
      <c r="AE644" s="36"/>
      <c r="AF644" s="28"/>
      <c r="AG644" s="28"/>
      <c r="AH644" s="28"/>
      <c r="AI644" s="28"/>
      <c r="AJ644" s="28"/>
      <c r="AK644" s="28"/>
      <c r="AL644" s="18"/>
      <c r="AM644" s="18"/>
      <c r="AN644" s="18"/>
      <c r="AO644" s="227"/>
      <c r="AP644" s="212"/>
      <c r="AQ644" s="212"/>
      <c r="AR644" s="212"/>
      <c r="AS644" s="84"/>
      <c r="AT644" s="84"/>
      <c r="AU644" s="85"/>
      <c r="AV644" s="94"/>
      <c r="AW644" s="94"/>
      <c r="AX644" s="94"/>
      <c r="AY644" s="94"/>
      <c r="AZ644" s="94"/>
      <c r="BA644" s="94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</row>
    <row r="645" ht="12.75" customHeight="1">
      <c r="A645" s="18"/>
      <c r="B645" s="18"/>
      <c r="C645" s="1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9"/>
      <c r="R645" s="28"/>
      <c r="S645" s="28"/>
      <c r="T645" s="28"/>
      <c r="U645" s="28"/>
      <c r="V645" s="70"/>
      <c r="W645" s="70"/>
      <c r="X645" s="149"/>
      <c r="Y645" s="28"/>
      <c r="Z645" s="28"/>
      <c r="AA645" s="77"/>
      <c r="AB645" s="77"/>
      <c r="AC645" s="28"/>
      <c r="AD645" s="74"/>
      <c r="AE645" s="36"/>
      <c r="AF645" s="28"/>
      <c r="AG645" s="28"/>
      <c r="AH645" s="28"/>
      <c r="AI645" s="28"/>
      <c r="AJ645" s="28"/>
      <c r="AK645" s="28"/>
      <c r="AL645" s="18"/>
      <c r="AM645" s="18"/>
      <c r="AN645" s="18"/>
      <c r="AO645" s="227"/>
      <c r="AP645" s="212"/>
      <c r="AQ645" s="212"/>
      <c r="AR645" s="212"/>
      <c r="AS645" s="84"/>
      <c r="AT645" s="84"/>
      <c r="AU645" s="85"/>
      <c r="AV645" s="94"/>
      <c r="AW645" s="94"/>
      <c r="AX645" s="94"/>
      <c r="AY645" s="94"/>
      <c r="AZ645" s="94"/>
      <c r="BA645" s="94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</row>
    <row r="646" ht="12.75" customHeight="1">
      <c r="A646" s="18"/>
      <c r="B646" s="18"/>
      <c r="C646" s="1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9"/>
      <c r="R646" s="28"/>
      <c r="S646" s="28"/>
      <c r="T646" s="28"/>
      <c r="U646" s="28"/>
      <c r="V646" s="70"/>
      <c r="W646" s="70"/>
      <c r="X646" s="149"/>
      <c r="Y646" s="28"/>
      <c r="Z646" s="28"/>
      <c r="AA646" s="77"/>
      <c r="AB646" s="77"/>
      <c r="AC646" s="28"/>
      <c r="AD646" s="74"/>
      <c r="AE646" s="36"/>
      <c r="AF646" s="28"/>
      <c r="AG646" s="28"/>
      <c r="AH646" s="28"/>
      <c r="AI646" s="28"/>
      <c r="AJ646" s="28"/>
      <c r="AK646" s="28"/>
      <c r="AL646" s="18"/>
      <c r="AM646" s="18"/>
      <c r="AN646" s="18"/>
      <c r="AO646" s="227"/>
      <c r="AP646" s="212"/>
      <c r="AQ646" s="212"/>
      <c r="AR646" s="212"/>
      <c r="AS646" s="84"/>
      <c r="AT646" s="84"/>
      <c r="AU646" s="85"/>
      <c r="AV646" s="94"/>
      <c r="AW646" s="94"/>
      <c r="AX646" s="94"/>
      <c r="AY646" s="94"/>
      <c r="AZ646" s="94"/>
      <c r="BA646" s="94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</row>
    <row r="647" ht="12.75" customHeight="1">
      <c r="A647" s="18"/>
      <c r="B647" s="18"/>
      <c r="C647" s="1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9"/>
      <c r="R647" s="28"/>
      <c r="S647" s="28"/>
      <c r="T647" s="28"/>
      <c r="U647" s="28"/>
      <c r="V647" s="70"/>
      <c r="W647" s="70"/>
      <c r="X647" s="149"/>
      <c r="Y647" s="28"/>
      <c r="Z647" s="28"/>
      <c r="AA647" s="77"/>
      <c r="AB647" s="77"/>
      <c r="AC647" s="28"/>
      <c r="AD647" s="74"/>
      <c r="AE647" s="36"/>
      <c r="AF647" s="28"/>
      <c r="AG647" s="28"/>
      <c r="AH647" s="28"/>
      <c r="AI647" s="28"/>
      <c r="AJ647" s="28"/>
      <c r="AK647" s="28"/>
      <c r="AL647" s="18"/>
      <c r="AM647" s="18"/>
      <c r="AN647" s="18"/>
      <c r="AO647" s="227"/>
      <c r="AP647" s="212"/>
      <c r="AQ647" s="212"/>
      <c r="AR647" s="212"/>
      <c r="AS647" s="84"/>
      <c r="AT647" s="84"/>
      <c r="AU647" s="85"/>
      <c r="AV647" s="94"/>
      <c r="AW647" s="94"/>
      <c r="AX647" s="94"/>
      <c r="AY647" s="94"/>
      <c r="AZ647" s="94"/>
      <c r="BA647" s="94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</row>
    <row r="648" ht="12.75" customHeight="1">
      <c r="A648" s="18"/>
      <c r="B648" s="18"/>
      <c r="C648" s="1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9"/>
      <c r="R648" s="28"/>
      <c r="S648" s="28"/>
      <c r="T648" s="28"/>
      <c r="U648" s="28"/>
      <c r="V648" s="70"/>
      <c r="W648" s="70"/>
      <c r="X648" s="149"/>
      <c r="Y648" s="28"/>
      <c r="Z648" s="28"/>
      <c r="AA648" s="77"/>
      <c r="AB648" s="77"/>
      <c r="AC648" s="28"/>
      <c r="AD648" s="74"/>
      <c r="AE648" s="36"/>
      <c r="AF648" s="28"/>
      <c r="AG648" s="28"/>
      <c r="AH648" s="28"/>
      <c r="AI648" s="28"/>
      <c r="AJ648" s="28"/>
      <c r="AK648" s="28"/>
      <c r="AL648" s="18"/>
      <c r="AM648" s="18"/>
      <c r="AN648" s="18"/>
      <c r="AO648" s="227"/>
      <c r="AP648" s="212"/>
      <c r="AQ648" s="212"/>
      <c r="AR648" s="212"/>
      <c r="AS648" s="84"/>
      <c r="AT648" s="84"/>
      <c r="AU648" s="85"/>
      <c r="AV648" s="94"/>
      <c r="AW648" s="94"/>
      <c r="AX648" s="94"/>
      <c r="AY648" s="94"/>
      <c r="AZ648" s="94"/>
      <c r="BA648" s="94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</row>
    <row r="649" ht="12.75" customHeight="1">
      <c r="A649" s="18"/>
      <c r="B649" s="18"/>
      <c r="C649" s="1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9"/>
      <c r="R649" s="28"/>
      <c r="S649" s="28"/>
      <c r="T649" s="28"/>
      <c r="U649" s="28"/>
      <c r="V649" s="70"/>
      <c r="W649" s="70"/>
      <c r="X649" s="149"/>
      <c r="Y649" s="28"/>
      <c r="Z649" s="28"/>
      <c r="AA649" s="77"/>
      <c r="AB649" s="77"/>
      <c r="AC649" s="28"/>
      <c r="AD649" s="74"/>
      <c r="AE649" s="36"/>
      <c r="AF649" s="28"/>
      <c r="AG649" s="28"/>
      <c r="AH649" s="28"/>
      <c r="AI649" s="28"/>
      <c r="AJ649" s="28"/>
      <c r="AK649" s="28"/>
      <c r="AL649" s="18"/>
      <c r="AM649" s="18"/>
      <c r="AN649" s="18"/>
      <c r="AO649" s="227"/>
      <c r="AP649" s="212"/>
      <c r="AQ649" s="212"/>
      <c r="AR649" s="212"/>
      <c r="AS649" s="84"/>
      <c r="AT649" s="84"/>
      <c r="AU649" s="85"/>
      <c r="AV649" s="94"/>
      <c r="AW649" s="94"/>
      <c r="AX649" s="94"/>
      <c r="AY649" s="94"/>
      <c r="AZ649" s="94"/>
      <c r="BA649" s="94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</row>
    <row r="650" ht="12.75" customHeight="1">
      <c r="A650" s="18"/>
      <c r="B650" s="18"/>
      <c r="C650" s="1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9"/>
      <c r="R650" s="28"/>
      <c r="S650" s="28"/>
      <c r="T650" s="28"/>
      <c r="U650" s="28"/>
      <c r="V650" s="70"/>
      <c r="W650" s="70"/>
      <c r="X650" s="149"/>
      <c r="Y650" s="28"/>
      <c r="Z650" s="28"/>
      <c r="AA650" s="77"/>
      <c r="AB650" s="77"/>
      <c r="AC650" s="28"/>
      <c r="AD650" s="74"/>
      <c r="AE650" s="36"/>
      <c r="AF650" s="28"/>
      <c r="AG650" s="28"/>
      <c r="AH650" s="28"/>
      <c r="AI650" s="28"/>
      <c r="AJ650" s="28"/>
      <c r="AK650" s="28"/>
      <c r="AL650" s="18"/>
      <c r="AM650" s="18"/>
      <c r="AN650" s="18"/>
      <c r="AO650" s="227"/>
      <c r="AP650" s="212"/>
      <c r="AQ650" s="212"/>
      <c r="AR650" s="212"/>
      <c r="AS650" s="84"/>
      <c r="AT650" s="84"/>
      <c r="AU650" s="85"/>
      <c r="AV650" s="94"/>
      <c r="AW650" s="94"/>
      <c r="AX650" s="94"/>
      <c r="AY650" s="94"/>
      <c r="AZ650" s="94"/>
      <c r="BA650" s="94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</row>
    <row r="651" ht="12.75" customHeight="1">
      <c r="A651" s="18"/>
      <c r="B651" s="18"/>
      <c r="C651" s="1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9"/>
      <c r="R651" s="28"/>
      <c r="S651" s="28"/>
      <c r="T651" s="28"/>
      <c r="U651" s="28"/>
      <c r="V651" s="70"/>
      <c r="W651" s="70"/>
      <c r="X651" s="149"/>
      <c r="Y651" s="28"/>
      <c r="Z651" s="28"/>
      <c r="AA651" s="77"/>
      <c r="AB651" s="77"/>
      <c r="AC651" s="28"/>
      <c r="AD651" s="74"/>
      <c r="AE651" s="36"/>
      <c r="AF651" s="28"/>
      <c r="AG651" s="28"/>
      <c r="AH651" s="28"/>
      <c r="AI651" s="28"/>
      <c r="AJ651" s="28"/>
      <c r="AK651" s="28"/>
      <c r="AL651" s="18"/>
      <c r="AM651" s="18"/>
      <c r="AN651" s="18"/>
      <c r="AO651" s="227"/>
      <c r="AP651" s="212"/>
      <c r="AQ651" s="212"/>
      <c r="AR651" s="212"/>
      <c r="AS651" s="84"/>
      <c r="AT651" s="84"/>
      <c r="AU651" s="85"/>
      <c r="AV651" s="94"/>
      <c r="AW651" s="94"/>
      <c r="AX651" s="94"/>
      <c r="AY651" s="94"/>
      <c r="AZ651" s="94"/>
      <c r="BA651" s="94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</row>
    <row r="652" ht="12.75" customHeight="1">
      <c r="A652" s="18"/>
      <c r="B652" s="18"/>
      <c r="C652" s="1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9"/>
      <c r="R652" s="28"/>
      <c r="S652" s="28"/>
      <c r="T652" s="28"/>
      <c r="U652" s="28"/>
      <c r="V652" s="70"/>
      <c r="W652" s="70"/>
      <c r="X652" s="149"/>
      <c r="Y652" s="28"/>
      <c r="Z652" s="28"/>
      <c r="AA652" s="77"/>
      <c r="AB652" s="77"/>
      <c r="AC652" s="28"/>
      <c r="AD652" s="74"/>
      <c r="AE652" s="36"/>
      <c r="AF652" s="28"/>
      <c r="AG652" s="28"/>
      <c r="AH652" s="28"/>
      <c r="AI652" s="28"/>
      <c r="AJ652" s="28"/>
      <c r="AK652" s="28"/>
      <c r="AL652" s="18"/>
      <c r="AM652" s="18"/>
      <c r="AN652" s="18"/>
      <c r="AO652" s="227"/>
      <c r="AP652" s="212"/>
      <c r="AQ652" s="212"/>
      <c r="AR652" s="212"/>
      <c r="AS652" s="84"/>
      <c r="AT652" s="84"/>
      <c r="AU652" s="85"/>
      <c r="AV652" s="94"/>
      <c r="AW652" s="94"/>
      <c r="AX652" s="94"/>
      <c r="AY652" s="94"/>
      <c r="AZ652" s="94"/>
      <c r="BA652" s="94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</row>
    <row r="653" ht="12.75" customHeight="1">
      <c r="A653" s="18"/>
      <c r="B653" s="18"/>
      <c r="C653" s="1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9"/>
      <c r="R653" s="28"/>
      <c r="S653" s="28"/>
      <c r="T653" s="28"/>
      <c r="U653" s="28"/>
      <c r="V653" s="70"/>
      <c r="W653" s="70"/>
      <c r="X653" s="149"/>
      <c r="Y653" s="28"/>
      <c r="Z653" s="28"/>
      <c r="AA653" s="77"/>
      <c r="AB653" s="77"/>
      <c r="AC653" s="28"/>
      <c r="AD653" s="74"/>
      <c r="AE653" s="36"/>
      <c r="AF653" s="28"/>
      <c r="AG653" s="28"/>
      <c r="AH653" s="28"/>
      <c r="AI653" s="28"/>
      <c r="AJ653" s="28"/>
      <c r="AK653" s="28"/>
      <c r="AL653" s="18"/>
      <c r="AM653" s="18"/>
      <c r="AN653" s="18"/>
      <c r="AO653" s="227"/>
      <c r="AP653" s="212"/>
      <c r="AQ653" s="212"/>
      <c r="AR653" s="212"/>
      <c r="AS653" s="84"/>
      <c r="AT653" s="84"/>
      <c r="AU653" s="85"/>
      <c r="AV653" s="94"/>
      <c r="AW653" s="94"/>
      <c r="AX653" s="94"/>
      <c r="AY653" s="94"/>
      <c r="AZ653" s="94"/>
      <c r="BA653" s="94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</row>
    <row r="654" ht="12.75" customHeight="1">
      <c r="A654" s="18"/>
      <c r="B654" s="18"/>
      <c r="C654" s="1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9"/>
      <c r="R654" s="28"/>
      <c r="S654" s="28"/>
      <c r="T654" s="28"/>
      <c r="U654" s="28"/>
      <c r="V654" s="70"/>
      <c r="W654" s="70"/>
      <c r="X654" s="149"/>
      <c r="Y654" s="28"/>
      <c r="Z654" s="28"/>
      <c r="AA654" s="77"/>
      <c r="AB654" s="77"/>
      <c r="AC654" s="28"/>
      <c r="AD654" s="74"/>
      <c r="AE654" s="36"/>
      <c r="AF654" s="28"/>
      <c r="AG654" s="28"/>
      <c r="AH654" s="28"/>
      <c r="AI654" s="28"/>
      <c r="AJ654" s="28"/>
      <c r="AK654" s="28"/>
      <c r="AL654" s="18"/>
      <c r="AM654" s="18"/>
      <c r="AN654" s="18"/>
      <c r="AO654" s="227"/>
      <c r="AP654" s="212"/>
      <c r="AQ654" s="212"/>
      <c r="AR654" s="212"/>
      <c r="AS654" s="84"/>
      <c r="AT654" s="84"/>
      <c r="AU654" s="85"/>
      <c r="AV654" s="94"/>
      <c r="AW654" s="94"/>
      <c r="AX654" s="94"/>
      <c r="AY654" s="94"/>
      <c r="AZ654" s="94"/>
      <c r="BA654" s="94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</row>
    <row r="655" ht="12.75" customHeight="1">
      <c r="A655" s="18"/>
      <c r="B655" s="18"/>
      <c r="C655" s="1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9"/>
      <c r="R655" s="28"/>
      <c r="S655" s="28"/>
      <c r="T655" s="28"/>
      <c r="U655" s="28"/>
      <c r="V655" s="70"/>
      <c r="W655" s="70"/>
      <c r="X655" s="149"/>
      <c r="Y655" s="28"/>
      <c r="Z655" s="28"/>
      <c r="AA655" s="77"/>
      <c r="AB655" s="77"/>
      <c r="AC655" s="28"/>
      <c r="AD655" s="74"/>
      <c r="AE655" s="36"/>
      <c r="AF655" s="28"/>
      <c r="AG655" s="28"/>
      <c r="AH655" s="28"/>
      <c r="AI655" s="28"/>
      <c r="AJ655" s="28"/>
      <c r="AK655" s="28"/>
      <c r="AL655" s="18"/>
      <c r="AM655" s="18"/>
      <c r="AN655" s="18"/>
      <c r="AO655" s="227"/>
      <c r="AP655" s="212"/>
      <c r="AQ655" s="212"/>
      <c r="AR655" s="212"/>
      <c r="AS655" s="84"/>
      <c r="AT655" s="84"/>
      <c r="AU655" s="85"/>
      <c r="AV655" s="94"/>
      <c r="AW655" s="94"/>
      <c r="AX655" s="94"/>
      <c r="AY655" s="94"/>
      <c r="AZ655" s="94"/>
      <c r="BA655" s="94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</row>
    <row r="656" ht="12.75" customHeight="1">
      <c r="A656" s="18"/>
      <c r="B656" s="18"/>
      <c r="C656" s="1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9"/>
      <c r="R656" s="28"/>
      <c r="S656" s="28"/>
      <c r="T656" s="28"/>
      <c r="U656" s="28"/>
      <c r="V656" s="70"/>
      <c r="W656" s="70"/>
      <c r="X656" s="149"/>
      <c r="Y656" s="28"/>
      <c r="Z656" s="28"/>
      <c r="AA656" s="77"/>
      <c r="AB656" s="77"/>
      <c r="AC656" s="28"/>
      <c r="AD656" s="74"/>
      <c r="AE656" s="36"/>
      <c r="AF656" s="28"/>
      <c r="AG656" s="28"/>
      <c r="AH656" s="28"/>
      <c r="AI656" s="28"/>
      <c r="AJ656" s="28"/>
      <c r="AK656" s="28"/>
      <c r="AL656" s="18"/>
      <c r="AM656" s="18"/>
      <c r="AN656" s="18"/>
      <c r="AO656" s="227"/>
      <c r="AP656" s="212"/>
      <c r="AQ656" s="212"/>
      <c r="AR656" s="212"/>
      <c r="AS656" s="84"/>
      <c r="AT656" s="84"/>
      <c r="AU656" s="85"/>
      <c r="AV656" s="94"/>
      <c r="AW656" s="94"/>
      <c r="AX656" s="94"/>
      <c r="AY656" s="94"/>
      <c r="AZ656" s="94"/>
      <c r="BA656" s="94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</row>
    <row r="657" ht="12.75" customHeight="1">
      <c r="A657" s="18"/>
      <c r="B657" s="18"/>
      <c r="C657" s="1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9"/>
      <c r="R657" s="28"/>
      <c r="S657" s="28"/>
      <c r="T657" s="28"/>
      <c r="U657" s="28"/>
      <c r="V657" s="70"/>
      <c r="W657" s="70"/>
      <c r="X657" s="149"/>
      <c r="Y657" s="28"/>
      <c r="Z657" s="28"/>
      <c r="AA657" s="77"/>
      <c r="AB657" s="77"/>
      <c r="AC657" s="28"/>
      <c r="AD657" s="74"/>
      <c r="AE657" s="36"/>
      <c r="AF657" s="28"/>
      <c r="AG657" s="28"/>
      <c r="AH657" s="28"/>
      <c r="AI657" s="28"/>
      <c r="AJ657" s="28"/>
      <c r="AK657" s="28"/>
      <c r="AL657" s="18"/>
      <c r="AM657" s="18"/>
      <c r="AN657" s="18"/>
      <c r="AO657" s="227"/>
      <c r="AP657" s="212"/>
      <c r="AQ657" s="212"/>
      <c r="AR657" s="212"/>
      <c r="AS657" s="84"/>
      <c r="AT657" s="84"/>
      <c r="AU657" s="85"/>
      <c r="AV657" s="94"/>
      <c r="AW657" s="94"/>
      <c r="AX657" s="94"/>
      <c r="AY657" s="94"/>
      <c r="AZ657" s="94"/>
      <c r="BA657" s="94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</row>
    <row r="658" ht="12.75" customHeight="1">
      <c r="A658" s="18"/>
      <c r="B658" s="18"/>
      <c r="C658" s="1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9"/>
      <c r="R658" s="28"/>
      <c r="S658" s="28"/>
      <c r="T658" s="28"/>
      <c r="U658" s="28"/>
      <c r="V658" s="70"/>
      <c r="W658" s="70"/>
      <c r="X658" s="149"/>
      <c r="Y658" s="28"/>
      <c r="Z658" s="28"/>
      <c r="AA658" s="77"/>
      <c r="AB658" s="77"/>
      <c r="AC658" s="28"/>
      <c r="AD658" s="74"/>
      <c r="AE658" s="36"/>
      <c r="AF658" s="28"/>
      <c r="AG658" s="28"/>
      <c r="AH658" s="28"/>
      <c r="AI658" s="28"/>
      <c r="AJ658" s="28"/>
      <c r="AK658" s="28"/>
      <c r="AL658" s="18"/>
      <c r="AM658" s="18"/>
      <c r="AN658" s="18"/>
      <c r="AO658" s="227"/>
      <c r="AP658" s="212"/>
      <c r="AQ658" s="212"/>
      <c r="AR658" s="212"/>
      <c r="AS658" s="84"/>
      <c r="AT658" s="84"/>
      <c r="AU658" s="85"/>
      <c r="AV658" s="94"/>
      <c r="AW658" s="94"/>
      <c r="AX658" s="94"/>
      <c r="AY658" s="94"/>
      <c r="AZ658" s="94"/>
      <c r="BA658" s="94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</row>
    <row r="659" ht="12.75" customHeight="1">
      <c r="A659" s="18"/>
      <c r="B659" s="18"/>
      <c r="C659" s="1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9"/>
      <c r="R659" s="28"/>
      <c r="S659" s="28"/>
      <c r="T659" s="28"/>
      <c r="U659" s="28"/>
      <c r="V659" s="70"/>
      <c r="W659" s="70"/>
      <c r="X659" s="149"/>
      <c r="Y659" s="28"/>
      <c r="Z659" s="28"/>
      <c r="AA659" s="77"/>
      <c r="AB659" s="77"/>
      <c r="AC659" s="28"/>
      <c r="AD659" s="74"/>
      <c r="AE659" s="36"/>
      <c r="AF659" s="28"/>
      <c r="AG659" s="28"/>
      <c r="AH659" s="28"/>
      <c r="AI659" s="28"/>
      <c r="AJ659" s="28"/>
      <c r="AK659" s="28"/>
      <c r="AL659" s="18"/>
      <c r="AM659" s="18"/>
      <c r="AN659" s="18"/>
      <c r="AO659" s="227"/>
      <c r="AP659" s="212"/>
      <c r="AQ659" s="212"/>
      <c r="AR659" s="212"/>
      <c r="AS659" s="84"/>
      <c r="AT659" s="84"/>
      <c r="AU659" s="85"/>
      <c r="AV659" s="94"/>
      <c r="AW659" s="94"/>
      <c r="AX659" s="94"/>
      <c r="AY659" s="94"/>
      <c r="AZ659" s="94"/>
      <c r="BA659" s="94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</row>
    <row r="660" ht="12.75" customHeight="1">
      <c r="A660" s="18"/>
      <c r="B660" s="18"/>
      <c r="C660" s="1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9"/>
      <c r="R660" s="28"/>
      <c r="S660" s="28"/>
      <c r="T660" s="28"/>
      <c r="U660" s="28"/>
      <c r="V660" s="70"/>
      <c r="W660" s="70"/>
      <c r="X660" s="149"/>
      <c r="Y660" s="28"/>
      <c r="Z660" s="28"/>
      <c r="AA660" s="77"/>
      <c r="AB660" s="77"/>
      <c r="AC660" s="28"/>
      <c r="AD660" s="74"/>
      <c r="AE660" s="36"/>
      <c r="AF660" s="28"/>
      <c r="AG660" s="28"/>
      <c r="AH660" s="28"/>
      <c r="AI660" s="28"/>
      <c r="AJ660" s="28"/>
      <c r="AK660" s="28"/>
      <c r="AL660" s="18"/>
      <c r="AM660" s="18"/>
      <c r="AN660" s="18"/>
      <c r="AO660" s="227"/>
      <c r="AP660" s="212"/>
      <c r="AQ660" s="212"/>
      <c r="AR660" s="212"/>
      <c r="AS660" s="84"/>
      <c r="AT660" s="84"/>
      <c r="AU660" s="85"/>
      <c r="AV660" s="94"/>
      <c r="AW660" s="94"/>
      <c r="AX660" s="94"/>
      <c r="AY660" s="94"/>
      <c r="AZ660" s="94"/>
      <c r="BA660" s="94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</row>
    <row r="661" ht="12.75" customHeight="1">
      <c r="A661" s="18"/>
      <c r="B661" s="18"/>
      <c r="C661" s="1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9"/>
      <c r="R661" s="28"/>
      <c r="S661" s="28"/>
      <c r="T661" s="28"/>
      <c r="U661" s="28"/>
      <c r="V661" s="70"/>
      <c r="W661" s="70"/>
      <c r="X661" s="149"/>
      <c r="Y661" s="28"/>
      <c r="Z661" s="28"/>
      <c r="AA661" s="77"/>
      <c r="AB661" s="77"/>
      <c r="AC661" s="28"/>
      <c r="AD661" s="74"/>
      <c r="AE661" s="36"/>
      <c r="AF661" s="28"/>
      <c r="AG661" s="28"/>
      <c r="AH661" s="28"/>
      <c r="AI661" s="28"/>
      <c r="AJ661" s="28"/>
      <c r="AK661" s="28"/>
      <c r="AL661" s="18"/>
      <c r="AM661" s="18"/>
      <c r="AN661" s="18"/>
      <c r="AO661" s="227"/>
      <c r="AP661" s="212"/>
      <c r="AQ661" s="212"/>
      <c r="AR661" s="212"/>
      <c r="AS661" s="84"/>
      <c r="AT661" s="84"/>
      <c r="AU661" s="85"/>
      <c r="AV661" s="94"/>
      <c r="AW661" s="94"/>
      <c r="AX661" s="94"/>
      <c r="AY661" s="94"/>
      <c r="AZ661" s="94"/>
      <c r="BA661" s="94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</row>
    <row r="662" ht="12.75" customHeight="1">
      <c r="A662" s="18"/>
      <c r="B662" s="18"/>
      <c r="C662" s="1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9"/>
      <c r="R662" s="28"/>
      <c r="S662" s="28"/>
      <c r="T662" s="28"/>
      <c r="U662" s="28"/>
      <c r="V662" s="70"/>
      <c r="W662" s="70"/>
      <c r="X662" s="149"/>
      <c r="Y662" s="28"/>
      <c r="Z662" s="28"/>
      <c r="AA662" s="77"/>
      <c r="AB662" s="77"/>
      <c r="AC662" s="28"/>
      <c r="AD662" s="74"/>
      <c r="AE662" s="36"/>
      <c r="AF662" s="28"/>
      <c r="AG662" s="28"/>
      <c r="AH662" s="28"/>
      <c r="AI662" s="28"/>
      <c r="AJ662" s="28"/>
      <c r="AK662" s="28"/>
      <c r="AL662" s="18"/>
      <c r="AM662" s="18"/>
      <c r="AN662" s="18"/>
      <c r="AO662" s="227"/>
      <c r="AP662" s="212"/>
      <c r="AQ662" s="212"/>
      <c r="AR662" s="212"/>
      <c r="AS662" s="84"/>
      <c r="AT662" s="84"/>
      <c r="AU662" s="85"/>
      <c r="AV662" s="94"/>
      <c r="AW662" s="94"/>
      <c r="AX662" s="94"/>
      <c r="AY662" s="94"/>
      <c r="AZ662" s="94"/>
      <c r="BA662" s="94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</row>
    <row r="663" ht="12.75" customHeight="1">
      <c r="A663" s="18"/>
      <c r="B663" s="18"/>
      <c r="C663" s="1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9"/>
      <c r="R663" s="28"/>
      <c r="S663" s="28"/>
      <c r="T663" s="28"/>
      <c r="U663" s="28"/>
      <c r="V663" s="70"/>
      <c r="W663" s="70"/>
      <c r="X663" s="149"/>
      <c r="Y663" s="28"/>
      <c r="Z663" s="28"/>
      <c r="AA663" s="77"/>
      <c r="AB663" s="77"/>
      <c r="AC663" s="28"/>
      <c r="AD663" s="74"/>
      <c r="AE663" s="36"/>
      <c r="AF663" s="28"/>
      <c r="AG663" s="28"/>
      <c r="AH663" s="28"/>
      <c r="AI663" s="28"/>
      <c r="AJ663" s="28"/>
      <c r="AK663" s="28"/>
      <c r="AL663" s="18"/>
      <c r="AM663" s="18"/>
      <c r="AN663" s="18"/>
      <c r="AO663" s="227"/>
      <c r="AP663" s="212"/>
      <c r="AQ663" s="212"/>
      <c r="AR663" s="212"/>
      <c r="AS663" s="84"/>
      <c r="AT663" s="84"/>
      <c r="AU663" s="85"/>
      <c r="AV663" s="94"/>
      <c r="AW663" s="94"/>
      <c r="AX663" s="94"/>
      <c r="AY663" s="94"/>
      <c r="AZ663" s="94"/>
      <c r="BA663" s="94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</row>
    <row r="664" ht="12.75" customHeight="1">
      <c r="A664" s="18"/>
      <c r="B664" s="18"/>
      <c r="C664" s="1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9"/>
      <c r="R664" s="28"/>
      <c r="S664" s="28"/>
      <c r="T664" s="28"/>
      <c r="U664" s="28"/>
      <c r="V664" s="70"/>
      <c r="W664" s="70"/>
      <c r="X664" s="149"/>
      <c r="Y664" s="28"/>
      <c r="Z664" s="28"/>
      <c r="AA664" s="77"/>
      <c r="AB664" s="77"/>
      <c r="AC664" s="28"/>
      <c r="AD664" s="74"/>
      <c r="AE664" s="36"/>
      <c r="AF664" s="28"/>
      <c r="AG664" s="28"/>
      <c r="AH664" s="28"/>
      <c r="AI664" s="28"/>
      <c r="AJ664" s="28"/>
      <c r="AK664" s="28"/>
      <c r="AL664" s="18"/>
      <c r="AM664" s="18"/>
      <c r="AN664" s="18"/>
      <c r="AO664" s="227"/>
      <c r="AP664" s="212"/>
      <c r="AQ664" s="212"/>
      <c r="AR664" s="212"/>
      <c r="AS664" s="84"/>
      <c r="AT664" s="84"/>
      <c r="AU664" s="85"/>
      <c r="AV664" s="94"/>
      <c r="AW664" s="94"/>
      <c r="AX664" s="94"/>
      <c r="AY664" s="94"/>
      <c r="AZ664" s="94"/>
      <c r="BA664" s="94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</row>
    <row r="665" ht="12.75" customHeight="1">
      <c r="A665" s="18"/>
      <c r="B665" s="18"/>
      <c r="C665" s="1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9"/>
      <c r="R665" s="28"/>
      <c r="S665" s="28"/>
      <c r="T665" s="28"/>
      <c r="U665" s="28"/>
      <c r="V665" s="70"/>
      <c r="W665" s="70"/>
      <c r="X665" s="149"/>
      <c r="Y665" s="28"/>
      <c r="Z665" s="28"/>
      <c r="AA665" s="77"/>
      <c r="AB665" s="77"/>
      <c r="AC665" s="28"/>
      <c r="AD665" s="74"/>
      <c r="AE665" s="36"/>
      <c r="AF665" s="28"/>
      <c r="AG665" s="28"/>
      <c r="AH665" s="28"/>
      <c r="AI665" s="28"/>
      <c r="AJ665" s="28"/>
      <c r="AK665" s="28"/>
      <c r="AL665" s="18"/>
      <c r="AM665" s="18"/>
      <c r="AN665" s="18"/>
      <c r="AO665" s="227"/>
      <c r="AP665" s="212"/>
      <c r="AQ665" s="212"/>
      <c r="AR665" s="212"/>
      <c r="AS665" s="84"/>
      <c r="AT665" s="84"/>
      <c r="AU665" s="85"/>
      <c r="AV665" s="94"/>
      <c r="AW665" s="94"/>
      <c r="AX665" s="94"/>
      <c r="AY665" s="94"/>
      <c r="AZ665" s="94"/>
      <c r="BA665" s="94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</row>
    <row r="666" ht="12.75" customHeight="1">
      <c r="A666" s="18"/>
      <c r="B666" s="18"/>
      <c r="C666" s="1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9"/>
      <c r="R666" s="28"/>
      <c r="S666" s="28"/>
      <c r="T666" s="28"/>
      <c r="U666" s="28"/>
      <c r="V666" s="70"/>
      <c r="W666" s="70"/>
      <c r="X666" s="149"/>
      <c r="Y666" s="28"/>
      <c r="Z666" s="28"/>
      <c r="AA666" s="77"/>
      <c r="AB666" s="77"/>
      <c r="AC666" s="28"/>
      <c r="AD666" s="74"/>
      <c r="AE666" s="36"/>
      <c r="AF666" s="28"/>
      <c r="AG666" s="28"/>
      <c r="AH666" s="28"/>
      <c r="AI666" s="28"/>
      <c r="AJ666" s="28"/>
      <c r="AK666" s="28"/>
      <c r="AL666" s="18"/>
      <c r="AM666" s="18"/>
      <c r="AN666" s="18"/>
      <c r="AO666" s="227"/>
      <c r="AP666" s="212"/>
      <c r="AQ666" s="212"/>
      <c r="AR666" s="212"/>
      <c r="AS666" s="84"/>
      <c r="AT666" s="84"/>
      <c r="AU666" s="85"/>
      <c r="AV666" s="94"/>
      <c r="AW666" s="94"/>
      <c r="AX666" s="94"/>
      <c r="AY666" s="94"/>
      <c r="AZ666" s="94"/>
      <c r="BA666" s="94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</row>
    <row r="667" ht="12.75" customHeight="1">
      <c r="A667" s="18"/>
      <c r="B667" s="18"/>
      <c r="C667" s="1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9"/>
      <c r="R667" s="28"/>
      <c r="S667" s="28"/>
      <c r="T667" s="28"/>
      <c r="U667" s="28"/>
      <c r="V667" s="70"/>
      <c r="W667" s="70"/>
      <c r="X667" s="149"/>
      <c r="Y667" s="28"/>
      <c r="Z667" s="28"/>
      <c r="AA667" s="77"/>
      <c r="AB667" s="77"/>
      <c r="AC667" s="28"/>
      <c r="AD667" s="74"/>
      <c r="AE667" s="36"/>
      <c r="AF667" s="28"/>
      <c r="AG667" s="28"/>
      <c r="AH667" s="28"/>
      <c r="AI667" s="28"/>
      <c r="AJ667" s="28"/>
      <c r="AK667" s="28"/>
      <c r="AL667" s="18"/>
      <c r="AM667" s="18"/>
      <c r="AN667" s="18"/>
      <c r="AO667" s="227"/>
      <c r="AP667" s="212"/>
      <c r="AQ667" s="212"/>
      <c r="AR667" s="212"/>
      <c r="AS667" s="84"/>
      <c r="AT667" s="84"/>
      <c r="AU667" s="85"/>
      <c r="AV667" s="94"/>
      <c r="AW667" s="94"/>
      <c r="AX667" s="94"/>
      <c r="AY667" s="94"/>
      <c r="AZ667" s="94"/>
      <c r="BA667" s="94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</row>
    <row r="668" ht="12.75" customHeight="1">
      <c r="A668" s="18"/>
      <c r="B668" s="18"/>
      <c r="C668" s="1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9"/>
      <c r="R668" s="28"/>
      <c r="S668" s="28"/>
      <c r="T668" s="28"/>
      <c r="U668" s="28"/>
      <c r="V668" s="70"/>
      <c r="W668" s="70"/>
      <c r="X668" s="149"/>
      <c r="Y668" s="28"/>
      <c r="Z668" s="28"/>
      <c r="AA668" s="77"/>
      <c r="AB668" s="77"/>
      <c r="AC668" s="28"/>
      <c r="AD668" s="74"/>
      <c r="AE668" s="36"/>
      <c r="AF668" s="28"/>
      <c r="AG668" s="28"/>
      <c r="AH668" s="28"/>
      <c r="AI668" s="28"/>
      <c r="AJ668" s="28"/>
      <c r="AK668" s="28"/>
      <c r="AL668" s="18"/>
      <c r="AM668" s="18"/>
      <c r="AN668" s="18"/>
      <c r="AO668" s="227"/>
      <c r="AP668" s="212"/>
      <c r="AQ668" s="212"/>
      <c r="AR668" s="212"/>
      <c r="AS668" s="84"/>
      <c r="AT668" s="84"/>
      <c r="AU668" s="85"/>
      <c r="AV668" s="94"/>
      <c r="AW668" s="94"/>
      <c r="AX668" s="94"/>
      <c r="AY668" s="94"/>
      <c r="AZ668" s="94"/>
      <c r="BA668" s="94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</row>
    <row r="669" ht="12.75" customHeight="1">
      <c r="A669" s="18"/>
      <c r="B669" s="18"/>
      <c r="C669" s="1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9"/>
      <c r="R669" s="28"/>
      <c r="S669" s="28"/>
      <c r="T669" s="28"/>
      <c r="U669" s="28"/>
      <c r="V669" s="70"/>
      <c r="W669" s="70"/>
      <c r="X669" s="149"/>
      <c r="Y669" s="28"/>
      <c r="Z669" s="28"/>
      <c r="AA669" s="77"/>
      <c r="AB669" s="77"/>
      <c r="AC669" s="28"/>
      <c r="AD669" s="74"/>
      <c r="AE669" s="36"/>
      <c r="AF669" s="28"/>
      <c r="AG669" s="28"/>
      <c r="AH669" s="28"/>
      <c r="AI669" s="28"/>
      <c r="AJ669" s="28"/>
      <c r="AK669" s="28"/>
      <c r="AL669" s="18"/>
      <c r="AM669" s="18"/>
      <c r="AN669" s="18"/>
      <c r="AO669" s="227"/>
      <c r="AP669" s="212"/>
      <c r="AQ669" s="212"/>
      <c r="AR669" s="212"/>
      <c r="AS669" s="84"/>
      <c r="AT669" s="84"/>
      <c r="AU669" s="85"/>
      <c r="AV669" s="94"/>
      <c r="AW669" s="94"/>
      <c r="AX669" s="94"/>
      <c r="AY669" s="94"/>
      <c r="AZ669" s="94"/>
      <c r="BA669" s="94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</row>
    <row r="670" ht="12.75" customHeight="1">
      <c r="A670" s="18"/>
      <c r="B670" s="18"/>
      <c r="C670" s="1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9"/>
      <c r="R670" s="28"/>
      <c r="S670" s="28"/>
      <c r="T670" s="28"/>
      <c r="U670" s="28"/>
      <c r="V670" s="70"/>
      <c r="W670" s="70"/>
      <c r="X670" s="149"/>
      <c r="Y670" s="28"/>
      <c r="Z670" s="28"/>
      <c r="AA670" s="77"/>
      <c r="AB670" s="77"/>
      <c r="AC670" s="28"/>
      <c r="AD670" s="74"/>
      <c r="AE670" s="36"/>
      <c r="AF670" s="28"/>
      <c r="AG670" s="28"/>
      <c r="AH670" s="28"/>
      <c r="AI670" s="28"/>
      <c r="AJ670" s="28"/>
      <c r="AK670" s="28"/>
      <c r="AL670" s="18"/>
      <c r="AM670" s="18"/>
      <c r="AN670" s="18"/>
      <c r="AO670" s="227"/>
      <c r="AP670" s="212"/>
      <c r="AQ670" s="212"/>
      <c r="AR670" s="212"/>
      <c r="AS670" s="84"/>
      <c r="AT670" s="84"/>
      <c r="AU670" s="85"/>
      <c r="AV670" s="94"/>
      <c r="AW670" s="94"/>
      <c r="AX670" s="94"/>
      <c r="AY670" s="94"/>
      <c r="AZ670" s="94"/>
      <c r="BA670" s="94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</row>
    <row r="671" ht="12.75" customHeight="1">
      <c r="A671" s="18"/>
      <c r="B671" s="18"/>
      <c r="C671" s="1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9"/>
      <c r="R671" s="28"/>
      <c r="S671" s="28"/>
      <c r="T671" s="28"/>
      <c r="U671" s="28"/>
      <c r="V671" s="70"/>
      <c r="W671" s="70"/>
      <c r="X671" s="149"/>
      <c r="Y671" s="28"/>
      <c r="Z671" s="28"/>
      <c r="AA671" s="77"/>
      <c r="AB671" s="77"/>
      <c r="AC671" s="28"/>
      <c r="AD671" s="74"/>
      <c r="AE671" s="36"/>
      <c r="AF671" s="28"/>
      <c r="AG671" s="28"/>
      <c r="AH671" s="28"/>
      <c r="AI671" s="28"/>
      <c r="AJ671" s="28"/>
      <c r="AK671" s="28"/>
      <c r="AL671" s="18"/>
      <c r="AM671" s="18"/>
      <c r="AN671" s="18"/>
      <c r="AO671" s="227"/>
      <c r="AP671" s="212"/>
      <c r="AQ671" s="212"/>
      <c r="AR671" s="212"/>
      <c r="AS671" s="84"/>
      <c r="AT671" s="84"/>
      <c r="AU671" s="85"/>
      <c r="AV671" s="94"/>
      <c r="AW671" s="94"/>
      <c r="AX671" s="94"/>
      <c r="AY671" s="94"/>
      <c r="AZ671" s="94"/>
      <c r="BA671" s="94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</row>
    <row r="672" ht="12.75" customHeight="1">
      <c r="A672" s="18"/>
      <c r="B672" s="18"/>
      <c r="C672" s="1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9"/>
      <c r="R672" s="28"/>
      <c r="S672" s="28"/>
      <c r="T672" s="28"/>
      <c r="U672" s="28"/>
      <c r="V672" s="70"/>
      <c r="W672" s="70"/>
      <c r="X672" s="149"/>
      <c r="Y672" s="28"/>
      <c r="Z672" s="28"/>
      <c r="AA672" s="77"/>
      <c r="AB672" s="77"/>
      <c r="AC672" s="28"/>
      <c r="AD672" s="74"/>
      <c r="AE672" s="36"/>
      <c r="AF672" s="28"/>
      <c r="AG672" s="28"/>
      <c r="AH672" s="28"/>
      <c r="AI672" s="28"/>
      <c r="AJ672" s="28"/>
      <c r="AK672" s="28"/>
      <c r="AL672" s="18"/>
      <c r="AM672" s="18"/>
      <c r="AN672" s="18"/>
      <c r="AO672" s="227"/>
      <c r="AP672" s="212"/>
      <c r="AQ672" s="212"/>
      <c r="AR672" s="212"/>
      <c r="AS672" s="84"/>
      <c r="AT672" s="84"/>
      <c r="AU672" s="85"/>
      <c r="AV672" s="94"/>
      <c r="AW672" s="94"/>
      <c r="AX672" s="94"/>
      <c r="AY672" s="94"/>
      <c r="AZ672" s="94"/>
      <c r="BA672" s="94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</row>
    <row r="673" ht="12.75" customHeight="1">
      <c r="A673" s="18"/>
      <c r="B673" s="18"/>
      <c r="C673" s="1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9"/>
      <c r="R673" s="28"/>
      <c r="S673" s="28"/>
      <c r="T673" s="28"/>
      <c r="U673" s="28"/>
      <c r="V673" s="70"/>
      <c r="W673" s="70"/>
      <c r="X673" s="149"/>
      <c r="Y673" s="28"/>
      <c r="Z673" s="28"/>
      <c r="AA673" s="77"/>
      <c r="AB673" s="77"/>
      <c r="AC673" s="28"/>
      <c r="AD673" s="74"/>
      <c r="AE673" s="36"/>
      <c r="AF673" s="28"/>
      <c r="AG673" s="28"/>
      <c r="AH673" s="28"/>
      <c r="AI673" s="28"/>
      <c r="AJ673" s="28"/>
      <c r="AK673" s="28"/>
      <c r="AL673" s="18"/>
      <c r="AM673" s="18"/>
      <c r="AN673" s="18"/>
      <c r="AO673" s="227"/>
      <c r="AP673" s="212"/>
      <c r="AQ673" s="212"/>
      <c r="AR673" s="212"/>
      <c r="AS673" s="84"/>
      <c r="AT673" s="84"/>
      <c r="AU673" s="85"/>
      <c r="AV673" s="94"/>
      <c r="AW673" s="94"/>
      <c r="AX673" s="94"/>
      <c r="AY673" s="94"/>
      <c r="AZ673" s="94"/>
      <c r="BA673" s="94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</row>
    <row r="674" ht="12.75" customHeight="1">
      <c r="A674" s="18"/>
      <c r="B674" s="18"/>
      <c r="C674" s="1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9"/>
      <c r="R674" s="28"/>
      <c r="S674" s="28"/>
      <c r="T674" s="28"/>
      <c r="U674" s="28"/>
      <c r="V674" s="70"/>
      <c r="W674" s="70"/>
      <c r="X674" s="149"/>
      <c r="Y674" s="28"/>
      <c r="Z674" s="28"/>
      <c r="AA674" s="77"/>
      <c r="AB674" s="77"/>
      <c r="AC674" s="28"/>
      <c r="AD674" s="74"/>
      <c r="AE674" s="36"/>
      <c r="AF674" s="28"/>
      <c r="AG674" s="28"/>
      <c r="AH674" s="28"/>
      <c r="AI674" s="28"/>
      <c r="AJ674" s="28"/>
      <c r="AK674" s="28"/>
      <c r="AL674" s="18"/>
      <c r="AM674" s="18"/>
      <c r="AN674" s="18"/>
      <c r="AO674" s="227"/>
      <c r="AP674" s="212"/>
      <c r="AQ674" s="212"/>
      <c r="AR674" s="212"/>
      <c r="AS674" s="84"/>
      <c r="AT674" s="84"/>
      <c r="AU674" s="85"/>
      <c r="AV674" s="94"/>
      <c r="AW674" s="94"/>
      <c r="AX674" s="94"/>
      <c r="AY674" s="94"/>
      <c r="AZ674" s="94"/>
      <c r="BA674" s="94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</row>
    <row r="675" ht="12.75" customHeight="1">
      <c r="A675" s="18"/>
      <c r="B675" s="18"/>
      <c r="C675" s="1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9"/>
      <c r="R675" s="28"/>
      <c r="S675" s="28"/>
      <c r="T675" s="28"/>
      <c r="U675" s="28"/>
      <c r="V675" s="70"/>
      <c r="W675" s="70"/>
      <c r="X675" s="149"/>
      <c r="Y675" s="28"/>
      <c r="Z675" s="28"/>
      <c r="AA675" s="77"/>
      <c r="AB675" s="77"/>
      <c r="AC675" s="28"/>
      <c r="AD675" s="74"/>
      <c r="AE675" s="36"/>
      <c r="AF675" s="28"/>
      <c r="AG675" s="28"/>
      <c r="AH675" s="28"/>
      <c r="AI675" s="28"/>
      <c r="AJ675" s="28"/>
      <c r="AK675" s="28"/>
      <c r="AL675" s="18"/>
      <c r="AM675" s="18"/>
      <c r="AN675" s="18"/>
      <c r="AO675" s="227"/>
      <c r="AP675" s="212"/>
      <c r="AQ675" s="212"/>
      <c r="AR675" s="212"/>
      <c r="AS675" s="84"/>
      <c r="AT675" s="84"/>
      <c r="AU675" s="85"/>
      <c r="AV675" s="94"/>
      <c r="AW675" s="94"/>
      <c r="AX675" s="94"/>
      <c r="AY675" s="94"/>
      <c r="AZ675" s="94"/>
      <c r="BA675" s="94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</row>
    <row r="676" ht="12.75" customHeight="1">
      <c r="A676" s="18"/>
      <c r="B676" s="18"/>
      <c r="C676" s="1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9"/>
      <c r="R676" s="28"/>
      <c r="S676" s="28"/>
      <c r="T676" s="28"/>
      <c r="U676" s="28"/>
      <c r="V676" s="70"/>
      <c r="W676" s="70"/>
      <c r="X676" s="149"/>
      <c r="Y676" s="28"/>
      <c r="Z676" s="28"/>
      <c r="AA676" s="77"/>
      <c r="AB676" s="77"/>
      <c r="AC676" s="28"/>
      <c r="AD676" s="74"/>
      <c r="AE676" s="36"/>
      <c r="AF676" s="28"/>
      <c r="AG676" s="28"/>
      <c r="AH676" s="28"/>
      <c r="AI676" s="28"/>
      <c r="AJ676" s="28"/>
      <c r="AK676" s="28"/>
      <c r="AL676" s="18"/>
      <c r="AM676" s="18"/>
      <c r="AN676" s="18"/>
      <c r="AO676" s="227"/>
      <c r="AP676" s="212"/>
      <c r="AQ676" s="212"/>
      <c r="AR676" s="212"/>
      <c r="AS676" s="84"/>
      <c r="AT676" s="84"/>
      <c r="AU676" s="85"/>
      <c r="AV676" s="94"/>
      <c r="AW676" s="94"/>
      <c r="AX676" s="94"/>
      <c r="AY676" s="94"/>
      <c r="AZ676" s="94"/>
      <c r="BA676" s="94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</row>
    <row r="677" ht="12.75" customHeight="1">
      <c r="A677" s="18"/>
      <c r="B677" s="18"/>
      <c r="C677" s="1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9"/>
      <c r="R677" s="28"/>
      <c r="S677" s="28"/>
      <c r="T677" s="28"/>
      <c r="U677" s="28"/>
      <c r="V677" s="70"/>
      <c r="W677" s="70"/>
      <c r="X677" s="149"/>
      <c r="Y677" s="28"/>
      <c r="Z677" s="28"/>
      <c r="AA677" s="77"/>
      <c r="AB677" s="77"/>
      <c r="AC677" s="28"/>
      <c r="AD677" s="74"/>
      <c r="AE677" s="36"/>
      <c r="AF677" s="28"/>
      <c r="AG677" s="28"/>
      <c r="AH677" s="28"/>
      <c r="AI677" s="28"/>
      <c r="AJ677" s="28"/>
      <c r="AK677" s="28"/>
      <c r="AL677" s="18"/>
      <c r="AM677" s="18"/>
      <c r="AN677" s="18"/>
      <c r="AO677" s="227"/>
      <c r="AP677" s="212"/>
      <c r="AQ677" s="212"/>
      <c r="AR677" s="212"/>
      <c r="AS677" s="84"/>
      <c r="AT677" s="84"/>
      <c r="AU677" s="85"/>
      <c r="AV677" s="94"/>
      <c r="AW677" s="94"/>
      <c r="AX677" s="94"/>
      <c r="AY677" s="94"/>
      <c r="AZ677" s="94"/>
      <c r="BA677" s="94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</row>
    <row r="678" ht="12.75" customHeight="1">
      <c r="A678" s="18"/>
      <c r="B678" s="18"/>
      <c r="C678" s="1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9"/>
      <c r="R678" s="28"/>
      <c r="S678" s="28"/>
      <c r="T678" s="28"/>
      <c r="U678" s="28"/>
      <c r="V678" s="70"/>
      <c r="W678" s="70"/>
      <c r="X678" s="149"/>
      <c r="Y678" s="28"/>
      <c r="Z678" s="28"/>
      <c r="AA678" s="77"/>
      <c r="AB678" s="77"/>
      <c r="AC678" s="28"/>
      <c r="AD678" s="74"/>
      <c r="AE678" s="36"/>
      <c r="AF678" s="28"/>
      <c r="AG678" s="28"/>
      <c r="AH678" s="28"/>
      <c r="AI678" s="28"/>
      <c r="AJ678" s="28"/>
      <c r="AK678" s="28"/>
      <c r="AL678" s="18"/>
      <c r="AM678" s="18"/>
      <c r="AN678" s="18"/>
      <c r="AO678" s="227"/>
      <c r="AP678" s="212"/>
      <c r="AQ678" s="212"/>
      <c r="AR678" s="212"/>
      <c r="AS678" s="84"/>
      <c r="AT678" s="84"/>
      <c r="AU678" s="85"/>
      <c r="AV678" s="94"/>
      <c r="AW678" s="94"/>
      <c r="AX678" s="94"/>
      <c r="AY678" s="94"/>
      <c r="AZ678" s="94"/>
      <c r="BA678" s="94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</row>
    <row r="679" ht="12.75" customHeight="1">
      <c r="A679" s="18"/>
      <c r="B679" s="18"/>
      <c r="C679" s="1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9"/>
      <c r="R679" s="28"/>
      <c r="S679" s="28"/>
      <c r="T679" s="28"/>
      <c r="U679" s="28"/>
      <c r="V679" s="70"/>
      <c r="W679" s="70"/>
      <c r="X679" s="149"/>
      <c r="Y679" s="28"/>
      <c r="Z679" s="28"/>
      <c r="AA679" s="77"/>
      <c r="AB679" s="77"/>
      <c r="AC679" s="28"/>
      <c r="AD679" s="74"/>
      <c r="AE679" s="36"/>
      <c r="AF679" s="28"/>
      <c r="AG679" s="28"/>
      <c r="AH679" s="28"/>
      <c r="AI679" s="28"/>
      <c r="AJ679" s="28"/>
      <c r="AK679" s="28"/>
      <c r="AL679" s="18"/>
      <c r="AM679" s="18"/>
      <c r="AN679" s="18"/>
      <c r="AO679" s="227"/>
      <c r="AP679" s="212"/>
      <c r="AQ679" s="212"/>
      <c r="AR679" s="212"/>
      <c r="AS679" s="84"/>
      <c r="AT679" s="84"/>
      <c r="AU679" s="85"/>
      <c r="AV679" s="94"/>
      <c r="AW679" s="94"/>
      <c r="AX679" s="94"/>
      <c r="AY679" s="94"/>
      <c r="AZ679" s="94"/>
      <c r="BA679" s="94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</row>
    <row r="680" ht="12.75" customHeight="1">
      <c r="A680" s="18"/>
      <c r="B680" s="18"/>
      <c r="C680" s="1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9"/>
      <c r="R680" s="28"/>
      <c r="S680" s="28"/>
      <c r="T680" s="28"/>
      <c r="U680" s="28"/>
      <c r="V680" s="70"/>
      <c r="W680" s="70"/>
      <c r="X680" s="149"/>
      <c r="Y680" s="28"/>
      <c r="Z680" s="28"/>
      <c r="AA680" s="77"/>
      <c r="AB680" s="77"/>
      <c r="AC680" s="28"/>
      <c r="AD680" s="74"/>
      <c r="AE680" s="36"/>
      <c r="AF680" s="28"/>
      <c r="AG680" s="28"/>
      <c r="AH680" s="28"/>
      <c r="AI680" s="28"/>
      <c r="AJ680" s="28"/>
      <c r="AK680" s="28"/>
      <c r="AL680" s="18"/>
      <c r="AM680" s="18"/>
      <c r="AN680" s="18"/>
      <c r="AO680" s="227"/>
      <c r="AP680" s="212"/>
      <c r="AQ680" s="212"/>
      <c r="AR680" s="212"/>
      <c r="AS680" s="84"/>
      <c r="AT680" s="84"/>
      <c r="AU680" s="85"/>
      <c r="AV680" s="94"/>
      <c r="AW680" s="94"/>
      <c r="AX680" s="94"/>
      <c r="AY680" s="94"/>
      <c r="AZ680" s="94"/>
      <c r="BA680" s="94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</row>
    <row r="681" ht="12.75" customHeight="1">
      <c r="A681" s="18"/>
      <c r="B681" s="18"/>
      <c r="C681" s="1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9"/>
      <c r="R681" s="28"/>
      <c r="S681" s="28"/>
      <c r="T681" s="28"/>
      <c r="U681" s="28"/>
      <c r="V681" s="70"/>
      <c r="W681" s="70"/>
      <c r="X681" s="149"/>
      <c r="Y681" s="28"/>
      <c r="Z681" s="28"/>
      <c r="AA681" s="77"/>
      <c r="AB681" s="77"/>
      <c r="AC681" s="28"/>
      <c r="AD681" s="74"/>
      <c r="AE681" s="36"/>
      <c r="AF681" s="28"/>
      <c r="AG681" s="28"/>
      <c r="AH681" s="28"/>
      <c r="AI681" s="28"/>
      <c r="AJ681" s="28"/>
      <c r="AK681" s="28"/>
      <c r="AL681" s="18"/>
      <c r="AM681" s="18"/>
      <c r="AN681" s="18"/>
      <c r="AO681" s="227"/>
      <c r="AP681" s="212"/>
      <c r="AQ681" s="212"/>
      <c r="AR681" s="212"/>
      <c r="AS681" s="84"/>
      <c r="AT681" s="84"/>
      <c r="AU681" s="85"/>
      <c r="AV681" s="94"/>
      <c r="AW681" s="94"/>
      <c r="AX681" s="94"/>
      <c r="AY681" s="94"/>
      <c r="AZ681" s="94"/>
      <c r="BA681" s="94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</row>
    <row r="682" ht="12.75" customHeight="1">
      <c r="A682" s="18"/>
      <c r="B682" s="18"/>
      <c r="C682" s="1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9"/>
      <c r="R682" s="28"/>
      <c r="S682" s="28"/>
      <c r="T682" s="28"/>
      <c r="U682" s="28"/>
      <c r="V682" s="70"/>
      <c r="W682" s="70"/>
      <c r="X682" s="149"/>
      <c r="Y682" s="28"/>
      <c r="Z682" s="28"/>
      <c r="AA682" s="77"/>
      <c r="AB682" s="77"/>
      <c r="AC682" s="28"/>
      <c r="AD682" s="74"/>
      <c r="AE682" s="36"/>
      <c r="AF682" s="28"/>
      <c r="AG682" s="28"/>
      <c r="AH682" s="28"/>
      <c r="AI682" s="28"/>
      <c r="AJ682" s="28"/>
      <c r="AK682" s="28"/>
      <c r="AL682" s="18"/>
      <c r="AM682" s="18"/>
      <c r="AN682" s="18"/>
      <c r="AO682" s="227"/>
      <c r="AP682" s="212"/>
      <c r="AQ682" s="212"/>
      <c r="AR682" s="212"/>
      <c r="AS682" s="84"/>
      <c r="AT682" s="84"/>
      <c r="AU682" s="85"/>
      <c r="AV682" s="94"/>
      <c r="AW682" s="94"/>
      <c r="AX682" s="94"/>
      <c r="AY682" s="94"/>
      <c r="AZ682" s="94"/>
      <c r="BA682" s="94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</row>
    <row r="683" ht="12.75" customHeight="1">
      <c r="A683" s="18"/>
      <c r="B683" s="18"/>
      <c r="C683" s="1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9"/>
      <c r="R683" s="28"/>
      <c r="S683" s="28"/>
      <c r="T683" s="28"/>
      <c r="U683" s="28"/>
      <c r="V683" s="70"/>
      <c r="W683" s="70"/>
      <c r="X683" s="149"/>
      <c r="Y683" s="28"/>
      <c r="Z683" s="28"/>
      <c r="AA683" s="77"/>
      <c r="AB683" s="77"/>
      <c r="AC683" s="28"/>
      <c r="AD683" s="74"/>
      <c r="AE683" s="36"/>
      <c r="AF683" s="28"/>
      <c r="AG683" s="28"/>
      <c r="AH683" s="28"/>
      <c r="AI683" s="28"/>
      <c r="AJ683" s="28"/>
      <c r="AK683" s="28"/>
      <c r="AL683" s="18"/>
      <c r="AM683" s="18"/>
      <c r="AN683" s="18"/>
      <c r="AO683" s="227"/>
      <c r="AP683" s="212"/>
      <c r="AQ683" s="212"/>
      <c r="AR683" s="212"/>
      <c r="AS683" s="84"/>
      <c r="AT683" s="84"/>
      <c r="AU683" s="85"/>
      <c r="AV683" s="94"/>
      <c r="AW683" s="94"/>
      <c r="AX683" s="94"/>
      <c r="AY683" s="94"/>
      <c r="AZ683" s="94"/>
      <c r="BA683" s="94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</row>
    <row r="684" ht="12.75" customHeight="1">
      <c r="A684" s="18"/>
      <c r="B684" s="18"/>
      <c r="C684" s="1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9"/>
      <c r="R684" s="28"/>
      <c r="S684" s="28"/>
      <c r="T684" s="28"/>
      <c r="U684" s="28"/>
      <c r="V684" s="70"/>
      <c r="W684" s="70"/>
      <c r="X684" s="149"/>
      <c r="Y684" s="28"/>
      <c r="Z684" s="28"/>
      <c r="AA684" s="77"/>
      <c r="AB684" s="77"/>
      <c r="AC684" s="28"/>
      <c r="AD684" s="74"/>
      <c r="AE684" s="36"/>
      <c r="AF684" s="28"/>
      <c r="AG684" s="28"/>
      <c r="AH684" s="28"/>
      <c r="AI684" s="28"/>
      <c r="AJ684" s="28"/>
      <c r="AK684" s="28"/>
      <c r="AL684" s="18"/>
      <c r="AM684" s="18"/>
      <c r="AN684" s="18"/>
      <c r="AO684" s="227"/>
      <c r="AP684" s="212"/>
      <c r="AQ684" s="212"/>
      <c r="AR684" s="212"/>
      <c r="AS684" s="84"/>
      <c r="AT684" s="84"/>
      <c r="AU684" s="85"/>
      <c r="AV684" s="94"/>
      <c r="AW684" s="94"/>
      <c r="AX684" s="94"/>
      <c r="AY684" s="94"/>
      <c r="AZ684" s="94"/>
      <c r="BA684" s="94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</row>
    <row r="685" ht="12.75" customHeight="1">
      <c r="A685" s="18"/>
      <c r="B685" s="18"/>
      <c r="C685" s="1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9"/>
      <c r="R685" s="28"/>
      <c r="S685" s="28"/>
      <c r="T685" s="28"/>
      <c r="U685" s="28"/>
      <c r="V685" s="70"/>
      <c r="W685" s="70"/>
      <c r="X685" s="149"/>
      <c r="Y685" s="28"/>
      <c r="Z685" s="28"/>
      <c r="AA685" s="77"/>
      <c r="AB685" s="77"/>
      <c r="AC685" s="28"/>
      <c r="AD685" s="74"/>
      <c r="AE685" s="36"/>
      <c r="AF685" s="28"/>
      <c r="AG685" s="28"/>
      <c r="AH685" s="28"/>
      <c r="AI685" s="28"/>
      <c r="AJ685" s="28"/>
      <c r="AK685" s="28"/>
      <c r="AL685" s="18"/>
      <c r="AM685" s="18"/>
      <c r="AN685" s="18"/>
      <c r="AO685" s="227"/>
      <c r="AP685" s="212"/>
      <c r="AQ685" s="212"/>
      <c r="AR685" s="212"/>
      <c r="AS685" s="84"/>
      <c r="AT685" s="84"/>
      <c r="AU685" s="85"/>
      <c r="AV685" s="94"/>
      <c r="AW685" s="94"/>
      <c r="AX685" s="94"/>
      <c r="AY685" s="94"/>
      <c r="AZ685" s="94"/>
      <c r="BA685" s="94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</row>
    <row r="686" ht="12.75" customHeight="1">
      <c r="A686" s="18"/>
      <c r="B686" s="18"/>
      <c r="C686" s="1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9"/>
      <c r="R686" s="28"/>
      <c r="S686" s="28"/>
      <c r="T686" s="28"/>
      <c r="U686" s="28"/>
      <c r="V686" s="70"/>
      <c r="W686" s="70"/>
      <c r="X686" s="149"/>
      <c r="Y686" s="28"/>
      <c r="Z686" s="28"/>
      <c r="AA686" s="77"/>
      <c r="AB686" s="77"/>
      <c r="AC686" s="28"/>
      <c r="AD686" s="74"/>
      <c r="AE686" s="36"/>
      <c r="AF686" s="28"/>
      <c r="AG686" s="28"/>
      <c r="AH686" s="28"/>
      <c r="AI686" s="28"/>
      <c r="AJ686" s="28"/>
      <c r="AK686" s="28"/>
      <c r="AL686" s="18"/>
      <c r="AM686" s="18"/>
      <c r="AN686" s="18"/>
      <c r="AO686" s="227"/>
      <c r="AP686" s="212"/>
      <c r="AQ686" s="212"/>
      <c r="AR686" s="212"/>
      <c r="AS686" s="84"/>
      <c r="AT686" s="84"/>
      <c r="AU686" s="85"/>
      <c r="AV686" s="94"/>
      <c r="AW686" s="94"/>
      <c r="AX686" s="94"/>
      <c r="AY686" s="94"/>
      <c r="AZ686" s="94"/>
      <c r="BA686" s="94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</row>
    <row r="687" ht="12.75" customHeight="1">
      <c r="A687" s="18"/>
      <c r="B687" s="18"/>
      <c r="C687" s="1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9"/>
      <c r="R687" s="28"/>
      <c r="S687" s="28"/>
      <c r="T687" s="28"/>
      <c r="U687" s="28"/>
      <c r="V687" s="70"/>
      <c r="W687" s="70"/>
      <c r="X687" s="149"/>
      <c r="Y687" s="28"/>
      <c r="Z687" s="28"/>
      <c r="AA687" s="77"/>
      <c r="AB687" s="77"/>
      <c r="AC687" s="28"/>
      <c r="AD687" s="74"/>
      <c r="AE687" s="36"/>
      <c r="AF687" s="28"/>
      <c r="AG687" s="28"/>
      <c r="AH687" s="28"/>
      <c r="AI687" s="28"/>
      <c r="AJ687" s="28"/>
      <c r="AK687" s="28"/>
      <c r="AL687" s="18"/>
      <c r="AM687" s="18"/>
      <c r="AN687" s="18"/>
      <c r="AO687" s="227"/>
      <c r="AP687" s="212"/>
      <c r="AQ687" s="212"/>
      <c r="AR687" s="212"/>
      <c r="AS687" s="84"/>
      <c r="AT687" s="84"/>
      <c r="AU687" s="85"/>
      <c r="AV687" s="94"/>
      <c r="AW687" s="94"/>
      <c r="AX687" s="94"/>
      <c r="AY687" s="94"/>
      <c r="AZ687" s="94"/>
      <c r="BA687" s="94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</row>
    <row r="688" ht="12.75" customHeight="1">
      <c r="A688" s="18"/>
      <c r="B688" s="18"/>
      <c r="C688" s="1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9"/>
      <c r="R688" s="28"/>
      <c r="S688" s="28"/>
      <c r="T688" s="28"/>
      <c r="U688" s="28"/>
      <c r="V688" s="70"/>
      <c r="W688" s="70"/>
      <c r="X688" s="149"/>
      <c r="Y688" s="28"/>
      <c r="Z688" s="28"/>
      <c r="AA688" s="77"/>
      <c r="AB688" s="77"/>
      <c r="AC688" s="28"/>
      <c r="AD688" s="74"/>
      <c r="AE688" s="36"/>
      <c r="AF688" s="28"/>
      <c r="AG688" s="28"/>
      <c r="AH688" s="28"/>
      <c r="AI688" s="28"/>
      <c r="AJ688" s="28"/>
      <c r="AK688" s="28"/>
      <c r="AL688" s="18"/>
      <c r="AM688" s="18"/>
      <c r="AN688" s="18"/>
      <c r="AO688" s="227"/>
      <c r="AP688" s="212"/>
      <c r="AQ688" s="212"/>
      <c r="AR688" s="212"/>
      <c r="AS688" s="84"/>
      <c r="AT688" s="84"/>
      <c r="AU688" s="85"/>
      <c r="AV688" s="94"/>
      <c r="AW688" s="94"/>
      <c r="AX688" s="94"/>
      <c r="AY688" s="94"/>
      <c r="AZ688" s="94"/>
      <c r="BA688" s="94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</row>
    <row r="689" ht="12.75" customHeight="1">
      <c r="A689" s="18"/>
      <c r="B689" s="18"/>
      <c r="C689" s="1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9"/>
      <c r="R689" s="28"/>
      <c r="S689" s="28"/>
      <c r="T689" s="28"/>
      <c r="U689" s="28"/>
      <c r="V689" s="70"/>
      <c r="W689" s="70"/>
      <c r="X689" s="149"/>
      <c r="Y689" s="28"/>
      <c r="Z689" s="28"/>
      <c r="AA689" s="77"/>
      <c r="AB689" s="77"/>
      <c r="AC689" s="28"/>
      <c r="AD689" s="74"/>
      <c r="AE689" s="36"/>
      <c r="AF689" s="28"/>
      <c r="AG689" s="28"/>
      <c r="AH689" s="28"/>
      <c r="AI689" s="28"/>
      <c r="AJ689" s="28"/>
      <c r="AK689" s="28"/>
      <c r="AL689" s="18"/>
      <c r="AM689" s="18"/>
      <c r="AN689" s="18"/>
      <c r="AO689" s="227"/>
      <c r="AP689" s="212"/>
      <c r="AQ689" s="212"/>
      <c r="AR689" s="212"/>
      <c r="AS689" s="84"/>
      <c r="AT689" s="84"/>
      <c r="AU689" s="85"/>
      <c r="AV689" s="94"/>
      <c r="AW689" s="94"/>
      <c r="AX689" s="94"/>
      <c r="AY689" s="94"/>
      <c r="AZ689" s="94"/>
      <c r="BA689" s="94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</row>
    <row r="690" ht="12.75" customHeight="1">
      <c r="A690" s="18"/>
      <c r="B690" s="18"/>
      <c r="C690" s="1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9"/>
      <c r="R690" s="28"/>
      <c r="S690" s="28"/>
      <c r="T690" s="28"/>
      <c r="U690" s="28"/>
      <c r="V690" s="70"/>
      <c r="W690" s="70"/>
      <c r="X690" s="149"/>
      <c r="Y690" s="28"/>
      <c r="Z690" s="28"/>
      <c r="AA690" s="77"/>
      <c r="AB690" s="77"/>
      <c r="AC690" s="28"/>
      <c r="AD690" s="74"/>
      <c r="AE690" s="36"/>
      <c r="AF690" s="28"/>
      <c r="AG690" s="28"/>
      <c r="AH690" s="28"/>
      <c r="AI690" s="28"/>
      <c r="AJ690" s="28"/>
      <c r="AK690" s="28"/>
      <c r="AL690" s="18"/>
      <c r="AM690" s="18"/>
      <c r="AN690" s="18"/>
      <c r="AO690" s="227"/>
      <c r="AP690" s="212"/>
      <c r="AQ690" s="212"/>
      <c r="AR690" s="212"/>
      <c r="AS690" s="84"/>
      <c r="AT690" s="84"/>
      <c r="AU690" s="85"/>
      <c r="AV690" s="94"/>
      <c r="AW690" s="94"/>
      <c r="AX690" s="94"/>
      <c r="AY690" s="94"/>
      <c r="AZ690" s="94"/>
      <c r="BA690" s="94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</row>
    <row r="691" ht="12.75" customHeight="1">
      <c r="A691" s="18"/>
      <c r="B691" s="18"/>
      <c r="C691" s="1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9"/>
      <c r="R691" s="28"/>
      <c r="S691" s="28"/>
      <c r="T691" s="28"/>
      <c r="U691" s="28"/>
      <c r="V691" s="70"/>
      <c r="W691" s="70"/>
      <c r="X691" s="149"/>
      <c r="Y691" s="28"/>
      <c r="Z691" s="28"/>
      <c r="AA691" s="77"/>
      <c r="AB691" s="77"/>
      <c r="AC691" s="28"/>
      <c r="AD691" s="74"/>
      <c r="AE691" s="36"/>
      <c r="AF691" s="28"/>
      <c r="AG691" s="28"/>
      <c r="AH691" s="28"/>
      <c r="AI691" s="28"/>
      <c r="AJ691" s="28"/>
      <c r="AK691" s="28"/>
      <c r="AL691" s="18"/>
      <c r="AM691" s="18"/>
      <c r="AN691" s="18"/>
      <c r="AO691" s="227"/>
      <c r="AP691" s="212"/>
      <c r="AQ691" s="212"/>
      <c r="AR691" s="212"/>
      <c r="AS691" s="84"/>
      <c r="AT691" s="84"/>
      <c r="AU691" s="85"/>
      <c r="AV691" s="94"/>
      <c r="AW691" s="94"/>
      <c r="AX691" s="94"/>
      <c r="AY691" s="94"/>
      <c r="AZ691" s="94"/>
      <c r="BA691" s="94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</row>
    <row r="692" ht="12.75" customHeight="1">
      <c r="A692" s="18"/>
      <c r="B692" s="18"/>
      <c r="C692" s="1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9"/>
      <c r="R692" s="28"/>
      <c r="S692" s="28"/>
      <c r="T692" s="28"/>
      <c r="U692" s="28"/>
      <c r="V692" s="70"/>
      <c r="W692" s="70"/>
      <c r="X692" s="149"/>
      <c r="Y692" s="28"/>
      <c r="Z692" s="28"/>
      <c r="AA692" s="77"/>
      <c r="AB692" s="77"/>
      <c r="AC692" s="28"/>
      <c r="AD692" s="74"/>
      <c r="AE692" s="36"/>
      <c r="AF692" s="28"/>
      <c r="AG692" s="28"/>
      <c r="AH692" s="28"/>
      <c r="AI692" s="28"/>
      <c r="AJ692" s="28"/>
      <c r="AK692" s="28"/>
      <c r="AL692" s="18"/>
      <c r="AM692" s="18"/>
      <c r="AN692" s="18"/>
      <c r="AO692" s="227"/>
      <c r="AP692" s="212"/>
      <c r="AQ692" s="212"/>
      <c r="AR692" s="212"/>
      <c r="AS692" s="84"/>
      <c r="AT692" s="84"/>
      <c r="AU692" s="85"/>
      <c r="AV692" s="94"/>
      <c r="AW692" s="94"/>
      <c r="AX692" s="94"/>
      <c r="AY692" s="94"/>
      <c r="AZ692" s="94"/>
      <c r="BA692" s="94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</row>
    <row r="693" ht="12.75" customHeight="1">
      <c r="A693" s="18"/>
      <c r="B693" s="18"/>
      <c r="C693" s="1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9"/>
      <c r="R693" s="28"/>
      <c r="S693" s="28"/>
      <c r="T693" s="28"/>
      <c r="U693" s="28"/>
      <c r="V693" s="70"/>
      <c r="W693" s="70"/>
      <c r="X693" s="149"/>
      <c r="Y693" s="28"/>
      <c r="Z693" s="28"/>
      <c r="AA693" s="77"/>
      <c r="AB693" s="77"/>
      <c r="AC693" s="28"/>
      <c r="AD693" s="74"/>
      <c r="AE693" s="36"/>
      <c r="AF693" s="28"/>
      <c r="AG693" s="28"/>
      <c r="AH693" s="28"/>
      <c r="AI693" s="28"/>
      <c r="AJ693" s="28"/>
      <c r="AK693" s="28"/>
      <c r="AL693" s="18"/>
      <c r="AM693" s="18"/>
      <c r="AN693" s="18"/>
      <c r="AO693" s="227"/>
      <c r="AP693" s="212"/>
      <c r="AQ693" s="212"/>
      <c r="AR693" s="212"/>
      <c r="AS693" s="84"/>
      <c r="AT693" s="84"/>
      <c r="AU693" s="85"/>
      <c r="AV693" s="94"/>
      <c r="AW693" s="94"/>
      <c r="AX693" s="94"/>
      <c r="AY693" s="94"/>
      <c r="AZ693" s="94"/>
      <c r="BA693" s="94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</row>
    <row r="694" ht="12.75" customHeight="1">
      <c r="A694" s="18"/>
      <c r="B694" s="18"/>
      <c r="C694" s="1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9"/>
      <c r="R694" s="28"/>
      <c r="S694" s="28"/>
      <c r="T694" s="28"/>
      <c r="U694" s="28"/>
      <c r="V694" s="70"/>
      <c r="W694" s="70"/>
      <c r="X694" s="149"/>
      <c r="Y694" s="28"/>
      <c r="Z694" s="28"/>
      <c r="AA694" s="77"/>
      <c r="AB694" s="77"/>
      <c r="AC694" s="28"/>
      <c r="AD694" s="74"/>
      <c r="AE694" s="36"/>
      <c r="AF694" s="28"/>
      <c r="AG694" s="28"/>
      <c r="AH694" s="28"/>
      <c r="AI694" s="28"/>
      <c r="AJ694" s="28"/>
      <c r="AK694" s="28"/>
      <c r="AL694" s="18"/>
      <c r="AM694" s="18"/>
      <c r="AN694" s="18"/>
      <c r="AO694" s="227"/>
      <c r="AP694" s="212"/>
      <c r="AQ694" s="212"/>
      <c r="AR694" s="212"/>
      <c r="AS694" s="84"/>
      <c r="AT694" s="84"/>
      <c r="AU694" s="85"/>
      <c r="AV694" s="94"/>
      <c r="AW694" s="94"/>
      <c r="AX694" s="94"/>
      <c r="AY694" s="94"/>
      <c r="AZ694" s="94"/>
      <c r="BA694" s="94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</row>
    <row r="695" ht="12.75" customHeight="1">
      <c r="A695" s="18"/>
      <c r="B695" s="18"/>
      <c r="C695" s="1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9"/>
      <c r="R695" s="28"/>
      <c r="S695" s="28"/>
      <c r="T695" s="28"/>
      <c r="U695" s="28"/>
      <c r="V695" s="70"/>
      <c r="W695" s="70"/>
      <c r="X695" s="149"/>
      <c r="Y695" s="28"/>
      <c r="Z695" s="28"/>
      <c r="AA695" s="77"/>
      <c r="AB695" s="77"/>
      <c r="AC695" s="28"/>
      <c r="AD695" s="74"/>
      <c r="AE695" s="36"/>
      <c r="AF695" s="28"/>
      <c r="AG695" s="28"/>
      <c r="AH695" s="28"/>
      <c r="AI695" s="28"/>
      <c r="AJ695" s="28"/>
      <c r="AK695" s="28"/>
      <c r="AL695" s="18"/>
      <c r="AM695" s="18"/>
      <c r="AN695" s="18"/>
      <c r="AO695" s="227"/>
      <c r="AP695" s="212"/>
      <c r="AQ695" s="212"/>
      <c r="AR695" s="212"/>
      <c r="AS695" s="84"/>
      <c r="AT695" s="84"/>
      <c r="AU695" s="85"/>
      <c r="AV695" s="94"/>
      <c r="AW695" s="94"/>
      <c r="AX695" s="94"/>
      <c r="AY695" s="94"/>
      <c r="AZ695" s="94"/>
      <c r="BA695" s="94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</row>
    <row r="696" ht="12.75" customHeight="1">
      <c r="A696" s="18"/>
      <c r="B696" s="18"/>
      <c r="C696" s="1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9"/>
      <c r="R696" s="28"/>
      <c r="S696" s="28"/>
      <c r="T696" s="28"/>
      <c r="U696" s="28"/>
      <c r="V696" s="70"/>
      <c r="W696" s="70"/>
      <c r="X696" s="149"/>
      <c r="Y696" s="28"/>
      <c r="Z696" s="28"/>
      <c r="AA696" s="77"/>
      <c r="AB696" s="77"/>
      <c r="AC696" s="28"/>
      <c r="AD696" s="74"/>
      <c r="AE696" s="36"/>
      <c r="AF696" s="28"/>
      <c r="AG696" s="28"/>
      <c r="AH696" s="28"/>
      <c r="AI696" s="28"/>
      <c r="AJ696" s="28"/>
      <c r="AK696" s="28"/>
      <c r="AL696" s="18"/>
      <c r="AM696" s="18"/>
      <c r="AN696" s="18"/>
      <c r="AO696" s="227"/>
      <c r="AP696" s="212"/>
      <c r="AQ696" s="212"/>
      <c r="AR696" s="212"/>
      <c r="AS696" s="84"/>
      <c r="AT696" s="84"/>
      <c r="AU696" s="85"/>
      <c r="AV696" s="94"/>
      <c r="AW696" s="94"/>
      <c r="AX696" s="94"/>
      <c r="AY696" s="94"/>
      <c r="AZ696" s="94"/>
      <c r="BA696" s="94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</row>
    <row r="697" ht="12.75" customHeight="1">
      <c r="A697" s="18"/>
      <c r="B697" s="18"/>
      <c r="C697" s="1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9"/>
      <c r="R697" s="28"/>
      <c r="S697" s="28"/>
      <c r="T697" s="28"/>
      <c r="U697" s="28"/>
      <c r="V697" s="70"/>
      <c r="W697" s="70"/>
      <c r="X697" s="149"/>
      <c r="Y697" s="28"/>
      <c r="Z697" s="28"/>
      <c r="AA697" s="77"/>
      <c r="AB697" s="77"/>
      <c r="AC697" s="28"/>
      <c r="AD697" s="74"/>
      <c r="AE697" s="36"/>
      <c r="AF697" s="28"/>
      <c r="AG697" s="28"/>
      <c r="AH697" s="28"/>
      <c r="AI697" s="28"/>
      <c r="AJ697" s="28"/>
      <c r="AK697" s="28"/>
      <c r="AL697" s="18"/>
      <c r="AM697" s="18"/>
      <c r="AN697" s="18"/>
      <c r="AO697" s="227"/>
      <c r="AP697" s="212"/>
      <c r="AQ697" s="212"/>
      <c r="AR697" s="212"/>
      <c r="AS697" s="84"/>
      <c r="AT697" s="84"/>
      <c r="AU697" s="85"/>
      <c r="AV697" s="94"/>
      <c r="AW697" s="94"/>
      <c r="AX697" s="94"/>
      <c r="AY697" s="94"/>
      <c r="AZ697" s="94"/>
      <c r="BA697" s="94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</row>
    <row r="698" ht="12.75" customHeight="1">
      <c r="A698" s="18"/>
      <c r="B698" s="18"/>
      <c r="C698" s="1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9"/>
      <c r="R698" s="28"/>
      <c r="S698" s="28"/>
      <c r="T698" s="28"/>
      <c r="U698" s="28"/>
      <c r="V698" s="70"/>
      <c r="W698" s="70"/>
      <c r="X698" s="149"/>
      <c r="Y698" s="28"/>
      <c r="Z698" s="28"/>
      <c r="AA698" s="77"/>
      <c r="AB698" s="77"/>
      <c r="AC698" s="28"/>
      <c r="AD698" s="74"/>
      <c r="AE698" s="36"/>
      <c r="AF698" s="28"/>
      <c r="AG698" s="28"/>
      <c r="AH698" s="28"/>
      <c r="AI698" s="28"/>
      <c r="AJ698" s="28"/>
      <c r="AK698" s="28"/>
      <c r="AL698" s="18"/>
      <c r="AM698" s="18"/>
      <c r="AN698" s="18"/>
      <c r="AO698" s="227"/>
      <c r="AP698" s="212"/>
      <c r="AQ698" s="212"/>
      <c r="AR698" s="212"/>
      <c r="AS698" s="84"/>
      <c r="AT698" s="84"/>
      <c r="AU698" s="85"/>
      <c r="AV698" s="94"/>
      <c r="AW698" s="94"/>
      <c r="AX698" s="94"/>
      <c r="AY698" s="94"/>
      <c r="AZ698" s="94"/>
      <c r="BA698" s="94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</row>
    <row r="699" ht="12.75" customHeight="1">
      <c r="A699" s="18"/>
      <c r="B699" s="18"/>
      <c r="C699" s="1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9"/>
      <c r="R699" s="28"/>
      <c r="S699" s="28"/>
      <c r="T699" s="28"/>
      <c r="U699" s="28"/>
      <c r="V699" s="70"/>
      <c r="W699" s="70"/>
      <c r="X699" s="149"/>
      <c r="Y699" s="28"/>
      <c r="Z699" s="28"/>
      <c r="AA699" s="77"/>
      <c r="AB699" s="77"/>
      <c r="AC699" s="28"/>
      <c r="AD699" s="74"/>
      <c r="AE699" s="36"/>
      <c r="AF699" s="28"/>
      <c r="AG699" s="28"/>
      <c r="AH699" s="28"/>
      <c r="AI699" s="28"/>
      <c r="AJ699" s="28"/>
      <c r="AK699" s="28"/>
      <c r="AL699" s="18"/>
      <c r="AM699" s="18"/>
      <c r="AN699" s="18"/>
      <c r="AO699" s="227"/>
      <c r="AP699" s="212"/>
      <c r="AQ699" s="212"/>
      <c r="AR699" s="212"/>
      <c r="AS699" s="84"/>
      <c r="AT699" s="84"/>
      <c r="AU699" s="85"/>
      <c r="AV699" s="94"/>
      <c r="AW699" s="94"/>
      <c r="AX699" s="94"/>
      <c r="AY699" s="94"/>
      <c r="AZ699" s="94"/>
      <c r="BA699" s="94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</row>
    <row r="700" ht="12.75" customHeight="1">
      <c r="A700" s="18"/>
      <c r="B700" s="18"/>
      <c r="C700" s="1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9"/>
      <c r="R700" s="28"/>
      <c r="S700" s="28"/>
      <c r="T700" s="28"/>
      <c r="U700" s="28"/>
      <c r="V700" s="70"/>
      <c r="W700" s="70"/>
      <c r="X700" s="149"/>
      <c r="Y700" s="28"/>
      <c r="Z700" s="28"/>
      <c r="AA700" s="77"/>
      <c r="AB700" s="77"/>
      <c r="AC700" s="28"/>
      <c r="AD700" s="74"/>
      <c r="AE700" s="36"/>
      <c r="AF700" s="28"/>
      <c r="AG700" s="28"/>
      <c r="AH700" s="28"/>
      <c r="AI700" s="28"/>
      <c r="AJ700" s="28"/>
      <c r="AK700" s="28"/>
      <c r="AL700" s="18"/>
      <c r="AM700" s="18"/>
      <c r="AN700" s="18"/>
      <c r="AO700" s="227"/>
      <c r="AP700" s="212"/>
      <c r="AQ700" s="212"/>
      <c r="AR700" s="212"/>
      <c r="AS700" s="84"/>
      <c r="AT700" s="84"/>
      <c r="AU700" s="85"/>
      <c r="AV700" s="94"/>
      <c r="AW700" s="94"/>
      <c r="AX700" s="94"/>
      <c r="AY700" s="94"/>
      <c r="AZ700" s="94"/>
      <c r="BA700" s="94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</row>
    <row r="701" ht="12.75" customHeight="1">
      <c r="A701" s="18"/>
      <c r="B701" s="18"/>
      <c r="C701" s="1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9"/>
      <c r="R701" s="28"/>
      <c r="S701" s="28"/>
      <c r="T701" s="28"/>
      <c r="U701" s="28"/>
      <c r="V701" s="70"/>
      <c r="W701" s="70"/>
      <c r="X701" s="149"/>
      <c r="Y701" s="28"/>
      <c r="Z701" s="28"/>
      <c r="AA701" s="77"/>
      <c r="AB701" s="77"/>
      <c r="AC701" s="28"/>
      <c r="AD701" s="74"/>
      <c r="AE701" s="36"/>
      <c r="AF701" s="28"/>
      <c r="AG701" s="28"/>
      <c r="AH701" s="28"/>
      <c r="AI701" s="28"/>
      <c r="AJ701" s="28"/>
      <c r="AK701" s="28"/>
      <c r="AL701" s="18"/>
      <c r="AM701" s="18"/>
      <c r="AN701" s="18"/>
      <c r="AO701" s="227"/>
      <c r="AP701" s="212"/>
      <c r="AQ701" s="212"/>
      <c r="AR701" s="212"/>
      <c r="AS701" s="84"/>
      <c r="AT701" s="84"/>
      <c r="AU701" s="85"/>
      <c r="AV701" s="94"/>
      <c r="AW701" s="94"/>
      <c r="AX701" s="94"/>
      <c r="AY701" s="94"/>
      <c r="AZ701" s="94"/>
      <c r="BA701" s="94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</row>
    <row r="702" ht="12.75" customHeight="1">
      <c r="A702" s="18"/>
      <c r="B702" s="18"/>
      <c r="C702" s="1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9"/>
      <c r="R702" s="28"/>
      <c r="S702" s="28"/>
      <c r="T702" s="28"/>
      <c r="U702" s="28"/>
      <c r="V702" s="70"/>
      <c r="W702" s="70"/>
      <c r="X702" s="149"/>
      <c r="Y702" s="28"/>
      <c r="Z702" s="28"/>
      <c r="AA702" s="77"/>
      <c r="AB702" s="77"/>
      <c r="AC702" s="28"/>
      <c r="AD702" s="74"/>
      <c r="AE702" s="36"/>
      <c r="AF702" s="28"/>
      <c r="AG702" s="28"/>
      <c r="AH702" s="28"/>
      <c r="AI702" s="28"/>
      <c r="AJ702" s="28"/>
      <c r="AK702" s="28"/>
      <c r="AL702" s="18"/>
      <c r="AM702" s="18"/>
      <c r="AN702" s="18"/>
      <c r="AO702" s="227"/>
      <c r="AP702" s="212"/>
      <c r="AQ702" s="212"/>
      <c r="AR702" s="212"/>
      <c r="AS702" s="84"/>
      <c r="AT702" s="84"/>
      <c r="AU702" s="85"/>
      <c r="AV702" s="94"/>
      <c r="AW702" s="94"/>
      <c r="AX702" s="94"/>
      <c r="AY702" s="94"/>
      <c r="AZ702" s="94"/>
      <c r="BA702" s="94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</row>
    <row r="703" ht="12.75" customHeight="1">
      <c r="A703" s="18"/>
      <c r="B703" s="18"/>
      <c r="C703" s="1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9"/>
      <c r="R703" s="28"/>
      <c r="S703" s="28"/>
      <c r="T703" s="28"/>
      <c r="U703" s="28"/>
      <c r="V703" s="70"/>
      <c r="W703" s="70"/>
      <c r="X703" s="149"/>
      <c r="Y703" s="28"/>
      <c r="Z703" s="28"/>
      <c r="AA703" s="77"/>
      <c r="AB703" s="77"/>
      <c r="AC703" s="28"/>
      <c r="AD703" s="74"/>
      <c r="AE703" s="36"/>
      <c r="AF703" s="28"/>
      <c r="AG703" s="28"/>
      <c r="AH703" s="28"/>
      <c r="AI703" s="28"/>
      <c r="AJ703" s="28"/>
      <c r="AK703" s="28"/>
      <c r="AL703" s="18"/>
      <c r="AM703" s="18"/>
      <c r="AN703" s="18"/>
      <c r="AO703" s="227"/>
      <c r="AP703" s="212"/>
      <c r="AQ703" s="212"/>
      <c r="AR703" s="212"/>
      <c r="AS703" s="84"/>
      <c r="AT703" s="84"/>
      <c r="AU703" s="85"/>
      <c r="AV703" s="94"/>
      <c r="AW703" s="94"/>
      <c r="AX703" s="94"/>
      <c r="AY703" s="94"/>
      <c r="AZ703" s="94"/>
      <c r="BA703" s="94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</row>
    <row r="704" ht="12.75" customHeight="1">
      <c r="A704" s="18"/>
      <c r="B704" s="18"/>
      <c r="C704" s="1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9"/>
      <c r="R704" s="28"/>
      <c r="S704" s="28"/>
      <c r="T704" s="28"/>
      <c r="U704" s="28"/>
      <c r="V704" s="70"/>
      <c r="W704" s="70"/>
      <c r="X704" s="149"/>
      <c r="Y704" s="28"/>
      <c r="Z704" s="28"/>
      <c r="AA704" s="77"/>
      <c r="AB704" s="77"/>
      <c r="AC704" s="28"/>
      <c r="AD704" s="74"/>
      <c r="AE704" s="36"/>
      <c r="AF704" s="28"/>
      <c r="AG704" s="28"/>
      <c r="AH704" s="28"/>
      <c r="AI704" s="28"/>
      <c r="AJ704" s="28"/>
      <c r="AK704" s="28"/>
      <c r="AL704" s="18"/>
      <c r="AM704" s="18"/>
      <c r="AN704" s="18"/>
      <c r="AO704" s="227"/>
      <c r="AP704" s="212"/>
      <c r="AQ704" s="212"/>
      <c r="AR704" s="212"/>
      <c r="AS704" s="84"/>
      <c r="AT704" s="84"/>
      <c r="AU704" s="85"/>
      <c r="AV704" s="94"/>
      <c r="AW704" s="94"/>
      <c r="AX704" s="94"/>
      <c r="AY704" s="94"/>
      <c r="AZ704" s="94"/>
      <c r="BA704" s="94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</row>
    <row r="705" ht="12.75" customHeight="1">
      <c r="A705" s="18"/>
      <c r="B705" s="18"/>
      <c r="C705" s="1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9"/>
      <c r="R705" s="28"/>
      <c r="S705" s="28"/>
      <c r="T705" s="28"/>
      <c r="U705" s="28"/>
      <c r="V705" s="70"/>
      <c r="W705" s="70"/>
      <c r="X705" s="149"/>
      <c r="Y705" s="28"/>
      <c r="Z705" s="28"/>
      <c r="AA705" s="77"/>
      <c r="AB705" s="77"/>
      <c r="AC705" s="28"/>
      <c r="AD705" s="74"/>
      <c r="AE705" s="36"/>
      <c r="AF705" s="28"/>
      <c r="AG705" s="28"/>
      <c r="AH705" s="28"/>
      <c r="AI705" s="28"/>
      <c r="AJ705" s="28"/>
      <c r="AK705" s="28"/>
      <c r="AL705" s="18"/>
      <c r="AM705" s="18"/>
      <c r="AN705" s="18"/>
      <c r="AO705" s="227"/>
      <c r="AP705" s="212"/>
      <c r="AQ705" s="212"/>
      <c r="AR705" s="212"/>
      <c r="AS705" s="84"/>
      <c r="AT705" s="84"/>
      <c r="AU705" s="85"/>
      <c r="AV705" s="94"/>
      <c r="AW705" s="94"/>
      <c r="AX705" s="94"/>
      <c r="AY705" s="94"/>
      <c r="AZ705" s="94"/>
      <c r="BA705" s="94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</row>
    <row r="706" ht="12.75" customHeight="1">
      <c r="A706" s="18"/>
      <c r="B706" s="18"/>
      <c r="C706" s="1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9"/>
      <c r="R706" s="28"/>
      <c r="S706" s="28"/>
      <c r="T706" s="28"/>
      <c r="U706" s="28"/>
      <c r="V706" s="70"/>
      <c r="W706" s="70"/>
      <c r="X706" s="149"/>
      <c r="Y706" s="28"/>
      <c r="Z706" s="28"/>
      <c r="AA706" s="77"/>
      <c r="AB706" s="77"/>
      <c r="AC706" s="28"/>
      <c r="AD706" s="74"/>
      <c r="AE706" s="36"/>
      <c r="AF706" s="28"/>
      <c r="AG706" s="28"/>
      <c r="AH706" s="28"/>
      <c r="AI706" s="28"/>
      <c r="AJ706" s="28"/>
      <c r="AK706" s="28"/>
      <c r="AL706" s="18"/>
      <c r="AM706" s="18"/>
      <c r="AN706" s="18"/>
      <c r="AO706" s="227"/>
      <c r="AP706" s="212"/>
      <c r="AQ706" s="212"/>
      <c r="AR706" s="212"/>
      <c r="AS706" s="84"/>
      <c r="AT706" s="84"/>
      <c r="AU706" s="85"/>
      <c r="AV706" s="94"/>
      <c r="AW706" s="94"/>
      <c r="AX706" s="94"/>
      <c r="AY706" s="94"/>
      <c r="AZ706" s="94"/>
      <c r="BA706" s="94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</row>
    <row r="707" ht="12.75" customHeight="1">
      <c r="A707" s="18"/>
      <c r="B707" s="18"/>
      <c r="C707" s="1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9"/>
      <c r="R707" s="28"/>
      <c r="S707" s="28"/>
      <c r="T707" s="28"/>
      <c r="U707" s="28"/>
      <c r="V707" s="70"/>
      <c r="W707" s="70"/>
      <c r="X707" s="149"/>
      <c r="Y707" s="28"/>
      <c r="Z707" s="28"/>
      <c r="AA707" s="77"/>
      <c r="AB707" s="77"/>
      <c r="AC707" s="28"/>
      <c r="AD707" s="74"/>
      <c r="AE707" s="36"/>
      <c r="AF707" s="28"/>
      <c r="AG707" s="28"/>
      <c r="AH707" s="28"/>
      <c r="AI707" s="28"/>
      <c r="AJ707" s="28"/>
      <c r="AK707" s="28"/>
      <c r="AL707" s="18"/>
      <c r="AM707" s="18"/>
      <c r="AN707" s="18"/>
      <c r="AO707" s="227"/>
      <c r="AP707" s="212"/>
      <c r="AQ707" s="212"/>
      <c r="AR707" s="212"/>
      <c r="AS707" s="84"/>
      <c r="AT707" s="84"/>
      <c r="AU707" s="85"/>
      <c r="AV707" s="94"/>
      <c r="AW707" s="94"/>
      <c r="AX707" s="94"/>
      <c r="AY707" s="94"/>
      <c r="AZ707" s="94"/>
      <c r="BA707" s="94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</row>
    <row r="708" ht="12.75" customHeight="1">
      <c r="A708" s="18"/>
      <c r="B708" s="18"/>
      <c r="C708" s="1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9"/>
      <c r="R708" s="28"/>
      <c r="S708" s="28"/>
      <c r="T708" s="28"/>
      <c r="U708" s="28"/>
      <c r="V708" s="70"/>
      <c r="W708" s="70"/>
      <c r="X708" s="149"/>
      <c r="Y708" s="28"/>
      <c r="Z708" s="28"/>
      <c r="AA708" s="77"/>
      <c r="AB708" s="77"/>
      <c r="AC708" s="28"/>
      <c r="AD708" s="74"/>
      <c r="AE708" s="36"/>
      <c r="AF708" s="28"/>
      <c r="AG708" s="28"/>
      <c r="AH708" s="28"/>
      <c r="AI708" s="28"/>
      <c r="AJ708" s="28"/>
      <c r="AK708" s="28"/>
      <c r="AL708" s="18"/>
      <c r="AM708" s="18"/>
      <c r="AN708" s="18"/>
      <c r="AO708" s="227"/>
      <c r="AP708" s="212"/>
      <c r="AQ708" s="212"/>
      <c r="AR708" s="212"/>
      <c r="AS708" s="84"/>
      <c r="AT708" s="84"/>
      <c r="AU708" s="85"/>
      <c r="AV708" s="94"/>
      <c r="AW708" s="94"/>
      <c r="AX708" s="94"/>
      <c r="AY708" s="94"/>
      <c r="AZ708" s="94"/>
      <c r="BA708" s="94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</row>
    <row r="709" ht="12.75" customHeight="1">
      <c r="A709" s="18"/>
      <c r="B709" s="18"/>
      <c r="C709" s="1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9"/>
      <c r="R709" s="28"/>
      <c r="S709" s="28"/>
      <c r="T709" s="28"/>
      <c r="U709" s="28"/>
      <c r="V709" s="70"/>
      <c r="W709" s="70"/>
      <c r="X709" s="149"/>
      <c r="Y709" s="28"/>
      <c r="Z709" s="28"/>
      <c r="AA709" s="77"/>
      <c r="AB709" s="77"/>
      <c r="AC709" s="28"/>
      <c r="AD709" s="74"/>
      <c r="AE709" s="36"/>
      <c r="AF709" s="28"/>
      <c r="AG709" s="28"/>
      <c r="AH709" s="28"/>
      <c r="AI709" s="28"/>
      <c r="AJ709" s="28"/>
      <c r="AK709" s="28"/>
      <c r="AL709" s="18"/>
      <c r="AM709" s="18"/>
      <c r="AN709" s="18"/>
      <c r="AO709" s="227"/>
      <c r="AP709" s="212"/>
      <c r="AQ709" s="212"/>
      <c r="AR709" s="212"/>
      <c r="AS709" s="84"/>
      <c r="AT709" s="84"/>
      <c r="AU709" s="85"/>
      <c r="AV709" s="94"/>
      <c r="AW709" s="94"/>
      <c r="AX709" s="94"/>
      <c r="AY709" s="94"/>
      <c r="AZ709" s="94"/>
      <c r="BA709" s="94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</row>
    <row r="710" ht="12.75" customHeight="1">
      <c r="A710" s="18"/>
      <c r="B710" s="18"/>
      <c r="C710" s="1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9"/>
      <c r="R710" s="28"/>
      <c r="S710" s="28"/>
      <c r="T710" s="28"/>
      <c r="U710" s="28"/>
      <c r="V710" s="70"/>
      <c r="W710" s="70"/>
      <c r="X710" s="149"/>
      <c r="Y710" s="28"/>
      <c r="Z710" s="28"/>
      <c r="AA710" s="77"/>
      <c r="AB710" s="77"/>
      <c r="AC710" s="28"/>
      <c r="AD710" s="74"/>
      <c r="AE710" s="36"/>
      <c r="AF710" s="28"/>
      <c r="AG710" s="28"/>
      <c r="AH710" s="28"/>
      <c r="AI710" s="28"/>
      <c r="AJ710" s="28"/>
      <c r="AK710" s="28"/>
      <c r="AL710" s="18"/>
      <c r="AM710" s="18"/>
      <c r="AN710" s="18"/>
      <c r="AO710" s="227"/>
      <c r="AP710" s="212"/>
      <c r="AQ710" s="212"/>
      <c r="AR710" s="212"/>
      <c r="AS710" s="84"/>
      <c r="AT710" s="84"/>
      <c r="AU710" s="85"/>
      <c r="AV710" s="94"/>
      <c r="AW710" s="94"/>
      <c r="AX710" s="94"/>
      <c r="AY710" s="94"/>
      <c r="AZ710" s="94"/>
      <c r="BA710" s="94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</row>
    <row r="711" ht="12.75" customHeight="1">
      <c r="A711" s="18"/>
      <c r="B711" s="18"/>
      <c r="C711" s="1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9"/>
      <c r="R711" s="28"/>
      <c r="S711" s="28"/>
      <c r="T711" s="28"/>
      <c r="U711" s="28"/>
      <c r="V711" s="70"/>
      <c r="W711" s="70"/>
      <c r="X711" s="149"/>
      <c r="Y711" s="28"/>
      <c r="Z711" s="28"/>
      <c r="AA711" s="77"/>
      <c r="AB711" s="77"/>
      <c r="AC711" s="28"/>
      <c r="AD711" s="74"/>
      <c r="AE711" s="36"/>
      <c r="AF711" s="28"/>
      <c r="AG711" s="28"/>
      <c r="AH711" s="28"/>
      <c r="AI711" s="28"/>
      <c r="AJ711" s="28"/>
      <c r="AK711" s="28"/>
      <c r="AL711" s="18"/>
      <c r="AM711" s="18"/>
      <c r="AN711" s="18"/>
      <c r="AO711" s="227"/>
      <c r="AP711" s="212"/>
      <c r="AQ711" s="212"/>
      <c r="AR711" s="212"/>
      <c r="AS711" s="84"/>
      <c r="AT711" s="84"/>
      <c r="AU711" s="85"/>
      <c r="AV711" s="94"/>
      <c r="AW711" s="94"/>
      <c r="AX711" s="94"/>
      <c r="AY711" s="94"/>
      <c r="AZ711" s="94"/>
      <c r="BA711" s="94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</row>
    <row r="712" ht="12.75" customHeight="1">
      <c r="A712" s="18"/>
      <c r="B712" s="18"/>
      <c r="C712" s="1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9"/>
      <c r="R712" s="28"/>
      <c r="S712" s="28"/>
      <c r="T712" s="28"/>
      <c r="U712" s="28"/>
      <c r="V712" s="70"/>
      <c r="W712" s="70"/>
      <c r="X712" s="149"/>
      <c r="Y712" s="28"/>
      <c r="Z712" s="28"/>
      <c r="AA712" s="77"/>
      <c r="AB712" s="77"/>
      <c r="AC712" s="28"/>
      <c r="AD712" s="74"/>
      <c r="AE712" s="36"/>
      <c r="AF712" s="28"/>
      <c r="AG712" s="28"/>
      <c r="AH712" s="28"/>
      <c r="AI712" s="28"/>
      <c r="AJ712" s="28"/>
      <c r="AK712" s="28"/>
      <c r="AL712" s="18"/>
      <c r="AM712" s="18"/>
      <c r="AN712" s="18"/>
      <c r="AO712" s="227"/>
      <c r="AP712" s="212"/>
      <c r="AQ712" s="212"/>
      <c r="AR712" s="212"/>
      <c r="AS712" s="84"/>
      <c r="AT712" s="84"/>
      <c r="AU712" s="85"/>
      <c r="AV712" s="94"/>
      <c r="AW712" s="94"/>
      <c r="AX712" s="94"/>
      <c r="AY712" s="94"/>
      <c r="AZ712" s="94"/>
      <c r="BA712" s="94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</row>
    <row r="713" ht="12.75" customHeight="1">
      <c r="A713" s="18"/>
      <c r="B713" s="18"/>
      <c r="C713" s="1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9"/>
      <c r="R713" s="28"/>
      <c r="S713" s="28"/>
      <c r="T713" s="28"/>
      <c r="U713" s="28"/>
      <c r="V713" s="70"/>
      <c r="W713" s="70"/>
      <c r="X713" s="149"/>
      <c r="Y713" s="28"/>
      <c r="Z713" s="28"/>
      <c r="AA713" s="77"/>
      <c r="AB713" s="77"/>
      <c r="AC713" s="28"/>
      <c r="AD713" s="74"/>
      <c r="AE713" s="36"/>
      <c r="AF713" s="28"/>
      <c r="AG713" s="28"/>
      <c r="AH713" s="28"/>
      <c r="AI713" s="28"/>
      <c r="AJ713" s="28"/>
      <c r="AK713" s="28"/>
      <c r="AL713" s="18"/>
      <c r="AM713" s="18"/>
      <c r="AN713" s="18"/>
      <c r="AO713" s="227"/>
      <c r="AP713" s="212"/>
      <c r="AQ713" s="212"/>
      <c r="AR713" s="212"/>
      <c r="AS713" s="84"/>
      <c r="AT713" s="84"/>
      <c r="AU713" s="85"/>
      <c r="AV713" s="94"/>
      <c r="AW713" s="94"/>
      <c r="AX713" s="94"/>
      <c r="AY713" s="94"/>
      <c r="AZ713" s="94"/>
      <c r="BA713" s="94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</row>
    <row r="714" ht="12.75" customHeight="1">
      <c r="A714" s="18"/>
      <c r="B714" s="18"/>
      <c r="C714" s="1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9"/>
      <c r="R714" s="28"/>
      <c r="S714" s="28"/>
      <c r="T714" s="28"/>
      <c r="U714" s="28"/>
      <c r="V714" s="70"/>
      <c r="W714" s="70"/>
      <c r="X714" s="149"/>
      <c r="Y714" s="28"/>
      <c r="Z714" s="28"/>
      <c r="AA714" s="77"/>
      <c r="AB714" s="77"/>
      <c r="AC714" s="28"/>
      <c r="AD714" s="74"/>
      <c r="AE714" s="36"/>
      <c r="AF714" s="28"/>
      <c r="AG714" s="28"/>
      <c r="AH714" s="28"/>
      <c r="AI714" s="28"/>
      <c r="AJ714" s="28"/>
      <c r="AK714" s="28"/>
      <c r="AL714" s="18"/>
      <c r="AM714" s="18"/>
      <c r="AN714" s="18"/>
      <c r="AO714" s="227"/>
      <c r="AP714" s="212"/>
      <c r="AQ714" s="212"/>
      <c r="AR714" s="212"/>
      <c r="AS714" s="84"/>
      <c r="AT714" s="84"/>
      <c r="AU714" s="85"/>
      <c r="AV714" s="94"/>
      <c r="AW714" s="94"/>
      <c r="AX714" s="94"/>
      <c r="AY714" s="94"/>
      <c r="AZ714" s="94"/>
      <c r="BA714" s="94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</row>
    <row r="715" ht="12.75" customHeight="1">
      <c r="A715" s="18"/>
      <c r="B715" s="18"/>
      <c r="C715" s="1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9"/>
      <c r="R715" s="28"/>
      <c r="S715" s="28"/>
      <c r="T715" s="28"/>
      <c r="U715" s="28"/>
      <c r="V715" s="70"/>
      <c r="W715" s="70"/>
      <c r="X715" s="149"/>
      <c r="Y715" s="28"/>
      <c r="Z715" s="28"/>
      <c r="AA715" s="77"/>
      <c r="AB715" s="77"/>
      <c r="AC715" s="28"/>
      <c r="AD715" s="74"/>
      <c r="AE715" s="36"/>
      <c r="AF715" s="28"/>
      <c r="AG715" s="28"/>
      <c r="AH715" s="28"/>
      <c r="AI715" s="28"/>
      <c r="AJ715" s="28"/>
      <c r="AK715" s="28"/>
      <c r="AL715" s="18"/>
      <c r="AM715" s="18"/>
      <c r="AN715" s="18"/>
      <c r="AO715" s="227"/>
      <c r="AP715" s="212"/>
      <c r="AQ715" s="212"/>
      <c r="AR715" s="212"/>
      <c r="AS715" s="84"/>
      <c r="AT715" s="84"/>
      <c r="AU715" s="85"/>
      <c r="AV715" s="94"/>
      <c r="AW715" s="94"/>
      <c r="AX715" s="94"/>
      <c r="AY715" s="94"/>
      <c r="AZ715" s="94"/>
      <c r="BA715" s="94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</row>
    <row r="716" ht="12.75" customHeight="1">
      <c r="A716" s="18"/>
      <c r="B716" s="18"/>
      <c r="C716" s="1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9"/>
      <c r="R716" s="28"/>
      <c r="S716" s="28"/>
      <c r="T716" s="28"/>
      <c r="U716" s="28"/>
      <c r="V716" s="70"/>
      <c r="W716" s="70"/>
      <c r="X716" s="149"/>
      <c r="Y716" s="28"/>
      <c r="Z716" s="28"/>
      <c r="AA716" s="77"/>
      <c r="AB716" s="77"/>
      <c r="AC716" s="28"/>
      <c r="AD716" s="74"/>
      <c r="AE716" s="36"/>
      <c r="AF716" s="28"/>
      <c r="AG716" s="28"/>
      <c r="AH716" s="28"/>
      <c r="AI716" s="28"/>
      <c r="AJ716" s="28"/>
      <c r="AK716" s="28"/>
      <c r="AL716" s="18"/>
      <c r="AM716" s="18"/>
      <c r="AN716" s="18"/>
      <c r="AO716" s="227"/>
      <c r="AP716" s="212"/>
      <c r="AQ716" s="212"/>
      <c r="AR716" s="212"/>
      <c r="AS716" s="84"/>
      <c r="AT716" s="84"/>
      <c r="AU716" s="85"/>
      <c r="AV716" s="94"/>
      <c r="AW716" s="94"/>
      <c r="AX716" s="94"/>
      <c r="AY716" s="94"/>
      <c r="AZ716" s="94"/>
      <c r="BA716" s="94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</row>
    <row r="717" ht="12.75" customHeight="1">
      <c r="A717" s="18"/>
      <c r="B717" s="18"/>
      <c r="C717" s="1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9"/>
      <c r="R717" s="28"/>
      <c r="S717" s="28"/>
      <c r="T717" s="28"/>
      <c r="U717" s="28"/>
      <c r="V717" s="70"/>
      <c r="W717" s="70"/>
      <c r="X717" s="149"/>
      <c r="Y717" s="28"/>
      <c r="Z717" s="28"/>
      <c r="AA717" s="77"/>
      <c r="AB717" s="77"/>
      <c r="AC717" s="28"/>
      <c r="AD717" s="74"/>
      <c r="AE717" s="36"/>
      <c r="AF717" s="28"/>
      <c r="AG717" s="28"/>
      <c r="AH717" s="28"/>
      <c r="AI717" s="28"/>
      <c r="AJ717" s="28"/>
      <c r="AK717" s="28"/>
      <c r="AL717" s="18"/>
      <c r="AM717" s="18"/>
      <c r="AN717" s="18"/>
      <c r="AO717" s="227"/>
      <c r="AP717" s="212"/>
      <c r="AQ717" s="212"/>
      <c r="AR717" s="212"/>
      <c r="AS717" s="84"/>
      <c r="AT717" s="84"/>
      <c r="AU717" s="85"/>
      <c r="AV717" s="94"/>
      <c r="AW717" s="94"/>
      <c r="AX717" s="94"/>
      <c r="AY717" s="94"/>
      <c r="AZ717" s="94"/>
      <c r="BA717" s="94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</row>
    <row r="718" ht="12.75" customHeight="1">
      <c r="A718" s="18"/>
      <c r="B718" s="18"/>
      <c r="C718" s="1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9"/>
      <c r="R718" s="28"/>
      <c r="S718" s="28"/>
      <c r="T718" s="28"/>
      <c r="U718" s="28"/>
      <c r="V718" s="70"/>
      <c r="W718" s="70"/>
      <c r="X718" s="149"/>
      <c r="Y718" s="28"/>
      <c r="Z718" s="28"/>
      <c r="AA718" s="77"/>
      <c r="AB718" s="77"/>
      <c r="AC718" s="28"/>
      <c r="AD718" s="74"/>
      <c r="AE718" s="36"/>
      <c r="AF718" s="28"/>
      <c r="AG718" s="28"/>
      <c r="AH718" s="28"/>
      <c r="AI718" s="28"/>
      <c r="AJ718" s="28"/>
      <c r="AK718" s="28"/>
      <c r="AL718" s="18"/>
      <c r="AM718" s="18"/>
      <c r="AN718" s="18"/>
      <c r="AO718" s="227"/>
      <c r="AP718" s="212"/>
      <c r="AQ718" s="212"/>
      <c r="AR718" s="212"/>
      <c r="AS718" s="84"/>
      <c r="AT718" s="84"/>
      <c r="AU718" s="85"/>
      <c r="AV718" s="94"/>
      <c r="AW718" s="94"/>
      <c r="AX718" s="94"/>
      <c r="AY718" s="94"/>
      <c r="AZ718" s="94"/>
      <c r="BA718" s="94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</row>
    <row r="719" ht="12.75" customHeight="1">
      <c r="A719" s="18"/>
      <c r="B719" s="18"/>
      <c r="C719" s="1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9"/>
      <c r="R719" s="28"/>
      <c r="S719" s="28"/>
      <c r="T719" s="28"/>
      <c r="U719" s="28"/>
      <c r="V719" s="70"/>
      <c r="W719" s="70"/>
      <c r="X719" s="149"/>
      <c r="Y719" s="28"/>
      <c r="Z719" s="28"/>
      <c r="AA719" s="77"/>
      <c r="AB719" s="77"/>
      <c r="AC719" s="28"/>
      <c r="AD719" s="74"/>
      <c r="AE719" s="36"/>
      <c r="AF719" s="28"/>
      <c r="AG719" s="28"/>
      <c r="AH719" s="28"/>
      <c r="AI719" s="28"/>
      <c r="AJ719" s="28"/>
      <c r="AK719" s="28"/>
      <c r="AL719" s="18"/>
      <c r="AM719" s="18"/>
      <c r="AN719" s="18"/>
      <c r="AO719" s="227"/>
      <c r="AP719" s="212"/>
      <c r="AQ719" s="212"/>
      <c r="AR719" s="212"/>
      <c r="AS719" s="84"/>
      <c r="AT719" s="84"/>
      <c r="AU719" s="85"/>
      <c r="AV719" s="94"/>
      <c r="AW719" s="94"/>
      <c r="AX719" s="94"/>
      <c r="AY719" s="94"/>
      <c r="AZ719" s="94"/>
      <c r="BA719" s="94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</row>
    <row r="720" ht="12.75" customHeight="1">
      <c r="A720" s="18"/>
      <c r="B720" s="18"/>
      <c r="C720" s="1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9"/>
      <c r="R720" s="28"/>
      <c r="S720" s="28"/>
      <c r="T720" s="28"/>
      <c r="U720" s="28"/>
      <c r="V720" s="70"/>
      <c r="W720" s="70"/>
      <c r="X720" s="149"/>
      <c r="Y720" s="28"/>
      <c r="Z720" s="28"/>
      <c r="AA720" s="77"/>
      <c r="AB720" s="77"/>
      <c r="AC720" s="28"/>
      <c r="AD720" s="74"/>
      <c r="AE720" s="36"/>
      <c r="AF720" s="28"/>
      <c r="AG720" s="28"/>
      <c r="AH720" s="28"/>
      <c r="AI720" s="28"/>
      <c r="AJ720" s="28"/>
      <c r="AK720" s="28"/>
      <c r="AL720" s="18"/>
      <c r="AM720" s="18"/>
      <c r="AN720" s="18"/>
      <c r="AO720" s="227"/>
      <c r="AP720" s="212"/>
      <c r="AQ720" s="212"/>
      <c r="AR720" s="212"/>
      <c r="AS720" s="84"/>
      <c r="AT720" s="84"/>
      <c r="AU720" s="85"/>
      <c r="AV720" s="94"/>
      <c r="AW720" s="94"/>
      <c r="AX720" s="94"/>
      <c r="AY720" s="94"/>
      <c r="AZ720" s="94"/>
      <c r="BA720" s="94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</row>
    <row r="721" ht="12.75" customHeight="1">
      <c r="A721" s="18"/>
      <c r="B721" s="18"/>
      <c r="C721" s="1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9"/>
      <c r="R721" s="28"/>
      <c r="S721" s="28"/>
      <c r="T721" s="28"/>
      <c r="U721" s="28"/>
      <c r="V721" s="70"/>
      <c r="W721" s="70"/>
      <c r="X721" s="149"/>
      <c r="Y721" s="28"/>
      <c r="Z721" s="28"/>
      <c r="AA721" s="77"/>
      <c r="AB721" s="77"/>
      <c r="AC721" s="28"/>
      <c r="AD721" s="74"/>
      <c r="AE721" s="36"/>
      <c r="AF721" s="28"/>
      <c r="AG721" s="28"/>
      <c r="AH721" s="28"/>
      <c r="AI721" s="28"/>
      <c r="AJ721" s="28"/>
      <c r="AK721" s="28"/>
      <c r="AL721" s="18"/>
      <c r="AM721" s="18"/>
      <c r="AN721" s="18"/>
      <c r="AO721" s="227"/>
      <c r="AP721" s="212"/>
      <c r="AQ721" s="212"/>
      <c r="AR721" s="212"/>
      <c r="AS721" s="84"/>
      <c r="AT721" s="84"/>
      <c r="AU721" s="85"/>
      <c r="AV721" s="94"/>
      <c r="AW721" s="94"/>
      <c r="AX721" s="94"/>
      <c r="AY721" s="94"/>
      <c r="AZ721" s="94"/>
      <c r="BA721" s="94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</row>
    <row r="722" ht="12.75" customHeight="1">
      <c r="A722" s="18"/>
      <c r="B722" s="18"/>
      <c r="C722" s="1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9"/>
      <c r="R722" s="28"/>
      <c r="S722" s="28"/>
      <c r="T722" s="28"/>
      <c r="U722" s="28"/>
      <c r="V722" s="70"/>
      <c r="W722" s="70"/>
      <c r="X722" s="149"/>
      <c r="Y722" s="28"/>
      <c r="Z722" s="28"/>
      <c r="AA722" s="77"/>
      <c r="AB722" s="77"/>
      <c r="AC722" s="28"/>
      <c r="AD722" s="74"/>
      <c r="AE722" s="36"/>
      <c r="AF722" s="28"/>
      <c r="AG722" s="28"/>
      <c r="AH722" s="28"/>
      <c r="AI722" s="28"/>
      <c r="AJ722" s="28"/>
      <c r="AK722" s="28"/>
      <c r="AL722" s="18"/>
      <c r="AM722" s="18"/>
      <c r="AN722" s="18"/>
      <c r="AO722" s="227"/>
      <c r="AP722" s="212"/>
      <c r="AQ722" s="212"/>
      <c r="AR722" s="212"/>
      <c r="AS722" s="84"/>
      <c r="AT722" s="84"/>
      <c r="AU722" s="85"/>
      <c r="AV722" s="94"/>
      <c r="AW722" s="94"/>
      <c r="AX722" s="94"/>
      <c r="AY722" s="94"/>
      <c r="AZ722" s="94"/>
      <c r="BA722" s="94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</row>
    <row r="723" ht="12.75" customHeight="1">
      <c r="A723" s="18"/>
      <c r="B723" s="18"/>
      <c r="C723" s="1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9"/>
      <c r="R723" s="28"/>
      <c r="S723" s="28"/>
      <c r="T723" s="28"/>
      <c r="U723" s="28"/>
      <c r="V723" s="70"/>
      <c r="W723" s="70"/>
      <c r="X723" s="149"/>
      <c r="Y723" s="28"/>
      <c r="Z723" s="28"/>
      <c r="AA723" s="77"/>
      <c r="AB723" s="77"/>
      <c r="AC723" s="28"/>
      <c r="AD723" s="74"/>
      <c r="AE723" s="36"/>
      <c r="AF723" s="28"/>
      <c r="AG723" s="28"/>
      <c r="AH723" s="28"/>
      <c r="AI723" s="28"/>
      <c r="AJ723" s="28"/>
      <c r="AK723" s="28"/>
      <c r="AL723" s="18"/>
      <c r="AM723" s="18"/>
      <c r="AN723" s="18"/>
      <c r="AO723" s="227"/>
      <c r="AP723" s="212"/>
      <c r="AQ723" s="212"/>
      <c r="AR723" s="212"/>
      <c r="AS723" s="84"/>
      <c r="AT723" s="84"/>
      <c r="AU723" s="85"/>
      <c r="AV723" s="94"/>
      <c r="AW723" s="94"/>
      <c r="AX723" s="94"/>
      <c r="AY723" s="94"/>
      <c r="AZ723" s="94"/>
      <c r="BA723" s="94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</row>
    <row r="724" ht="12.75" customHeight="1">
      <c r="A724" s="18"/>
      <c r="B724" s="18"/>
      <c r="C724" s="1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9"/>
      <c r="R724" s="28"/>
      <c r="S724" s="28"/>
      <c r="T724" s="28"/>
      <c r="U724" s="28"/>
      <c r="V724" s="70"/>
      <c r="W724" s="70"/>
      <c r="X724" s="149"/>
      <c r="Y724" s="28"/>
      <c r="Z724" s="28"/>
      <c r="AA724" s="77"/>
      <c r="AB724" s="77"/>
      <c r="AC724" s="28"/>
      <c r="AD724" s="74"/>
      <c r="AE724" s="36"/>
      <c r="AF724" s="28"/>
      <c r="AG724" s="28"/>
      <c r="AH724" s="28"/>
      <c r="AI724" s="28"/>
      <c r="AJ724" s="28"/>
      <c r="AK724" s="28"/>
      <c r="AL724" s="18"/>
      <c r="AM724" s="18"/>
      <c r="AN724" s="18"/>
      <c r="AO724" s="227"/>
      <c r="AP724" s="212"/>
      <c r="AQ724" s="212"/>
      <c r="AR724" s="212"/>
      <c r="AS724" s="84"/>
      <c r="AT724" s="84"/>
      <c r="AU724" s="85"/>
      <c r="AV724" s="94"/>
      <c r="AW724" s="94"/>
      <c r="AX724" s="94"/>
      <c r="AY724" s="94"/>
      <c r="AZ724" s="94"/>
      <c r="BA724" s="94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</row>
    <row r="725" ht="12.75" customHeight="1">
      <c r="A725" s="18"/>
      <c r="B725" s="18"/>
      <c r="C725" s="1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9"/>
      <c r="R725" s="28"/>
      <c r="S725" s="28"/>
      <c r="T725" s="28"/>
      <c r="U725" s="28"/>
      <c r="V725" s="70"/>
      <c r="W725" s="70"/>
      <c r="X725" s="149"/>
      <c r="Y725" s="28"/>
      <c r="Z725" s="28"/>
      <c r="AA725" s="77"/>
      <c r="AB725" s="77"/>
      <c r="AC725" s="28"/>
      <c r="AD725" s="74"/>
      <c r="AE725" s="36"/>
      <c r="AF725" s="28"/>
      <c r="AG725" s="28"/>
      <c r="AH725" s="28"/>
      <c r="AI725" s="28"/>
      <c r="AJ725" s="28"/>
      <c r="AK725" s="28"/>
      <c r="AL725" s="18"/>
      <c r="AM725" s="18"/>
      <c r="AN725" s="18"/>
      <c r="AO725" s="227"/>
      <c r="AP725" s="212"/>
      <c r="AQ725" s="212"/>
      <c r="AR725" s="212"/>
      <c r="AS725" s="84"/>
      <c r="AT725" s="84"/>
      <c r="AU725" s="85"/>
      <c r="AV725" s="94"/>
      <c r="AW725" s="94"/>
      <c r="AX725" s="94"/>
      <c r="AY725" s="94"/>
      <c r="AZ725" s="94"/>
      <c r="BA725" s="94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</row>
    <row r="726" ht="12.75" customHeight="1">
      <c r="A726" s="18"/>
      <c r="B726" s="18"/>
      <c r="C726" s="1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9"/>
      <c r="R726" s="28"/>
      <c r="S726" s="28"/>
      <c r="T726" s="28"/>
      <c r="U726" s="28"/>
      <c r="V726" s="70"/>
      <c r="W726" s="70"/>
      <c r="X726" s="149"/>
      <c r="Y726" s="28"/>
      <c r="Z726" s="28"/>
      <c r="AA726" s="77"/>
      <c r="AB726" s="77"/>
      <c r="AC726" s="28"/>
      <c r="AD726" s="74"/>
      <c r="AE726" s="36"/>
      <c r="AF726" s="28"/>
      <c r="AG726" s="28"/>
      <c r="AH726" s="28"/>
      <c r="AI726" s="28"/>
      <c r="AJ726" s="28"/>
      <c r="AK726" s="28"/>
      <c r="AL726" s="18"/>
      <c r="AM726" s="18"/>
      <c r="AN726" s="18"/>
      <c r="AO726" s="227"/>
      <c r="AP726" s="212"/>
      <c r="AQ726" s="212"/>
      <c r="AR726" s="212"/>
      <c r="AS726" s="84"/>
      <c r="AT726" s="84"/>
      <c r="AU726" s="85"/>
      <c r="AV726" s="94"/>
      <c r="AW726" s="94"/>
      <c r="AX726" s="94"/>
      <c r="AY726" s="94"/>
      <c r="AZ726" s="94"/>
      <c r="BA726" s="94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</row>
    <row r="727" ht="12.75" customHeight="1">
      <c r="A727" s="18"/>
      <c r="B727" s="18"/>
      <c r="C727" s="1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9"/>
      <c r="R727" s="28"/>
      <c r="S727" s="28"/>
      <c r="T727" s="28"/>
      <c r="U727" s="28"/>
      <c r="V727" s="70"/>
      <c r="W727" s="70"/>
      <c r="X727" s="149"/>
      <c r="Y727" s="28"/>
      <c r="Z727" s="28"/>
      <c r="AA727" s="77"/>
      <c r="AB727" s="77"/>
      <c r="AC727" s="28"/>
      <c r="AD727" s="74"/>
      <c r="AE727" s="36"/>
      <c r="AF727" s="28"/>
      <c r="AG727" s="28"/>
      <c r="AH727" s="28"/>
      <c r="AI727" s="28"/>
      <c r="AJ727" s="28"/>
      <c r="AK727" s="28"/>
      <c r="AL727" s="18"/>
      <c r="AM727" s="18"/>
      <c r="AN727" s="18"/>
      <c r="AO727" s="227"/>
      <c r="AP727" s="212"/>
      <c r="AQ727" s="212"/>
      <c r="AR727" s="212"/>
      <c r="AS727" s="84"/>
      <c r="AT727" s="84"/>
      <c r="AU727" s="85"/>
      <c r="AV727" s="94"/>
      <c r="AW727" s="94"/>
      <c r="AX727" s="94"/>
      <c r="AY727" s="94"/>
      <c r="AZ727" s="94"/>
      <c r="BA727" s="94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</row>
    <row r="728" ht="12.75" customHeight="1">
      <c r="A728" s="18"/>
      <c r="B728" s="18"/>
      <c r="C728" s="1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9"/>
      <c r="R728" s="28"/>
      <c r="S728" s="28"/>
      <c r="T728" s="28"/>
      <c r="U728" s="28"/>
      <c r="V728" s="70"/>
      <c r="W728" s="70"/>
      <c r="X728" s="149"/>
      <c r="Y728" s="28"/>
      <c r="Z728" s="28"/>
      <c r="AA728" s="77"/>
      <c r="AB728" s="77"/>
      <c r="AC728" s="28"/>
      <c r="AD728" s="74"/>
      <c r="AE728" s="36"/>
      <c r="AF728" s="28"/>
      <c r="AG728" s="28"/>
      <c r="AH728" s="28"/>
      <c r="AI728" s="28"/>
      <c r="AJ728" s="28"/>
      <c r="AK728" s="28"/>
      <c r="AL728" s="18"/>
      <c r="AM728" s="18"/>
      <c r="AN728" s="18"/>
      <c r="AO728" s="227"/>
      <c r="AP728" s="212"/>
      <c r="AQ728" s="212"/>
      <c r="AR728" s="212"/>
      <c r="AS728" s="84"/>
      <c r="AT728" s="84"/>
      <c r="AU728" s="85"/>
      <c r="AV728" s="94"/>
      <c r="AW728" s="94"/>
      <c r="AX728" s="94"/>
      <c r="AY728" s="94"/>
      <c r="AZ728" s="94"/>
      <c r="BA728" s="94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</row>
    <row r="729" ht="12.75" customHeight="1">
      <c r="A729" s="18"/>
      <c r="B729" s="18"/>
      <c r="C729" s="1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9"/>
      <c r="R729" s="28"/>
      <c r="S729" s="28"/>
      <c r="T729" s="28"/>
      <c r="U729" s="28"/>
      <c r="V729" s="70"/>
      <c r="W729" s="70"/>
      <c r="X729" s="149"/>
      <c r="Y729" s="28"/>
      <c r="Z729" s="28"/>
      <c r="AA729" s="77"/>
      <c r="AB729" s="77"/>
      <c r="AC729" s="28"/>
      <c r="AD729" s="74"/>
      <c r="AE729" s="36"/>
      <c r="AF729" s="28"/>
      <c r="AG729" s="28"/>
      <c r="AH729" s="28"/>
      <c r="AI729" s="28"/>
      <c r="AJ729" s="28"/>
      <c r="AK729" s="28"/>
      <c r="AL729" s="18"/>
      <c r="AM729" s="18"/>
      <c r="AN729" s="18"/>
      <c r="AO729" s="227"/>
      <c r="AP729" s="212"/>
      <c r="AQ729" s="212"/>
      <c r="AR729" s="212"/>
      <c r="AS729" s="84"/>
      <c r="AT729" s="84"/>
      <c r="AU729" s="85"/>
      <c r="AV729" s="94"/>
      <c r="AW729" s="94"/>
      <c r="AX729" s="94"/>
      <c r="AY729" s="94"/>
      <c r="AZ729" s="94"/>
      <c r="BA729" s="94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</row>
    <row r="730" ht="12.75" customHeight="1">
      <c r="A730" s="18"/>
      <c r="B730" s="18"/>
      <c r="C730" s="1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9"/>
      <c r="R730" s="28"/>
      <c r="S730" s="28"/>
      <c r="T730" s="28"/>
      <c r="U730" s="28"/>
      <c r="V730" s="70"/>
      <c r="W730" s="70"/>
      <c r="X730" s="149"/>
      <c r="Y730" s="28"/>
      <c r="Z730" s="28"/>
      <c r="AA730" s="77"/>
      <c r="AB730" s="77"/>
      <c r="AC730" s="28"/>
      <c r="AD730" s="74"/>
      <c r="AE730" s="36"/>
      <c r="AF730" s="28"/>
      <c r="AG730" s="28"/>
      <c r="AH730" s="28"/>
      <c r="AI730" s="28"/>
      <c r="AJ730" s="28"/>
      <c r="AK730" s="28"/>
      <c r="AL730" s="18"/>
      <c r="AM730" s="18"/>
      <c r="AN730" s="18"/>
      <c r="AO730" s="227"/>
      <c r="AP730" s="212"/>
      <c r="AQ730" s="212"/>
      <c r="AR730" s="212"/>
      <c r="AS730" s="84"/>
      <c r="AT730" s="84"/>
      <c r="AU730" s="85"/>
      <c r="AV730" s="94"/>
      <c r="AW730" s="94"/>
      <c r="AX730" s="94"/>
      <c r="AY730" s="94"/>
      <c r="AZ730" s="94"/>
      <c r="BA730" s="94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</row>
    <row r="731" ht="12.75" customHeight="1">
      <c r="A731" s="18"/>
      <c r="B731" s="18"/>
      <c r="C731" s="1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9"/>
      <c r="R731" s="28"/>
      <c r="S731" s="28"/>
      <c r="T731" s="28"/>
      <c r="U731" s="28"/>
      <c r="V731" s="70"/>
      <c r="W731" s="70"/>
      <c r="X731" s="149"/>
      <c r="Y731" s="28"/>
      <c r="Z731" s="28"/>
      <c r="AA731" s="77"/>
      <c r="AB731" s="77"/>
      <c r="AC731" s="28"/>
      <c r="AD731" s="74"/>
      <c r="AE731" s="36"/>
      <c r="AF731" s="28"/>
      <c r="AG731" s="28"/>
      <c r="AH731" s="28"/>
      <c r="AI731" s="28"/>
      <c r="AJ731" s="28"/>
      <c r="AK731" s="28"/>
      <c r="AL731" s="18"/>
      <c r="AM731" s="18"/>
      <c r="AN731" s="18"/>
      <c r="AO731" s="227"/>
      <c r="AP731" s="212"/>
      <c r="AQ731" s="212"/>
      <c r="AR731" s="212"/>
      <c r="AS731" s="84"/>
      <c r="AT731" s="84"/>
      <c r="AU731" s="85"/>
      <c r="AV731" s="94"/>
      <c r="AW731" s="94"/>
      <c r="AX731" s="94"/>
      <c r="AY731" s="94"/>
      <c r="AZ731" s="94"/>
      <c r="BA731" s="94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</row>
    <row r="732" ht="12.75" customHeight="1">
      <c r="A732" s="18"/>
      <c r="B732" s="18"/>
      <c r="C732" s="1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9"/>
      <c r="R732" s="28"/>
      <c r="S732" s="28"/>
      <c r="T732" s="28"/>
      <c r="U732" s="28"/>
      <c r="V732" s="70"/>
      <c r="W732" s="70"/>
      <c r="X732" s="149"/>
      <c r="Y732" s="28"/>
      <c r="Z732" s="28"/>
      <c r="AA732" s="77"/>
      <c r="AB732" s="77"/>
      <c r="AC732" s="28"/>
      <c r="AD732" s="74"/>
      <c r="AE732" s="36"/>
      <c r="AF732" s="28"/>
      <c r="AG732" s="28"/>
      <c r="AH732" s="28"/>
      <c r="AI732" s="28"/>
      <c r="AJ732" s="28"/>
      <c r="AK732" s="28"/>
      <c r="AL732" s="18"/>
      <c r="AM732" s="18"/>
      <c r="AN732" s="18"/>
      <c r="AO732" s="227"/>
      <c r="AP732" s="212"/>
      <c r="AQ732" s="212"/>
      <c r="AR732" s="212"/>
      <c r="AS732" s="84"/>
      <c r="AT732" s="84"/>
      <c r="AU732" s="85"/>
      <c r="AV732" s="94"/>
      <c r="AW732" s="94"/>
      <c r="AX732" s="94"/>
      <c r="AY732" s="94"/>
      <c r="AZ732" s="94"/>
      <c r="BA732" s="94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</row>
    <row r="733" ht="12.75" customHeight="1">
      <c r="A733" s="18"/>
      <c r="B733" s="18"/>
      <c r="C733" s="1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9"/>
      <c r="R733" s="28"/>
      <c r="S733" s="28"/>
      <c r="T733" s="28"/>
      <c r="U733" s="28"/>
      <c r="V733" s="70"/>
      <c r="W733" s="70"/>
      <c r="X733" s="149"/>
      <c r="Y733" s="28"/>
      <c r="Z733" s="28"/>
      <c r="AA733" s="77"/>
      <c r="AB733" s="77"/>
      <c r="AC733" s="28"/>
      <c r="AD733" s="74"/>
      <c r="AE733" s="36"/>
      <c r="AF733" s="28"/>
      <c r="AG733" s="28"/>
      <c r="AH733" s="28"/>
      <c r="AI733" s="28"/>
      <c r="AJ733" s="28"/>
      <c r="AK733" s="28"/>
      <c r="AL733" s="18"/>
      <c r="AM733" s="18"/>
      <c r="AN733" s="18"/>
      <c r="AO733" s="227"/>
      <c r="AP733" s="212"/>
      <c r="AQ733" s="212"/>
      <c r="AR733" s="212"/>
      <c r="AS733" s="84"/>
      <c r="AT733" s="84"/>
      <c r="AU733" s="85"/>
      <c r="AV733" s="94"/>
      <c r="AW733" s="94"/>
      <c r="AX733" s="94"/>
      <c r="AY733" s="94"/>
      <c r="AZ733" s="94"/>
      <c r="BA733" s="94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</row>
    <row r="734" ht="12.75" customHeight="1">
      <c r="A734" s="18"/>
      <c r="B734" s="18"/>
      <c r="C734" s="1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9"/>
      <c r="R734" s="28"/>
      <c r="S734" s="28"/>
      <c r="T734" s="28"/>
      <c r="U734" s="28"/>
      <c r="V734" s="70"/>
      <c r="W734" s="70"/>
      <c r="X734" s="149"/>
      <c r="Y734" s="28"/>
      <c r="Z734" s="28"/>
      <c r="AA734" s="77"/>
      <c r="AB734" s="77"/>
      <c r="AC734" s="28"/>
      <c r="AD734" s="74"/>
      <c r="AE734" s="36"/>
      <c r="AF734" s="28"/>
      <c r="AG734" s="28"/>
      <c r="AH734" s="28"/>
      <c r="AI734" s="28"/>
      <c r="AJ734" s="28"/>
      <c r="AK734" s="28"/>
      <c r="AL734" s="18"/>
      <c r="AM734" s="18"/>
      <c r="AN734" s="18"/>
      <c r="AO734" s="227"/>
      <c r="AP734" s="212"/>
      <c r="AQ734" s="212"/>
      <c r="AR734" s="212"/>
      <c r="AS734" s="84"/>
      <c r="AT734" s="84"/>
      <c r="AU734" s="85"/>
      <c r="AV734" s="94"/>
      <c r="AW734" s="94"/>
      <c r="AX734" s="94"/>
      <c r="AY734" s="94"/>
      <c r="AZ734" s="94"/>
      <c r="BA734" s="94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</row>
    <row r="735" ht="12.75" customHeight="1">
      <c r="A735" s="18"/>
      <c r="B735" s="18"/>
      <c r="C735" s="1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9"/>
      <c r="R735" s="28"/>
      <c r="S735" s="28"/>
      <c r="T735" s="28"/>
      <c r="U735" s="28"/>
      <c r="V735" s="70"/>
      <c r="W735" s="70"/>
      <c r="X735" s="149"/>
      <c r="Y735" s="28"/>
      <c r="Z735" s="28"/>
      <c r="AA735" s="77"/>
      <c r="AB735" s="77"/>
      <c r="AC735" s="28"/>
      <c r="AD735" s="74"/>
      <c r="AE735" s="36"/>
      <c r="AF735" s="28"/>
      <c r="AG735" s="28"/>
      <c r="AH735" s="28"/>
      <c r="AI735" s="28"/>
      <c r="AJ735" s="28"/>
      <c r="AK735" s="28"/>
      <c r="AL735" s="18"/>
      <c r="AM735" s="18"/>
      <c r="AN735" s="18"/>
      <c r="AO735" s="227"/>
      <c r="AP735" s="212"/>
      <c r="AQ735" s="212"/>
      <c r="AR735" s="212"/>
      <c r="AS735" s="84"/>
      <c r="AT735" s="84"/>
      <c r="AU735" s="85"/>
      <c r="AV735" s="94"/>
      <c r="AW735" s="94"/>
      <c r="AX735" s="94"/>
      <c r="AY735" s="94"/>
      <c r="AZ735" s="94"/>
      <c r="BA735" s="94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</row>
    <row r="736" ht="12.75" customHeight="1">
      <c r="A736" s="18"/>
      <c r="B736" s="18"/>
      <c r="C736" s="1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9"/>
      <c r="R736" s="28"/>
      <c r="S736" s="28"/>
      <c r="T736" s="28"/>
      <c r="U736" s="28"/>
      <c r="V736" s="70"/>
      <c r="W736" s="70"/>
      <c r="X736" s="149"/>
      <c r="Y736" s="28"/>
      <c r="Z736" s="28"/>
      <c r="AA736" s="77"/>
      <c r="AB736" s="77"/>
      <c r="AC736" s="28"/>
      <c r="AD736" s="74"/>
      <c r="AE736" s="36"/>
      <c r="AF736" s="28"/>
      <c r="AG736" s="28"/>
      <c r="AH736" s="28"/>
      <c r="AI736" s="28"/>
      <c r="AJ736" s="28"/>
      <c r="AK736" s="28"/>
      <c r="AL736" s="18"/>
      <c r="AM736" s="18"/>
      <c r="AN736" s="18"/>
      <c r="AO736" s="227"/>
      <c r="AP736" s="212"/>
      <c r="AQ736" s="212"/>
      <c r="AR736" s="212"/>
      <c r="AS736" s="84"/>
      <c r="AT736" s="84"/>
      <c r="AU736" s="85"/>
      <c r="AV736" s="94"/>
      <c r="AW736" s="94"/>
      <c r="AX736" s="94"/>
      <c r="AY736" s="94"/>
      <c r="AZ736" s="94"/>
      <c r="BA736" s="94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</row>
    <row r="737" ht="12.75" customHeight="1">
      <c r="A737" s="18"/>
      <c r="B737" s="18"/>
      <c r="C737" s="1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9"/>
      <c r="R737" s="28"/>
      <c r="S737" s="28"/>
      <c r="T737" s="28"/>
      <c r="U737" s="28"/>
      <c r="V737" s="70"/>
      <c r="W737" s="70"/>
      <c r="X737" s="149"/>
      <c r="Y737" s="28"/>
      <c r="Z737" s="28"/>
      <c r="AA737" s="77"/>
      <c r="AB737" s="77"/>
      <c r="AC737" s="28"/>
      <c r="AD737" s="74"/>
      <c r="AE737" s="36"/>
      <c r="AF737" s="28"/>
      <c r="AG737" s="28"/>
      <c r="AH737" s="28"/>
      <c r="AI737" s="28"/>
      <c r="AJ737" s="28"/>
      <c r="AK737" s="28"/>
      <c r="AL737" s="18"/>
      <c r="AM737" s="18"/>
      <c r="AN737" s="18"/>
      <c r="AO737" s="227"/>
      <c r="AP737" s="212"/>
      <c r="AQ737" s="212"/>
      <c r="AR737" s="212"/>
      <c r="AS737" s="84"/>
      <c r="AT737" s="84"/>
      <c r="AU737" s="85"/>
      <c r="AV737" s="94"/>
      <c r="AW737" s="94"/>
      <c r="AX737" s="94"/>
      <c r="AY737" s="94"/>
      <c r="AZ737" s="94"/>
      <c r="BA737" s="94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</row>
    <row r="738" ht="12.75" customHeight="1">
      <c r="A738" s="18"/>
      <c r="B738" s="18"/>
      <c r="C738" s="1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9"/>
      <c r="R738" s="28"/>
      <c r="S738" s="28"/>
      <c r="T738" s="28"/>
      <c r="U738" s="28"/>
      <c r="V738" s="70"/>
      <c r="W738" s="70"/>
      <c r="X738" s="149"/>
      <c r="Y738" s="28"/>
      <c r="Z738" s="28"/>
      <c r="AA738" s="77"/>
      <c r="AB738" s="77"/>
      <c r="AC738" s="28"/>
      <c r="AD738" s="74"/>
      <c r="AE738" s="36"/>
      <c r="AF738" s="28"/>
      <c r="AG738" s="28"/>
      <c r="AH738" s="28"/>
      <c r="AI738" s="28"/>
      <c r="AJ738" s="28"/>
      <c r="AK738" s="28"/>
      <c r="AL738" s="18"/>
      <c r="AM738" s="18"/>
      <c r="AN738" s="18"/>
      <c r="AO738" s="227"/>
      <c r="AP738" s="212"/>
      <c r="AQ738" s="212"/>
      <c r="AR738" s="212"/>
      <c r="AS738" s="84"/>
      <c r="AT738" s="84"/>
      <c r="AU738" s="85"/>
      <c r="AV738" s="94"/>
      <c r="AW738" s="94"/>
      <c r="AX738" s="94"/>
      <c r="AY738" s="94"/>
      <c r="AZ738" s="94"/>
      <c r="BA738" s="94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</row>
    <row r="739" ht="12.75" customHeight="1">
      <c r="A739" s="18"/>
      <c r="B739" s="18"/>
      <c r="C739" s="1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9"/>
      <c r="R739" s="28"/>
      <c r="S739" s="28"/>
      <c r="T739" s="28"/>
      <c r="U739" s="28"/>
      <c r="V739" s="70"/>
      <c r="W739" s="70"/>
      <c r="X739" s="149"/>
      <c r="Y739" s="28"/>
      <c r="Z739" s="28"/>
      <c r="AA739" s="77"/>
      <c r="AB739" s="77"/>
      <c r="AC739" s="28"/>
      <c r="AD739" s="74"/>
      <c r="AE739" s="36"/>
      <c r="AF739" s="28"/>
      <c r="AG739" s="28"/>
      <c r="AH739" s="28"/>
      <c r="AI739" s="28"/>
      <c r="AJ739" s="28"/>
      <c r="AK739" s="28"/>
      <c r="AL739" s="18"/>
      <c r="AM739" s="18"/>
      <c r="AN739" s="18"/>
      <c r="AO739" s="227"/>
      <c r="AP739" s="212"/>
      <c r="AQ739" s="212"/>
      <c r="AR739" s="212"/>
      <c r="AS739" s="84"/>
      <c r="AT739" s="84"/>
      <c r="AU739" s="85"/>
      <c r="AV739" s="94"/>
      <c r="AW739" s="94"/>
      <c r="AX739" s="94"/>
      <c r="AY739" s="94"/>
      <c r="AZ739" s="94"/>
      <c r="BA739" s="94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</row>
    <row r="740" ht="12.75" customHeight="1">
      <c r="A740" s="18"/>
      <c r="B740" s="18"/>
      <c r="C740" s="1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9"/>
      <c r="R740" s="28"/>
      <c r="S740" s="28"/>
      <c r="T740" s="28"/>
      <c r="U740" s="28"/>
      <c r="V740" s="70"/>
      <c r="W740" s="70"/>
      <c r="X740" s="149"/>
      <c r="Y740" s="28"/>
      <c r="Z740" s="28"/>
      <c r="AA740" s="77"/>
      <c r="AB740" s="77"/>
      <c r="AC740" s="28"/>
      <c r="AD740" s="74"/>
      <c r="AE740" s="36"/>
      <c r="AF740" s="28"/>
      <c r="AG740" s="28"/>
      <c r="AH740" s="28"/>
      <c r="AI740" s="28"/>
      <c r="AJ740" s="28"/>
      <c r="AK740" s="28"/>
      <c r="AL740" s="18"/>
      <c r="AM740" s="18"/>
      <c r="AN740" s="18"/>
      <c r="AO740" s="227"/>
      <c r="AP740" s="212"/>
      <c r="AQ740" s="212"/>
      <c r="AR740" s="212"/>
      <c r="AS740" s="84"/>
      <c r="AT740" s="84"/>
      <c r="AU740" s="85"/>
      <c r="AV740" s="94"/>
      <c r="AW740" s="94"/>
      <c r="AX740" s="94"/>
      <c r="AY740" s="94"/>
      <c r="AZ740" s="94"/>
      <c r="BA740" s="94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</row>
    <row r="741" ht="12.75" customHeight="1">
      <c r="A741" s="18"/>
      <c r="B741" s="18"/>
      <c r="C741" s="1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9"/>
      <c r="R741" s="28"/>
      <c r="S741" s="28"/>
      <c r="T741" s="28"/>
      <c r="U741" s="28"/>
      <c r="V741" s="70"/>
      <c r="W741" s="70"/>
      <c r="X741" s="149"/>
      <c r="Y741" s="28"/>
      <c r="Z741" s="28"/>
      <c r="AA741" s="77"/>
      <c r="AB741" s="77"/>
      <c r="AC741" s="28"/>
      <c r="AD741" s="74"/>
      <c r="AE741" s="36"/>
      <c r="AF741" s="28"/>
      <c r="AG741" s="28"/>
      <c r="AH741" s="28"/>
      <c r="AI741" s="28"/>
      <c r="AJ741" s="28"/>
      <c r="AK741" s="28"/>
      <c r="AL741" s="18"/>
      <c r="AM741" s="18"/>
      <c r="AN741" s="18"/>
      <c r="AO741" s="227"/>
      <c r="AP741" s="212"/>
      <c r="AQ741" s="212"/>
      <c r="AR741" s="212"/>
      <c r="AS741" s="84"/>
      <c r="AT741" s="84"/>
      <c r="AU741" s="85"/>
      <c r="AV741" s="94"/>
      <c r="AW741" s="94"/>
      <c r="AX741" s="94"/>
      <c r="AY741" s="94"/>
      <c r="AZ741" s="94"/>
      <c r="BA741" s="94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</row>
    <row r="742" ht="12.75" customHeight="1">
      <c r="A742" s="18"/>
      <c r="B742" s="18"/>
      <c r="C742" s="1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9"/>
      <c r="R742" s="28"/>
      <c r="S742" s="28"/>
      <c r="T742" s="28"/>
      <c r="U742" s="28"/>
      <c r="V742" s="70"/>
      <c r="W742" s="70"/>
      <c r="X742" s="149"/>
      <c r="Y742" s="28"/>
      <c r="Z742" s="28"/>
      <c r="AA742" s="77"/>
      <c r="AB742" s="77"/>
      <c r="AC742" s="28"/>
      <c r="AD742" s="74"/>
      <c r="AE742" s="36"/>
      <c r="AF742" s="28"/>
      <c r="AG742" s="28"/>
      <c r="AH742" s="28"/>
      <c r="AI742" s="28"/>
      <c r="AJ742" s="28"/>
      <c r="AK742" s="28"/>
      <c r="AL742" s="18"/>
      <c r="AM742" s="18"/>
      <c r="AN742" s="18"/>
      <c r="AO742" s="227"/>
      <c r="AP742" s="212"/>
      <c r="AQ742" s="212"/>
      <c r="AR742" s="212"/>
      <c r="AS742" s="84"/>
      <c r="AT742" s="84"/>
      <c r="AU742" s="85"/>
      <c r="AV742" s="94"/>
      <c r="AW742" s="94"/>
      <c r="AX742" s="94"/>
      <c r="AY742" s="94"/>
      <c r="AZ742" s="94"/>
      <c r="BA742" s="94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</row>
    <row r="743" ht="12.75" customHeight="1">
      <c r="A743" s="18"/>
      <c r="B743" s="18"/>
      <c r="C743" s="1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9"/>
      <c r="R743" s="28"/>
      <c r="S743" s="28"/>
      <c r="T743" s="28"/>
      <c r="U743" s="28"/>
      <c r="V743" s="70"/>
      <c r="W743" s="70"/>
      <c r="X743" s="149"/>
      <c r="Y743" s="28"/>
      <c r="Z743" s="28"/>
      <c r="AA743" s="77"/>
      <c r="AB743" s="77"/>
      <c r="AC743" s="28"/>
      <c r="AD743" s="74"/>
      <c r="AE743" s="36"/>
      <c r="AF743" s="28"/>
      <c r="AG743" s="28"/>
      <c r="AH743" s="28"/>
      <c r="AI743" s="28"/>
      <c r="AJ743" s="28"/>
      <c r="AK743" s="28"/>
      <c r="AL743" s="18"/>
      <c r="AM743" s="18"/>
      <c r="AN743" s="18"/>
      <c r="AO743" s="227"/>
      <c r="AP743" s="212"/>
      <c r="AQ743" s="212"/>
      <c r="AR743" s="212"/>
      <c r="AS743" s="84"/>
      <c r="AT743" s="84"/>
      <c r="AU743" s="85"/>
      <c r="AV743" s="94"/>
      <c r="AW743" s="94"/>
      <c r="AX743" s="94"/>
      <c r="AY743" s="94"/>
      <c r="AZ743" s="94"/>
      <c r="BA743" s="94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</row>
    <row r="744" ht="12.75" customHeight="1">
      <c r="A744" s="18"/>
      <c r="B744" s="18"/>
      <c r="C744" s="1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9"/>
      <c r="R744" s="28"/>
      <c r="S744" s="28"/>
      <c r="T744" s="28"/>
      <c r="U744" s="28"/>
      <c r="V744" s="70"/>
      <c r="W744" s="70"/>
      <c r="X744" s="149"/>
      <c r="Y744" s="28"/>
      <c r="Z744" s="28"/>
      <c r="AA744" s="77"/>
      <c r="AB744" s="77"/>
      <c r="AC744" s="28"/>
      <c r="AD744" s="74"/>
      <c r="AE744" s="36"/>
      <c r="AF744" s="28"/>
      <c r="AG744" s="28"/>
      <c r="AH744" s="28"/>
      <c r="AI744" s="28"/>
      <c r="AJ744" s="28"/>
      <c r="AK744" s="28"/>
      <c r="AL744" s="18"/>
      <c r="AM744" s="18"/>
      <c r="AN744" s="18"/>
      <c r="AO744" s="227"/>
      <c r="AP744" s="212"/>
      <c r="AQ744" s="212"/>
      <c r="AR744" s="212"/>
      <c r="AS744" s="84"/>
      <c r="AT744" s="84"/>
      <c r="AU744" s="85"/>
      <c r="AV744" s="94"/>
      <c r="AW744" s="94"/>
      <c r="AX744" s="94"/>
      <c r="AY744" s="94"/>
      <c r="AZ744" s="94"/>
      <c r="BA744" s="94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</row>
    <row r="745" ht="12.75" customHeight="1">
      <c r="A745" s="18"/>
      <c r="B745" s="18"/>
      <c r="C745" s="1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9"/>
      <c r="R745" s="28"/>
      <c r="S745" s="28"/>
      <c r="T745" s="28"/>
      <c r="U745" s="28"/>
      <c r="V745" s="70"/>
      <c r="W745" s="70"/>
      <c r="X745" s="149"/>
      <c r="Y745" s="28"/>
      <c r="Z745" s="28"/>
      <c r="AA745" s="77"/>
      <c r="AB745" s="77"/>
      <c r="AC745" s="28"/>
      <c r="AD745" s="74"/>
      <c r="AE745" s="36"/>
      <c r="AF745" s="28"/>
      <c r="AG745" s="28"/>
      <c r="AH745" s="28"/>
      <c r="AI745" s="28"/>
      <c r="AJ745" s="28"/>
      <c r="AK745" s="28"/>
      <c r="AL745" s="18"/>
      <c r="AM745" s="18"/>
      <c r="AN745" s="18"/>
      <c r="AO745" s="227"/>
      <c r="AP745" s="212"/>
      <c r="AQ745" s="212"/>
      <c r="AR745" s="212"/>
      <c r="AS745" s="84"/>
      <c r="AT745" s="84"/>
      <c r="AU745" s="85"/>
      <c r="AV745" s="94"/>
      <c r="AW745" s="94"/>
      <c r="AX745" s="94"/>
      <c r="AY745" s="94"/>
      <c r="AZ745" s="94"/>
      <c r="BA745" s="94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</row>
    <row r="746" ht="12.75" customHeight="1">
      <c r="A746" s="18"/>
      <c r="B746" s="18"/>
      <c r="C746" s="1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9"/>
      <c r="R746" s="28"/>
      <c r="S746" s="28"/>
      <c r="T746" s="28"/>
      <c r="U746" s="28"/>
      <c r="V746" s="70"/>
      <c r="W746" s="70"/>
      <c r="X746" s="149"/>
      <c r="Y746" s="28"/>
      <c r="Z746" s="28"/>
      <c r="AA746" s="77"/>
      <c r="AB746" s="77"/>
      <c r="AC746" s="28"/>
      <c r="AD746" s="74"/>
      <c r="AE746" s="36"/>
      <c r="AF746" s="28"/>
      <c r="AG746" s="28"/>
      <c r="AH746" s="28"/>
      <c r="AI746" s="28"/>
      <c r="AJ746" s="28"/>
      <c r="AK746" s="28"/>
      <c r="AL746" s="18"/>
      <c r="AM746" s="18"/>
      <c r="AN746" s="18"/>
      <c r="AO746" s="227"/>
      <c r="AP746" s="212"/>
      <c r="AQ746" s="212"/>
      <c r="AR746" s="212"/>
      <c r="AS746" s="84"/>
      <c r="AT746" s="84"/>
      <c r="AU746" s="85"/>
      <c r="AV746" s="94"/>
      <c r="AW746" s="94"/>
      <c r="AX746" s="94"/>
      <c r="AY746" s="94"/>
      <c r="AZ746" s="94"/>
      <c r="BA746" s="94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</row>
    <row r="747" ht="12.75" customHeight="1">
      <c r="A747" s="18"/>
      <c r="B747" s="18"/>
      <c r="C747" s="1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9"/>
      <c r="R747" s="28"/>
      <c r="S747" s="28"/>
      <c r="T747" s="28"/>
      <c r="U747" s="28"/>
      <c r="V747" s="70"/>
      <c r="W747" s="70"/>
      <c r="X747" s="149"/>
      <c r="Y747" s="28"/>
      <c r="Z747" s="28"/>
      <c r="AA747" s="77"/>
      <c r="AB747" s="77"/>
      <c r="AC747" s="28"/>
      <c r="AD747" s="74"/>
      <c r="AE747" s="36"/>
      <c r="AF747" s="28"/>
      <c r="AG747" s="28"/>
      <c r="AH747" s="28"/>
      <c r="AI747" s="28"/>
      <c r="AJ747" s="28"/>
      <c r="AK747" s="28"/>
      <c r="AL747" s="18"/>
      <c r="AM747" s="18"/>
      <c r="AN747" s="18"/>
      <c r="AO747" s="227"/>
      <c r="AP747" s="212"/>
      <c r="AQ747" s="212"/>
      <c r="AR747" s="212"/>
      <c r="AS747" s="84"/>
      <c r="AT747" s="84"/>
      <c r="AU747" s="85"/>
      <c r="AV747" s="94"/>
      <c r="AW747" s="94"/>
      <c r="AX747" s="94"/>
      <c r="AY747" s="94"/>
      <c r="AZ747" s="94"/>
      <c r="BA747" s="94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</row>
    <row r="748" ht="12.75" customHeight="1">
      <c r="A748" s="18"/>
      <c r="B748" s="18"/>
      <c r="C748" s="1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9"/>
      <c r="R748" s="28"/>
      <c r="S748" s="28"/>
      <c r="T748" s="28"/>
      <c r="U748" s="28"/>
      <c r="V748" s="70"/>
      <c r="W748" s="70"/>
      <c r="X748" s="149"/>
      <c r="Y748" s="28"/>
      <c r="Z748" s="28"/>
      <c r="AA748" s="77"/>
      <c r="AB748" s="77"/>
      <c r="AC748" s="28"/>
      <c r="AD748" s="74"/>
      <c r="AE748" s="36"/>
      <c r="AF748" s="28"/>
      <c r="AG748" s="28"/>
      <c r="AH748" s="28"/>
      <c r="AI748" s="28"/>
      <c r="AJ748" s="28"/>
      <c r="AK748" s="28"/>
      <c r="AL748" s="18"/>
      <c r="AM748" s="18"/>
      <c r="AN748" s="18"/>
      <c r="AO748" s="227"/>
      <c r="AP748" s="212"/>
      <c r="AQ748" s="212"/>
      <c r="AR748" s="212"/>
      <c r="AS748" s="84"/>
      <c r="AT748" s="84"/>
      <c r="AU748" s="85"/>
      <c r="AV748" s="94"/>
      <c r="AW748" s="94"/>
      <c r="AX748" s="94"/>
      <c r="AY748" s="94"/>
      <c r="AZ748" s="94"/>
      <c r="BA748" s="94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</row>
    <row r="749" ht="12.75" customHeight="1">
      <c r="A749" s="18"/>
      <c r="B749" s="18"/>
      <c r="C749" s="1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9"/>
      <c r="R749" s="28"/>
      <c r="S749" s="28"/>
      <c r="T749" s="28"/>
      <c r="U749" s="28"/>
      <c r="V749" s="70"/>
      <c r="W749" s="70"/>
      <c r="X749" s="149"/>
      <c r="Y749" s="28"/>
      <c r="Z749" s="28"/>
      <c r="AA749" s="77"/>
      <c r="AB749" s="77"/>
      <c r="AC749" s="28"/>
      <c r="AD749" s="74"/>
      <c r="AE749" s="36"/>
      <c r="AF749" s="28"/>
      <c r="AG749" s="28"/>
      <c r="AH749" s="28"/>
      <c r="AI749" s="28"/>
      <c r="AJ749" s="28"/>
      <c r="AK749" s="28"/>
      <c r="AL749" s="18"/>
      <c r="AM749" s="18"/>
      <c r="AN749" s="18"/>
      <c r="AO749" s="227"/>
      <c r="AP749" s="212"/>
      <c r="AQ749" s="212"/>
      <c r="AR749" s="212"/>
      <c r="AS749" s="84"/>
      <c r="AT749" s="84"/>
      <c r="AU749" s="85"/>
      <c r="AV749" s="94"/>
      <c r="AW749" s="94"/>
      <c r="AX749" s="94"/>
      <c r="AY749" s="94"/>
      <c r="AZ749" s="94"/>
      <c r="BA749" s="94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</row>
    <row r="750" ht="12.75" customHeight="1">
      <c r="A750" s="18"/>
      <c r="B750" s="18"/>
      <c r="C750" s="1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9"/>
      <c r="R750" s="28"/>
      <c r="S750" s="28"/>
      <c r="T750" s="28"/>
      <c r="U750" s="28"/>
      <c r="V750" s="70"/>
      <c r="W750" s="70"/>
      <c r="X750" s="149"/>
      <c r="Y750" s="28"/>
      <c r="Z750" s="28"/>
      <c r="AA750" s="77"/>
      <c r="AB750" s="77"/>
      <c r="AC750" s="28"/>
      <c r="AD750" s="74"/>
      <c r="AE750" s="36"/>
      <c r="AF750" s="28"/>
      <c r="AG750" s="28"/>
      <c r="AH750" s="28"/>
      <c r="AI750" s="28"/>
      <c r="AJ750" s="28"/>
      <c r="AK750" s="28"/>
      <c r="AL750" s="18"/>
      <c r="AM750" s="18"/>
      <c r="AN750" s="18"/>
      <c r="AO750" s="227"/>
      <c r="AP750" s="212"/>
      <c r="AQ750" s="212"/>
      <c r="AR750" s="212"/>
      <c r="AS750" s="84"/>
      <c r="AT750" s="84"/>
      <c r="AU750" s="85"/>
      <c r="AV750" s="94"/>
      <c r="AW750" s="94"/>
      <c r="AX750" s="94"/>
      <c r="AY750" s="94"/>
      <c r="AZ750" s="94"/>
      <c r="BA750" s="94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</row>
    <row r="751" ht="12.75" customHeight="1">
      <c r="A751" s="18"/>
      <c r="B751" s="18"/>
      <c r="C751" s="1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9"/>
      <c r="R751" s="28"/>
      <c r="S751" s="28"/>
      <c r="T751" s="28"/>
      <c r="U751" s="28"/>
      <c r="V751" s="70"/>
      <c r="W751" s="70"/>
      <c r="X751" s="149"/>
      <c r="Y751" s="28"/>
      <c r="Z751" s="28"/>
      <c r="AA751" s="77"/>
      <c r="AB751" s="77"/>
      <c r="AC751" s="28"/>
      <c r="AD751" s="74"/>
      <c r="AE751" s="36"/>
      <c r="AF751" s="28"/>
      <c r="AG751" s="28"/>
      <c r="AH751" s="28"/>
      <c r="AI751" s="28"/>
      <c r="AJ751" s="28"/>
      <c r="AK751" s="28"/>
      <c r="AL751" s="18"/>
      <c r="AM751" s="18"/>
      <c r="AN751" s="18"/>
      <c r="AO751" s="227"/>
      <c r="AP751" s="212"/>
      <c r="AQ751" s="212"/>
      <c r="AR751" s="212"/>
      <c r="AS751" s="84"/>
      <c r="AT751" s="84"/>
      <c r="AU751" s="85"/>
      <c r="AV751" s="94"/>
      <c r="AW751" s="94"/>
      <c r="AX751" s="94"/>
      <c r="AY751" s="94"/>
      <c r="AZ751" s="94"/>
      <c r="BA751" s="94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</row>
    <row r="752" ht="12.75" customHeight="1">
      <c r="A752" s="18"/>
      <c r="B752" s="18"/>
      <c r="C752" s="1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9"/>
      <c r="R752" s="28"/>
      <c r="S752" s="28"/>
      <c r="T752" s="28"/>
      <c r="U752" s="28"/>
      <c r="V752" s="70"/>
      <c r="W752" s="70"/>
      <c r="X752" s="149"/>
      <c r="Y752" s="28"/>
      <c r="Z752" s="28"/>
      <c r="AA752" s="77"/>
      <c r="AB752" s="77"/>
      <c r="AC752" s="28"/>
      <c r="AD752" s="74"/>
      <c r="AE752" s="36"/>
      <c r="AF752" s="28"/>
      <c r="AG752" s="28"/>
      <c r="AH752" s="28"/>
      <c r="AI752" s="28"/>
      <c r="AJ752" s="28"/>
      <c r="AK752" s="28"/>
      <c r="AL752" s="18"/>
      <c r="AM752" s="18"/>
      <c r="AN752" s="18"/>
      <c r="AO752" s="227"/>
      <c r="AP752" s="212"/>
      <c r="AQ752" s="212"/>
      <c r="AR752" s="212"/>
      <c r="AS752" s="84"/>
      <c r="AT752" s="84"/>
      <c r="AU752" s="85"/>
      <c r="AV752" s="94"/>
      <c r="AW752" s="94"/>
      <c r="AX752" s="94"/>
      <c r="AY752" s="94"/>
      <c r="AZ752" s="94"/>
      <c r="BA752" s="94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</row>
    <row r="753" ht="12.75" customHeight="1">
      <c r="A753" s="18"/>
      <c r="B753" s="18"/>
      <c r="C753" s="1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9"/>
      <c r="R753" s="28"/>
      <c r="S753" s="28"/>
      <c r="T753" s="28"/>
      <c r="U753" s="28"/>
      <c r="V753" s="70"/>
      <c r="W753" s="70"/>
      <c r="X753" s="149"/>
      <c r="Y753" s="28"/>
      <c r="Z753" s="28"/>
      <c r="AA753" s="77"/>
      <c r="AB753" s="77"/>
      <c r="AC753" s="28"/>
      <c r="AD753" s="74"/>
      <c r="AE753" s="36"/>
      <c r="AF753" s="28"/>
      <c r="AG753" s="28"/>
      <c r="AH753" s="28"/>
      <c r="AI753" s="28"/>
      <c r="AJ753" s="28"/>
      <c r="AK753" s="28"/>
      <c r="AL753" s="18"/>
      <c r="AM753" s="18"/>
      <c r="AN753" s="18"/>
      <c r="AO753" s="227"/>
      <c r="AP753" s="212"/>
      <c r="AQ753" s="212"/>
      <c r="AR753" s="212"/>
      <c r="AS753" s="84"/>
      <c r="AT753" s="84"/>
      <c r="AU753" s="85"/>
      <c r="AV753" s="94"/>
      <c r="AW753" s="94"/>
      <c r="AX753" s="94"/>
      <c r="AY753" s="94"/>
      <c r="AZ753" s="94"/>
      <c r="BA753" s="94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</row>
    <row r="754" ht="12.75" customHeight="1">
      <c r="A754" s="18"/>
      <c r="B754" s="18"/>
      <c r="C754" s="1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9"/>
      <c r="R754" s="28"/>
      <c r="S754" s="28"/>
      <c r="T754" s="28"/>
      <c r="U754" s="28"/>
      <c r="V754" s="70"/>
      <c r="W754" s="70"/>
      <c r="X754" s="149"/>
      <c r="Y754" s="28"/>
      <c r="Z754" s="28"/>
      <c r="AA754" s="77"/>
      <c r="AB754" s="77"/>
      <c r="AC754" s="28"/>
      <c r="AD754" s="74"/>
      <c r="AE754" s="36"/>
      <c r="AF754" s="28"/>
      <c r="AG754" s="28"/>
      <c r="AH754" s="28"/>
      <c r="AI754" s="28"/>
      <c r="AJ754" s="28"/>
      <c r="AK754" s="28"/>
      <c r="AL754" s="18"/>
      <c r="AM754" s="18"/>
      <c r="AN754" s="18"/>
      <c r="AO754" s="227"/>
      <c r="AP754" s="212"/>
      <c r="AQ754" s="212"/>
      <c r="AR754" s="212"/>
      <c r="AS754" s="84"/>
      <c r="AT754" s="84"/>
      <c r="AU754" s="85"/>
      <c r="AV754" s="94"/>
      <c r="AW754" s="94"/>
      <c r="AX754" s="94"/>
      <c r="AY754" s="94"/>
      <c r="AZ754" s="94"/>
      <c r="BA754" s="94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</row>
    <row r="755" ht="12.75" customHeight="1">
      <c r="A755" s="18"/>
      <c r="B755" s="18"/>
      <c r="C755" s="1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9"/>
      <c r="R755" s="28"/>
      <c r="S755" s="28"/>
      <c r="T755" s="28"/>
      <c r="U755" s="28"/>
      <c r="V755" s="70"/>
      <c r="W755" s="70"/>
      <c r="X755" s="149"/>
      <c r="Y755" s="28"/>
      <c r="Z755" s="28"/>
      <c r="AA755" s="77"/>
      <c r="AB755" s="77"/>
      <c r="AC755" s="28"/>
      <c r="AD755" s="74"/>
      <c r="AE755" s="36"/>
      <c r="AF755" s="28"/>
      <c r="AG755" s="28"/>
      <c r="AH755" s="28"/>
      <c r="AI755" s="28"/>
      <c r="AJ755" s="28"/>
      <c r="AK755" s="28"/>
      <c r="AL755" s="18"/>
      <c r="AM755" s="18"/>
      <c r="AN755" s="18"/>
      <c r="AO755" s="227"/>
      <c r="AP755" s="212"/>
      <c r="AQ755" s="212"/>
      <c r="AR755" s="212"/>
      <c r="AS755" s="84"/>
      <c r="AT755" s="84"/>
      <c r="AU755" s="85"/>
      <c r="AV755" s="94"/>
      <c r="AW755" s="94"/>
      <c r="AX755" s="94"/>
      <c r="AY755" s="94"/>
      <c r="AZ755" s="94"/>
      <c r="BA755" s="94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</row>
    <row r="756" ht="12.75" customHeight="1">
      <c r="A756" s="18"/>
      <c r="B756" s="18"/>
      <c r="C756" s="1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9"/>
      <c r="R756" s="28"/>
      <c r="S756" s="28"/>
      <c r="T756" s="28"/>
      <c r="U756" s="28"/>
      <c r="V756" s="70"/>
      <c r="W756" s="70"/>
      <c r="X756" s="149"/>
      <c r="Y756" s="28"/>
      <c r="Z756" s="28"/>
      <c r="AA756" s="77"/>
      <c r="AB756" s="77"/>
      <c r="AC756" s="28"/>
      <c r="AD756" s="74"/>
      <c r="AE756" s="36"/>
      <c r="AF756" s="28"/>
      <c r="AG756" s="28"/>
      <c r="AH756" s="28"/>
      <c r="AI756" s="28"/>
      <c r="AJ756" s="28"/>
      <c r="AK756" s="28"/>
      <c r="AL756" s="18"/>
      <c r="AM756" s="18"/>
      <c r="AN756" s="18"/>
      <c r="AO756" s="227"/>
      <c r="AP756" s="212"/>
      <c r="AQ756" s="212"/>
      <c r="AR756" s="212"/>
      <c r="AS756" s="84"/>
      <c r="AT756" s="84"/>
      <c r="AU756" s="85"/>
      <c r="AV756" s="94"/>
      <c r="AW756" s="94"/>
      <c r="AX756" s="94"/>
      <c r="AY756" s="94"/>
      <c r="AZ756" s="94"/>
      <c r="BA756" s="94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</row>
    <row r="757" ht="12.75" customHeight="1">
      <c r="A757" s="18"/>
      <c r="B757" s="18"/>
      <c r="C757" s="1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9"/>
      <c r="R757" s="28"/>
      <c r="S757" s="28"/>
      <c r="T757" s="28"/>
      <c r="U757" s="28"/>
      <c r="V757" s="70"/>
      <c r="W757" s="70"/>
      <c r="X757" s="149"/>
      <c r="Y757" s="28"/>
      <c r="Z757" s="28"/>
      <c r="AA757" s="77"/>
      <c r="AB757" s="77"/>
      <c r="AC757" s="28"/>
      <c r="AD757" s="74"/>
      <c r="AE757" s="36"/>
      <c r="AF757" s="28"/>
      <c r="AG757" s="28"/>
      <c r="AH757" s="28"/>
      <c r="AI757" s="28"/>
      <c r="AJ757" s="28"/>
      <c r="AK757" s="28"/>
      <c r="AL757" s="18"/>
      <c r="AM757" s="18"/>
      <c r="AN757" s="18"/>
      <c r="AO757" s="227"/>
      <c r="AP757" s="212"/>
      <c r="AQ757" s="212"/>
      <c r="AR757" s="212"/>
      <c r="AS757" s="84"/>
      <c r="AT757" s="84"/>
      <c r="AU757" s="85"/>
      <c r="AV757" s="94"/>
      <c r="AW757" s="94"/>
      <c r="AX757" s="94"/>
      <c r="AY757" s="94"/>
      <c r="AZ757" s="94"/>
      <c r="BA757" s="94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</row>
    <row r="758" ht="12.75" customHeight="1">
      <c r="A758" s="18"/>
      <c r="B758" s="18"/>
      <c r="C758" s="1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9"/>
      <c r="R758" s="28"/>
      <c r="S758" s="28"/>
      <c r="T758" s="28"/>
      <c r="U758" s="28"/>
      <c r="V758" s="70"/>
      <c r="W758" s="70"/>
      <c r="X758" s="149"/>
      <c r="Y758" s="28"/>
      <c r="Z758" s="28"/>
      <c r="AA758" s="77"/>
      <c r="AB758" s="77"/>
      <c r="AC758" s="28"/>
      <c r="AD758" s="74"/>
      <c r="AE758" s="36"/>
      <c r="AF758" s="28"/>
      <c r="AG758" s="28"/>
      <c r="AH758" s="28"/>
      <c r="AI758" s="28"/>
      <c r="AJ758" s="28"/>
      <c r="AK758" s="28"/>
      <c r="AL758" s="18"/>
      <c r="AM758" s="18"/>
      <c r="AN758" s="18"/>
      <c r="AO758" s="227"/>
      <c r="AP758" s="212"/>
      <c r="AQ758" s="212"/>
      <c r="AR758" s="212"/>
      <c r="AS758" s="84"/>
      <c r="AT758" s="84"/>
      <c r="AU758" s="85"/>
      <c r="AV758" s="94"/>
      <c r="AW758" s="94"/>
      <c r="AX758" s="94"/>
      <c r="AY758" s="94"/>
      <c r="AZ758" s="94"/>
      <c r="BA758" s="94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</row>
    <row r="759" ht="12.75" customHeight="1">
      <c r="A759" s="18"/>
      <c r="B759" s="18"/>
      <c r="C759" s="1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9"/>
      <c r="R759" s="28"/>
      <c r="S759" s="28"/>
      <c r="T759" s="28"/>
      <c r="U759" s="28"/>
      <c r="V759" s="70"/>
      <c r="W759" s="70"/>
      <c r="X759" s="149"/>
      <c r="Y759" s="28"/>
      <c r="Z759" s="28"/>
      <c r="AA759" s="77"/>
      <c r="AB759" s="77"/>
      <c r="AC759" s="28"/>
      <c r="AD759" s="74"/>
      <c r="AE759" s="36"/>
      <c r="AF759" s="28"/>
      <c r="AG759" s="28"/>
      <c r="AH759" s="28"/>
      <c r="AI759" s="28"/>
      <c r="AJ759" s="28"/>
      <c r="AK759" s="28"/>
      <c r="AL759" s="18"/>
      <c r="AM759" s="18"/>
      <c r="AN759" s="18"/>
      <c r="AO759" s="227"/>
      <c r="AP759" s="212"/>
      <c r="AQ759" s="212"/>
      <c r="AR759" s="212"/>
      <c r="AS759" s="84"/>
      <c r="AT759" s="84"/>
      <c r="AU759" s="85"/>
      <c r="AV759" s="94"/>
      <c r="AW759" s="94"/>
      <c r="AX759" s="94"/>
      <c r="AY759" s="94"/>
      <c r="AZ759" s="94"/>
      <c r="BA759" s="94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</row>
    <row r="760" ht="12.75" customHeight="1">
      <c r="A760" s="18"/>
      <c r="B760" s="18"/>
      <c r="C760" s="1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9"/>
      <c r="R760" s="28"/>
      <c r="S760" s="28"/>
      <c r="T760" s="28"/>
      <c r="U760" s="28"/>
      <c r="V760" s="70"/>
      <c r="W760" s="70"/>
      <c r="X760" s="149"/>
      <c r="Y760" s="28"/>
      <c r="Z760" s="28"/>
      <c r="AA760" s="77"/>
      <c r="AB760" s="77"/>
      <c r="AC760" s="28"/>
      <c r="AD760" s="74"/>
      <c r="AE760" s="36"/>
      <c r="AF760" s="28"/>
      <c r="AG760" s="28"/>
      <c r="AH760" s="28"/>
      <c r="AI760" s="28"/>
      <c r="AJ760" s="28"/>
      <c r="AK760" s="28"/>
      <c r="AL760" s="18"/>
      <c r="AM760" s="18"/>
      <c r="AN760" s="18"/>
      <c r="AO760" s="227"/>
      <c r="AP760" s="212"/>
      <c r="AQ760" s="212"/>
      <c r="AR760" s="212"/>
      <c r="AS760" s="84"/>
      <c r="AT760" s="84"/>
      <c r="AU760" s="85"/>
      <c r="AV760" s="94"/>
      <c r="AW760" s="94"/>
      <c r="AX760" s="94"/>
      <c r="AY760" s="94"/>
      <c r="AZ760" s="94"/>
      <c r="BA760" s="94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</row>
    <row r="761" ht="12.75" customHeight="1">
      <c r="A761" s="18"/>
      <c r="B761" s="18"/>
      <c r="C761" s="1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9"/>
      <c r="R761" s="28"/>
      <c r="S761" s="28"/>
      <c r="T761" s="28"/>
      <c r="U761" s="28"/>
      <c r="V761" s="70"/>
      <c r="W761" s="70"/>
      <c r="X761" s="149"/>
      <c r="Y761" s="28"/>
      <c r="Z761" s="28"/>
      <c r="AA761" s="77"/>
      <c r="AB761" s="77"/>
      <c r="AC761" s="28"/>
      <c r="AD761" s="74"/>
      <c r="AE761" s="36"/>
      <c r="AF761" s="28"/>
      <c r="AG761" s="28"/>
      <c r="AH761" s="28"/>
      <c r="AI761" s="28"/>
      <c r="AJ761" s="28"/>
      <c r="AK761" s="28"/>
      <c r="AL761" s="18"/>
      <c r="AM761" s="18"/>
      <c r="AN761" s="18"/>
      <c r="AO761" s="227"/>
      <c r="AP761" s="212"/>
      <c r="AQ761" s="212"/>
      <c r="AR761" s="212"/>
      <c r="AS761" s="84"/>
      <c r="AT761" s="84"/>
      <c r="AU761" s="85"/>
      <c r="AV761" s="94"/>
      <c r="AW761" s="94"/>
      <c r="AX761" s="94"/>
      <c r="AY761" s="94"/>
      <c r="AZ761" s="94"/>
      <c r="BA761" s="94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</row>
    <row r="762" ht="12.75" customHeight="1">
      <c r="A762" s="18"/>
      <c r="B762" s="18"/>
      <c r="C762" s="1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9"/>
      <c r="R762" s="28"/>
      <c r="S762" s="28"/>
      <c r="T762" s="28"/>
      <c r="U762" s="28"/>
      <c r="V762" s="70"/>
      <c r="W762" s="70"/>
      <c r="X762" s="149"/>
      <c r="Y762" s="28"/>
      <c r="Z762" s="28"/>
      <c r="AA762" s="77"/>
      <c r="AB762" s="77"/>
      <c r="AC762" s="28"/>
      <c r="AD762" s="74"/>
      <c r="AE762" s="36"/>
      <c r="AF762" s="28"/>
      <c r="AG762" s="28"/>
      <c r="AH762" s="28"/>
      <c r="AI762" s="28"/>
      <c r="AJ762" s="28"/>
      <c r="AK762" s="28"/>
      <c r="AL762" s="18"/>
      <c r="AM762" s="18"/>
      <c r="AN762" s="18"/>
      <c r="AO762" s="227"/>
      <c r="AP762" s="212"/>
      <c r="AQ762" s="212"/>
      <c r="AR762" s="212"/>
      <c r="AS762" s="84"/>
      <c r="AT762" s="84"/>
      <c r="AU762" s="85"/>
      <c r="AV762" s="94"/>
      <c r="AW762" s="94"/>
      <c r="AX762" s="94"/>
      <c r="AY762" s="94"/>
      <c r="AZ762" s="94"/>
      <c r="BA762" s="94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</row>
    <row r="763" ht="12.75" customHeight="1">
      <c r="A763" s="18"/>
      <c r="B763" s="18"/>
      <c r="C763" s="1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9"/>
      <c r="R763" s="28"/>
      <c r="S763" s="28"/>
      <c r="T763" s="28"/>
      <c r="U763" s="28"/>
      <c r="V763" s="70"/>
      <c r="W763" s="70"/>
      <c r="X763" s="149"/>
      <c r="Y763" s="28"/>
      <c r="Z763" s="28"/>
      <c r="AA763" s="77"/>
      <c r="AB763" s="77"/>
      <c r="AC763" s="28"/>
      <c r="AD763" s="74"/>
      <c r="AE763" s="36"/>
      <c r="AF763" s="28"/>
      <c r="AG763" s="28"/>
      <c r="AH763" s="28"/>
      <c r="AI763" s="28"/>
      <c r="AJ763" s="28"/>
      <c r="AK763" s="28"/>
      <c r="AL763" s="18"/>
      <c r="AM763" s="18"/>
      <c r="AN763" s="18"/>
      <c r="AO763" s="227"/>
      <c r="AP763" s="212"/>
      <c r="AQ763" s="212"/>
      <c r="AR763" s="212"/>
      <c r="AS763" s="84"/>
      <c r="AT763" s="84"/>
      <c r="AU763" s="85"/>
      <c r="AV763" s="94"/>
      <c r="AW763" s="94"/>
      <c r="AX763" s="94"/>
      <c r="AY763" s="94"/>
      <c r="AZ763" s="94"/>
      <c r="BA763" s="94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</row>
    <row r="764" ht="12.75" customHeight="1">
      <c r="A764" s="18"/>
      <c r="B764" s="18"/>
      <c r="C764" s="1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9"/>
      <c r="R764" s="28"/>
      <c r="S764" s="28"/>
      <c r="T764" s="28"/>
      <c r="U764" s="28"/>
      <c r="V764" s="70"/>
      <c r="W764" s="70"/>
      <c r="X764" s="149"/>
      <c r="Y764" s="28"/>
      <c r="Z764" s="28"/>
      <c r="AA764" s="77"/>
      <c r="AB764" s="77"/>
      <c r="AC764" s="28"/>
      <c r="AD764" s="74"/>
      <c r="AE764" s="36"/>
      <c r="AF764" s="28"/>
      <c r="AG764" s="28"/>
      <c r="AH764" s="28"/>
      <c r="AI764" s="28"/>
      <c r="AJ764" s="28"/>
      <c r="AK764" s="28"/>
      <c r="AL764" s="18"/>
      <c r="AM764" s="18"/>
      <c r="AN764" s="18"/>
      <c r="AO764" s="227"/>
      <c r="AP764" s="212"/>
      <c r="AQ764" s="212"/>
      <c r="AR764" s="212"/>
      <c r="AS764" s="84"/>
      <c r="AT764" s="84"/>
      <c r="AU764" s="85"/>
      <c r="AV764" s="94"/>
      <c r="AW764" s="94"/>
      <c r="AX764" s="94"/>
      <c r="AY764" s="94"/>
      <c r="AZ764" s="94"/>
      <c r="BA764" s="94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</row>
    <row r="765" ht="12.75" customHeight="1">
      <c r="A765" s="18"/>
      <c r="B765" s="18"/>
      <c r="C765" s="1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9"/>
      <c r="R765" s="28"/>
      <c r="S765" s="28"/>
      <c r="T765" s="28"/>
      <c r="U765" s="28"/>
      <c r="V765" s="70"/>
      <c r="W765" s="70"/>
      <c r="X765" s="149"/>
      <c r="Y765" s="28"/>
      <c r="Z765" s="28"/>
      <c r="AA765" s="77"/>
      <c r="AB765" s="77"/>
      <c r="AC765" s="28"/>
      <c r="AD765" s="74"/>
      <c r="AE765" s="36"/>
      <c r="AF765" s="28"/>
      <c r="AG765" s="28"/>
      <c r="AH765" s="28"/>
      <c r="AI765" s="28"/>
      <c r="AJ765" s="28"/>
      <c r="AK765" s="28"/>
      <c r="AL765" s="18"/>
      <c r="AM765" s="18"/>
      <c r="AN765" s="18"/>
      <c r="AO765" s="227"/>
      <c r="AP765" s="212"/>
      <c r="AQ765" s="212"/>
      <c r="AR765" s="212"/>
      <c r="AS765" s="84"/>
      <c r="AT765" s="84"/>
      <c r="AU765" s="85"/>
      <c r="AV765" s="94"/>
      <c r="AW765" s="94"/>
      <c r="AX765" s="94"/>
      <c r="AY765" s="94"/>
      <c r="AZ765" s="94"/>
      <c r="BA765" s="94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</row>
    <row r="766" ht="12.75" customHeight="1">
      <c r="A766" s="18"/>
      <c r="B766" s="18"/>
      <c r="C766" s="1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9"/>
      <c r="R766" s="28"/>
      <c r="S766" s="28"/>
      <c r="T766" s="28"/>
      <c r="U766" s="28"/>
      <c r="V766" s="70"/>
      <c r="W766" s="70"/>
      <c r="X766" s="149"/>
      <c r="Y766" s="28"/>
      <c r="Z766" s="28"/>
      <c r="AA766" s="77"/>
      <c r="AB766" s="77"/>
      <c r="AC766" s="28"/>
      <c r="AD766" s="74"/>
      <c r="AE766" s="36"/>
      <c r="AF766" s="28"/>
      <c r="AG766" s="28"/>
      <c r="AH766" s="28"/>
      <c r="AI766" s="28"/>
      <c r="AJ766" s="28"/>
      <c r="AK766" s="28"/>
      <c r="AL766" s="18"/>
      <c r="AM766" s="18"/>
      <c r="AN766" s="18"/>
      <c r="AO766" s="227"/>
      <c r="AP766" s="212"/>
      <c r="AQ766" s="212"/>
      <c r="AR766" s="212"/>
      <c r="AS766" s="84"/>
      <c r="AT766" s="84"/>
      <c r="AU766" s="85"/>
      <c r="AV766" s="94"/>
      <c r="AW766" s="94"/>
      <c r="AX766" s="94"/>
      <c r="AY766" s="94"/>
      <c r="AZ766" s="94"/>
      <c r="BA766" s="94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</row>
    <row r="767" ht="12.75" customHeight="1">
      <c r="A767" s="18"/>
      <c r="B767" s="18"/>
      <c r="C767" s="1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9"/>
      <c r="R767" s="28"/>
      <c r="S767" s="28"/>
      <c r="T767" s="28"/>
      <c r="U767" s="28"/>
      <c r="V767" s="70"/>
      <c r="W767" s="70"/>
      <c r="X767" s="149"/>
      <c r="Y767" s="28"/>
      <c r="Z767" s="28"/>
      <c r="AA767" s="77"/>
      <c r="AB767" s="77"/>
      <c r="AC767" s="28"/>
      <c r="AD767" s="74"/>
      <c r="AE767" s="36"/>
      <c r="AF767" s="28"/>
      <c r="AG767" s="28"/>
      <c r="AH767" s="28"/>
      <c r="AI767" s="28"/>
      <c r="AJ767" s="28"/>
      <c r="AK767" s="28"/>
      <c r="AL767" s="18"/>
      <c r="AM767" s="18"/>
      <c r="AN767" s="18"/>
      <c r="AO767" s="227"/>
      <c r="AP767" s="212"/>
      <c r="AQ767" s="212"/>
      <c r="AR767" s="212"/>
      <c r="AS767" s="84"/>
      <c r="AT767" s="84"/>
      <c r="AU767" s="85"/>
      <c r="AV767" s="94"/>
      <c r="AW767" s="94"/>
      <c r="AX767" s="94"/>
      <c r="AY767" s="94"/>
      <c r="AZ767" s="94"/>
      <c r="BA767" s="94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</row>
    <row r="768" ht="12.75" customHeight="1">
      <c r="A768" s="18"/>
      <c r="B768" s="18"/>
      <c r="C768" s="1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9"/>
      <c r="R768" s="28"/>
      <c r="S768" s="28"/>
      <c r="T768" s="28"/>
      <c r="U768" s="28"/>
      <c r="V768" s="70"/>
      <c r="W768" s="70"/>
      <c r="X768" s="149"/>
      <c r="Y768" s="28"/>
      <c r="Z768" s="28"/>
      <c r="AA768" s="77"/>
      <c r="AB768" s="77"/>
      <c r="AC768" s="28"/>
      <c r="AD768" s="74"/>
      <c r="AE768" s="36"/>
      <c r="AF768" s="28"/>
      <c r="AG768" s="28"/>
      <c r="AH768" s="28"/>
      <c r="AI768" s="28"/>
      <c r="AJ768" s="28"/>
      <c r="AK768" s="28"/>
      <c r="AL768" s="18"/>
      <c r="AM768" s="18"/>
      <c r="AN768" s="18"/>
      <c r="AO768" s="227"/>
      <c r="AP768" s="212"/>
      <c r="AQ768" s="212"/>
      <c r="AR768" s="212"/>
      <c r="AS768" s="84"/>
      <c r="AT768" s="84"/>
      <c r="AU768" s="85"/>
      <c r="AV768" s="94"/>
      <c r="AW768" s="94"/>
      <c r="AX768" s="94"/>
      <c r="AY768" s="94"/>
      <c r="AZ768" s="94"/>
      <c r="BA768" s="94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</row>
    <row r="769" ht="12.75" customHeight="1">
      <c r="A769" s="18"/>
      <c r="B769" s="18"/>
      <c r="C769" s="1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9"/>
      <c r="R769" s="28"/>
      <c r="S769" s="28"/>
      <c r="T769" s="28"/>
      <c r="U769" s="28"/>
      <c r="V769" s="70"/>
      <c r="W769" s="70"/>
      <c r="X769" s="149"/>
      <c r="Y769" s="28"/>
      <c r="Z769" s="28"/>
      <c r="AA769" s="77"/>
      <c r="AB769" s="77"/>
      <c r="AC769" s="28"/>
      <c r="AD769" s="74"/>
      <c r="AE769" s="36"/>
      <c r="AF769" s="28"/>
      <c r="AG769" s="28"/>
      <c r="AH769" s="28"/>
      <c r="AI769" s="28"/>
      <c r="AJ769" s="28"/>
      <c r="AK769" s="28"/>
      <c r="AL769" s="18"/>
      <c r="AM769" s="18"/>
      <c r="AN769" s="18"/>
      <c r="AO769" s="227"/>
      <c r="AP769" s="212"/>
      <c r="AQ769" s="212"/>
      <c r="AR769" s="212"/>
      <c r="AS769" s="84"/>
      <c r="AT769" s="84"/>
      <c r="AU769" s="85"/>
      <c r="AV769" s="94"/>
      <c r="AW769" s="94"/>
      <c r="AX769" s="94"/>
      <c r="AY769" s="94"/>
      <c r="AZ769" s="94"/>
      <c r="BA769" s="94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</row>
    <row r="770" ht="12.75" customHeight="1">
      <c r="A770" s="18"/>
      <c r="B770" s="18"/>
      <c r="C770" s="1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9"/>
      <c r="R770" s="28"/>
      <c r="S770" s="28"/>
      <c r="T770" s="28"/>
      <c r="U770" s="28"/>
      <c r="V770" s="70"/>
      <c r="W770" s="70"/>
      <c r="X770" s="149"/>
      <c r="Y770" s="28"/>
      <c r="Z770" s="28"/>
      <c r="AA770" s="77"/>
      <c r="AB770" s="77"/>
      <c r="AC770" s="28"/>
      <c r="AD770" s="74"/>
      <c r="AE770" s="36"/>
      <c r="AF770" s="28"/>
      <c r="AG770" s="28"/>
      <c r="AH770" s="28"/>
      <c r="AI770" s="28"/>
      <c r="AJ770" s="28"/>
      <c r="AK770" s="28"/>
      <c r="AL770" s="18"/>
      <c r="AM770" s="18"/>
      <c r="AN770" s="18"/>
      <c r="AO770" s="227"/>
      <c r="AP770" s="212"/>
      <c r="AQ770" s="212"/>
      <c r="AR770" s="212"/>
      <c r="AS770" s="84"/>
      <c r="AT770" s="84"/>
      <c r="AU770" s="85"/>
      <c r="AV770" s="94"/>
      <c r="AW770" s="94"/>
      <c r="AX770" s="94"/>
      <c r="AY770" s="94"/>
      <c r="AZ770" s="94"/>
      <c r="BA770" s="94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</row>
    <row r="771" ht="12.75" customHeight="1">
      <c r="A771" s="18"/>
      <c r="B771" s="18"/>
      <c r="C771" s="1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9"/>
      <c r="R771" s="28"/>
      <c r="S771" s="28"/>
      <c r="T771" s="28"/>
      <c r="U771" s="28"/>
      <c r="V771" s="70"/>
      <c r="W771" s="70"/>
      <c r="X771" s="149"/>
      <c r="Y771" s="28"/>
      <c r="Z771" s="28"/>
      <c r="AA771" s="77"/>
      <c r="AB771" s="77"/>
      <c r="AC771" s="28"/>
      <c r="AD771" s="74"/>
      <c r="AE771" s="36"/>
      <c r="AF771" s="28"/>
      <c r="AG771" s="28"/>
      <c r="AH771" s="28"/>
      <c r="AI771" s="28"/>
      <c r="AJ771" s="28"/>
      <c r="AK771" s="28"/>
      <c r="AL771" s="18"/>
      <c r="AM771" s="18"/>
      <c r="AN771" s="18"/>
      <c r="AO771" s="227"/>
      <c r="AP771" s="212"/>
      <c r="AQ771" s="212"/>
      <c r="AR771" s="212"/>
      <c r="AS771" s="84"/>
      <c r="AT771" s="84"/>
      <c r="AU771" s="85"/>
      <c r="AV771" s="94"/>
      <c r="AW771" s="94"/>
      <c r="AX771" s="94"/>
      <c r="AY771" s="94"/>
      <c r="AZ771" s="94"/>
      <c r="BA771" s="94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</row>
    <row r="772" ht="12.75" customHeight="1">
      <c r="A772" s="18"/>
      <c r="B772" s="18"/>
      <c r="C772" s="1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9"/>
      <c r="R772" s="28"/>
      <c r="S772" s="28"/>
      <c r="T772" s="28"/>
      <c r="U772" s="28"/>
      <c r="V772" s="70"/>
      <c r="W772" s="70"/>
      <c r="X772" s="149"/>
      <c r="Y772" s="28"/>
      <c r="Z772" s="28"/>
      <c r="AA772" s="77"/>
      <c r="AB772" s="77"/>
      <c r="AC772" s="28"/>
      <c r="AD772" s="74"/>
      <c r="AE772" s="36"/>
      <c r="AF772" s="28"/>
      <c r="AG772" s="28"/>
      <c r="AH772" s="28"/>
      <c r="AI772" s="28"/>
      <c r="AJ772" s="28"/>
      <c r="AK772" s="28"/>
      <c r="AL772" s="18"/>
      <c r="AM772" s="18"/>
      <c r="AN772" s="18"/>
      <c r="AO772" s="227"/>
      <c r="AP772" s="212"/>
      <c r="AQ772" s="212"/>
      <c r="AR772" s="212"/>
      <c r="AS772" s="84"/>
      <c r="AT772" s="84"/>
      <c r="AU772" s="85"/>
      <c r="AV772" s="94"/>
      <c r="AW772" s="94"/>
      <c r="AX772" s="94"/>
      <c r="AY772" s="94"/>
      <c r="AZ772" s="94"/>
      <c r="BA772" s="94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</row>
    <row r="773" ht="12.75" customHeight="1">
      <c r="A773" s="18"/>
      <c r="B773" s="18"/>
      <c r="C773" s="1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9"/>
      <c r="R773" s="28"/>
      <c r="S773" s="28"/>
      <c r="T773" s="28"/>
      <c r="U773" s="28"/>
      <c r="V773" s="70"/>
      <c r="W773" s="70"/>
      <c r="X773" s="149"/>
      <c r="Y773" s="28"/>
      <c r="Z773" s="28"/>
      <c r="AA773" s="77"/>
      <c r="AB773" s="77"/>
      <c r="AC773" s="28"/>
      <c r="AD773" s="74"/>
      <c r="AE773" s="36"/>
      <c r="AF773" s="28"/>
      <c r="AG773" s="28"/>
      <c r="AH773" s="28"/>
      <c r="AI773" s="28"/>
      <c r="AJ773" s="28"/>
      <c r="AK773" s="28"/>
      <c r="AL773" s="18"/>
      <c r="AM773" s="18"/>
      <c r="AN773" s="18"/>
      <c r="AO773" s="227"/>
      <c r="AP773" s="212"/>
      <c r="AQ773" s="212"/>
      <c r="AR773" s="212"/>
      <c r="AS773" s="84"/>
      <c r="AT773" s="84"/>
      <c r="AU773" s="85"/>
      <c r="AV773" s="94"/>
      <c r="AW773" s="94"/>
      <c r="AX773" s="94"/>
      <c r="AY773" s="94"/>
      <c r="AZ773" s="94"/>
      <c r="BA773" s="94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</row>
    <row r="774" ht="12.75" customHeight="1">
      <c r="A774" s="18"/>
      <c r="B774" s="18"/>
      <c r="C774" s="1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9"/>
      <c r="R774" s="28"/>
      <c r="S774" s="28"/>
      <c r="T774" s="28"/>
      <c r="U774" s="28"/>
      <c r="V774" s="70"/>
      <c r="W774" s="70"/>
      <c r="X774" s="149"/>
      <c r="Y774" s="28"/>
      <c r="Z774" s="28"/>
      <c r="AA774" s="77"/>
      <c r="AB774" s="77"/>
      <c r="AC774" s="28"/>
      <c r="AD774" s="74"/>
      <c r="AE774" s="36"/>
      <c r="AF774" s="28"/>
      <c r="AG774" s="28"/>
      <c r="AH774" s="28"/>
      <c r="AI774" s="28"/>
      <c r="AJ774" s="28"/>
      <c r="AK774" s="28"/>
      <c r="AL774" s="18"/>
      <c r="AM774" s="18"/>
      <c r="AN774" s="18"/>
      <c r="AO774" s="227"/>
      <c r="AP774" s="212"/>
      <c r="AQ774" s="212"/>
      <c r="AR774" s="212"/>
      <c r="AS774" s="84"/>
      <c r="AT774" s="84"/>
      <c r="AU774" s="85"/>
      <c r="AV774" s="94"/>
      <c r="AW774" s="94"/>
      <c r="AX774" s="94"/>
      <c r="AY774" s="94"/>
      <c r="AZ774" s="94"/>
      <c r="BA774" s="94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</row>
    <row r="775" ht="12.75" customHeight="1">
      <c r="A775" s="18"/>
      <c r="B775" s="18"/>
      <c r="C775" s="1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9"/>
      <c r="R775" s="28"/>
      <c r="S775" s="28"/>
      <c r="T775" s="28"/>
      <c r="U775" s="28"/>
      <c r="V775" s="70"/>
      <c r="W775" s="70"/>
      <c r="X775" s="149"/>
      <c r="Y775" s="28"/>
      <c r="Z775" s="28"/>
      <c r="AA775" s="77"/>
      <c r="AB775" s="77"/>
      <c r="AC775" s="28"/>
      <c r="AD775" s="74"/>
      <c r="AE775" s="36"/>
      <c r="AF775" s="28"/>
      <c r="AG775" s="28"/>
      <c r="AH775" s="28"/>
      <c r="AI775" s="28"/>
      <c r="AJ775" s="28"/>
      <c r="AK775" s="28"/>
      <c r="AL775" s="18"/>
      <c r="AM775" s="18"/>
      <c r="AN775" s="18"/>
      <c r="AO775" s="227"/>
      <c r="AP775" s="212"/>
      <c r="AQ775" s="212"/>
      <c r="AR775" s="212"/>
      <c r="AS775" s="84"/>
      <c r="AT775" s="84"/>
      <c r="AU775" s="85"/>
      <c r="AV775" s="94"/>
      <c r="AW775" s="94"/>
      <c r="AX775" s="94"/>
      <c r="AY775" s="94"/>
      <c r="AZ775" s="94"/>
      <c r="BA775" s="94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</row>
    <row r="776" ht="12.75" customHeight="1">
      <c r="A776" s="18"/>
      <c r="B776" s="18"/>
      <c r="C776" s="1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9"/>
      <c r="R776" s="28"/>
      <c r="S776" s="28"/>
      <c r="T776" s="28"/>
      <c r="U776" s="28"/>
      <c r="V776" s="70"/>
      <c r="W776" s="70"/>
      <c r="X776" s="149"/>
      <c r="Y776" s="28"/>
      <c r="Z776" s="28"/>
      <c r="AA776" s="77"/>
      <c r="AB776" s="77"/>
      <c r="AC776" s="28"/>
      <c r="AD776" s="74"/>
      <c r="AE776" s="36"/>
      <c r="AF776" s="28"/>
      <c r="AG776" s="28"/>
      <c r="AH776" s="28"/>
      <c r="AI776" s="28"/>
      <c r="AJ776" s="28"/>
      <c r="AK776" s="28"/>
      <c r="AL776" s="18"/>
      <c r="AM776" s="18"/>
      <c r="AN776" s="18"/>
      <c r="AO776" s="227"/>
      <c r="AP776" s="212"/>
      <c r="AQ776" s="212"/>
      <c r="AR776" s="212"/>
      <c r="AS776" s="84"/>
      <c r="AT776" s="84"/>
      <c r="AU776" s="85"/>
      <c r="AV776" s="94"/>
      <c r="AW776" s="94"/>
      <c r="AX776" s="94"/>
      <c r="AY776" s="94"/>
      <c r="AZ776" s="94"/>
      <c r="BA776" s="94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</row>
    <row r="777" ht="12.75" customHeight="1">
      <c r="A777" s="18"/>
      <c r="B777" s="18"/>
      <c r="C777" s="1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9"/>
      <c r="R777" s="28"/>
      <c r="S777" s="28"/>
      <c r="T777" s="28"/>
      <c r="U777" s="28"/>
      <c r="V777" s="70"/>
      <c r="W777" s="70"/>
      <c r="X777" s="149"/>
      <c r="Y777" s="28"/>
      <c r="Z777" s="28"/>
      <c r="AA777" s="77"/>
      <c r="AB777" s="77"/>
      <c r="AC777" s="28"/>
      <c r="AD777" s="74"/>
      <c r="AE777" s="36"/>
      <c r="AF777" s="28"/>
      <c r="AG777" s="28"/>
      <c r="AH777" s="28"/>
      <c r="AI777" s="28"/>
      <c r="AJ777" s="28"/>
      <c r="AK777" s="28"/>
      <c r="AL777" s="18"/>
      <c r="AM777" s="18"/>
      <c r="AN777" s="18"/>
      <c r="AO777" s="227"/>
      <c r="AP777" s="212"/>
      <c r="AQ777" s="212"/>
      <c r="AR777" s="212"/>
      <c r="AS777" s="84"/>
      <c r="AT777" s="84"/>
      <c r="AU777" s="85"/>
      <c r="AV777" s="94"/>
      <c r="AW777" s="94"/>
      <c r="AX777" s="94"/>
      <c r="AY777" s="94"/>
      <c r="AZ777" s="94"/>
      <c r="BA777" s="94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</row>
    <row r="778" ht="12.75" customHeight="1">
      <c r="A778" s="18"/>
      <c r="B778" s="18"/>
      <c r="C778" s="1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9"/>
      <c r="R778" s="28"/>
      <c r="S778" s="28"/>
      <c r="T778" s="28"/>
      <c r="U778" s="28"/>
      <c r="V778" s="70"/>
      <c r="W778" s="70"/>
      <c r="X778" s="149"/>
      <c r="Y778" s="28"/>
      <c r="Z778" s="28"/>
      <c r="AA778" s="77"/>
      <c r="AB778" s="77"/>
      <c r="AC778" s="28"/>
      <c r="AD778" s="74"/>
      <c r="AE778" s="36"/>
      <c r="AF778" s="28"/>
      <c r="AG778" s="28"/>
      <c r="AH778" s="28"/>
      <c r="AI778" s="28"/>
      <c r="AJ778" s="28"/>
      <c r="AK778" s="28"/>
      <c r="AL778" s="18"/>
      <c r="AM778" s="18"/>
      <c r="AN778" s="18"/>
      <c r="AO778" s="227"/>
      <c r="AP778" s="212"/>
      <c r="AQ778" s="212"/>
      <c r="AR778" s="212"/>
      <c r="AS778" s="84"/>
      <c r="AT778" s="84"/>
      <c r="AU778" s="85"/>
      <c r="AV778" s="94"/>
      <c r="AW778" s="94"/>
      <c r="AX778" s="94"/>
      <c r="AY778" s="94"/>
      <c r="AZ778" s="94"/>
      <c r="BA778" s="94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</row>
    <row r="779" ht="12.75" customHeight="1">
      <c r="A779" s="18"/>
      <c r="B779" s="18"/>
      <c r="C779" s="1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9"/>
      <c r="R779" s="28"/>
      <c r="S779" s="28"/>
      <c r="T779" s="28"/>
      <c r="U779" s="28"/>
      <c r="V779" s="70"/>
      <c r="W779" s="70"/>
      <c r="X779" s="149"/>
      <c r="Y779" s="28"/>
      <c r="Z779" s="28"/>
      <c r="AA779" s="77"/>
      <c r="AB779" s="77"/>
      <c r="AC779" s="28"/>
      <c r="AD779" s="74"/>
      <c r="AE779" s="36"/>
      <c r="AF779" s="28"/>
      <c r="AG779" s="28"/>
      <c r="AH779" s="28"/>
      <c r="AI779" s="28"/>
      <c r="AJ779" s="28"/>
      <c r="AK779" s="28"/>
      <c r="AL779" s="18"/>
      <c r="AM779" s="18"/>
      <c r="AN779" s="18"/>
      <c r="AO779" s="227"/>
      <c r="AP779" s="212"/>
      <c r="AQ779" s="212"/>
      <c r="AR779" s="212"/>
      <c r="AS779" s="84"/>
      <c r="AT779" s="84"/>
      <c r="AU779" s="85"/>
      <c r="AV779" s="94"/>
      <c r="AW779" s="94"/>
      <c r="AX779" s="94"/>
      <c r="AY779" s="94"/>
      <c r="AZ779" s="94"/>
      <c r="BA779" s="94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</row>
    <row r="780" ht="12.75" customHeight="1">
      <c r="A780" s="18"/>
      <c r="B780" s="18"/>
      <c r="C780" s="1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9"/>
      <c r="R780" s="28"/>
      <c r="S780" s="28"/>
      <c r="T780" s="28"/>
      <c r="U780" s="28"/>
      <c r="V780" s="70"/>
      <c r="W780" s="70"/>
      <c r="X780" s="149"/>
      <c r="Y780" s="28"/>
      <c r="Z780" s="28"/>
      <c r="AA780" s="77"/>
      <c r="AB780" s="77"/>
      <c r="AC780" s="28"/>
      <c r="AD780" s="74"/>
      <c r="AE780" s="36"/>
      <c r="AF780" s="28"/>
      <c r="AG780" s="28"/>
      <c r="AH780" s="28"/>
      <c r="AI780" s="28"/>
      <c r="AJ780" s="28"/>
      <c r="AK780" s="28"/>
      <c r="AL780" s="18"/>
      <c r="AM780" s="18"/>
      <c r="AN780" s="18"/>
      <c r="AO780" s="227"/>
      <c r="AP780" s="212"/>
      <c r="AQ780" s="212"/>
      <c r="AR780" s="212"/>
      <c r="AS780" s="84"/>
      <c r="AT780" s="84"/>
      <c r="AU780" s="85"/>
      <c r="AV780" s="94"/>
      <c r="AW780" s="94"/>
      <c r="AX780" s="94"/>
      <c r="AY780" s="94"/>
      <c r="AZ780" s="94"/>
      <c r="BA780" s="94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</row>
    <row r="781" ht="12.75" customHeight="1">
      <c r="A781" s="18"/>
      <c r="B781" s="18"/>
      <c r="C781" s="1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9"/>
      <c r="R781" s="28"/>
      <c r="S781" s="28"/>
      <c r="T781" s="28"/>
      <c r="U781" s="28"/>
      <c r="V781" s="70"/>
      <c r="W781" s="70"/>
      <c r="X781" s="149"/>
      <c r="Y781" s="28"/>
      <c r="Z781" s="28"/>
      <c r="AA781" s="77"/>
      <c r="AB781" s="77"/>
      <c r="AC781" s="28"/>
      <c r="AD781" s="74"/>
      <c r="AE781" s="36"/>
      <c r="AF781" s="28"/>
      <c r="AG781" s="28"/>
      <c r="AH781" s="28"/>
      <c r="AI781" s="28"/>
      <c r="AJ781" s="28"/>
      <c r="AK781" s="28"/>
      <c r="AL781" s="18"/>
      <c r="AM781" s="18"/>
      <c r="AN781" s="18"/>
      <c r="AO781" s="227"/>
      <c r="AP781" s="212"/>
      <c r="AQ781" s="212"/>
      <c r="AR781" s="212"/>
      <c r="AS781" s="84"/>
      <c r="AT781" s="84"/>
      <c r="AU781" s="85"/>
      <c r="AV781" s="94"/>
      <c r="AW781" s="94"/>
      <c r="AX781" s="94"/>
      <c r="AY781" s="94"/>
      <c r="AZ781" s="94"/>
      <c r="BA781" s="94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</row>
    <row r="782" ht="12.75" customHeight="1">
      <c r="A782" s="18"/>
      <c r="B782" s="18"/>
      <c r="C782" s="1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9"/>
      <c r="R782" s="28"/>
      <c r="S782" s="28"/>
      <c r="T782" s="28"/>
      <c r="U782" s="28"/>
      <c r="V782" s="70"/>
      <c r="W782" s="70"/>
      <c r="X782" s="149"/>
      <c r="Y782" s="28"/>
      <c r="Z782" s="28"/>
      <c r="AA782" s="77"/>
      <c r="AB782" s="77"/>
      <c r="AC782" s="28"/>
      <c r="AD782" s="74"/>
      <c r="AE782" s="36"/>
      <c r="AF782" s="28"/>
      <c r="AG782" s="28"/>
      <c r="AH782" s="28"/>
      <c r="AI782" s="28"/>
      <c r="AJ782" s="28"/>
      <c r="AK782" s="28"/>
      <c r="AL782" s="18"/>
      <c r="AM782" s="18"/>
      <c r="AN782" s="18"/>
      <c r="AO782" s="227"/>
      <c r="AP782" s="212"/>
      <c r="AQ782" s="212"/>
      <c r="AR782" s="212"/>
      <c r="AS782" s="84"/>
      <c r="AT782" s="84"/>
      <c r="AU782" s="85"/>
      <c r="AV782" s="94"/>
      <c r="AW782" s="94"/>
      <c r="AX782" s="94"/>
      <c r="AY782" s="94"/>
      <c r="AZ782" s="94"/>
      <c r="BA782" s="94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</row>
    <row r="783" ht="12.75" customHeight="1">
      <c r="A783" s="18"/>
      <c r="B783" s="18"/>
      <c r="C783" s="1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9"/>
      <c r="R783" s="28"/>
      <c r="S783" s="28"/>
      <c r="T783" s="28"/>
      <c r="U783" s="28"/>
      <c r="V783" s="70"/>
      <c r="W783" s="70"/>
      <c r="X783" s="149"/>
      <c r="Y783" s="28"/>
      <c r="Z783" s="28"/>
      <c r="AA783" s="77"/>
      <c r="AB783" s="77"/>
      <c r="AC783" s="28"/>
      <c r="AD783" s="74"/>
      <c r="AE783" s="36"/>
      <c r="AF783" s="28"/>
      <c r="AG783" s="28"/>
      <c r="AH783" s="28"/>
      <c r="AI783" s="28"/>
      <c r="AJ783" s="28"/>
      <c r="AK783" s="28"/>
      <c r="AL783" s="18"/>
      <c r="AM783" s="18"/>
      <c r="AN783" s="18"/>
      <c r="AO783" s="227"/>
      <c r="AP783" s="212"/>
      <c r="AQ783" s="212"/>
      <c r="AR783" s="212"/>
      <c r="AS783" s="84"/>
      <c r="AT783" s="84"/>
      <c r="AU783" s="85"/>
      <c r="AV783" s="94"/>
      <c r="AW783" s="94"/>
      <c r="AX783" s="94"/>
      <c r="AY783" s="94"/>
      <c r="AZ783" s="94"/>
      <c r="BA783" s="94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</row>
    <row r="784" ht="12.75" customHeight="1">
      <c r="A784" s="18"/>
      <c r="B784" s="18"/>
      <c r="C784" s="1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9"/>
      <c r="R784" s="28"/>
      <c r="S784" s="28"/>
      <c r="T784" s="28"/>
      <c r="U784" s="28"/>
      <c r="V784" s="70"/>
      <c r="W784" s="70"/>
      <c r="X784" s="149"/>
      <c r="Y784" s="28"/>
      <c r="Z784" s="28"/>
      <c r="AA784" s="77"/>
      <c r="AB784" s="77"/>
      <c r="AC784" s="28"/>
      <c r="AD784" s="74"/>
      <c r="AE784" s="36"/>
      <c r="AF784" s="28"/>
      <c r="AG784" s="28"/>
      <c r="AH784" s="28"/>
      <c r="AI784" s="28"/>
      <c r="AJ784" s="28"/>
      <c r="AK784" s="28"/>
      <c r="AL784" s="18"/>
      <c r="AM784" s="18"/>
      <c r="AN784" s="18"/>
      <c r="AO784" s="227"/>
      <c r="AP784" s="212"/>
      <c r="AQ784" s="212"/>
      <c r="AR784" s="212"/>
      <c r="AS784" s="84"/>
      <c r="AT784" s="84"/>
      <c r="AU784" s="85"/>
      <c r="AV784" s="94"/>
      <c r="AW784" s="94"/>
      <c r="AX784" s="94"/>
      <c r="AY784" s="94"/>
      <c r="AZ784" s="94"/>
      <c r="BA784" s="94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</row>
    <row r="785" ht="12.75" customHeight="1">
      <c r="A785" s="18"/>
      <c r="B785" s="18"/>
      <c r="C785" s="1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9"/>
      <c r="R785" s="28"/>
      <c r="S785" s="28"/>
      <c r="T785" s="28"/>
      <c r="U785" s="28"/>
      <c r="V785" s="70"/>
      <c r="W785" s="70"/>
      <c r="X785" s="149"/>
      <c r="Y785" s="28"/>
      <c r="Z785" s="28"/>
      <c r="AA785" s="77"/>
      <c r="AB785" s="77"/>
      <c r="AC785" s="28"/>
      <c r="AD785" s="74"/>
      <c r="AE785" s="36"/>
      <c r="AF785" s="28"/>
      <c r="AG785" s="28"/>
      <c r="AH785" s="28"/>
      <c r="AI785" s="28"/>
      <c r="AJ785" s="28"/>
      <c r="AK785" s="28"/>
      <c r="AL785" s="18"/>
      <c r="AM785" s="18"/>
      <c r="AN785" s="18"/>
      <c r="AO785" s="227"/>
      <c r="AP785" s="212"/>
      <c r="AQ785" s="212"/>
      <c r="AR785" s="212"/>
      <c r="AS785" s="84"/>
      <c r="AT785" s="84"/>
      <c r="AU785" s="85"/>
      <c r="AV785" s="94"/>
      <c r="AW785" s="94"/>
      <c r="AX785" s="94"/>
      <c r="AY785" s="94"/>
      <c r="AZ785" s="94"/>
      <c r="BA785" s="94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</row>
    <row r="786" ht="12.75" customHeight="1">
      <c r="A786" s="18"/>
      <c r="B786" s="18"/>
      <c r="C786" s="1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9"/>
      <c r="R786" s="28"/>
      <c r="S786" s="28"/>
      <c r="T786" s="28"/>
      <c r="U786" s="28"/>
      <c r="V786" s="70"/>
      <c r="W786" s="70"/>
      <c r="X786" s="149"/>
      <c r="Y786" s="28"/>
      <c r="Z786" s="28"/>
      <c r="AA786" s="77"/>
      <c r="AB786" s="77"/>
      <c r="AC786" s="28"/>
      <c r="AD786" s="74"/>
      <c r="AE786" s="36"/>
      <c r="AF786" s="28"/>
      <c r="AG786" s="28"/>
      <c r="AH786" s="28"/>
      <c r="AI786" s="28"/>
      <c r="AJ786" s="28"/>
      <c r="AK786" s="28"/>
      <c r="AL786" s="18"/>
      <c r="AM786" s="18"/>
      <c r="AN786" s="18"/>
      <c r="AO786" s="227"/>
      <c r="AP786" s="212"/>
      <c r="AQ786" s="212"/>
      <c r="AR786" s="212"/>
      <c r="AS786" s="84"/>
      <c r="AT786" s="84"/>
      <c r="AU786" s="85"/>
      <c r="AV786" s="94"/>
      <c r="AW786" s="94"/>
      <c r="AX786" s="94"/>
      <c r="AY786" s="94"/>
      <c r="AZ786" s="94"/>
      <c r="BA786" s="94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</row>
    <row r="787" ht="12.75" customHeight="1">
      <c r="A787" s="18"/>
      <c r="B787" s="18"/>
      <c r="C787" s="1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9"/>
      <c r="R787" s="28"/>
      <c r="S787" s="28"/>
      <c r="T787" s="28"/>
      <c r="U787" s="28"/>
      <c r="V787" s="70"/>
      <c r="W787" s="70"/>
      <c r="X787" s="149"/>
      <c r="Y787" s="28"/>
      <c r="Z787" s="28"/>
      <c r="AA787" s="77"/>
      <c r="AB787" s="77"/>
      <c r="AC787" s="28"/>
      <c r="AD787" s="74"/>
      <c r="AE787" s="36"/>
      <c r="AF787" s="28"/>
      <c r="AG787" s="28"/>
      <c r="AH787" s="28"/>
      <c r="AI787" s="28"/>
      <c r="AJ787" s="28"/>
      <c r="AK787" s="28"/>
      <c r="AL787" s="18"/>
      <c r="AM787" s="18"/>
      <c r="AN787" s="18"/>
      <c r="AO787" s="227"/>
      <c r="AP787" s="212"/>
      <c r="AQ787" s="212"/>
      <c r="AR787" s="212"/>
      <c r="AS787" s="84"/>
      <c r="AT787" s="84"/>
      <c r="AU787" s="85"/>
      <c r="AV787" s="94"/>
      <c r="AW787" s="94"/>
      <c r="AX787" s="94"/>
      <c r="AY787" s="94"/>
      <c r="AZ787" s="94"/>
      <c r="BA787" s="94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</row>
    <row r="788" ht="12.75" customHeight="1">
      <c r="A788" s="18"/>
      <c r="B788" s="18"/>
      <c r="C788" s="1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9"/>
      <c r="R788" s="28"/>
      <c r="S788" s="28"/>
      <c r="T788" s="28"/>
      <c r="U788" s="28"/>
      <c r="V788" s="70"/>
      <c r="W788" s="70"/>
      <c r="X788" s="149"/>
      <c r="Y788" s="28"/>
      <c r="Z788" s="28"/>
      <c r="AA788" s="77"/>
      <c r="AB788" s="77"/>
      <c r="AC788" s="28"/>
      <c r="AD788" s="74"/>
      <c r="AE788" s="36"/>
      <c r="AF788" s="28"/>
      <c r="AG788" s="28"/>
      <c r="AH788" s="28"/>
      <c r="AI788" s="28"/>
      <c r="AJ788" s="28"/>
      <c r="AK788" s="28"/>
      <c r="AL788" s="18"/>
      <c r="AM788" s="18"/>
      <c r="AN788" s="18"/>
      <c r="AO788" s="227"/>
      <c r="AP788" s="212"/>
      <c r="AQ788" s="212"/>
      <c r="AR788" s="212"/>
      <c r="AS788" s="84"/>
      <c r="AT788" s="84"/>
      <c r="AU788" s="85"/>
      <c r="AV788" s="94"/>
      <c r="AW788" s="94"/>
      <c r="AX788" s="94"/>
      <c r="AY788" s="94"/>
      <c r="AZ788" s="94"/>
      <c r="BA788" s="94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</row>
    <row r="789" ht="12.75" customHeight="1">
      <c r="A789" s="18"/>
      <c r="B789" s="18"/>
      <c r="C789" s="1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9"/>
      <c r="R789" s="28"/>
      <c r="S789" s="28"/>
      <c r="T789" s="28"/>
      <c r="U789" s="28"/>
      <c r="V789" s="70"/>
      <c r="W789" s="70"/>
      <c r="X789" s="149"/>
      <c r="Y789" s="28"/>
      <c r="Z789" s="28"/>
      <c r="AA789" s="77"/>
      <c r="AB789" s="77"/>
      <c r="AC789" s="28"/>
      <c r="AD789" s="74"/>
      <c r="AE789" s="36"/>
      <c r="AF789" s="28"/>
      <c r="AG789" s="28"/>
      <c r="AH789" s="28"/>
      <c r="AI789" s="28"/>
      <c r="AJ789" s="28"/>
      <c r="AK789" s="28"/>
      <c r="AL789" s="18"/>
      <c r="AM789" s="18"/>
      <c r="AN789" s="18"/>
      <c r="AO789" s="227"/>
      <c r="AP789" s="212"/>
      <c r="AQ789" s="212"/>
      <c r="AR789" s="212"/>
      <c r="AS789" s="84"/>
      <c r="AT789" s="84"/>
      <c r="AU789" s="85"/>
      <c r="AV789" s="94"/>
      <c r="AW789" s="94"/>
      <c r="AX789" s="94"/>
      <c r="AY789" s="94"/>
      <c r="AZ789" s="94"/>
      <c r="BA789" s="94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</row>
    <row r="790" ht="12.75" customHeight="1">
      <c r="A790" s="18"/>
      <c r="B790" s="18"/>
      <c r="C790" s="1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9"/>
      <c r="R790" s="28"/>
      <c r="S790" s="28"/>
      <c r="T790" s="28"/>
      <c r="U790" s="28"/>
      <c r="V790" s="70"/>
      <c r="W790" s="70"/>
      <c r="X790" s="149"/>
      <c r="Y790" s="28"/>
      <c r="Z790" s="28"/>
      <c r="AA790" s="77"/>
      <c r="AB790" s="77"/>
      <c r="AC790" s="28"/>
      <c r="AD790" s="74"/>
      <c r="AE790" s="36"/>
      <c r="AF790" s="28"/>
      <c r="AG790" s="28"/>
      <c r="AH790" s="28"/>
      <c r="AI790" s="28"/>
      <c r="AJ790" s="28"/>
      <c r="AK790" s="28"/>
      <c r="AL790" s="18"/>
      <c r="AM790" s="18"/>
      <c r="AN790" s="18"/>
      <c r="AO790" s="227"/>
      <c r="AP790" s="212"/>
      <c r="AQ790" s="212"/>
      <c r="AR790" s="212"/>
      <c r="AS790" s="84"/>
      <c r="AT790" s="84"/>
      <c r="AU790" s="85"/>
      <c r="AV790" s="94"/>
      <c r="AW790" s="94"/>
      <c r="AX790" s="94"/>
      <c r="AY790" s="94"/>
      <c r="AZ790" s="94"/>
      <c r="BA790" s="94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</row>
    <row r="791" ht="12.75" customHeight="1">
      <c r="A791" s="18"/>
      <c r="B791" s="18"/>
      <c r="C791" s="1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9"/>
      <c r="R791" s="28"/>
      <c r="S791" s="28"/>
      <c r="T791" s="28"/>
      <c r="U791" s="28"/>
      <c r="V791" s="70"/>
      <c r="W791" s="70"/>
      <c r="X791" s="149"/>
      <c r="Y791" s="28"/>
      <c r="Z791" s="28"/>
      <c r="AA791" s="77"/>
      <c r="AB791" s="77"/>
      <c r="AC791" s="28"/>
      <c r="AD791" s="74"/>
      <c r="AE791" s="36"/>
      <c r="AF791" s="28"/>
      <c r="AG791" s="28"/>
      <c r="AH791" s="28"/>
      <c r="AI791" s="28"/>
      <c r="AJ791" s="28"/>
      <c r="AK791" s="28"/>
      <c r="AL791" s="18"/>
      <c r="AM791" s="18"/>
      <c r="AN791" s="18"/>
      <c r="AO791" s="227"/>
      <c r="AP791" s="212"/>
      <c r="AQ791" s="212"/>
      <c r="AR791" s="212"/>
      <c r="AS791" s="84"/>
      <c r="AT791" s="84"/>
      <c r="AU791" s="85"/>
      <c r="AV791" s="94"/>
      <c r="AW791" s="94"/>
      <c r="AX791" s="94"/>
      <c r="AY791" s="94"/>
      <c r="AZ791" s="94"/>
      <c r="BA791" s="94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</row>
    <row r="792" ht="12.75" customHeight="1">
      <c r="A792" s="18"/>
      <c r="B792" s="18"/>
      <c r="C792" s="1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9"/>
      <c r="R792" s="28"/>
      <c r="S792" s="28"/>
      <c r="T792" s="28"/>
      <c r="U792" s="28"/>
      <c r="V792" s="70"/>
      <c r="W792" s="70"/>
      <c r="X792" s="149"/>
      <c r="Y792" s="28"/>
      <c r="Z792" s="28"/>
      <c r="AA792" s="77"/>
      <c r="AB792" s="77"/>
      <c r="AC792" s="28"/>
      <c r="AD792" s="74"/>
      <c r="AE792" s="36"/>
      <c r="AF792" s="28"/>
      <c r="AG792" s="28"/>
      <c r="AH792" s="28"/>
      <c r="AI792" s="28"/>
      <c r="AJ792" s="28"/>
      <c r="AK792" s="28"/>
      <c r="AL792" s="18"/>
      <c r="AM792" s="18"/>
      <c r="AN792" s="18"/>
      <c r="AO792" s="227"/>
      <c r="AP792" s="212"/>
      <c r="AQ792" s="212"/>
      <c r="AR792" s="212"/>
      <c r="AS792" s="84"/>
      <c r="AT792" s="84"/>
      <c r="AU792" s="85"/>
      <c r="AV792" s="94"/>
      <c r="AW792" s="94"/>
      <c r="AX792" s="94"/>
      <c r="AY792" s="94"/>
      <c r="AZ792" s="94"/>
      <c r="BA792" s="94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</row>
    <row r="793" ht="12.75" customHeight="1">
      <c r="A793" s="18"/>
      <c r="B793" s="18"/>
      <c r="C793" s="1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9"/>
      <c r="R793" s="28"/>
      <c r="S793" s="28"/>
      <c r="T793" s="28"/>
      <c r="U793" s="28"/>
      <c r="V793" s="70"/>
      <c r="W793" s="70"/>
      <c r="X793" s="149"/>
      <c r="Y793" s="28"/>
      <c r="Z793" s="28"/>
      <c r="AA793" s="77"/>
      <c r="AB793" s="77"/>
      <c r="AC793" s="28"/>
      <c r="AD793" s="74"/>
      <c r="AE793" s="36"/>
      <c r="AF793" s="28"/>
      <c r="AG793" s="28"/>
      <c r="AH793" s="28"/>
      <c r="AI793" s="28"/>
      <c r="AJ793" s="28"/>
      <c r="AK793" s="28"/>
      <c r="AL793" s="18"/>
      <c r="AM793" s="18"/>
      <c r="AN793" s="18"/>
      <c r="AO793" s="227"/>
      <c r="AP793" s="212"/>
      <c r="AQ793" s="212"/>
      <c r="AR793" s="212"/>
      <c r="AS793" s="84"/>
      <c r="AT793" s="84"/>
      <c r="AU793" s="85"/>
      <c r="AV793" s="94"/>
      <c r="AW793" s="94"/>
      <c r="AX793" s="94"/>
      <c r="AY793" s="94"/>
      <c r="AZ793" s="94"/>
      <c r="BA793" s="94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</row>
    <row r="794" ht="12.75" customHeight="1">
      <c r="A794" s="18"/>
      <c r="B794" s="18"/>
      <c r="C794" s="1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9"/>
      <c r="R794" s="28"/>
      <c r="S794" s="28"/>
      <c r="T794" s="28"/>
      <c r="U794" s="28"/>
      <c r="V794" s="70"/>
      <c r="W794" s="70"/>
      <c r="X794" s="149"/>
      <c r="Y794" s="28"/>
      <c r="Z794" s="28"/>
      <c r="AA794" s="77"/>
      <c r="AB794" s="77"/>
      <c r="AC794" s="28"/>
      <c r="AD794" s="74"/>
      <c r="AE794" s="36"/>
      <c r="AF794" s="28"/>
      <c r="AG794" s="28"/>
      <c r="AH794" s="28"/>
      <c r="AI794" s="28"/>
      <c r="AJ794" s="28"/>
      <c r="AK794" s="28"/>
      <c r="AL794" s="18"/>
      <c r="AM794" s="18"/>
      <c r="AN794" s="18"/>
      <c r="AO794" s="227"/>
      <c r="AP794" s="212"/>
      <c r="AQ794" s="212"/>
      <c r="AR794" s="212"/>
      <c r="AS794" s="84"/>
      <c r="AT794" s="84"/>
      <c r="AU794" s="85"/>
      <c r="AV794" s="94"/>
      <c r="AW794" s="94"/>
      <c r="AX794" s="94"/>
      <c r="AY794" s="94"/>
      <c r="AZ794" s="94"/>
      <c r="BA794" s="94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</row>
    <row r="795" ht="12.75" customHeight="1">
      <c r="A795" s="18"/>
      <c r="B795" s="18"/>
      <c r="C795" s="1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9"/>
      <c r="R795" s="28"/>
      <c r="S795" s="28"/>
      <c r="T795" s="28"/>
      <c r="U795" s="28"/>
      <c r="V795" s="70"/>
      <c r="W795" s="70"/>
      <c r="X795" s="149"/>
      <c r="Y795" s="28"/>
      <c r="Z795" s="28"/>
      <c r="AA795" s="77"/>
      <c r="AB795" s="77"/>
      <c r="AC795" s="28"/>
      <c r="AD795" s="74"/>
      <c r="AE795" s="36"/>
      <c r="AF795" s="28"/>
      <c r="AG795" s="28"/>
      <c r="AH795" s="28"/>
      <c r="AI795" s="28"/>
      <c r="AJ795" s="28"/>
      <c r="AK795" s="28"/>
      <c r="AL795" s="18"/>
      <c r="AM795" s="18"/>
      <c r="AN795" s="18"/>
      <c r="AO795" s="227"/>
      <c r="AP795" s="212"/>
      <c r="AQ795" s="212"/>
      <c r="AR795" s="212"/>
      <c r="AS795" s="84"/>
      <c r="AT795" s="84"/>
      <c r="AU795" s="85"/>
      <c r="AV795" s="94"/>
      <c r="AW795" s="94"/>
      <c r="AX795" s="94"/>
      <c r="AY795" s="94"/>
      <c r="AZ795" s="94"/>
      <c r="BA795" s="94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</row>
    <row r="796" ht="12.75" customHeight="1">
      <c r="A796" s="18"/>
      <c r="B796" s="18"/>
      <c r="C796" s="1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9"/>
      <c r="R796" s="28"/>
      <c r="S796" s="28"/>
      <c r="T796" s="28"/>
      <c r="U796" s="28"/>
      <c r="V796" s="70"/>
      <c r="W796" s="70"/>
      <c r="X796" s="149"/>
      <c r="Y796" s="28"/>
      <c r="Z796" s="28"/>
      <c r="AA796" s="77"/>
      <c r="AB796" s="77"/>
      <c r="AC796" s="28"/>
      <c r="AD796" s="74"/>
      <c r="AE796" s="36"/>
      <c r="AF796" s="28"/>
      <c r="AG796" s="28"/>
      <c r="AH796" s="28"/>
      <c r="AI796" s="28"/>
      <c r="AJ796" s="28"/>
      <c r="AK796" s="28"/>
      <c r="AL796" s="18"/>
      <c r="AM796" s="18"/>
      <c r="AN796" s="18"/>
      <c r="AO796" s="227"/>
      <c r="AP796" s="212"/>
      <c r="AQ796" s="212"/>
      <c r="AR796" s="212"/>
      <c r="AS796" s="84"/>
      <c r="AT796" s="84"/>
      <c r="AU796" s="85"/>
      <c r="AV796" s="94"/>
      <c r="AW796" s="94"/>
      <c r="AX796" s="94"/>
      <c r="AY796" s="94"/>
      <c r="AZ796" s="94"/>
      <c r="BA796" s="94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</row>
    <row r="797" ht="12.75" customHeight="1">
      <c r="A797" s="18"/>
      <c r="B797" s="18"/>
      <c r="C797" s="1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9"/>
      <c r="R797" s="28"/>
      <c r="S797" s="28"/>
      <c r="T797" s="28"/>
      <c r="U797" s="28"/>
      <c r="V797" s="70"/>
      <c r="W797" s="70"/>
      <c r="X797" s="149"/>
      <c r="Y797" s="28"/>
      <c r="Z797" s="28"/>
      <c r="AA797" s="77"/>
      <c r="AB797" s="77"/>
      <c r="AC797" s="28"/>
      <c r="AD797" s="74"/>
      <c r="AE797" s="36"/>
      <c r="AF797" s="28"/>
      <c r="AG797" s="28"/>
      <c r="AH797" s="28"/>
      <c r="AI797" s="28"/>
      <c r="AJ797" s="28"/>
      <c r="AK797" s="28"/>
      <c r="AL797" s="18"/>
      <c r="AM797" s="18"/>
      <c r="AN797" s="18"/>
      <c r="AO797" s="227"/>
      <c r="AP797" s="212"/>
      <c r="AQ797" s="212"/>
      <c r="AR797" s="212"/>
      <c r="AS797" s="84"/>
      <c r="AT797" s="84"/>
      <c r="AU797" s="85"/>
      <c r="AV797" s="94"/>
      <c r="AW797" s="94"/>
      <c r="AX797" s="94"/>
      <c r="AY797" s="94"/>
      <c r="AZ797" s="94"/>
      <c r="BA797" s="94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</row>
    <row r="798" ht="12.75" customHeight="1">
      <c r="A798" s="18"/>
      <c r="B798" s="18"/>
      <c r="C798" s="1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9"/>
      <c r="R798" s="28"/>
      <c r="S798" s="28"/>
      <c r="T798" s="28"/>
      <c r="U798" s="28"/>
      <c r="V798" s="70"/>
      <c r="W798" s="70"/>
      <c r="X798" s="149"/>
      <c r="Y798" s="28"/>
      <c r="Z798" s="28"/>
      <c r="AA798" s="77"/>
      <c r="AB798" s="77"/>
      <c r="AC798" s="28"/>
      <c r="AD798" s="74"/>
      <c r="AE798" s="36"/>
      <c r="AF798" s="28"/>
      <c r="AG798" s="28"/>
      <c r="AH798" s="28"/>
      <c r="AI798" s="28"/>
      <c r="AJ798" s="28"/>
      <c r="AK798" s="28"/>
      <c r="AL798" s="18"/>
      <c r="AM798" s="18"/>
      <c r="AN798" s="18"/>
      <c r="AO798" s="227"/>
      <c r="AP798" s="212"/>
      <c r="AQ798" s="212"/>
      <c r="AR798" s="212"/>
      <c r="AS798" s="84"/>
      <c r="AT798" s="84"/>
      <c r="AU798" s="85"/>
      <c r="AV798" s="94"/>
      <c r="AW798" s="94"/>
      <c r="AX798" s="94"/>
      <c r="AY798" s="94"/>
      <c r="AZ798" s="94"/>
      <c r="BA798" s="94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</row>
    <row r="799" ht="12.75" customHeight="1">
      <c r="A799" s="18"/>
      <c r="B799" s="18"/>
      <c r="C799" s="1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9"/>
      <c r="R799" s="28"/>
      <c r="S799" s="28"/>
      <c r="T799" s="28"/>
      <c r="U799" s="28"/>
      <c r="V799" s="70"/>
      <c r="W799" s="70"/>
      <c r="X799" s="149"/>
      <c r="Y799" s="28"/>
      <c r="Z799" s="28"/>
      <c r="AA799" s="77"/>
      <c r="AB799" s="77"/>
      <c r="AC799" s="28"/>
      <c r="AD799" s="74"/>
      <c r="AE799" s="36"/>
      <c r="AF799" s="28"/>
      <c r="AG799" s="28"/>
      <c r="AH799" s="28"/>
      <c r="AI799" s="28"/>
      <c r="AJ799" s="28"/>
      <c r="AK799" s="28"/>
      <c r="AL799" s="18"/>
      <c r="AM799" s="18"/>
      <c r="AN799" s="18"/>
      <c r="AO799" s="227"/>
      <c r="AP799" s="212"/>
      <c r="AQ799" s="212"/>
      <c r="AR799" s="212"/>
      <c r="AS799" s="84"/>
      <c r="AT799" s="84"/>
      <c r="AU799" s="85"/>
      <c r="AV799" s="94"/>
      <c r="AW799" s="94"/>
      <c r="AX799" s="94"/>
      <c r="AY799" s="94"/>
      <c r="AZ799" s="94"/>
      <c r="BA799" s="94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</row>
    <row r="800" ht="12.75" customHeight="1">
      <c r="A800" s="18"/>
      <c r="B800" s="18"/>
      <c r="C800" s="1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9"/>
      <c r="R800" s="28"/>
      <c r="S800" s="28"/>
      <c r="T800" s="28"/>
      <c r="U800" s="28"/>
      <c r="V800" s="70"/>
      <c r="W800" s="70"/>
      <c r="X800" s="149"/>
      <c r="Y800" s="28"/>
      <c r="Z800" s="28"/>
      <c r="AA800" s="77"/>
      <c r="AB800" s="77"/>
      <c r="AC800" s="28"/>
      <c r="AD800" s="74"/>
      <c r="AE800" s="36"/>
      <c r="AF800" s="28"/>
      <c r="AG800" s="28"/>
      <c r="AH800" s="28"/>
      <c r="AI800" s="28"/>
      <c r="AJ800" s="28"/>
      <c r="AK800" s="28"/>
      <c r="AL800" s="18"/>
      <c r="AM800" s="18"/>
      <c r="AN800" s="18"/>
      <c r="AO800" s="227"/>
      <c r="AP800" s="212"/>
      <c r="AQ800" s="212"/>
      <c r="AR800" s="212"/>
      <c r="AS800" s="84"/>
      <c r="AT800" s="84"/>
      <c r="AU800" s="85"/>
      <c r="AV800" s="94"/>
      <c r="AW800" s="94"/>
      <c r="AX800" s="94"/>
      <c r="AY800" s="94"/>
      <c r="AZ800" s="94"/>
      <c r="BA800" s="94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</row>
    <row r="801" ht="12.75" customHeight="1">
      <c r="A801" s="18"/>
      <c r="B801" s="18"/>
      <c r="C801" s="1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9"/>
      <c r="R801" s="28"/>
      <c r="S801" s="28"/>
      <c r="T801" s="28"/>
      <c r="U801" s="28"/>
      <c r="V801" s="70"/>
      <c r="W801" s="70"/>
      <c r="X801" s="149"/>
      <c r="Y801" s="28"/>
      <c r="Z801" s="28"/>
      <c r="AA801" s="77"/>
      <c r="AB801" s="77"/>
      <c r="AC801" s="28"/>
      <c r="AD801" s="74"/>
      <c r="AE801" s="36"/>
      <c r="AF801" s="28"/>
      <c r="AG801" s="28"/>
      <c r="AH801" s="28"/>
      <c r="AI801" s="28"/>
      <c r="AJ801" s="28"/>
      <c r="AK801" s="28"/>
      <c r="AL801" s="18"/>
      <c r="AM801" s="18"/>
      <c r="AN801" s="18"/>
      <c r="AO801" s="227"/>
      <c r="AP801" s="212"/>
      <c r="AQ801" s="212"/>
      <c r="AR801" s="212"/>
      <c r="AS801" s="84"/>
      <c r="AT801" s="84"/>
      <c r="AU801" s="85"/>
      <c r="AV801" s="94"/>
      <c r="AW801" s="94"/>
      <c r="AX801" s="94"/>
      <c r="AY801" s="94"/>
      <c r="AZ801" s="94"/>
      <c r="BA801" s="94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</row>
    <row r="802" ht="12.75" customHeight="1">
      <c r="A802" s="18"/>
      <c r="B802" s="18"/>
      <c r="C802" s="1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9"/>
      <c r="R802" s="28"/>
      <c r="S802" s="28"/>
      <c r="T802" s="28"/>
      <c r="U802" s="28"/>
      <c r="V802" s="70"/>
      <c r="W802" s="70"/>
      <c r="X802" s="149"/>
      <c r="Y802" s="28"/>
      <c r="Z802" s="28"/>
      <c r="AA802" s="77"/>
      <c r="AB802" s="77"/>
      <c r="AC802" s="28"/>
      <c r="AD802" s="74"/>
      <c r="AE802" s="36"/>
      <c r="AF802" s="28"/>
      <c r="AG802" s="28"/>
      <c r="AH802" s="28"/>
      <c r="AI802" s="28"/>
      <c r="AJ802" s="28"/>
      <c r="AK802" s="28"/>
      <c r="AL802" s="18"/>
      <c r="AM802" s="18"/>
      <c r="AN802" s="18"/>
      <c r="AO802" s="227"/>
      <c r="AP802" s="212"/>
      <c r="AQ802" s="212"/>
      <c r="AR802" s="212"/>
      <c r="AS802" s="84"/>
      <c r="AT802" s="84"/>
      <c r="AU802" s="85"/>
      <c r="AV802" s="94"/>
      <c r="AW802" s="94"/>
      <c r="AX802" s="94"/>
      <c r="AY802" s="94"/>
      <c r="AZ802" s="94"/>
      <c r="BA802" s="94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</row>
    <row r="803" ht="12.75" customHeight="1">
      <c r="A803" s="18"/>
      <c r="B803" s="18"/>
      <c r="C803" s="1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9"/>
      <c r="R803" s="28"/>
      <c r="S803" s="28"/>
      <c r="T803" s="28"/>
      <c r="U803" s="28"/>
      <c r="V803" s="70"/>
      <c r="W803" s="70"/>
      <c r="X803" s="149"/>
      <c r="Y803" s="28"/>
      <c r="Z803" s="28"/>
      <c r="AA803" s="77"/>
      <c r="AB803" s="77"/>
      <c r="AC803" s="28"/>
      <c r="AD803" s="74"/>
      <c r="AE803" s="36"/>
      <c r="AF803" s="28"/>
      <c r="AG803" s="28"/>
      <c r="AH803" s="28"/>
      <c r="AI803" s="28"/>
      <c r="AJ803" s="28"/>
      <c r="AK803" s="28"/>
      <c r="AL803" s="18"/>
      <c r="AM803" s="18"/>
      <c r="AN803" s="18"/>
      <c r="AO803" s="227"/>
      <c r="AP803" s="212"/>
      <c r="AQ803" s="212"/>
      <c r="AR803" s="212"/>
      <c r="AS803" s="84"/>
      <c r="AT803" s="84"/>
      <c r="AU803" s="85"/>
      <c r="AV803" s="94"/>
      <c r="AW803" s="94"/>
      <c r="AX803" s="94"/>
      <c r="AY803" s="94"/>
      <c r="AZ803" s="94"/>
      <c r="BA803" s="94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</row>
    <row r="804" ht="12.75" customHeight="1">
      <c r="A804" s="18"/>
      <c r="B804" s="18"/>
      <c r="C804" s="1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9"/>
      <c r="R804" s="28"/>
      <c r="S804" s="28"/>
      <c r="T804" s="28"/>
      <c r="U804" s="28"/>
      <c r="V804" s="70"/>
      <c r="W804" s="70"/>
      <c r="X804" s="149"/>
      <c r="Y804" s="28"/>
      <c r="Z804" s="28"/>
      <c r="AA804" s="77"/>
      <c r="AB804" s="77"/>
      <c r="AC804" s="28"/>
      <c r="AD804" s="74"/>
      <c r="AE804" s="36"/>
      <c r="AF804" s="28"/>
      <c r="AG804" s="28"/>
      <c r="AH804" s="28"/>
      <c r="AI804" s="28"/>
      <c r="AJ804" s="28"/>
      <c r="AK804" s="28"/>
      <c r="AL804" s="18"/>
      <c r="AM804" s="18"/>
      <c r="AN804" s="18"/>
      <c r="AO804" s="227"/>
      <c r="AP804" s="212"/>
      <c r="AQ804" s="212"/>
      <c r="AR804" s="212"/>
      <c r="AS804" s="84"/>
      <c r="AT804" s="84"/>
      <c r="AU804" s="85"/>
      <c r="AV804" s="94"/>
      <c r="AW804" s="94"/>
      <c r="AX804" s="94"/>
      <c r="AY804" s="94"/>
      <c r="AZ804" s="94"/>
      <c r="BA804" s="94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</row>
    <row r="805" ht="12.75" customHeight="1">
      <c r="A805" s="18"/>
      <c r="B805" s="18"/>
      <c r="C805" s="1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9"/>
      <c r="R805" s="28"/>
      <c r="S805" s="28"/>
      <c r="T805" s="28"/>
      <c r="U805" s="28"/>
      <c r="V805" s="70"/>
      <c r="W805" s="70"/>
      <c r="X805" s="149"/>
      <c r="Y805" s="28"/>
      <c r="Z805" s="28"/>
      <c r="AA805" s="77"/>
      <c r="AB805" s="77"/>
      <c r="AC805" s="28"/>
      <c r="AD805" s="74"/>
      <c r="AE805" s="36"/>
      <c r="AF805" s="28"/>
      <c r="AG805" s="28"/>
      <c r="AH805" s="28"/>
      <c r="AI805" s="28"/>
      <c r="AJ805" s="28"/>
      <c r="AK805" s="28"/>
      <c r="AL805" s="18"/>
      <c r="AM805" s="18"/>
      <c r="AN805" s="18"/>
      <c r="AO805" s="227"/>
      <c r="AP805" s="212"/>
      <c r="AQ805" s="212"/>
      <c r="AR805" s="212"/>
      <c r="AS805" s="84"/>
      <c r="AT805" s="84"/>
      <c r="AU805" s="85"/>
      <c r="AV805" s="94"/>
      <c r="AW805" s="94"/>
      <c r="AX805" s="94"/>
      <c r="AY805" s="94"/>
      <c r="AZ805" s="94"/>
      <c r="BA805" s="94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</row>
    <row r="806" ht="12.75" customHeight="1">
      <c r="A806" s="18"/>
      <c r="B806" s="18"/>
      <c r="C806" s="1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9"/>
      <c r="R806" s="28"/>
      <c r="S806" s="28"/>
      <c r="T806" s="28"/>
      <c r="U806" s="28"/>
      <c r="V806" s="70"/>
      <c r="W806" s="70"/>
      <c r="X806" s="149"/>
      <c r="Y806" s="28"/>
      <c r="Z806" s="28"/>
      <c r="AA806" s="77"/>
      <c r="AB806" s="77"/>
      <c r="AC806" s="28"/>
      <c r="AD806" s="74"/>
      <c r="AE806" s="36"/>
      <c r="AF806" s="28"/>
      <c r="AG806" s="28"/>
      <c r="AH806" s="28"/>
      <c r="AI806" s="28"/>
      <c r="AJ806" s="28"/>
      <c r="AK806" s="28"/>
      <c r="AL806" s="18"/>
      <c r="AM806" s="18"/>
      <c r="AN806" s="18"/>
      <c r="AO806" s="227"/>
      <c r="AP806" s="212"/>
      <c r="AQ806" s="212"/>
      <c r="AR806" s="212"/>
      <c r="AS806" s="84"/>
      <c r="AT806" s="84"/>
      <c r="AU806" s="85"/>
      <c r="AV806" s="94"/>
      <c r="AW806" s="94"/>
      <c r="AX806" s="94"/>
      <c r="AY806" s="94"/>
      <c r="AZ806" s="94"/>
      <c r="BA806" s="94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</row>
    <row r="807" ht="12.75" customHeight="1">
      <c r="A807" s="18"/>
      <c r="B807" s="18"/>
      <c r="C807" s="1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9"/>
      <c r="R807" s="28"/>
      <c r="S807" s="28"/>
      <c r="T807" s="28"/>
      <c r="U807" s="28"/>
      <c r="V807" s="70"/>
      <c r="W807" s="70"/>
      <c r="X807" s="149"/>
      <c r="Y807" s="28"/>
      <c r="Z807" s="28"/>
      <c r="AA807" s="77"/>
      <c r="AB807" s="77"/>
      <c r="AC807" s="28"/>
      <c r="AD807" s="74"/>
      <c r="AE807" s="36"/>
      <c r="AF807" s="28"/>
      <c r="AG807" s="28"/>
      <c r="AH807" s="28"/>
      <c r="AI807" s="28"/>
      <c r="AJ807" s="28"/>
      <c r="AK807" s="28"/>
      <c r="AL807" s="18"/>
      <c r="AM807" s="18"/>
      <c r="AN807" s="18"/>
      <c r="AO807" s="227"/>
      <c r="AP807" s="212"/>
      <c r="AQ807" s="212"/>
      <c r="AR807" s="212"/>
      <c r="AS807" s="84"/>
      <c r="AT807" s="84"/>
      <c r="AU807" s="85"/>
      <c r="AV807" s="94"/>
      <c r="AW807" s="94"/>
      <c r="AX807" s="94"/>
      <c r="AY807" s="94"/>
      <c r="AZ807" s="94"/>
      <c r="BA807" s="94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</row>
    <row r="808" ht="12.75" customHeight="1">
      <c r="A808" s="18"/>
      <c r="B808" s="18"/>
      <c r="C808" s="1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9"/>
      <c r="R808" s="28"/>
      <c r="S808" s="28"/>
      <c r="T808" s="28"/>
      <c r="U808" s="28"/>
      <c r="V808" s="70"/>
      <c r="W808" s="70"/>
      <c r="X808" s="149"/>
      <c r="Y808" s="28"/>
      <c r="Z808" s="28"/>
      <c r="AA808" s="77"/>
      <c r="AB808" s="77"/>
      <c r="AC808" s="28"/>
      <c r="AD808" s="74"/>
      <c r="AE808" s="36"/>
      <c r="AF808" s="28"/>
      <c r="AG808" s="28"/>
      <c r="AH808" s="28"/>
      <c r="AI808" s="28"/>
      <c r="AJ808" s="28"/>
      <c r="AK808" s="28"/>
      <c r="AL808" s="18"/>
      <c r="AM808" s="18"/>
      <c r="AN808" s="18"/>
      <c r="AO808" s="227"/>
      <c r="AP808" s="212"/>
      <c r="AQ808" s="212"/>
      <c r="AR808" s="212"/>
      <c r="AS808" s="84"/>
      <c r="AT808" s="84"/>
      <c r="AU808" s="85"/>
      <c r="AV808" s="94"/>
      <c r="AW808" s="94"/>
      <c r="AX808" s="94"/>
      <c r="AY808" s="94"/>
      <c r="AZ808" s="94"/>
      <c r="BA808" s="94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</row>
    <row r="809" ht="12.75" customHeight="1">
      <c r="A809" s="18"/>
      <c r="B809" s="18"/>
      <c r="C809" s="1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9"/>
      <c r="R809" s="28"/>
      <c r="S809" s="28"/>
      <c r="T809" s="28"/>
      <c r="U809" s="28"/>
      <c r="V809" s="70"/>
      <c r="W809" s="70"/>
      <c r="X809" s="149"/>
      <c r="Y809" s="28"/>
      <c r="Z809" s="28"/>
      <c r="AA809" s="77"/>
      <c r="AB809" s="77"/>
      <c r="AC809" s="28"/>
      <c r="AD809" s="74"/>
      <c r="AE809" s="36"/>
      <c r="AF809" s="28"/>
      <c r="AG809" s="28"/>
      <c r="AH809" s="28"/>
      <c r="AI809" s="28"/>
      <c r="AJ809" s="28"/>
      <c r="AK809" s="28"/>
      <c r="AL809" s="18"/>
      <c r="AM809" s="18"/>
      <c r="AN809" s="18"/>
      <c r="AO809" s="227"/>
      <c r="AP809" s="212"/>
      <c r="AQ809" s="212"/>
      <c r="AR809" s="212"/>
      <c r="AS809" s="84"/>
      <c r="AT809" s="84"/>
      <c r="AU809" s="85"/>
      <c r="AV809" s="94"/>
      <c r="AW809" s="94"/>
      <c r="AX809" s="94"/>
      <c r="AY809" s="94"/>
      <c r="AZ809" s="94"/>
      <c r="BA809" s="94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</row>
    <row r="810" ht="12.75" customHeight="1">
      <c r="A810" s="18"/>
      <c r="B810" s="18"/>
      <c r="C810" s="1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9"/>
      <c r="R810" s="28"/>
      <c r="S810" s="28"/>
      <c r="T810" s="28"/>
      <c r="U810" s="28"/>
      <c r="V810" s="70"/>
      <c r="W810" s="70"/>
      <c r="X810" s="149"/>
      <c r="Y810" s="28"/>
      <c r="Z810" s="28"/>
      <c r="AA810" s="77"/>
      <c r="AB810" s="77"/>
      <c r="AC810" s="28"/>
      <c r="AD810" s="74"/>
      <c r="AE810" s="36"/>
      <c r="AF810" s="28"/>
      <c r="AG810" s="28"/>
      <c r="AH810" s="28"/>
      <c r="AI810" s="28"/>
      <c r="AJ810" s="28"/>
      <c r="AK810" s="28"/>
      <c r="AL810" s="18"/>
      <c r="AM810" s="18"/>
      <c r="AN810" s="18"/>
      <c r="AO810" s="227"/>
      <c r="AP810" s="212"/>
      <c r="AQ810" s="212"/>
      <c r="AR810" s="212"/>
      <c r="AS810" s="84"/>
      <c r="AT810" s="84"/>
      <c r="AU810" s="85"/>
      <c r="AV810" s="94"/>
      <c r="AW810" s="94"/>
      <c r="AX810" s="94"/>
      <c r="AY810" s="94"/>
      <c r="AZ810" s="94"/>
      <c r="BA810" s="94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</row>
    <row r="811" ht="12.75" customHeight="1">
      <c r="A811" s="18"/>
      <c r="B811" s="18"/>
      <c r="C811" s="1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9"/>
      <c r="R811" s="28"/>
      <c r="S811" s="28"/>
      <c r="T811" s="28"/>
      <c r="U811" s="28"/>
      <c r="V811" s="70"/>
      <c r="W811" s="70"/>
      <c r="X811" s="149"/>
      <c r="Y811" s="28"/>
      <c r="Z811" s="28"/>
      <c r="AA811" s="77"/>
      <c r="AB811" s="77"/>
      <c r="AC811" s="28"/>
      <c r="AD811" s="74"/>
      <c r="AE811" s="36"/>
      <c r="AF811" s="28"/>
      <c r="AG811" s="28"/>
      <c r="AH811" s="28"/>
      <c r="AI811" s="28"/>
      <c r="AJ811" s="28"/>
      <c r="AK811" s="28"/>
      <c r="AL811" s="18"/>
      <c r="AM811" s="18"/>
      <c r="AN811" s="18"/>
      <c r="AO811" s="227"/>
      <c r="AP811" s="212"/>
      <c r="AQ811" s="212"/>
      <c r="AR811" s="212"/>
      <c r="AS811" s="84"/>
      <c r="AT811" s="84"/>
      <c r="AU811" s="85"/>
      <c r="AV811" s="94"/>
      <c r="AW811" s="94"/>
      <c r="AX811" s="94"/>
      <c r="AY811" s="94"/>
      <c r="AZ811" s="94"/>
      <c r="BA811" s="94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</row>
    <row r="812" ht="12.75" customHeight="1">
      <c r="A812" s="18"/>
      <c r="B812" s="18"/>
      <c r="C812" s="1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9"/>
      <c r="R812" s="28"/>
      <c r="S812" s="28"/>
      <c r="T812" s="28"/>
      <c r="U812" s="28"/>
      <c r="V812" s="70"/>
      <c r="W812" s="70"/>
      <c r="X812" s="149"/>
      <c r="Y812" s="28"/>
      <c r="Z812" s="28"/>
      <c r="AA812" s="77"/>
      <c r="AB812" s="77"/>
      <c r="AC812" s="28"/>
      <c r="AD812" s="74"/>
      <c r="AE812" s="36"/>
      <c r="AF812" s="28"/>
      <c r="AG812" s="28"/>
      <c r="AH812" s="28"/>
      <c r="AI812" s="28"/>
      <c r="AJ812" s="28"/>
      <c r="AK812" s="28"/>
      <c r="AL812" s="18"/>
      <c r="AM812" s="18"/>
      <c r="AN812" s="18"/>
      <c r="AO812" s="227"/>
      <c r="AP812" s="212"/>
      <c r="AQ812" s="212"/>
      <c r="AR812" s="212"/>
      <c r="AS812" s="84"/>
      <c r="AT812" s="84"/>
      <c r="AU812" s="85"/>
      <c r="AV812" s="94"/>
      <c r="AW812" s="94"/>
      <c r="AX812" s="94"/>
      <c r="AY812" s="94"/>
      <c r="AZ812" s="94"/>
      <c r="BA812" s="94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</row>
    <row r="813" ht="12.75" customHeight="1">
      <c r="A813" s="18"/>
      <c r="B813" s="18"/>
      <c r="C813" s="1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9"/>
      <c r="R813" s="28"/>
      <c r="S813" s="28"/>
      <c r="T813" s="28"/>
      <c r="U813" s="28"/>
      <c r="V813" s="70"/>
      <c r="W813" s="70"/>
      <c r="X813" s="149"/>
      <c r="Y813" s="28"/>
      <c r="Z813" s="28"/>
      <c r="AA813" s="77"/>
      <c r="AB813" s="77"/>
      <c r="AC813" s="28"/>
      <c r="AD813" s="74"/>
      <c r="AE813" s="36"/>
      <c r="AF813" s="28"/>
      <c r="AG813" s="28"/>
      <c r="AH813" s="28"/>
      <c r="AI813" s="28"/>
      <c r="AJ813" s="28"/>
      <c r="AK813" s="28"/>
      <c r="AL813" s="18"/>
      <c r="AM813" s="18"/>
      <c r="AN813" s="18"/>
      <c r="AO813" s="227"/>
      <c r="AP813" s="212"/>
      <c r="AQ813" s="212"/>
      <c r="AR813" s="212"/>
      <c r="AS813" s="84"/>
      <c r="AT813" s="84"/>
      <c r="AU813" s="85"/>
      <c r="AV813" s="94"/>
      <c r="AW813" s="94"/>
      <c r="AX813" s="94"/>
      <c r="AY813" s="94"/>
      <c r="AZ813" s="94"/>
      <c r="BA813" s="94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</row>
    <row r="814" ht="12.75" customHeight="1">
      <c r="A814" s="18"/>
      <c r="B814" s="18"/>
      <c r="C814" s="1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9"/>
      <c r="R814" s="28"/>
      <c r="S814" s="28"/>
      <c r="T814" s="28"/>
      <c r="U814" s="28"/>
      <c r="V814" s="70"/>
      <c r="W814" s="70"/>
      <c r="X814" s="149"/>
      <c r="Y814" s="28"/>
      <c r="Z814" s="28"/>
      <c r="AA814" s="77"/>
      <c r="AB814" s="77"/>
      <c r="AC814" s="28"/>
      <c r="AD814" s="74"/>
      <c r="AE814" s="36"/>
      <c r="AF814" s="28"/>
      <c r="AG814" s="28"/>
      <c r="AH814" s="28"/>
      <c r="AI814" s="28"/>
      <c r="AJ814" s="28"/>
      <c r="AK814" s="28"/>
      <c r="AL814" s="18"/>
      <c r="AM814" s="18"/>
      <c r="AN814" s="18"/>
      <c r="AO814" s="227"/>
      <c r="AP814" s="212"/>
      <c r="AQ814" s="212"/>
      <c r="AR814" s="212"/>
      <c r="AS814" s="84"/>
      <c r="AT814" s="84"/>
      <c r="AU814" s="85"/>
      <c r="AV814" s="94"/>
      <c r="AW814" s="94"/>
      <c r="AX814" s="94"/>
      <c r="AY814" s="94"/>
      <c r="AZ814" s="94"/>
      <c r="BA814" s="94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</row>
    <row r="815" ht="12.75" customHeight="1">
      <c r="A815" s="18"/>
      <c r="B815" s="18"/>
      <c r="C815" s="1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9"/>
      <c r="R815" s="28"/>
      <c r="S815" s="28"/>
      <c r="T815" s="28"/>
      <c r="U815" s="28"/>
      <c r="V815" s="70"/>
      <c r="W815" s="70"/>
      <c r="X815" s="149"/>
      <c r="Y815" s="28"/>
      <c r="Z815" s="28"/>
      <c r="AA815" s="77"/>
      <c r="AB815" s="77"/>
      <c r="AC815" s="28"/>
      <c r="AD815" s="74"/>
      <c r="AE815" s="36"/>
      <c r="AF815" s="28"/>
      <c r="AG815" s="28"/>
      <c r="AH815" s="28"/>
      <c r="AI815" s="28"/>
      <c r="AJ815" s="28"/>
      <c r="AK815" s="28"/>
      <c r="AL815" s="18"/>
      <c r="AM815" s="18"/>
      <c r="AN815" s="18"/>
      <c r="AO815" s="227"/>
      <c r="AP815" s="212"/>
      <c r="AQ815" s="212"/>
      <c r="AR815" s="212"/>
      <c r="AS815" s="84"/>
      <c r="AT815" s="84"/>
      <c r="AU815" s="85"/>
      <c r="AV815" s="94"/>
      <c r="AW815" s="94"/>
      <c r="AX815" s="94"/>
      <c r="AY815" s="94"/>
      <c r="AZ815" s="94"/>
      <c r="BA815" s="94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</row>
    <row r="816" ht="12.75" customHeight="1">
      <c r="A816" s="18"/>
      <c r="B816" s="18"/>
      <c r="C816" s="1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9"/>
      <c r="R816" s="28"/>
      <c r="S816" s="28"/>
      <c r="T816" s="28"/>
      <c r="U816" s="28"/>
      <c r="V816" s="70"/>
      <c r="W816" s="70"/>
      <c r="X816" s="149"/>
      <c r="Y816" s="28"/>
      <c r="Z816" s="28"/>
      <c r="AA816" s="77"/>
      <c r="AB816" s="77"/>
      <c r="AC816" s="28"/>
      <c r="AD816" s="74"/>
      <c r="AE816" s="36"/>
      <c r="AF816" s="28"/>
      <c r="AG816" s="28"/>
      <c r="AH816" s="28"/>
      <c r="AI816" s="28"/>
      <c r="AJ816" s="28"/>
      <c r="AK816" s="28"/>
      <c r="AL816" s="18"/>
      <c r="AM816" s="18"/>
      <c r="AN816" s="18"/>
      <c r="AO816" s="227"/>
      <c r="AP816" s="212"/>
      <c r="AQ816" s="212"/>
      <c r="AR816" s="212"/>
      <c r="AS816" s="84"/>
      <c r="AT816" s="84"/>
      <c r="AU816" s="85"/>
      <c r="AV816" s="94"/>
      <c r="AW816" s="94"/>
      <c r="AX816" s="94"/>
      <c r="AY816" s="94"/>
      <c r="AZ816" s="94"/>
      <c r="BA816" s="94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</row>
    <row r="817" ht="12.75" customHeight="1">
      <c r="A817" s="18"/>
      <c r="B817" s="18"/>
      <c r="C817" s="1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9"/>
      <c r="R817" s="28"/>
      <c r="S817" s="28"/>
      <c r="T817" s="28"/>
      <c r="U817" s="28"/>
      <c r="V817" s="70"/>
      <c r="W817" s="70"/>
      <c r="X817" s="149"/>
      <c r="Y817" s="28"/>
      <c r="Z817" s="28"/>
      <c r="AA817" s="77"/>
      <c r="AB817" s="77"/>
      <c r="AC817" s="28"/>
      <c r="AD817" s="74"/>
      <c r="AE817" s="36"/>
      <c r="AF817" s="28"/>
      <c r="AG817" s="28"/>
      <c r="AH817" s="28"/>
      <c r="AI817" s="28"/>
      <c r="AJ817" s="28"/>
      <c r="AK817" s="28"/>
      <c r="AL817" s="18"/>
      <c r="AM817" s="18"/>
      <c r="AN817" s="18"/>
      <c r="AO817" s="227"/>
      <c r="AP817" s="212"/>
      <c r="AQ817" s="212"/>
      <c r="AR817" s="212"/>
      <c r="AS817" s="84"/>
      <c r="AT817" s="84"/>
      <c r="AU817" s="85"/>
      <c r="AV817" s="94"/>
      <c r="AW817" s="94"/>
      <c r="AX817" s="94"/>
      <c r="AY817" s="94"/>
      <c r="AZ817" s="94"/>
      <c r="BA817" s="94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</row>
    <row r="818" ht="12.75" customHeight="1">
      <c r="A818" s="18"/>
      <c r="B818" s="18"/>
      <c r="C818" s="1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9"/>
      <c r="R818" s="28"/>
      <c r="S818" s="28"/>
      <c r="T818" s="28"/>
      <c r="U818" s="28"/>
      <c r="V818" s="70"/>
      <c r="W818" s="70"/>
      <c r="X818" s="149"/>
      <c r="Y818" s="28"/>
      <c r="Z818" s="28"/>
      <c r="AA818" s="77"/>
      <c r="AB818" s="77"/>
      <c r="AC818" s="28"/>
      <c r="AD818" s="74"/>
      <c r="AE818" s="36"/>
      <c r="AF818" s="28"/>
      <c r="AG818" s="28"/>
      <c r="AH818" s="28"/>
      <c r="AI818" s="28"/>
      <c r="AJ818" s="28"/>
      <c r="AK818" s="28"/>
      <c r="AL818" s="18"/>
      <c r="AM818" s="18"/>
      <c r="AN818" s="18"/>
      <c r="AO818" s="227"/>
      <c r="AP818" s="212"/>
      <c r="AQ818" s="212"/>
      <c r="AR818" s="212"/>
      <c r="AS818" s="84"/>
      <c r="AT818" s="84"/>
      <c r="AU818" s="85"/>
      <c r="AV818" s="94"/>
      <c r="AW818" s="94"/>
      <c r="AX818" s="94"/>
      <c r="AY818" s="94"/>
      <c r="AZ818" s="94"/>
      <c r="BA818" s="94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</row>
    <row r="819" ht="12.75" customHeight="1">
      <c r="A819" s="18"/>
      <c r="B819" s="18"/>
      <c r="C819" s="1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9"/>
      <c r="R819" s="28"/>
      <c r="S819" s="28"/>
      <c r="T819" s="28"/>
      <c r="U819" s="28"/>
      <c r="V819" s="70"/>
      <c r="W819" s="70"/>
      <c r="X819" s="149"/>
      <c r="Y819" s="28"/>
      <c r="Z819" s="28"/>
      <c r="AA819" s="77"/>
      <c r="AB819" s="77"/>
      <c r="AC819" s="28"/>
      <c r="AD819" s="74"/>
      <c r="AE819" s="36"/>
      <c r="AF819" s="28"/>
      <c r="AG819" s="28"/>
      <c r="AH819" s="28"/>
      <c r="AI819" s="28"/>
      <c r="AJ819" s="28"/>
      <c r="AK819" s="28"/>
      <c r="AL819" s="18"/>
      <c r="AM819" s="18"/>
      <c r="AN819" s="18"/>
      <c r="AO819" s="227"/>
      <c r="AP819" s="212"/>
      <c r="AQ819" s="212"/>
      <c r="AR819" s="212"/>
      <c r="AS819" s="84"/>
      <c r="AT819" s="84"/>
      <c r="AU819" s="85"/>
      <c r="AV819" s="94"/>
      <c r="AW819" s="94"/>
      <c r="AX819" s="94"/>
      <c r="AY819" s="94"/>
      <c r="AZ819" s="94"/>
      <c r="BA819" s="94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</row>
    <row r="820" ht="12.75" customHeight="1">
      <c r="A820" s="18"/>
      <c r="B820" s="18"/>
      <c r="C820" s="1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9"/>
      <c r="R820" s="28"/>
      <c r="S820" s="28"/>
      <c r="T820" s="28"/>
      <c r="U820" s="28"/>
      <c r="V820" s="70"/>
      <c r="W820" s="70"/>
      <c r="X820" s="149"/>
      <c r="Y820" s="28"/>
      <c r="Z820" s="28"/>
      <c r="AA820" s="77"/>
      <c r="AB820" s="77"/>
      <c r="AC820" s="28"/>
      <c r="AD820" s="74"/>
      <c r="AE820" s="36"/>
      <c r="AF820" s="28"/>
      <c r="AG820" s="28"/>
      <c r="AH820" s="28"/>
      <c r="AI820" s="28"/>
      <c r="AJ820" s="28"/>
      <c r="AK820" s="28"/>
      <c r="AL820" s="18"/>
      <c r="AM820" s="18"/>
      <c r="AN820" s="18"/>
      <c r="AO820" s="227"/>
      <c r="AP820" s="212"/>
      <c r="AQ820" s="212"/>
      <c r="AR820" s="212"/>
      <c r="AS820" s="84"/>
      <c r="AT820" s="84"/>
      <c r="AU820" s="85"/>
      <c r="AV820" s="94"/>
      <c r="AW820" s="94"/>
      <c r="AX820" s="94"/>
      <c r="AY820" s="94"/>
      <c r="AZ820" s="94"/>
      <c r="BA820" s="94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</row>
    <row r="821" ht="12.75" customHeight="1">
      <c r="A821" s="18"/>
      <c r="B821" s="18"/>
      <c r="C821" s="1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9"/>
      <c r="R821" s="28"/>
      <c r="S821" s="28"/>
      <c r="T821" s="28"/>
      <c r="U821" s="28"/>
      <c r="V821" s="70"/>
      <c r="W821" s="70"/>
      <c r="X821" s="149"/>
      <c r="Y821" s="28"/>
      <c r="Z821" s="28"/>
      <c r="AA821" s="77"/>
      <c r="AB821" s="77"/>
      <c r="AC821" s="28"/>
      <c r="AD821" s="74"/>
      <c r="AE821" s="36"/>
      <c r="AF821" s="28"/>
      <c r="AG821" s="28"/>
      <c r="AH821" s="28"/>
      <c r="AI821" s="28"/>
      <c r="AJ821" s="28"/>
      <c r="AK821" s="28"/>
      <c r="AL821" s="18"/>
      <c r="AM821" s="18"/>
      <c r="AN821" s="18"/>
      <c r="AO821" s="227"/>
      <c r="AP821" s="212"/>
      <c r="AQ821" s="212"/>
      <c r="AR821" s="212"/>
      <c r="AS821" s="84"/>
      <c r="AT821" s="84"/>
      <c r="AU821" s="85"/>
      <c r="AV821" s="94"/>
      <c r="AW821" s="94"/>
      <c r="AX821" s="94"/>
      <c r="AY821" s="94"/>
      <c r="AZ821" s="94"/>
      <c r="BA821" s="94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</row>
    <row r="822" ht="12.75" customHeight="1">
      <c r="A822" s="18"/>
      <c r="B822" s="18"/>
      <c r="C822" s="1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9"/>
      <c r="R822" s="28"/>
      <c r="S822" s="28"/>
      <c r="T822" s="28"/>
      <c r="U822" s="28"/>
      <c r="V822" s="70"/>
      <c r="W822" s="70"/>
      <c r="X822" s="149"/>
      <c r="Y822" s="28"/>
      <c r="Z822" s="28"/>
      <c r="AA822" s="77"/>
      <c r="AB822" s="77"/>
      <c r="AC822" s="28"/>
      <c r="AD822" s="74"/>
      <c r="AE822" s="36"/>
      <c r="AF822" s="28"/>
      <c r="AG822" s="28"/>
      <c r="AH822" s="28"/>
      <c r="AI822" s="28"/>
      <c r="AJ822" s="28"/>
      <c r="AK822" s="28"/>
      <c r="AL822" s="18"/>
      <c r="AM822" s="18"/>
      <c r="AN822" s="18"/>
      <c r="AO822" s="227"/>
      <c r="AP822" s="212"/>
      <c r="AQ822" s="212"/>
      <c r="AR822" s="212"/>
      <c r="AS822" s="84"/>
      <c r="AT822" s="84"/>
      <c r="AU822" s="85"/>
      <c r="AV822" s="94"/>
      <c r="AW822" s="94"/>
      <c r="AX822" s="94"/>
      <c r="AY822" s="94"/>
      <c r="AZ822" s="94"/>
      <c r="BA822" s="94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</row>
    <row r="823" ht="12.75" customHeight="1">
      <c r="A823" s="18"/>
      <c r="B823" s="18"/>
      <c r="C823" s="1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9"/>
      <c r="R823" s="28"/>
      <c r="S823" s="28"/>
      <c r="T823" s="28"/>
      <c r="U823" s="28"/>
      <c r="V823" s="70"/>
      <c r="W823" s="70"/>
      <c r="X823" s="149"/>
      <c r="Y823" s="28"/>
      <c r="Z823" s="28"/>
      <c r="AA823" s="77"/>
      <c r="AB823" s="77"/>
      <c r="AC823" s="28"/>
      <c r="AD823" s="74"/>
      <c r="AE823" s="36"/>
      <c r="AF823" s="28"/>
      <c r="AG823" s="28"/>
      <c r="AH823" s="28"/>
      <c r="AI823" s="28"/>
      <c r="AJ823" s="28"/>
      <c r="AK823" s="28"/>
      <c r="AL823" s="18"/>
      <c r="AM823" s="18"/>
      <c r="AN823" s="18"/>
      <c r="AO823" s="227"/>
      <c r="AP823" s="212"/>
      <c r="AQ823" s="212"/>
      <c r="AR823" s="212"/>
      <c r="AS823" s="84"/>
      <c r="AT823" s="84"/>
      <c r="AU823" s="85"/>
      <c r="AV823" s="94"/>
      <c r="AW823" s="94"/>
      <c r="AX823" s="94"/>
      <c r="AY823" s="94"/>
      <c r="AZ823" s="94"/>
      <c r="BA823" s="94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</row>
    <row r="824" ht="12.75" customHeight="1">
      <c r="A824" s="18"/>
      <c r="B824" s="18"/>
      <c r="C824" s="1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9"/>
      <c r="R824" s="28"/>
      <c r="S824" s="28"/>
      <c r="T824" s="28"/>
      <c r="U824" s="28"/>
      <c r="V824" s="70"/>
      <c r="W824" s="70"/>
      <c r="X824" s="149"/>
      <c r="Y824" s="28"/>
      <c r="Z824" s="28"/>
      <c r="AA824" s="77"/>
      <c r="AB824" s="77"/>
      <c r="AC824" s="28"/>
      <c r="AD824" s="74"/>
      <c r="AE824" s="36"/>
      <c r="AF824" s="28"/>
      <c r="AG824" s="28"/>
      <c r="AH824" s="28"/>
      <c r="AI824" s="28"/>
      <c r="AJ824" s="28"/>
      <c r="AK824" s="28"/>
      <c r="AL824" s="18"/>
      <c r="AM824" s="18"/>
      <c r="AN824" s="18"/>
      <c r="AO824" s="227"/>
      <c r="AP824" s="212"/>
      <c r="AQ824" s="212"/>
      <c r="AR824" s="212"/>
      <c r="AS824" s="84"/>
      <c r="AT824" s="84"/>
      <c r="AU824" s="85"/>
      <c r="AV824" s="94"/>
      <c r="AW824" s="94"/>
      <c r="AX824" s="94"/>
      <c r="AY824" s="94"/>
      <c r="AZ824" s="94"/>
      <c r="BA824" s="94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</row>
    <row r="825" ht="12.75" customHeight="1">
      <c r="A825" s="18"/>
      <c r="B825" s="18"/>
      <c r="C825" s="1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9"/>
      <c r="R825" s="28"/>
      <c r="S825" s="28"/>
      <c r="T825" s="28"/>
      <c r="U825" s="28"/>
      <c r="V825" s="70"/>
      <c r="W825" s="70"/>
      <c r="X825" s="149"/>
      <c r="Y825" s="28"/>
      <c r="Z825" s="28"/>
      <c r="AA825" s="77"/>
      <c r="AB825" s="77"/>
      <c r="AC825" s="28"/>
      <c r="AD825" s="74"/>
      <c r="AE825" s="36"/>
      <c r="AF825" s="28"/>
      <c r="AG825" s="28"/>
      <c r="AH825" s="28"/>
      <c r="AI825" s="28"/>
      <c r="AJ825" s="28"/>
      <c r="AK825" s="28"/>
      <c r="AL825" s="18"/>
      <c r="AM825" s="18"/>
      <c r="AN825" s="18"/>
      <c r="AO825" s="227"/>
      <c r="AP825" s="212"/>
      <c r="AQ825" s="212"/>
      <c r="AR825" s="212"/>
      <c r="AS825" s="84"/>
      <c r="AT825" s="84"/>
      <c r="AU825" s="85"/>
      <c r="AV825" s="94"/>
      <c r="AW825" s="94"/>
      <c r="AX825" s="94"/>
      <c r="AY825" s="94"/>
      <c r="AZ825" s="94"/>
      <c r="BA825" s="94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</row>
    <row r="826" ht="12.75" customHeight="1">
      <c r="A826" s="18"/>
      <c r="B826" s="18"/>
      <c r="C826" s="1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9"/>
      <c r="R826" s="28"/>
      <c r="S826" s="28"/>
      <c r="T826" s="28"/>
      <c r="U826" s="28"/>
      <c r="V826" s="70"/>
      <c r="W826" s="70"/>
      <c r="X826" s="149"/>
      <c r="Y826" s="28"/>
      <c r="Z826" s="28"/>
      <c r="AA826" s="77"/>
      <c r="AB826" s="77"/>
      <c r="AC826" s="28"/>
      <c r="AD826" s="74"/>
      <c r="AE826" s="36"/>
      <c r="AF826" s="28"/>
      <c r="AG826" s="28"/>
      <c r="AH826" s="28"/>
      <c r="AI826" s="28"/>
      <c r="AJ826" s="28"/>
      <c r="AK826" s="28"/>
      <c r="AL826" s="18"/>
      <c r="AM826" s="18"/>
      <c r="AN826" s="18"/>
      <c r="AO826" s="227"/>
      <c r="AP826" s="212"/>
      <c r="AQ826" s="212"/>
      <c r="AR826" s="212"/>
      <c r="AS826" s="84"/>
      <c r="AT826" s="84"/>
      <c r="AU826" s="85"/>
      <c r="AV826" s="94"/>
      <c r="AW826" s="94"/>
      <c r="AX826" s="94"/>
      <c r="AY826" s="94"/>
      <c r="AZ826" s="94"/>
      <c r="BA826" s="94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</row>
    <row r="827" ht="12.75" customHeight="1">
      <c r="A827" s="18"/>
      <c r="B827" s="18"/>
      <c r="C827" s="1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9"/>
      <c r="R827" s="28"/>
      <c r="S827" s="28"/>
      <c r="T827" s="28"/>
      <c r="U827" s="28"/>
      <c r="V827" s="70"/>
      <c r="W827" s="70"/>
      <c r="X827" s="149"/>
      <c r="Y827" s="28"/>
      <c r="Z827" s="28"/>
      <c r="AA827" s="77"/>
      <c r="AB827" s="77"/>
      <c r="AC827" s="28"/>
      <c r="AD827" s="74"/>
      <c r="AE827" s="36"/>
      <c r="AF827" s="28"/>
      <c r="AG827" s="28"/>
      <c r="AH827" s="28"/>
      <c r="AI827" s="28"/>
      <c r="AJ827" s="28"/>
      <c r="AK827" s="28"/>
      <c r="AL827" s="18"/>
      <c r="AM827" s="18"/>
      <c r="AN827" s="18"/>
      <c r="AO827" s="227"/>
      <c r="AP827" s="212"/>
      <c r="AQ827" s="212"/>
      <c r="AR827" s="212"/>
      <c r="AS827" s="84"/>
      <c r="AT827" s="84"/>
      <c r="AU827" s="85"/>
      <c r="AV827" s="94"/>
      <c r="AW827" s="94"/>
      <c r="AX827" s="94"/>
      <c r="AY827" s="94"/>
      <c r="AZ827" s="94"/>
      <c r="BA827" s="94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</row>
    <row r="828" ht="12.75" customHeight="1">
      <c r="A828" s="18"/>
      <c r="B828" s="18"/>
      <c r="C828" s="1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9"/>
      <c r="R828" s="28"/>
      <c r="S828" s="28"/>
      <c r="T828" s="28"/>
      <c r="U828" s="28"/>
      <c r="V828" s="70"/>
      <c r="W828" s="70"/>
      <c r="X828" s="149"/>
      <c r="Y828" s="28"/>
      <c r="Z828" s="28"/>
      <c r="AA828" s="77"/>
      <c r="AB828" s="77"/>
      <c r="AC828" s="28"/>
      <c r="AD828" s="74"/>
      <c r="AE828" s="36"/>
      <c r="AF828" s="28"/>
      <c r="AG828" s="28"/>
      <c r="AH828" s="28"/>
      <c r="AI828" s="28"/>
      <c r="AJ828" s="28"/>
      <c r="AK828" s="28"/>
      <c r="AL828" s="18"/>
      <c r="AM828" s="18"/>
      <c r="AN828" s="18"/>
      <c r="AO828" s="227"/>
      <c r="AP828" s="212"/>
      <c r="AQ828" s="212"/>
      <c r="AR828" s="212"/>
      <c r="AS828" s="84"/>
      <c r="AT828" s="84"/>
      <c r="AU828" s="85"/>
      <c r="AV828" s="94"/>
      <c r="AW828" s="94"/>
      <c r="AX828" s="94"/>
      <c r="AY828" s="94"/>
      <c r="AZ828" s="94"/>
      <c r="BA828" s="94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</row>
    <row r="829" ht="12.75" customHeight="1">
      <c r="A829" s="18"/>
      <c r="B829" s="18"/>
      <c r="C829" s="1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9"/>
      <c r="R829" s="28"/>
      <c r="S829" s="28"/>
      <c r="T829" s="28"/>
      <c r="U829" s="28"/>
      <c r="V829" s="70"/>
      <c r="W829" s="70"/>
      <c r="X829" s="149"/>
      <c r="Y829" s="28"/>
      <c r="Z829" s="28"/>
      <c r="AA829" s="77"/>
      <c r="AB829" s="77"/>
      <c r="AC829" s="28"/>
      <c r="AD829" s="74"/>
      <c r="AE829" s="36"/>
      <c r="AF829" s="28"/>
      <c r="AG829" s="28"/>
      <c r="AH829" s="28"/>
      <c r="AI829" s="28"/>
      <c r="AJ829" s="28"/>
      <c r="AK829" s="28"/>
      <c r="AL829" s="18"/>
      <c r="AM829" s="18"/>
      <c r="AN829" s="18"/>
      <c r="AO829" s="227"/>
      <c r="AP829" s="212"/>
      <c r="AQ829" s="212"/>
      <c r="AR829" s="212"/>
      <c r="AS829" s="84"/>
      <c r="AT829" s="84"/>
      <c r="AU829" s="85"/>
      <c r="AV829" s="94"/>
      <c r="AW829" s="94"/>
      <c r="AX829" s="94"/>
      <c r="AY829" s="94"/>
      <c r="AZ829" s="94"/>
      <c r="BA829" s="94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</row>
    <row r="830" ht="12.75" customHeight="1">
      <c r="A830" s="18"/>
      <c r="B830" s="18"/>
      <c r="C830" s="1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9"/>
      <c r="R830" s="28"/>
      <c r="S830" s="28"/>
      <c r="T830" s="28"/>
      <c r="U830" s="28"/>
      <c r="V830" s="70"/>
      <c r="W830" s="70"/>
      <c r="X830" s="149"/>
      <c r="Y830" s="28"/>
      <c r="Z830" s="28"/>
      <c r="AA830" s="77"/>
      <c r="AB830" s="77"/>
      <c r="AC830" s="28"/>
      <c r="AD830" s="74"/>
      <c r="AE830" s="36"/>
      <c r="AF830" s="28"/>
      <c r="AG830" s="28"/>
      <c r="AH830" s="28"/>
      <c r="AI830" s="28"/>
      <c r="AJ830" s="28"/>
      <c r="AK830" s="28"/>
      <c r="AL830" s="18"/>
      <c r="AM830" s="18"/>
      <c r="AN830" s="18"/>
      <c r="AO830" s="227"/>
      <c r="AP830" s="212"/>
      <c r="AQ830" s="212"/>
      <c r="AR830" s="212"/>
      <c r="AS830" s="84"/>
      <c r="AT830" s="84"/>
      <c r="AU830" s="85"/>
      <c r="AV830" s="94"/>
      <c r="AW830" s="94"/>
      <c r="AX830" s="94"/>
      <c r="AY830" s="94"/>
      <c r="AZ830" s="94"/>
      <c r="BA830" s="94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</row>
    <row r="831" ht="12.75" customHeight="1">
      <c r="A831" s="18"/>
      <c r="B831" s="18"/>
      <c r="C831" s="1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9"/>
      <c r="R831" s="28"/>
      <c r="S831" s="28"/>
      <c r="T831" s="28"/>
      <c r="U831" s="28"/>
      <c r="V831" s="70"/>
      <c r="W831" s="70"/>
      <c r="X831" s="149"/>
      <c r="Y831" s="28"/>
      <c r="Z831" s="28"/>
      <c r="AA831" s="77"/>
      <c r="AB831" s="77"/>
      <c r="AC831" s="28"/>
      <c r="AD831" s="74"/>
      <c r="AE831" s="36"/>
      <c r="AF831" s="28"/>
      <c r="AG831" s="28"/>
      <c r="AH831" s="28"/>
      <c r="AI831" s="28"/>
      <c r="AJ831" s="28"/>
      <c r="AK831" s="28"/>
      <c r="AL831" s="18"/>
      <c r="AM831" s="18"/>
      <c r="AN831" s="18"/>
      <c r="AO831" s="227"/>
      <c r="AP831" s="212"/>
      <c r="AQ831" s="212"/>
      <c r="AR831" s="212"/>
      <c r="AS831" s="84"/>
      <c r="AT831" s="84"/>
      <c r="AU831" s="85"/>
      <c r="AV831" s="94"/>
      <c r="AW831" s="94"/>
      <c r="AX831" s="94"/>
      <c r="AY831" s="94"/>
      <c r="AZ831" s="94"/>
      <c r="BA831" s="94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</row>
    <row r="832" ht="12.75" customHeight="1">
      <c r="A832" s="18"/>
      <c r="B832" s="18"/>
      <c r="C832" s="1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9"/>
      <c r="R832" s="28"/>
      <c r="S832" s="28"/>
      <c r="T832" s="28"/>
      <c r="U832" s="28"/>
      <c r="V832" s="70"/>
      <c r="W832" s="70"/>
      <c r="X832" s="149"/>
      <c r="Y832" s="28"/>
      <c r="Z832" s="28"/>
      <c r="AA832" s="77"/>
      <c r="AB832" s="77"/>
      <c r="AC832" s="28"/>
      <c r="AD832" s="74"/>
      <c r="AE832" s="36"/>
      <c r="AF832" s="28"/>
      <c r="AG832" s="28"/>
      <c r="AH832" s="28"/>
      <c r="AI832" s="28"/>
      <c r="AJ832" s="28"/>
      <c r="AK832" s="28"/>
      <c r="AL832" s="18"/>
      <c r="AM832" s="18"/>
      <c r="AN832" s="18"/>
      <c r="AO832" s="227"/>
      <c r="AP832" s="212"/>
      <c r="AQ832" s="212"/>
      <c r="AR832" s="212"/>
      <c r="AS832" s="84"/>
      <c r="AT832" s="84"/>
      <c r="AU832" s="85"/>
      <c r="AV832" s="94"/>
      <c r="AW832" s="94"/>
      <c r="AX832" s="94"/>
      <c r="AY832" s="94"/>
      <c r="AZ832" s="94"/>
      <c r="BA832" s="94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</row>
    <row r="833" ht="12.75" customHeight="1">
      <c r="A833" s="18"/>
      <c r="B833" s="18"/>
      <c r="C833" s="1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9"/>
      <c r="R833" s="28"/>
      <c r="S833" s="28"/>
      <c r="T833" s="28"/>
      <c r="U833" s="28"/>
      <c r="V833" s="70"/>
      <c r="W833" s="70"/>
      <c r="X833" s="149"/>
      <c r="Y833" s="28"/>
      <c r="Z833" s="28"/>
      <c r="AA833" s="77"/>
      <c r="AB833" s="77"/>
      <c r="AC833" s="28"/>
      <c r="AD833" s="74"/>
      <c r="AE833" s="36"/>
      <c r="AF833" s="28"/>
      <c r="AG833" s="28"/>
      <c r="AH833" s="28"/>
      <c r="AI833" s="28"/>
      <c r="AJ833" s="28"/>
      <c r="AK833" s="28"/>
      <c r="AL833" s="18"/>
      <c r="AM833" s="18"/>
      <c r="AN833" s="18"/>
      <c r="AO833" s="227"/>
      <c r="AP833" s="212"/>
      <c r="AQ833" s="212"/>
      <c r="AR833" s="212"/>
      <c r="AS833" s="84"/>
      <c r="AT833" s="84"/>
      <c r="AU833" s="85"/>
      <c r="AV833" s="94"/>
      <c r="AW833" s="94"/>
      <c r="AX833" s="94"/>
      <c r="AY833" s="94"/>
      <c r="AZ833" s="94"/>
      <c r="BA833" s="94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</row>
    <row r="834" ht="12.75" customHeight="1">
      <c r="A834" s="18"/>
      <c r="B834" s="18"/>
      <c r="C834" s="1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9"/>
      <c r="R834" s="28"/>
      <c r="S834" s="28"/>
      <c r="T834" s="28"/>
      <c r="U834" s="28"/>
      <c r="V834" s="70"/>
      <c r="W834" s="70"/>
      <c r="X834" s="149"/>
      <c r="Y834" s="28"/>
      <c r="Z834" s="28"/>
      <c r="AA834" s="77"/>
      <c r="AB834" s="77"/>
      <c r="AC834" s="28"/>
      <c r="AD834" s="74"/>
      <c r="AE834" s="36"/>
      <c r="AF834" s="28"/>
      <c r="AG834" s="28"/>
      <c r="AH834" s="28"/>
      <c r="AI834" s="28"/>
      <c r="AJ834" s="28"/>
      <c r="AK834" s="28"/>
      <c r="AL834" s="18"/>
      <c r="AM834" s="18"/>
      <c r="AN834" s="18"/>
      <c r="AO834" s="227"/>
      <c r="AP834" s="212"/>
      <c r="AQ834" s="212"/>
      <c r="AR834" s="212"/>
      <c r="AS834" s="84"/>
      <c r="AT834" s="84"/>
      <c r="AU834" s="85"/>
      <c r="AV834" s="94"/>
      <c r="AW834" s="94"/>
      <c r="AX834" s="94"/>
      <c r="AY834" s="94"/>
      <c r="AZ834" s="94"/>
      <c r="BA834" s="94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</row>
    <row r="835" ht="12.75" customHeight="1">
      <c r="A835" s="18"/>
      <c r="B835" s="18"/>
      <c r="C835" s="1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9"/>
      <c r="R835" s="28"/>
      <c r="S835" s="28"/>
      <c r="T835" s="28"/>
      <c r="U835" s="28"/>
      <c r="V835" s="70"/>
      <c r="W835" s="70"/>
      <c r="X835" s="149"/>
      <c r="Y835" s="28"/>
      <c r="Z835" s="28"/>
      <c r="AA835" s="77"/>
      <c r="AB835" s="77"/>
      <c r="AC835" s="28"/>
      <c r="AD835" s="74"/>
      <c r="AE835" s="36"/>
      <c r="AF835" s="28"/>
      <c r="AG835" s="28"/>
      <c r="AH835" s="28"/>
      <c r="AI835" s="28"/>
      <c r="AJ835" s="28"/>
      <c r="AK835" s="28"/>
      <c r="AL835" s="18"/>
      <c r="AM835" s="18"/>
      <c r="AN835" s="18"/>
      <c r="AO835" s="227"/>
      <c r="AP835" s="212"/>
      <c r="AQ835" s="212"/>
      <c r="AR835" s="212"/>
      <c r="AS835" s="84"/>
      <c r="AT835" s="84"/>
      <c r="AU835" s="85"/>
      <c r="AV835" s="94"/>
      <c r="AW835" s="94"/>
      <c r="AX835" s="94"/>
      <c r="AY835" s="94"/>
      <c r="AZ835" s="94"/>
      <c r="BA835" s="94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</row>
    <row r="836" ht="12.75" customHeight="1">
      <c r="A836" s="18"/>
      <c r="B836" s="18"/>
      <c r="C836" s="1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9"/>
      <c r="R836" s="28"/>
      <c r="S836" s="28"/>
      <c r="T836" s="28"/>
      <c r="U836" s="28"/>
      <c r="V836" s="70"/>
      <c r="W836" s="70"/>
      <c r="X836" s="149"/>
      <c r="Y836" s="28"/>
      <c r="Z836" s="28"/>
      <c r="AA836" s="77"/>
      <c r="AB836" s="77"/>
      <c r="AC836" s="28"/>
      <c r="AD836" s="74"/>
      <c r="AE836" s="36"/>
      <c r="AF836" s="28"/>
      <c r="AG836" s="28"/>
      <c r="AH836" s="28"/>
      <c r="AI836" s="28"/>
      <c r="AJ836" s="28"/>
      <c r="AK836" s="28"/>
      <c r="AL836" s="18"/>
      <c r="AM836" s="18"/>
      <c r="AN836" s="18"/>
      <c r="AO836" s="227"/>
      <c r="AP836" s="212"/>
      <c r="AQ836" s="212"/>
      <c r="AR836" s="212"/>
      <c r="AS836" s="84"/>
      <c r="AT836" s="84"/>
      <c r="AU836" s="85"/>
      <c r="AV836" s="94"/>
      <c r="AW836" s="94"/>
      <c r="AX836" s="94"/>
      <c r="AY836" s="94"/>
      <c r="AZ836" s="94"/>
      <c r="BA836" s="94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</row>
    <row r="837" ht="12.75" customHeight="1">
      <c r="A837" s="18"/>
      <c r="B837" s="18"/>
      <c r="C837" s="1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9"/>
      <c r="R837" s="28"/>
      <c r="S837" s="28"/>
      <c r="T837" s="28"/>
      <c r="U837" s="28"/>
      <c r="V837" s="70"/>
      <c r="W837" s="70"/>
      <c r="X837" s="149"/>
      <c r="Y837" s="28"/>
      <c r="Z837" s="28"/>
      <c r="AA837" s="77"/>
      <c r="AB837" s="77"/>
      <c r="AC837" s="28"/>
      <c r="AD837" s="74"/>
      <c r="AE837" s="36"/>
      <c r="AF837" s="28"/>
      <c r="AG837" s="28"/>
      <c r="AH837" s="28"/>
      <c r="AI837" s="28"/>
      <c r="AJ837" s="28"/>
      <c r="AK837" s="28"/>
      <c r="AL837" s="18"/>
      <c r="AM837" s="18"/>
      <c r="AN837" s="18"/>
      <c r="AO837" s="227"/>
      <c r="AP837" s="212"/>
      <c r="AQ837" s="212"/>
      <c r="AR837" s="212"/>
      <c r="AS837" s="84"/>
      <c r="AT837" s="84"/>
      <c r="AU837" s="85"/>
      <c r="AV837" s="94"/>
      <c r="AW837" s="94"/>
      <c r="AX837" s="94"/>
      <c r="AY837" s="94"/>
      <c r="AZ837" s="94"/>
      <c r="BA837" s="94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</row>
    <row r="838" ht="12.75" customHeight="1">
      <c r="A838" s="18"/>
      <c r="B838" s="18"/>
      <c r="C838" s="1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9"/>
      <c r="R838" s="28"/>
      <c r="S838" s="28"/>
      <c r="T838" s="28"/>
      <c r="U838" s="28"/>
      <c r="V838" s="70"/>
      <c r="W838" s="70"/>
      <c r="X838" s="149"/>
      <c r="Y838" s="28"/>
      <c r="Z838" s="28"/>
      <c r="AA838" s="77"/>
      <c r="AB838" s="77"/>
      <c r="AC838" s="28"/>
      <c r="AD838" s="74"/>
      <c r="AE838" s="36"/>
      <c r="AF838" s="28"/>
      <c r="AG838" s="28"/>
      <c r="AH838" s="28"/>
      <c r="AI838" s="28"/>
      <c r="AJ838" s="28"/>
      <c r="AK838" s="28"/>
      <c r="AL838" s="18"/>
      <c r="AM838" s="18"/>
      <c r="AN838" s="18"/>
      <c r="AO838" s="227"/>
      <c r="AP838" s="212"/>
      <c r="AQ838" s="212"/>
      <c r="AR838" s="212"/>
      <c r="AS838" s="84"/>
      <c r="AT838" s="84"/>
      <c r="AU838" s="85"/>
      <c r="AV838" s="94"/>
      <c r="AW838" s="94"/>
      <c r="AX838" s="94"/>
      <c r="AY838" s="94"/>
      <c r="AZ838" s="94"/>
      <c r="BA838" s="94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</row>
    <row r="839" ht="12.75" customHeight="1">
      <c r="A839" s="18"/>
      <c r="B839" s="18"/>
      <c r="C839" s="1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9"/>
      <c r="R839" s="28"/>
      <c r="S839" s="28"/>
      <c r="T839" s="28"/>
      <c r="U839" s="28"/>
      <c r="V839" s="70"/>
      <c r="W839" s="70"/>
      <c r="X839" s="149"/>
      <c r="Y839" s="28"/>
      <c r="Z839" s="28"/>
      <c r="AA839" s="77"/>
      <c r="AB839" s="77"/>
      <c r="AC839" s="28"/>
      <c r="AD839" s="74"/>
      <c r="AE839" s="36"/>
      <c r="AF839" s="28"/>
      <c r="AG839" s="28"/>
      <c r="AH839" s="28"/>
      <c r="AI839" s="28"/>
      <c r="AJ839" s="28"/>
      <c r="AK839" s="28"/>
      <c r="AL839" s="18"/>
      <c r="AM839" s="18"/>
      <c r="AN839" s="18"/>
      <c r="AO839" s="227"/>
      <c r="AP839" s="212"/>
      <c r="AQ839" s="212"/>
      <c r="AR839" s="212"/>
      <c r="AS839" s="84"/>
      <c r="AT839" s="84"/>
      <c r="AU839" s="85"/>
      <c r="AV839" s="94"/>
      <c r="AW839" s="94"/>
      <c r="AX839" s="94"/>
      <c r="AY839" s="94"/>
      <c r="AZ839" s="94"/>
      <c r="BA839" s="94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</row>
    <row r="840" ht="12.75" customHeight="1">
      <c r="A840" s="18"/>
      <c r="B840" s="18"/>
      <c r="C840" s="1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9"/>
      <c r="R840" s="28"/>
      <c r="S840" s="28"/>
      <c r="T840" s="28"/>
      <c r="U840" s="28"/>
      <c r="V840" s="70"/>
      <c r="W840" s="70"/>
      <c r="X840" s="149"/>
      <c r="Y840" s="28"/>
      <c r="Z840" s="28"/>
      <c r="AA840" s="77"/>
      <c r="AB840" s="77"/>
      <c r="AC840" s="28"/>
      <c r="AD840" s="74"/>
      <c r="AE840" s="36"/>
      <c r="AF840" s="28"/>
      <c r="AG840" s="28"/>
      <c r="AH840" s="28"/>
      <c r="AI840" s="28"/>
      <c r="AJ840" s="28"/>
      <c r="AK840" s="28"/>
      <c r="AL840" s="18"/>
      <c r="AM840" s="18"/>
      <c r="AN840" s="18"/>
      <c r="AO840" s="227"/>
      <c r="AP840" s="212"/>
      <c r="AQ840" s="212"/>
      <c r="AR840" s="212"/>
      <c r="AS840" s="84"/>
      <c r="AT840" s="84"/>
      <c r="AU840" s="85"/>
      <c r="AV840" s="94"/>
      <c r="AW840" s="94"/>
      <c r="AX840" s="94"/>
      <c r="AY840" s="94"/>
      <c r="AZ840" s="94"/>
      <c r="BA840" s="94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</row>
    <row r="841" ht="12.75" customHeight="1">
      <c r="A841" s="18"/>
      <c r="B841" s="18"/>
      <c r="C841" s="1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9"/>
      <c r="R841" s="28"/>
      <c r="S841" s="28"/>
      <c r="T841" s="28"/>
      <c r="U841" s="28"/>
      <c r="V841" s="70"/>
      <c r="W841" s="70"/>
      <c r="X841" s="149"/>
      <c r="Y841" s="28"/>
      <c r="Z841" s="28"/>
      <c r="AA841" s="77"/>
      <c r="AB841" s="77"/>
      <c r="AC841" s="28"/>
      <c r="AD841" s="74"/>
      <c r="AE841" s="36"/>
      <c r="AF841" s="28"/>
      <c r="AG841" s="28"/>
      <c r="AH841" s="28"/>
      <c r="AI841" s="28"/>
      <c r="AJ841" s="28"/>
      <c r="AK841" s="28"/>
      <c r="AL841" s="18"/>
      <c r="AM841" s="18"/>
      <c r="AN841" s="18"/>
      <c r="AO841" s="227"/>
      <c r="AP841" s="212"/>
      <c r="AQ841" s="212"/>
      <c r="AR841" s="212"/>
      <c r="AS841" s="84"/>
      <c r="AT841" s="84"/>
      <c r="AU841" s="85"/>
      <c r="AV841" s="94"/>
      <c r="AW841" s="94"/>
      <c r="AX841" s="94"/>
      <c r="AY841" s="94"/>
      <c r="AZ841" s="94"/>
      <c r="BA841" s="94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</row>
    <row r="842" ht="12.75" customHeight="1">
      <c r="A842" s="18"/>
      <c r="B842" s="18"/>
      <c r="C842" s="1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9"/>
      <c r="R842" s="28"/>
      <c r="S842" s="28"/>
      <c r="T842" s="28"/>
      <c r="U842" s="28"/>
      <c r="V842" s="70"/>
      <c r="W842" s="70"/>
      <c r="X842" s="149"/>
      <c r="Y842" s="28"/>
      <c r="Z842" s="28"/>
      <c r="AA842" s="77"/>
      <c r="AB842" s="77"/>
      <c r="AC842" s="28"/>
      <c r="AD842" s="74"/>
      <c r="AE842" s="36"/>
      <c r="AF842" s="28"/>
      <c r="AG842" s="28"/>
      <c r="AH842" s="28"/>
      <c r="AI842" s="28"/>
      <c r="AJ842" s="28"/>
      <c r="AK842" s="28"/>
      <c r="AL842" s="18"/>
      <c r="AM842" s="18"/>
      <c r="AN842" s="18"/>
      <c r="AO842" s="227"/>
      <c r="AP842" s="212"/>
      <c r="AQ842" s="212"/>
      <c r="AR842" s="212"/>
      <c r="AS842" s="84"/>
      <c r="AT842" s="84"/>
      <c r="AU842" s="85"/>
      <c r="AV842" s="94"/>
      <c r="AW842" s="94"/>
      <c r="AX842" s="94"/>
      <c r="AY842" s="94"/>
      <c r="AZ842" s="94"/>
      <c r="BA842" s="94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</row>
    <row r="843" ht="12.75" customHeight="1">
      <c r="A843" s="18"/>
      <c r="B843" s="18"/>
      <c r="C843" s="1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9"/>
      <c r="R843" s="28"/>
      <c r="S843" s="28"/>
      <c r="T843" s="28"/>
      <c r="U843" s="28"/>
      <c r="V843" s="70"/>
      <c r="W843" s="70"/>
      <c r="X843" s="149"/>
      <c r="Y843" s="28"/>
      <c r="Z843" s="28"/>
      <c r="AA843" s="77"/>
      <c r="AB843" s="77"/>
      <c r="AC843" s="28"/>
      <c r="AD843" s="74"/>
      <c r="AE843" s="36"/>
      <c r="AF843" s="28"/>
      <c r="AG843" s="28"/>
      <c r="AH843" s="28"/>
      <c r="AI843" s="28"/>
      <c r="AJ843" s="28"/>
      <c r="AK843" s="28"/>
      <c r="AL843" s="18"/>
      <c r="AM843" s="18"/>
      <c r="AN843" s="18"/>
      <c r="AO843" s="227"/>
      <c r="AP843" s="212"/>
      <c r="AQ843" s="212"/>
      <c r="AR843" s="212"/>
      <c r="AS843" s="84"/>
      <c r="AT843" s="84"/>
      <c r="AU843" s="85"/>
      <c r="AV843" s="94"/>
      <c r="AW843" s="94"/>
      <c r="AX843" s="94"/>
      <c r="AY843" s="94"/>
      <c r="AZ843" s="94"/>
      <c r="BA843" s="94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</row>
    <row r="844" ht="12.75" customHeight="1">
      <c r="A844" s="18"/>
      <c r="B844" s="18"/>
      <c r="C844" s="1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9"/>
      <c r="R844" s="28"/>
      <c r="S844" s="28"/>
      <c r="T844" s="28"/>
      <c r="U844" s="28"/>
      <c r="V844" s="70"/>
      <c r="W844" s="70"/>
      <c r="X844" s="149"/>
      <c r="Y844" s="28"/>
      <c r="Z844" s="28"/>
      <c r="AA844" s="77"/>
      <c r="AB844" s="77"/>
      <c r="AC844" s="28"/>
      <c r="AD844" s="74"/>
      <c r="AE844" s="36"/>
      <c r="AF844" s="28"/>
      <c r="AG844" s="28"/>
      <c r="AH844" s="28"/>
      <c r="AI844" s="28"/>
      <c r="AJ844" s="28"/>
      <c r="AK844" s="28"/>
      <c r="AL844" s="18"/>
      <c r="AM844" s="18"/>
      <c r="AN844" s="18"/>
      <c r="AO844" s="227"/>
      <c r="AP844" s="212"/>
      <c r="AQ844" s="212"/>
      <c r="AR844" s="212"/>
      <c r="AS844" s="84"/>
      <c r="AT844" s="84"/>
      <c r="AU844" s="85"/>
      <c r="AV844" s="94"/>
      <c r="AW844" s="94"/>
      <c r="AX844" s="94"/>
      <c r="AY844" s="94"/>
      <c r="AZ844" s="94"/>
      <c r="BA844" s="94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</row>
    <row r="845" ht="12.75" customHeight="1">
      <c r="A845" s="18"/>
      <c r="B845" s="18"/>
      <c r="C845" s="1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9"/>
      <c r="R845" s="28"/>
      <c r="S845" s="28"/>
      <c r="T845" s="28"/>
      <c r="U845" s="28"/>
      <c r="V845" s="70"/>
      <c r="W845" s="70"/>
      <c r="X845" s="149"/>
      <c r="Y845" s="28"/>
      <c r="Z845" s="28"/>
      <c r="AA845" s="77"/>
      <c r="AB845" s="77"/>
      <c r="AC845" s="28"/>
      <c r="AD845" s="74"/>
      <c r="AE845" s="36"/>
      <c r="AF845" s="28"/>
      <c r="AG845" s="28"/>
      <c r="AH845" s="28"/>
      <c r="AI845" s="28"/>
      <c r="AJ845" s="28"/>
      <c r="AK845" s="28"/>
      <c r="AL845" s="18"/>
      <c r="AM845" s="18"/>
      <c r="AN845" s="18"/>
      <c r="AO845" s="227"/>
      <c r="AP845" s="212"/>
      <c r="AQ845" s="212"/>
      <c r="AR845" s="212"/>
      <c r="AS845" s="84"/>
      <c r="AT845" s="84"/>
      <c r="AU845" s="85"/>
      <c r="AV845" s="94"/>
      <c r="AW845" s="94"/>
      <c r="AX845" s="94"/>
      <c r="AY845" s="94"/>
      <c r="AZ845" s="94"/>
      <c r="BA845" s="94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</row>
    <row r="846" ht="12.75" customHeight="1">
      <c r="A846" s="18"/>
      <c r="B846" s="18"/>
      <c r="C846" s="1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9"/>
      <c r="R846" s="28"/>
      <c r="S846" s="28"/>
      <c r="T846" s="28"/>
      <c r="U846" s="28"/>
      <c r="V846" s="70"/>
      <c r="W846" s="70"/>
      <c r="X846" s="149"/>
      <c r="Y846" s="28"/>
      <c r="Z846" s="28"/>
      <c r="AA846" s="77"/>
      <c r="AB846" s="77"/>
      <c r="AC846" s="28"/>
      <c r="AD846" s="74"/>
      <c r="AE846" s="36"/>
      <c r="AF846" s="28"/>
      <c r="AG846" s="28"/>
      <c r="AH846" s="28"/>
      <c r="AI846" s="28"/>
      <c r="AJ846" s="28"/>
      <c r="AK846" s="28"/>
      <c r="AL846" s="18"/>
      <c r="AM846" s="18"/>
      <c r="AN846" s="18"/>
      <c r="AO846" s="227"/>
      <c r="AP846" s="212"/>
      <c r="AQ846" s="212"/>
      <c r="AR846" s="212"/>
      <c r="AS846" s="84"/>
      <c r="AT846" s="84"/>
      <c r="AU846" s="85"/>
      <c r="AV846" s="94"/>
      <c r="AW846" s="94"/>
      <c r="AX846" s="94"/>
      <c r="AY846" s="94"/>
      <c r="AZ846" s="94"/>
      <c r="BA846" s="94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</row>
    <row r="847" ht="12.75" customHeight="1">
      <c r="A847" s="18"/>
      <c r="B847" s="18"/>
      <c r="C847" s="1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9"/>
      <c r="R847" s="28"/>
      <c r="S847" s="28"/>
      <c r="T847" s="28"/>
      <c r="U847" s="28"/>
      <c r="V847" s="70"/>
      <c r="W847" s="70"/>
      <c r="X847" s="149"/>
      <c r="Y847" s="28"/>
      <c r="Z847" s="28"/>
      <c r="AA847" s="77"/>
      <c r="AB847" s="77"/>
      <c r="AC847" s="28"/>
      <c r="AD847" s="74"/>
      <c r="AE847" s="36"/>
      <c r="AF847" s="28"/>
      <c r="AG847" s="28"/>
      <c r="AH847" s="28"/>
      <c r="AI847" s="28"/>
      <c r="AJ847" s="28"/>
      <c r="AK847" s="28"/>
      <c r="AL847" s="18"/>
      <c r="AM847" s="18"/>
      <c r="AN847" s="18"/>
      <c r="AO847" s="227"/>
      <c r="AP847" s="212"/>
      <c r="AQ847" s="212"/>
      <c r="AR847" s="212"/>
      <c r="AS847" s="84"/>
      <c r="AT847" s="84"/>
      <c r="AU847" s="85"/>
      <c r="AV847" s="94"/>
      <c r="AW847" s="94"/>
      <c r="AX847" s="94"/>
      <c r="AY847" s="94"/>
      <c r="AZ847" s="94"/>
      <c r="BA847" s="94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</row>
    <row r="848" ht="12.75" customHeight="1">
      <c r="A848" s="18"/>
      <c r="B848" s="18"/>
      <c r="C848" s="1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9"/>
      <c r="R848" s="28"/>
      <c r="S848" s="28"/>
      <c r="T848" s="28"/>
      <c r="U848" s="28"/>
      <c r="V848" s="70"/>
      <c r="W848" s="70"/>
      <c r="X848" s="149"/>
      <c r="Y848" s="28"/>
      <c r="Z848" s="28"/>
      <c r="AA848" s="77"/>
      <c r="AB848" s="77"/>
      <c r="AC848" s="28"/>
      <c r="AD848" s="74"/>
      <c r="AE848" s="36"/>
      <c r="AF848" s="28"/>
      <c r="AG848" s="28"/>
      <c r="AH848" s="28"/>
      <c r="AI848" s="28"/>
      <c r="AJ848" s="28"/>
      <c r="AK848" s="28"/>
      <c r="AL848" s="18"/>
      <c r="AM848" s="18"/>
      <c r="AN848" s="18"/>
      <c r="AO848" s="227"/>
      <c r="AP848" s="212"/>
      <c r="AQ848" s="212"/>
      <c r="AR848" s="212"/>
      <c r="AS848" s="84"/>
      <c r="AT848" s="84"/>
      <c r="AU848" s="85"/>
      <c r="AV848" s="94"/>
      <c r="AW848" s="94"/>
      <c r="AX848" s="94"/>
      <c r="AY848" s="94"/>
      <c r="AZ848" s="94"/>
      <c r="BA848" s="94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</row>
    <row r="849" ht="12.75" customHeight="1">
      <c r="A849" s="18"/>
      <c r="B849" s="18"/>
      <c r="C849" s="1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9"/>
      <c r="R849" s="28"/>
      <c r="S849" s="28"/>
      <c r="T849" s="28"/>
      <c r="U849" s="28"/>
      <c r="V849" s="70"/>
      <c r="W849" s="70"/>
      <c r="X849" s="149"/>
      <c r="Y849" s="28"/>
      <c r="Z849" s="28"/>
      <c r="AA849" s="77"/>
      <c r="AB849" s="77"/>
      <c r="AC849" s="28"/>
      <c r="AD849" s="74"/>
      <c r="AE849" s="36"/>
      <c r="AF849" s="28"/>
      <c r="AG849" s="28"/>
      <c r="AH849" s="28"/>
      <c r="AI849" s="28"/>
      <c r="AJ849" s="28"/>
      <c r="AK849" s="28"/>
      <c r="AL849" s="18"/>
      <c r="AM849" s="18"/>
      <c r="AN849" s="18"/>
      <c r="AO849" s="227"/>
      <c r="AP849" s="212"/>
      <c r="AQ849" s="212"/>
      <c r="AR849" s="212"/>
      <c r="AS849" s="84"/>
      <c r="AT849" s="84"/>
      <c r="AU849" s="85"/>
      <c r="AV849" s="94"/>
      <c r="AW849" s="94"/>
      <c r="AX849" s="94"/>
      <c r="AY849" s="94"/>
      <c r="AZ849" s="94"/>
      <c r="BA849" s="94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</row>
    <row r="850" ht="12.75" customHeight="1">
      <c r="A850" s="18"/>
      <c r="B850" s="18"/>
      <c r="C850" s="1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9"/>
      <c r="R850" s="28"/>
      <c r="S850" s="28"/>
      <c r="T850" s="28"/>
      <c r="U850" s="28"/>
      <c r="V850" s="70"/>
      <c r="W850" s="70"/>
      <c r="X850" s="149"/>
      <c r="Y850" s="28"/>
      <c r="Z850" s="28"/>
      <c r="AA850" s="77"/>
      <c r="AB850" s="77"/>
      <c r="AC850" s="28"/>
      <c r="AD850" s="74"/>
      <c r="AE850" s="36"/>
      <c r="AF850" s="28"/>
      <c r="AG850" s="28"/>
      <c r="AH850" s="28"/>
      <c r="AI850" s="28"/>
      <c r="AJ850" s="28"/>
      <c r="AK850" s="28"/>
      <c r="AL850" s="18"/>
      <c r="AM850" s="18"/>
      <c r="AN850" s="18"/>
      <c r="AO850" s="227"/>
      <c r="AP850" s="212"/>
      <c r="AQ850" s="212"/>
      <c r="AR850" s="212"/>
      <c r="AS850" s="84"/>
      <c r="AT850" s="84"/>
      <c r="AU850" s="85"/>
      <c r="AV850" s="94"/>
      <c r="AW850" s="94"/>
      <c r="AX850" s="94"/>
      <c r="AY850" s="94"/>
      <c r="AZ850" s="94"/>
      <c r="BA850" s="94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</row>
    <row r="851" ht="12.75" customHeight="1">
      <c r="A851" s="18"/>
      <c r="B851" s="18"/>
      <c r="C851" s="1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9"/>
      <c r="R851" s="28"/>
      <c r="S851" s="28"/>
      <c r="T851" s="28"/>
      <c r="U851" s="28"/>
      <c r="V851" s="70"/>
      <c r="W851" s="70"/>
      <c r="X851" s="149"/>
      <c r="Y851" s="28"/>
      <c r="Z851" s="28"/>
      <c r="AA851" s="77"/>
      <c r="AB851" s="77"/>
      <c r="AC851" s="28"/>
      <c r="AD851" s="74"/>
      <c r="AE851" s="36"/>
      <c r="AF851" s="28"/>
      <c r="AG851" s="28"/>
      <c r="AH851" s="28"/>
      <c r="AI851" s="28"/>
      <c r="AJ851" s="28"/>
      <c r="AK851" s="28"/>
      <c r="AL851" s="18"/>
      <c r="AM851" s="18"/>
      <c r="AN851" s="18"/>
      <c r="AO851" s="227"/>
      <c r="AP851" s="212"/>
      <c r="AQ851" s="212"/>
      <c r="AR851" s="212"/>
      <c r="AS851" s="84"/>
      <c r="AT851" s="84"/>
      <c r="AU851" s="85"/>
      <c r="AV851" s="94"/>
      <c r="AW851" s="94"/>
      <c r="AX851" s="94"/>
      <c r="AY851" s="94"/>
      <c r="AZ851" s="94"/>
      <c r="BA851" s="94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</row>
    <row r="852" ht="12.75" customHeight="1">
      <c r="A852" s="18"/>
      <c r="B852" s="18"/>
      <c r="C852" s="1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9"/>
      <c r="R852" s="28"/>
      <c r="S852" s="28"/>
      <c r="T852" s="28"/>
      <c r="U852" s="28"/>
      <c r="V852" s="70"/>
      <c r="W852" s="70"/>
      <c r="X852" s="149"/>
      <c r="Y852" s="28"/>
      <c r="Z852" s="28"/>
      <c r="AA852" s="77"/>
      <c r="AB852" s="77"/>
      <c r="AC852" s="28"/>
      <c r="AD852" s="74"/>
      <c r="AE852" s="36"/>
      <c r="AF852" s="28"/>
      <c r="AG852" s="28"/>
      <c r="AH852" s="28"/>
      <c r="AI852" s="28"/>
      <c r="AJ852" s="28"/>
      <c r="AK852" s="28"/>
      <c r="AL852" s="18"/>
      <c r="AM852" s="18"/>
      <c r="AN852" s="18"/>
      <c r="AO852" s="227"/>
      <c r="AP852" s="212"/>
      <c r="AQ852" s="212"/>
      <c r="AR852" s="212"/>
      <c r="AS852" s="84"/>
      <c r="AT852" s="84"/>
      <c r="AU852" s="85"/>
      <c r="AV852" s="94"/>
      <c r="AW852" s="94"/>
      <c r="AX852" s="94"/>
      <c r="AY852" s="94"/>
      <c r="AZ852" s="94"/>
      <c r="BA852" s="94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</row>
    <row r="853" ht="12.75" customHeight="1">
      <c r="A853" s="18"/>
      <c r="B853" s="18"/>
      <c r="C853" s="1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9"/>
      <c r="R853" s="28"/>
      <c r="S853" s="28"/>
      <c r="T853" s="28"/>
      <c r="U853" s="28"/>
      <c r="V853" s="70"/>
      <c r="W853" s="70"/>
      <c r="X853" s="149"/>
      <c r="Y853" s="28"/>
      <c r="Z853" s="28"/>
      <c r="AA853" s="77"/>
      <c r="AB853" s="77"/>
      <c r="AC853" s="28"/>
      <c r="AD853" s="74"/>
      <c r="AE853" s="36"/>
      <c r="AF853" s="28"/>
      <c r="AG853" s="28"/>
      <c r="AH853" s="28"/>
      <c r="AI853" s="28"/>
      <c r="AJ853" s="28"/>
      <c r="AK853" s="28"/>
      <c r="AL853" s="18"/>
      <c r="AM853" s="18"/>
      <c r="AN853" s="18"/>
      <c r="AO853" s="227"/>
      <c r="AP853" s="212"/>
      <c r="AQ853" s="212"/>
      <c r="AR853" s="212"/>
      <c r="AS853" s="84"/>
      <c r="AT853" s="84"/>
      <c r="AU853" s="85"/>
      <c r="AV853" s="94"/>
      <c r="AW853" s="94"/>
      <c r="AX853" s="94"/>
      <c r="AY853" s="94"/>
      <c r="AZ853" s="94"/>
      <c r="BA853" s="94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</row>
    <row r="854" ht="12.75" customHeight="1">
      <c r="A854" s="18"/>
      <c r="B854" s="18"/>
      <c r="C854" s="1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9"/>
      <c r="R854" s="28"/>
      <c r="S854" s="28"/>
      <c r="T854" s="28"/>
      <c r="U854" s="28"/>
      <c r="V854" s="70"/>
      <c r="W854" s="70"/>
      <c r="X854" s="149"/>
      <c r="Y854" s="28"/>
      <c r="Z854" s="28"/>
      <c r="AA854" s="77"/>
      <c r="AB854" s="77"/>
      <c r="AC854" s="28"/>
      <c r="AD854" s="74"/>
      <c r="AE854" s="36"/>
      <c r="AF854" s="28"/>
      <c r="AG854" s="28"/>
      <c r="AH854" s="28"/>
      <c r="AI854" s="28"/>
      <c r="AJ854" s="28"/>
      <c r="AK854" s="28"/>
      <c r="AL854" s="18"/>
      <c r="AM854" s="18"/>
      <c r="AN854" s="18"/>
      <c r="AO854" s="227"/>
      <c r="AP854" s="212"/>
      <c r="AQ854" s="212"/>
      <c r="AR854" s="212"/>
      <c r="AS854" s="84"/>
      <c r="AT854" s="84"/>
      <c r="AU854" s="85"/>
      <c r="AV854" s="94"/>
      <c r="AW854" s="94"/>
      <c r="AX854" s="94"/>
      <c r="AY854" s="94"/>
      <c r="AZ854" s="94"/>
      <c r="BA854" s="94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</row>
    <row r="855" ht="12.75" customHeight="1">
      <c r="A855" s="18"/>
      <c r="B855" s="18"/>
      <c r="C855" s="1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9"/>
      <c r="R855" s="28"/>
      <c r="S855" s="28"/>
      <c r="T855" s="28"/>
      <c r="U855" s="28"/>
      <c r="V855" s="70"/>
      <c r="W855" s="70"/>
      <c r="X855" s="149"/>
      <c r="Y855" s="28"/>
      <c r="Z855" s="28"/>
      <c r="AA855" s="77"/>
      <c r="AB855" s="77"/>
      <c r="AC855" s="28"/>
      <c r="AD855" s="74"/>
      <c r="AE855" s="36"/>
      <c r="AF855" s="28"/>
      <c r="AG855" s="28"/>
      <c r="AH855" s="28"/>
      <c r="AI855" s="28"/>
      <c r="AJ855" s="28"/>
      <c r="AK855" s="28"/>
      <c r="AL855" s="18"/>
      <c r="AM855" s="18"/>
      <c r="AN855" s="18"/>
      <c r="AO855" s="227"/>
      <c r="AP855" s="212"/>
      <c r="AQ855" s="212"/>
      <c r="AR855" s="212"/>
      <c r="AS855" s="84"/>
      <c r="AT855" s="84"/>
      <c r="AU855" s="85"/>
      <c r="AV855" s="94"/>
      <c r="AW855" s="94"/>
      <c r="AX855" s="94"/>
      <c r="AY855" s="94"/>
      <c r="AZ855" s="94"/>
      <c r="BA855" s="94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</row>
    <row r="856" ht="12.75" customHeight="1">
      <c r="A856" s="18"/>
      <c r="B856" s="18"/>
      <c r="C856" s="1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9"/>
      <c r="R856" s="28"/>
      <c r="S856" s="28"/>
      <c r="T856" s="28"/>
      <c r="U856" s="28"/>
      <c r="V856" s="70"/>
      <c r="W856" s="70"/>
      <c r="X856" s="149"/>
      <c r="Y856" s="28"/>
      <c r="Z856" s="28"/>
      <c r="AA856" s="77"/>
      <c r="AB856" s="77"/>
      <c r="AC856" s="28"/>
      <c r="AD856" s="74"/>
      <c r="AE856" s="36"/>
      <c r="AF856" s="28"/>
      <c r="AG856" s="28"/>
      <c r="AH856" s="28"/>
      <c r="AI856" s="28"/>
      <c r="AJ856" s="28"/>
      <c r="AK856" s="28"/>
      <c r="AL856" s="18"/>
      <c r="AM856" s="18"/>
      <c r="AN856" s="18"/>
      <c r="AO856" s="227"/>
      <c r="AP856" s="212"/>
      <c r="AQ856" s="212"/>
      <c r="AR856" s="212"/>
      <c r="AS856" s="84"/>
      <c r="AT856" s="84"/>
      <c r="AU856" s="85"/>
      <c r="AV856" s="94"/>
      <c r="AW856" s="94"/>
      <c r="AX856" s="94"/>
      <c r="AY856" s="94"/>
      <c r="AZ856" s="94"/>
      <c r="BA856" s="94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</row>
    <row r="857" ht="12.75" customHeight="1">
      <c r="A857" s="18"/>
      <c r="B857" s="18"/>
      <c r="C857" s="1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9"/>
      <c r="R857" s="28"/>
      <c r="S857" s="28"/>
      <c r="T857" s="28"/>
      <c r="U857" s="28"/>
      <c r="V857" s="70"/>
      <c r="W857" s="70"/>
      <c r="X857" s="149"/>
      <c r="Y857" s="28"/>
      <c r="Z857" s="28"/>
      <c r="AA857" s="77"/>
      <c r="AB857" s="77"/>
      <c r="AC857" s="28"/>
      <c r="AD857" s="74"/>
      <c r="AE857" s="36"/>
      <c r="AF857" s="28"/>
      <c r="AG857" s="28"/>
      <c r="AH857" s="28"/>
      <c r="AI857" s="28"/>
      <c r="AJ857" s="28"/>
      <c r="AK857" s="28"/>
      <c r="AL857" s="18"/>
      <c r="AM857" s="18"/>
      <c r="AN857" s="18"/>
      <c r="AO857" s="227"/>
      <c r="AP857" s="212"/>
      <c r="AQ857" s="212"/>
      <c r="AR857" s="212"/>
      <c r="AS857" s="84"/>
      <c r="AT857" s="84"/>
      <c r="AU857" s="85"/>
      <c r="AV857" s="94"/>
      <c r="AW857" s="94"/>
      <c r="AX857" s="94"/>
      <c r="AY857" s="94"/>
      <c r="AZ857" s="94"/>
      <c r="BA857" s="94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</row>
    <row r="858" ht="12.75" customHeight="1">
      <c r="A858" s="18"/>
      <c r="B858" s="18"/>
      <c r="C858" s="1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9"/>
      <c r="R858" s="28"/>
      <c r="S858" s="28"/>
      <c r="T858" s="28"/>
      <c r="U858" s="28"/>
      <c r="V858" s="70"/>
      <c r="W858" s="70"/>
      <c r="X858" s="149"/>
      <c r="Y858" s="28"/>
      <c r="Z858" s="28"/>
      <c r="AA858" s="77"/>
      <c r="AB858" s="77"/>
      <c r="AC858" s="28"/>
      <c r="AD858" s="74"/>
      <c r="AE858" s="36"/>
      <c r="AF858" s="28"/>
      <c r="AG858" s="28"/>
      <c r="AH858" s="28"/>
      <c r="AI858" s="28"/>
      <c r="AJ858" s="28"/>
      <c r="AK858" s="28"/>
      <c r="AL858" s="18"/>
      <c r="AM858" s="18"/>
      <c r="AN858" s="18"/>
      <c r="AO858" s="227"/>
      <c r="AP858" s="212"/>
      <c r="AQ858" s="212"/>
      <c r="AR858" s="212"/>
      <c r="AS858" s="84"/>
      <c r="AT858" s="84"/>
      <c r="AU858" s="85"/>
      <c r="AV858" s="94"/>
      <c r="AW858" s="94"/>
      <c r="AX858" s="94"/>
      <c r="AY858" s="94"/>
      <c r="AZ858" s="94"/>
      <c r="BA858" s="94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</row>
    <row r="859" ht="12.75" customHeight="1">
      <c r="A859" s="18"/>
      <c r="B859" s="18"/>
      <c r="C859" s="1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9"/>
      <c r="R859" s="28"/>
      <c r="S859" s="28"/>
      <c r="T859" s="28"/>
      <c r="U859" s="28"/>
      <c r="V859" s="70"/>
      <c r="W859" s="70"/>
      <c r="X859" s="149"/>
      <c r="Y859" s="28"/>
      <c r="Z859" s="28"/>
      <c r="AA859" s="77"/>
      <c r="AB859" s="77"/>
      <c r="AC859" s="28"/>
      <c r="AD859" s="74"/>
      <c r="AE859" s="36"/>
      <c r="AF859" s="28"/>
      <c r="AG859" s="28"/>
      <c r="AH859" s="28"/>
      <c r="AI859" s="28"/>
      <c r="AJ859" s="28"/>
      <c r="AK859" s="28"/>
      <c r="AL859" s="18"/>
      <c r="AM859" s="18"/>
      <c r="AN859" s="18"/>
      <c r="AO859" s="227"/>
      <c r="AP859" s="212"/>
      <c r="AQ859" s="212"/>
      <c r="AR859" s="212"/>
      <c r="AS859" s="84"/>
      <c r="AT859" s="84"/>
      <c r="AU859" s="85"/>
      <c r="AV859" s="94"/>
      <c r="AW859" s="94"/>
      <c r="AX859" s="94"/>
      <c r="AY859" s="94"/>
      <c r="AZ859" s="94"/>
      <c r="BA859" s="94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</row>
    <row r="860" ht="12.75" customHeight="1">
      <c r="A860" s="18"/>
      <c r="B860" s="18"/>
      <c r="C860" s="1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9"/>
      <c r="R860" s="28"/>
      <c r="S860" s="28"/>
      <c r="T860" s="28"/>
      <c r="U860" s="28"/>
      <c r="V860" s="70"/>
      <c r="W860" s="70"/>
      <c r="X860" s="149"/>
      <c r="Y860" s="28"/>
      <c r="Z860" s="28"/>
      <c r="AA860" s="77"/>
      <c r="AB860" s="77"/>
      <c r="AC860" s="28"/>
      <c r="AD860" s="74"/>
      <c r="AE860" s="36"/>
      <c r="AF860" s="28"/>
      <c r="AG860" s="28"/>
      <c r="AH860" s="28"/>
      <c r="AI860" s="28"/>
      <c r="AJ860" s="28"/>
      <c r="AK860" s="28"/>
      <c r="AL860" s="18"/>
      <c r="AM860" s="18"/>
      <c r="AN860" s="18"/>
      <c r="AO860" s="227"/>
      <c r="AP860" s="212"/>
      <c r="AQ860" s="212"/>
      <c r="AR860" s="212"/>
      <c r="AS860" s="84"/>
      <c r="AT860" s="84"/>
      <c r="AU860" s="85"/>
      <c r="AV860" s="94"/>
      <c r="AW860" s="94"/>
      <c r="AX860" s="94"/>
      <c r="AY860" s="94"/>
      <c r="AZ860" s="94"/>
      <c r="BA860" s="94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</row>
    <row r="861" ht="12.75" customHeight="1">
      <c r="A861" s="18"/>
      <c r="B861" s="18"/>
      <c r="C861" s="1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9"/>
      <c r="R861" s="28"/>
      <c r="S861" s="28"/>
      <c r="T861" s="28"/>
      <c r="U861" s="28"/>
      <c r="V861" s="70"/>
      <c r="W861" s="70"/>
      <c r="X861" s="149"/>
      <c r="Y861" s="28"/>
      <c r="Z861" s="28"/>
      <c r="AA861" s="77"/>
      <c r="AB861" s="77"/>
      <c r="AC861" s="28"/>
      <c r="AD861" s="74"/>
      <c r="AE861" s="36"/>
      <c r="AF861" s="28"/>
      <c r="AG861" s="28"/>
      <c r="AH861" s="28"/>
      <c r="AI861" s="28"/>
      <c r="AJ861" s="28"/>
      <c r="AK861" s="28"/>
      <c r="AL861" s="18"/>
      <c r="AM861" s="18"/>
      <c r="AN861" s="18"/>
      <c r="AO861" s="227"/>
      <c r="AP861" s="212"/>
      <c r="AQ861" s="212"/>
      <c r="AR861" s="212"/>
      <c r="AS861" s="84"/>
      <c r="AT861" s="84"/>
      <c r="AU861" s="85"/>
      <c r="AV861" s="94"/>
      <c r="AW861" s="94"/>
      <c r="AX861" s="94"/>
      <c r="AY861" s="94"/>
      <c r="AZ861" s="94"/>
      <c r="BA861" s="94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</row>
    <row r="862" ht="12.75" customHeight="1">
      <c r="A862" s="18"/>
      <c r="B862" s="18"/>
      <c r="C862" s="1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9"/>
      <c r="R862" s="28"/>
      <c r="S862" s="28"/>
      <c r="T862" s="28"/>
      <c r="U862" s="28"/>
      <c r="V862" s="70"/>
      <c r="W862" s="70"/>
      <c r="X862" s="149"/>
      <c r="Y862" s="28"/>
      <c r="Z862" s="28"/>
      <c r="AA862" s="77"/>
      <c r="AB862" s="77"/>
      <c r="AC862" s="28"/>
      <c r="AD862" s="74"/>
      <c r="AE862" s="36"/>
      <c r="AF862" s="28"/>
      <c r="AG862" s="28"/>
      <c r="AH862" s="28"/>
      <c r="AI862" s="28"/>
      <c r="AJ862" s="28"/>
      <c r="AK862" s="28"/>
      <c r="AL862" s="18"/>
      <c r="AM862" s="18"/>
      <c r="AN862" s="18"/>
      <c r="AO862" s="227"/>
      <c r="AP862" s="212"/>
      <c r="AQ862" s="212"/>
      <c r="AR862" s="212"/>
      <c r="AS862" s="84"/>
      <c r="AT862" s="84"/>
      <c r="AU862" s="85"/>
      <c r="AV862" s="94"/>
      <c r="AW862" s="94"/>
      <c r="AX862" s="94"/>
      <c r="AY862" s="94"/>
      <c r="AZ862" s="94"/>
      <c r="BA862" s="94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</row>
    <row r="863" ht="12.75" customHeight="1">
      <c r="A863" s="18"/>
      <c r="B863" s="18"/>
      <c r="C863" s="1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9"/>
      <c r="R863" s="28"/>
      <c r="S863" s="28"/>
      <c r="T863" s="28"/>
      <c r="U863" s="28"/>
      <c r="V863" s="70"/>
      <c r="W863" s="70"/>
      <c r="X863" s="149"/>
      <c r="Y863" s="28"/>
      <c r="Z863" s="28"/>
      <c r="AA863" s="77"/>
      <c r="AB863" s="77"/>
      <c r="AC863" s="28"/>
      <c r="AD863" s="74"/>
      <c r="AE863" s="36"/>
      <c r="AF863" s="28"/>
      <c r="AG863" s="28"/>
      <c r="AH863" s="28"/>
      <c r="AI863" s="28"/>
      <c r="AJ863" s="28"/>
      <c r="AK863" s="28"/>
      <c r="AL863" s="18"/>
      <c r="AM863" s="18"/>
      <c r="AN863" s="18"/>
      <c r="AO863" s="227"/>
      <c r="AP863" s="212"/>
      <c r="AQ863" s="212"/>
      <c r="AR863" s="212"/>
      <c r="AS863" s="84"/>
      <c r="AT863" s="84"/>
      <c r="AU863" s="85"/>
      <c r="AV863" s="94"/>
      <c r="AW863" s="94"/>
      <c r="AX863" s="94"/>
      <c r="AY863" s="94"/>
      <c r="AZ863" s="94"/>
      <c r="BA863" s="94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</row>
    <row r="864" ht="12.75" customHeight="1">
      <c r="A864" s="18"/>
      <c r="B864" s="18"/>
      <c r="C864" s="1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9"/>
      <c r="R864" s="28"/>
      <c r="S864" s="28"/>
      <c r="T864" s="28"/>
      <c r="U864" s="28"/>
      <c r="V864" s="70"/>
      <c r="W864" s="70"/>
      <c r="X864" s="149"/>
      <c r="Y864" s="28"/>
      <c r="Z864" s="28"/>
      <c r="AA864" s="77"/>
      <c r="AB864" s="77"/>
      <c r="AC864" s="28"/>
      <c r="AD864" s="74"/>
      <c r="AE864" s="36"/>
      <c r="AF864" s="28"/>
      <c r="AG864" s="28"/>
      <c r="AH864" s="28"/>
      <c r="AI864" s="28"/>
      <c r="AJ864" s="28"/>
      <c r="AK864" s="28"/>
      <c r="AL864" s="18"/>
      <c r="AM864" s="18"/>
      <c r="AN864" s="18"/>
      <c r="AO864" s="227"/>
      <c r="AP864" s="212"/>
      <c r="AQ864" s="212"/>
      <c r="AR864" s="212"/>
      <c r="AS864" s="84"/>
      <c r="AT864" s="84"/>
      <c r="AU864" s="85"/>
      <c r="AV864" s="94"/>
      <c r="AW864" s="94"/>
      <c r="AX864" s="94"/>
      <c r="AY864" s="94"/>
      <c r="AZ864" s="94"/>
      <c r="BA864" s="94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</row>
    <row r="865" ht="12.75" customHeight="1">
      <c r="A865" s="18"/>
      <c r="B865" s="18"/>
      <c r="C865" s="1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9"/>
      <c r="R865" s="28"/>
      <c r="S865" s="28"/>
      <c r="T865" s="28"/>
      <c r="U865" s="28"/>
      <c r="V865" s="70"/>
      <c r="W865" s="70"/>
      <c r="X865" s="149"/>
      <c r="Y865" s="28"/>
      <c r="Z865" s="28"/>
      <c r="AA865" s="77"/>
      <c r="AB865" s="77"/>
      <c r="AC865" s="28"/>
      <c r="AD865" s="74"/>
      <c r="AE865" s="36"/>
      <c r="AF865" s="28"/>
      <c r="AG865" s="28"/>
      <c r="AH865" s="28"/>
      <c r="AI865" s="28"/>
      <c r="AJ865" s="28"/>
      <c r="AK865" s="28"/>
      <c r="AL865" s="18"/>
      <c r="AM865" s="18"/>
      <c r="AN865" s="18"/>
      <c r="AO865" s="227"/>
      <c r="AP865" s="212"/>
      <c r="AQ865" s="212"/>
      <c r="AR865" s="212"/>
      <c r="AS865" s="84"/>
      <c r="AT865" s="84"/>
      <c r="AU865" s="85"/>
      <c r="AV865" s="94"/>
      <c r="AW865" s="94"/>
      <c r="AX865" s="94"/>
      <c r="AY865" s="94"/>
      <c r="AZ865" s="94"/>
      <c r="BA865" s="94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</row>
    <row r="866" ht="12.75" customHeight="1">
      <c r="A866" s="18"/>
      <c r="B866" s="18"/>
      <c r="C866" s="1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9"/>
      <c r="R866" s="28"/>
      <c r="S866" s="28"/>
      <c r="T866" s="28"/>
      <c r="U866" s="28"/>
      <c r="V866" s="70"/>
      <c r="W866" s="70"/>
      <c r="X866" s="149"/>
      <c r="Y866" s="28"/>
      <c r="Z866" s="28"/>
      <c r="AA866" s="77"/>
      <c r="AB866" s="77"/>
      <c r="AC866" s="28"/>
      <c r="AD866" s="74"/>
      <c r="AE866" s="36"/>
      <c r="AF866" s="28"/>
      <c r="AG866" s="28"/>
      <c r="AH866" s="28"/>
      <c r="AI866" s="28"/>
      <c r="AJ866" s="28"/>
      <c r="AK866" s="28"/>
      <c r="AL866" s="18"/>
      <c r="AM866" s="18"/>
      <c r="AN866" s="18"/>
      <c r="AO866" s="227"/>
      <c r="AP866" s="212"/>
      <c r="AQ866" s="212"/>
      <c r="AR866" s="212"/>
      <c r="AS866" s="84"/>
      <c r="AT866" s="84"/>
      <c r="AU866" s="85"/>
      <c r="AV866" s="94"/>
      <c r="AW866" s="94"/>
      <c r="AX866" s="94"/>
      <c r="AY866" s="94"/>
      <c r="AZ866" s="94"/>
      <c r="BA866" s="94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</row>
    <row r="867" ht="12.75" customHeight="1">
      <c r="A867" s="18"/>
      <c r="B867" s="18"/>
      <c r="C867" s="1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9"/>
      <c r="R867" s="28"/>
      <c r="S867" s="28"/>
      <c r="T867" s="28"/>
      <c r="U867" s="28"/>
      <c r="V867" s="70"/>
      <c r="W867" s="70"/>
      <c r="X867" s="149"/>
      <c r="Y867" s="28"/>
      <c r="Z867" s="28"/>
      <c r="AA867" s="77"/>
      <c r="AB867" s="77"/>
      <c r="AC867" s="28"/>
      <c r="AD867" s="74"/>
      <c r="AE867" s="36"/>
      <c r="AF867" s="28"/>
      <c r="AG867" s="28"/>
      <c r="AH867" s="28"/>
      <c r="AI867" s="28"/>
      <c r="AJ867" s="28"/>
      <c r="AK867" s="28"/>
      <c r="AL867" s="18"/>
      <c r="AM867" s="18"/>
      <c r="AN867" s="18"/>
      <c r="AO867" s="227"/>
      <c r="AP867" s="212"/>
      <c r="AQ867" s="212"/>
      <c r="AR867" s="212"/>
      <c r="AS867" s="84"/>
      <c r="AT867" s="84"/>
      <c r="AU867" s="85"/>
      <c r="AV867" s="94"/>
      <c r="AW867" s="94"/>
      <c r="AX867" s="94"/>
      <c r="AY867" s="94"/>
      <c r="AZ867" s="94"/>
      <c r="BA867" s="94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</row>
    <row r="868" ht="12.75" customHeight="1">
      <c r="A868" s="18"/>
      <c r="B868" s="18"/>
      <c r="C868" s="1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9"/>
      <c r="R868" s="28"/>
      <c r="S868" s="28"/>
      <c r="T868" s="28"/>
      <c r="U868" s="28"/>
      <c r="V868" s="70"/>
      <c r="W868" s="70"/>
      <c r="X868" s="149"/>
      <c r="Y868" s="28"/>
      <c r="Z868" s="28"/>
      <c r="AA868" s="77"/>
      <c r="AB868" s="77"/>
      <c r="AC868" s="28"/>
      <c r="AD868" s="74"/>
      <c r="AE868" s="36"/>
      <c r="AF868" s="28"/>
      <c r="AG868" s="28"/>
      <c r="AH868" s="28"/>
      <c r="AI868" s="28"/>
      <c r="AJ868" s="28"/>
      <c r="AK868" s="28"/>
      <c r="AL868" s="18"/>
      <c r="AM868" s="18"/>
      <c r="AN868" s="18"/>
      <c r="AO868" s="227"/>
      <c r="AP868" s="212"/>
      <c r="AQ868" s="212"/>
      <c r="AR868" s="212"/>
      <c r="AS868" s="84"/>
      <c r="AT868" s="84"/>
      <c r="AU868" s="85"/>
      <c r="AV868" s="94"/>
      <c r="AW868" s="94"/>
      <c r="AX868" s="94"/>
      <c r="AY868" s="94"/>
      <c r="AZ868" s="94"/>
      <c r="BA868" s="94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</row>
    <row r="869" ht="12.75" customHeight="1">
      <c r="A869" s="18"/>
      <c r="B869" s="18"/>
      <c r="C869" s="1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9"/>
      <c r="R869" s="28"/>
      <c r="S869" s="28"/>
      <c r="T869" s="28"/>
      <c r="U869" s="28"/>
      <c r="V869" s="70"/>
      <c r="W869" s="70"/>
      <c r="X869" s="149"/>
      <c r="Y869" s="28"/>
      <c r="Z869" s="28"/>
      <c r="AA869" s="77"/>
      <c r="AB869" s="77"/>
      <c r="AC869" s="28"/>
      <c r="AD869" s="74"/>
      <c r="AE869" s="36"/>
      <c r="AF869" s="28"/>
      <c r="AG869" s="28"/>
      <c r="AH869" s="28"/>
      <c r="AI869" s="28"/>
      <c r="AJ869" s="28"/>
      <c r="AK869" s="28"/>
      <c r="AL869" s="18"/>
      <c r="AM869" s="18"/>
      <c r="AN869" s="18"/>
      <c r="AO869" s="227"/>
      <c r="AP869" s="212"/>
      <c r="AQ869" s="212"/>
      <c r="AR869" s="212"/>
      <c r="AS869" s="84"/>
      <c r="AT869" s="84"/>
      <c r="AU869" s="85"/>
      <c r="AV869" s="94"/>
      <c r="AW869" s="94"/>
      <c r="AX869" s="94"/>
      <c r="AY869" s="94"/>
      <c r="AZ869" s="94"/>
      <c r="BA869" s="94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</row>
    <row r="870" ht="12.75" customHeight="1">
      <c r="A870" s="18"/>
      <c r="B870" s="18"/>
      <c r="C870" s="1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9"/>
      <c r="R870" s="28"/>
      <c r="S870" s="28"/>
      <c r="T870" s="28"/>
      <c r="U870" s="28"/>
      <c r="V870" s="70"/>
      <c r="W870" s="70"/>
      <c r="X870" s="149"/>
      <c r="Y870" s="28"/>
      <c r="Z870" s="28"/>
      <c r="AA870" s="77"/>
      <c r="AB870" s="77"/>
      <c r="AC870" s="28"/>
      <c r="AD870" s="74"/>
      <c r="AE870" s="36"/>
      <c r="AF870" s="28"/>
      <c r="AG870" s="28"/>
      <c r="AH870" s="28"/>
      <c r="AI870" s="28"/>
      <c r="AJ870" s="28"/>
      <c r="AK870" s="28"/>
      <c r="AL870" s="18"/>
      <c r="AM870" s="18"/>
      <c r="AN870" s="18"/>
      <c r="AO870" s="227"/>
      <c r="AP870" s="212"/>
      <c r="AQ870" s="212"/>
      <c r="AR870" s="212"/>
      <c r="AS870" s="84"/>
      <c r="AT870" s="84"/>
      <c r="AU870" s="85"/>
      <c r="AV870" s="94"/>
      <c r="AW870" s="94"/>
      <c r="AX870" s="94"/>
      <c r="AY870" s="94"/>
      <c r="AZ870" s="94"/>
      <c r="BA870" s="94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</row>
    <row r="871" ht="12.75" customHeight="1">
      <c r="A871" s="18"/>
      <c r="B871" s="18"/>
      <c r="C871" s="1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9"/>
      <c r="R871" s="28"/>
      <c r="S871" s="28"/>
      <c r="T871" s="28"/>
      <c r="U871" s="28"/>
      <c r="V871" s="70"/>
      <c r="W871" s="70"/>
      <c r="X871" s="149"/>
      <c r="Y871" s="28"/>
      <c r="Z871" s="28"/>
      <c r="AA871" s="77"/>
      <c r="AB871" s="77"/>
      <c r="AC871" s="28"/>
      <c r="AD871" s="74"/>
      <c r="AE871" s="36"/>
      <c r="AF871" s="28"/>
      <c r="AG871" s="28"/>
      <c r="AH871" s="28"/>
      <c r="AI871" s="28"/>
      <c r="AJ871" s="28"/>
      <c r="AK871" s="28"/>
      <c r="AL871" s="18"/>
      <c r="AM871" s="18"/>
      <c r="AN871" s="18"/>
      <c r="AO871" s="227"/>
      <c r="AP871" s="212"/>
      <c r="AQ871" s="212"/>
      <c r="AR871" s="212"/>
      <c r="AS871" s="84"/>
      <c r="AT871" s="84"/>
      <c r="AU871" s="85"/>
      <c r="AV871" s="94"/>
      <c r="AW871" s="94"/>
      <c r="AX871" s="94"/>
      <c r="AY871" s="94"/>
      <c r="AZ871" s="94"/>
      <c r="BA871" s="94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</row>
    <row r="872" ht="12.75" customHeight="1">
      <c r="A872" s="18"/>
      <c r="B872" s="18"/>
      <c r="C872" s="1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9"/>
      <c r="R872" s="28"/>
      <c r="S872" s="28"/>
      <c r="T872" s="28"/>
      <c r="U872" s="28"/>
      <c r="V872" s="70"/>
      <c r="W872" s="70"/>
      <c r="X872" s="149"/>
      <c r="Y872" s="28"/>
      <c r="Z872" s="28"/>
      <c r="AA872" s="77"/>
      <c r="AB872" s="77"/>
      <c r="AC872" s="28"/>
      <c r="AD872" s="74"/>
      <c r="AE872" s="36"/>
      <c r="AF872" s="28"/>
      <c r="AG872" s="28"/>
      <c r="AH872" s="28"/>
      <c r="AI872" s="28"/>
      <c r="AJ872" s="28"/>
      <c r="AK872" s="28"/>
      <c r="AL872" s="18"/>
      <c r="AM872" s="18"/>
      <c r="AN872" s="18"/>
      <c r="AO872" s="227"/>
      <c r="AP872" s="212"/>
      <c r="AQ872" s="212"/>
      <c r="AR872" s="212"/>
      <c r="AS872" s="84"/>
      <c r="AT872" s="84"/>
      <c r="AU872" s="85"/>
      <c r="AV872" s="94"/>
      <c r="AW872" s="94"/>
      <c r="AX872" s="94"/>
      <c r="AY872" s="94"/>
      <c r="AZ872" s="94"/>
      <c r="BA872" s="94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</row>
    <row r="873" ht="12.75" customHeight="1">
      <c r="A873" s="18"/>
      <c r="B873" s="18"/>
      <c r="C873" s="1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9"/>
      <c r="R873" s="28"/>
      <c r="S873" s="28"/>
      <c r="T873" s="28"/>
      <c r="U873" s="28"/>
      <c r="V873" s="70"/>
      <c r="W873" s="70"/>
      <c r="X873" s="149"/>
      <c r="Y873" s="28"/>
      <c r="Z873" s="28"/>
      <c r="AA873" s="77"/>
      <c r="AB873" s="77"/>
      <c r="AC873" s="28"/>
      <c r="AD873" s="74"/>
      <c r="AE873" s="36"/>
      <c r="AF873" s="28"/>
      <c r="AG873" s="28"/>
      <c r="AH873" s="28"/>
      <c r="AI873" s="28"/>
      <c r="AJ873" s="28"/>
      <c r="AK873" s="28"/>
      <c r="AL873" s="18"/>
      <c r="AM873" s="18"/>
      <c r="AN873" s="18"/>
      <c r="AO873" s="227"/>
      <c r="AP873" s="212"/>
      <c r="AQ873" s="212"/>
      <c r="AR873" s="212"/>
      <c r="AS873" s="84"/>
      <c r="AT873" s="84"/>
      <c r="AU873" s="85"/>
      <c r="AV873" s="94"/>
      <c r="AW873" s="94"/>
      <c r="AX873" s="94"/>
      <c r="AY873" s="94"/>
      <c r="AZ873" s="94"/>
      <c r="BA873" s="94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</row>
    <row r="874" ht="12.75" customHeight="1">
      <c r="A874" s="18"/>
      <c r="B874" s="18"/>
      <c r="C874" s="1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9"/>
      <c r="R874" s="28"/>
      <c r="S874" s="28"/>
      <c r="T874" s="28"/>
      <c r="U874" s="28"/>
      <c r="V874" s="70"/>
      <c r="W874" s="70"/>
      <c r="X874" s="149"/>
      <c r="Y874" s="28"/>
      <c r="Z874" s="28"/>
      <c r="AA874" s="77"/>
      <c r="AB874" s="77"/>
      <c r="AC874" s="28"/>
      <c r="AD874" s="74"/>
      <c r="AE874" s="36"/>
      <c r="AF874" s="28"/>
      <c r="AG874" s="28"/>
      <c r="AH874" s="28"/>
      <c r="AI874" s="28"/>
      <c r="AJ874" s="28"/>
      <c r="AK874" s="28"/>
      <c r="AL874" s="18"/>
      <c r="AM874" s="18"/>
      <c r="AN874" s="18"/>
      <c r="AO874" s="227"/>
      <c r="AP874" s="212"/>
      <c r="AQ874" s="212"/>
      <c r="AR874" s="212"/>
      <c r="AS874" s="84"/>
      <c r="AT874" s="84"/>
      <c r="AU874" s="85"/>
      <c r="AV874" s="94"/>
      <c r="AW874" s="94"/>
      <c r="AX874" s="94"/>
      <c r="AY874" s="94"/>
      <c r="AZ874" s="94"/>
      <c r="BA874" s="94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</row>
    <row r="875" ht="12.75" customHeight="1">
      <c r="A875" s="18"/>
      <c r="B875" s="18"/>
      <c r="C875" s="1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9"/>
      <c r="R875" s="28"/>
      <c r="S875" s="28"/>
      <c r="T875" s="28"/>
      <c r="U875" s="28"/>
      <c r="V875" s="70"/>
      <c r="W875" s="70"/>
      <c r="X875" s="149"/>
      <c r="Y875" s="28"/>
      <c r="Z875" s="28"/>
      <c r="AA875" s="77"/>
      <c r="AB875" s="77"/>
      <c r="AC875" s="28"/>
      <c r="AD875" s="74"/>
      <c r="AE875" s="36"/>
      <c r="AF875" s="28"/>
      <c r="AG875" s="28"/>
      <c r="AH875" s="28"/>
      <c r="AI875" s="28"/>
      <c r="AJ875" s="28"/>
      <c r="AK875" s="28"/>
      <c r="AL875" s="18"/>
      <c r="AM875" s="18"/>
      <c r="AN875" s="18"/>
      <c r="AO875" s="227"/>
      <c r="AP875" s="212"/>
      <c r="AQ875" s="212"/>
      <c r="AR875" s="212"/>
      <c r="AS875" s="84"/>
      <c r="AT875" s="84"/>
      <c r="AU875" s="85"/>
      <c r="AV875" s="94"/>
      <c r="AW875" s="94"/>
      <c r="AX875" s="94"/>
      <c r="AY875" s="94"/>
      <c r="AZ875" s="94"/>
      <c r="BA875" s="94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</row>
    <row r="876" ht="12.75" customHeight="1">
      <c r="A876" s="18"/>
      <c r="B876" s="18"/>
      <c r="C876" s="1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9"/>
      <c r="R876" s="28"/>
      <c r="S876" s="28"/>
      <c r="T876" s="28"/>
      <c r="U876" s="28"/>
      <c r="V876" s="70"/>
      <c r="W876" s="70"/>
      <c r="X876" s="149"/>
      <c r="Y876" s="28"/>
      <c r="Z876" s="28"/>
      <c r="AA876" s="77"/>
      <c r="AB876" s="77"/>
      <c r="AC876" s="28"/>
      <c r="AD876" s="74"/>
      <c r="AE876" s="36"/>
      <c r="AF876" s="28"/>
      <c r="AG876" s="28"/>
      <c r="AH876" s="28"/>
      <c r="AI876" s="28"/>
      <c r="AJ876" s="28"/>
      <c r="AK876" s="28"/>
      <c r="AL876" s="18"/>
      <c r="AM876" s="18"/>
      <c r="AN876" s="18"/>
      <c r="AO876" s="227"/>
      <c r="AP876" s="212"/>
      <c r="AQ876" s="212"/>
      <c r="AR876" s="212"/>
      <c r="AS876" s="84"/>
      <c r="AT876" s="84"/>
      <c r="AU876" s="85"/>
      <c r="AV876" s="94"/>
      <c r="AW876" s="94"/>
      <c r="AX876" s="94"/>
      <c r="AY876" s="94"/>
      <c r="AZ876" s="94"/>
      <c r="BA876" s="94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</row>
    <row r="877" ht="12.75" customHeight="1">
      <c r="A877" s="18"/>
      <c r="B877" s="18"/>
      <c r="C877" s="1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9"/>
      <c r="R877" s="28"/>
      <c r="S877" s="28"/>
      <c r="T877" s="28"/>
      <c r="U877" s="28"/>
      <c r="V877" s="70"/>
      <c r="W877" s="70"/>
      <c r="X877" s="149"/>
      <c r="Y877" s="28"/>
      <c r="Z877" s="28"/>
      <c r="AA877" s="77"/>
      <c r="AB877" s="77"/>
      <c r="AC877" s="28"/>
      <c r="AD877" s="74"/>
      <c r="AE877" s="36"/>
      <c r="AF877" s="28"/>
      <c r="AG877" s="28"/>
      <c r="AH877" s="28"/>
      <c r="AI877" s="28"/>
      <c r="AJ877" s="28"/>
      <c r="AK877" s="28"/>
      <c r="AL877" s="18"/>
      <c r="AM877" s="18"/>
      <c r="AN877" s="18"/>
      <c r="AO877" s="227"/>
      <c r="AP877" s="212"/>
      <c r="AQ877" s="212"/>
      <c r="AR877" s="212"/>
      <c r="AS877" s="84"/>
      <c r="AT877" s="84"/>
      <c r="AU877" s="85"/>
      <c r="AV877" s="94"/>
      <c r="AW877" s="94"/>
      <c r="AX877" s="94"/>
      <c r="AY877" s="94"/>
      <c r="AZ877" s="94"/>
      <c r="BA877" s="94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</row>
    <row r="878" ht="12.75" customHeight="1">
      <c r="A878" s="18"/>
      <c r="B878" s="18"/>
      <c r="C878" s="1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9"/>
      <c r="R878" s="28"/>
      <c r="S878" s="28"/>
      <c r="T878" s="28"/>
      <c r="U878" s="28"/>
      <c r="V878" s="70"/>
      <c r="W878" s="70"/>
      <c r="X878" s="149"/>
      <c r="Y878" s="28"/>
      <c r="Z878" s="28"/>
      <c r="AA878" s="77"/>
      <c r="AB878" s="77"/>
      <c r="AC878" s="28"/>
      <c r="AD878" s="74"/>
      <c r="AE878" s="36"/>
      <c r="AF878" s="28"/>
      <c r="AG878" s="28"/>
      <c r="AH878" s="28"/>
      <c r="AI878" s="28"/>
      <c r="AJ878" s="28"/>
      <c r="AK878" s="28"/>
      <c r="AL878" s="18"/>
      <c r="AM878" s="18"/>
      <c r="AN878" s="18"/>
      <c r="AO878" s="227"/>
      <c r="AP878" s="212"/>
      <c r="AQ878" s="212"/>
      <c r="AR878" s="212"/>
      <c r="AS878" s="84"/>
      <c r="AT878" s="84"/>
      <c r="AU878" s="85"/>
      <c r="AV878" s="94"/>
      <c r="AW878" s="94"/>
      <c r="AX878" s="94"/>
      <c r="AY878" s="94"/>
      <c r="AZ878" s="94"/>
      <c r="BA878" s="94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</row>
    <row r="879" ht="12.75" customHeight="1">
      <c r="A879" s="18"/>
      <c r="B879" s="18"/>
      <c r="C879" s="1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9"/>
      <c r="R879" s="28"/>
      <c r="S879" s="28"/>
      <c r="T879" s="28"/>
      <c r="U879" s="28"/>
      <c r="V879" s="70"/>
      <c r="W879" s="70"/>
      <c r="X879" s="149"/>
      <c r="Y879" s="28"/>
      <c r="Z879" s="28"/>
      <c r="AA879" s="77"/>
      <c r="AB879" s="77"/>
      <c r="AC879" s="28"/>
      <c r="AD879" s="74"/>
      <c r="AE879" s="36"/>
      <c r="AF879" s="28"/>
      <c r="AG879" s="28"/>
      <c r="AH879" s="28"/>
      <c r="AI879" s="28"/>
      <c r="AJ879" s="28"/>
      <c r="AK879" s="28"/>
      <c r="AL879" s="18"/>
      <c r="AM879" s="18"/>
      <c r="AN879" s="18"/>
      <c r="AO879" s="227"/>
      <c r="AP879" s="212"/>
      <c r="AQ879" s="212"/>
      <c r="AR879" s="212"/>
      <c r="AS879" s="84"/>
      <c r="AT879" s="84"/>
      <c r="AU879" s="85"/>
      <c r="AV879" s="94"/>
      <c r="AW879" s="94"/>
      <c r="AX879" s="94"/>
      <c r="AY879" s="94"/>
      <c r="AZ879" s="94"/>
      <c r="BA879" s="94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</row>
    <row r="880" ht="12.75" customHeight="1">
      <c r="A880" s="18"/>
      <c r="B880" s="18"/>
      <c r="C880" s="1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9"/>
      <c r="R880" s="28"/>
      <c r="S880" s="28"/>
      <c r="T880" s="28"/>
      <c r="U880" s="28"/>
      <c r="V880" s="70"/>
      <c r="W880" s="70"/>
      <c r="X880" s="149"/>
      <c r="Y880" s="28"/>
      <c r="Z880" s="28"/>
      <c r="AA880" s="77"/>
      <c r="AB880" s="77"/>
      <c r="AC880" s="28"/>
      <c r="AD880" s="74"/>
      <c r="AE880" s="36"/>
      <c r="AF880" s="28"/>
      <c r="AG880" s="28"/>
      <c r="AH880" s="28"/>
      <c r="AI880" s="28"/>
      <c r="AJ880" s="28"/>
      <c r="AK880" s="28"/>
      <c r="AL880" s="18"/>
      <c r="AM880" s="18"/>
      <c r="AN880" s="18"/>
      <c r="AO880" s="227"/>
      <c r="AP880" s="212"/>
      <c r="AQ880" s="212"/>
      <c r="AR880" s="212"/>
      <c r="AS880" s="84"/>
      <c r="AT880" s="84"/>
      <c r="AU880" s="85"/>
      <c r="AV880" s="94"/>
      <c r="AW880" s="94"/>
      <c r="AX880" s="94"/>
      <c r="AY880" s="94"/>
      <c r="AZ880" s="94"/>
      <c r="BA880" s="94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</row>
    <row r="881" ht="12.75" customHeight="1">
      <c r="A881" s="18"/>
      <c r="B881" s="18"/>
      <c r="C881" s="1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9"/>
      <c r="R881" s="28"/>
      <c r="S881" s="28"/>
      <c r="T881" s="28"/>
      <c r="U881" s="28"/>
      <c r="V881" s="70"/>
      <c r="W881" s="70"/>
      <c r="X881" s="149"/>
      <c r="Y881" s="28"/>
      <c r="Z881" s="28"/>
      <c r="AA881" s="77"/>
      <c r="AB881" s="77"/>
      <c r="AC881" s="28"/>
      <c r="AD881" s="74"/>
      <c r="AE881" s="36"/>
      <c r="AF881" s="28"/>
      <c r="AG881" s="28"/>
      <c r="AH881" s="28"/>
      <c r="AI881" s="28"/>
      <c r="AJ881" s="28"/>
      <c r="AK881" s="28"/>
      <c r="AL881" s="18"/>
      <c r="AM881" s="18"/>
      <c r="AN881" s="18"/>
      <c r="AO881" s="227"/>
      <c r="AP881" s="212"/>
      <c r="AQ881" s="212"/>
      <c r="AR881" s="212"/>
      <c r="AS881" s="84"/>
      <c r="AT881" s="84"/>
      <c r="AU881" s="85"/>
      <c r="AV881" s="94"/>
      <c r="AW881" s="94"/>
      <c r="AX881" s="94"/>
      <c r="AY881" s="94"/>
      <c r="AZ881" s="94"/>
      <c r="BA881" s="94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</row>
    <row r="882" ht="12.75" customHeight="1">
      <c r="A882" s="18"/>
      <c r="B882" s="18"/>
      <c r="C882" s="1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9"/>
      <c r="R882" s="28"/>
      <c r="S882" s="28"/>
      <c r="T882" s="28"/>
      <c r="U882" s="28"/>
      <c r="V882" s="70"/>
      <c r="W882" s="70"/>
      <c r="X882" s="149"/>
      <c r="Y882" s="28"/>
      <c r="Z882" s="28"/>
      <c r="AA882" s="77"/>
      <c r="AB882" s="77"/>
      <c r="AC882" s="28"/>
      <c r="AD882" s="74"/>
      <c r="AE882" s="36"/>
      <c r="AF882" s="28"/>
      <c r="AG882" s="28"/>
      <c r="AH882" s="28"/>
      <c r="AI882" s="28"/>
      <c r="AJ882" s="28"/>
      <c r="AK882" s="28"/>
      <c r="AL882" s="18"/>
      <c r="AM882" s="18"/>
      <c r="AN882" s="18"/>
      <c r="AO882" s="227"/>
      <c r="AP882" s="212"/>
      <c r="AQ882" s="212"/>
      <c r="AR882" s="212"/>
      <c r="AS882" s="84"/>
      <c r="AT882" s="84"/>
      <c r="AU882" s="85"/>
      <c r="AV882" s="94"/>
      <c r="AW882" s="94"/>
      <c r="AX882" s="94"/>
      <c r="AY882" s="94"/>
      <c r="AZ882" s="94"/>
      <c r="BA882" s="94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</row>
    <row r="883" ht="12.75" customHeight="1">
      <c r="A883" s="18"/>
      <c r="B883" s="18"/>
      <c r="C883" s="1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9"/>
      <c r="R883" s="28"/>
      <c r="S883" s="28"/>
      <c r="T883" s="28"/>
      <c r="U883" s="28"/>
      <c r="V883" s="70"/>
      <c r="W883" s="70"/>
      <c r="X883" s="149"/>
      <c r="Y883" s="28"/>
      <c r="Z883" s="28"/>
      <c r="AA883" s="77"/>
      <c r="AB883" s="77"/>
      <c r="AC883" s="28"/>
      <c r="AD883" s="74"/>
      <c r="AE883" s="36"/>
      <c r="AF883" s="28"/>
      <c r="AG883" s="28"/>
      <c r="AH883" s="28"/>
      <c r="AI883" s="28"/>
      <c r="AJ883" s="28"/>
      <c r="AK883" s="28"/>
      <c r="AL883" s="18"/>
      <c r="AM883" s="18"/>
      <c r="AN883" s="18"/>
      <c r="AO883" s="227"/>
      <c r="AP883" s="212"/>
      <c r="AQ883" s="212"/>
      <c r="AR883" s="212"/>
      <c r="AS883" s="84"/>
      <c r="AT883" s="84"/>
      <c r="AU883" s="85"/>
      <c r="AV883" s="94"/>
      <c r="AW883" s="94"/>
      <c r="AX883" s="94"/>
      <c r="AY883" s="94"/>
      <c r="AZ883" s="94"/>
      <c r="BA883" s="94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</row>
    <row r="884" ht="12.75" customHeight="1">
      <c r="A884" s="18"/>
      <c r="B884" s="18"/>
      <c r="C884" s="1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9"/>
      <c r="R884" s="28"/>
      <c r="S884" s="28"/>
      <c r="T884" s="28"/>
      <c r="U884" s="28"/>
      <c r="V884" s="70"/>
      <c r="W884" s="70"/>
      <c r="X884" s="149"/>
      <c r="Y884" s="28"/>
      <c r="Z884" s="28"/>
      <c r="AA884" s="77"/>
      <c r="AB884" s="77"/>
      <c r="AC884" s="28"/>
      <c r="AD884" s="74"/>
      <c r="AE884" s="36"/>
      <c r="AF884" s="28"/>
      <c r="AG884" s="28"/>
      <c r="AH884" s="28"/>
      <c r="AI884" s="28"/>
      <c r="AJ884" s="28"/>
      <c r="AK884" s="28"/>
      <c r="AL884" s="18"/>
      <c r="AM884" s="18"/>
      <c r="AN884" s="18"/>
      <c r="AO884" s="227"/>
      <c r="AP884" s="212"/>
      <c r="AQ884" s="212"/>
      <c r="AR884" s="212"/>
      <c r="AS884" s="84"/>
      <c r="AT884" s="84"/>
      <c r="AU884" s="85"/>
      <c r="AV884" s="94"/>
      <c r="AW884" s="94"/>
      <c r="AX884" s="94"/>
      <c r="AY884" s="94"/>
      <c r="AZ884" s="94"/>
      <c r="BA884" s="94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</row>
    <row r="885" ht="12.75" customHeight="1">
      <c r="A885" s="18"/>
      <c r="B885" s="18"/>
      <c r="C885" s="1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9"/>
      <c r="R885" s="28"/>
      <c r="S885" s="28"/>
      <c r="T885" s="28"/>
      <c r="U885" s="28"/>
      <c r="V885" s="70"/>
      <c r="W885" s="70"/>
      <c r="X885" s="149"/>
      <c r="Y885" s="28"/>
      <c r="Z885" s="28"/>
      <c r="AA885" s="77"/>
      <c r="AB885" s="77"/>
      <c r="AC885" s="28"/>
      <c r="AD885" s="74"/>
      <c r="AE885" s="36"/>
      <c r="AF885" s="28"/>
      <c r="AG885" s="28"/>
      <c r="AH885" s="28"/>
      <c r="AI885" s="28"/>
      <c r="AJ885" s="28"/>
      <c r="AK885" s="28"/>
      <c r="AL885" s="18"/>
      <c r="AM885" s="18"/>
      <c r="AN885" s="18"/>
      <c r="AO885" s="227"/>
      <c r="AP885" s="212"/>
      <c r="AQ885" s="212"/>
      <c r="AR885" s="212"/>
      <c r="AS885" s="84"/>
      <c r="AT885" s="84"/>
      <c r="AU885" s="85"/>
      <c r="AV885" s="94"/>
      <c r="AW885" s="94"/>
      <c r="AX885" s="94"/>
      <c r="AY885" s="94"/>
      <c r="AZ885" s="94"/>
      <c r="BA885" s="94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</row>
    <row r="886" ht="12.75" customHeight="1">
      <c r="A886" s="18"/>
      <c r="B886" s="18"/>
      <c r="C886" s="1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9"/>
      <c r="R886" s="28"/>
      <c r="S886" s="28"/>
      <c r="T886" s="28"/>
      <c r="U886" s="28"/>
      <c r="V886" s="70"/>
      <c r="W886" s="70"/>
      <c r="X886" s="149"/>
      <c r="Y886" s="28"/>
      <c r="Z886" s="28"/>
      <c r="AA886" s="77"/>
      <c r="AB886" s="77"/>
      <c r="AC886" s="28"/>
      <c r="AD886" s="74"/>
      <c r="AE886" s="36"/>
      <c r="AF886" s="28"/>
      <c r="AG886" s="28"/>
      <c r="AH886" s="28"/>
      <c r="AI886" s="28"/>
      <c r="AJ886" s="28"/>
      <c r="AK886" s="28"/>
      <c r="AL886" s="18"/>
      <c r="AM886" s="18"/>
      <c r="AN886" s="18"/>
      <c r="AO886" s="227"/>
      <c r="AP886" s="212"/>
      <c r="AQ886" s="212"/>
      <c r="AR886" s="212"/>
      <c r="AS886" s="84"/>
      <c r="AT886" s="84"/>
      <c r="AU886" s="85"/>
      <c r="AV886" s="94"/>
      <c r="AW886" s="94"/>
      <c r="AX886" s="94"/>
      <c r="AY886" s="94"/>
      <c r="AZ886" s="94"/>
      <c r="BA886" s="94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</row>
    <row r="887" ht="12.75" customHeight="1">
      <c r="A887" s="18"/>
      <c r="B887" s="18"/>
      <c r="C887" s="1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9"/>
      <c r="R887" s="28"/>
      <c r="S887" s="28"/>
      <c r="T887" s="28"/>
      <c r="U887" s="28"/>
      <c r="V887" s="70"/>
      <c r="W887" s="70"/>
      <c r="X887" s="149"/>
      <c r="Y887" s="28"/>
      <c r="Z887" s="28"/>
      <c r="AA887" s="77"/>
      <c r="AB887" s="77"/>
      <c r="AC887" s="28"/>
      <c r="AD887" s="74"/>
      <c r="AE887" s="36"/>
      <c r="AF887" s="28"/>
      <c r="AG887" s="28"/>
      <c r="AH887" s="28"/>
      <c r="AI887" s="28"/>
      <c r="AJ887" s="28"/>
      <c r="AK887" s="28"/>
      <c r="AL887" s="18"/>
      <c r="AM887" s="18"/>
      <c r="AN887" s="18"/>
      <c r="AO887" s="227"/>
      <c r="AP887" s="212"/>
      <c r="AQ887" s="212"/>
      <c r="AR887" s="212"/>
      <c r="AS887" s="84"/>
      <c r="AT887" s="84"/>
      <c r="AU887" s="85"/>
      <c r="AV887" s="94"/>
      <c r="AW887" s="94"/>
      <c r="AX887" s="94"/>
      <c r="AY887" s="94"/>
      <c r="AZ887" s="94"/>
      <c r="BA887" s="94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</row>
    <row r="888" ht="12.75" customHeight="1">
      <c r="A888" s="18"/>
      <c r="B888" s="18"/>
      <c r="C888" s="1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9"/>
      <c r="R888" s="28"/>
      <c r="S888" s="28"/>
      <c r="T888" s="28"/>
      <c r="U888" s="28"/>
      <c r="V888" s="70"/>
      <c r="W888" s="70"/>
      <c r="X888" s="149"/>
      <c r="Y888" s="28"/>
      <c r="Z888" s="28"/>
      <c r="AA888" s="77"/>
      <c r="AB888" s="77"/>
      <c r="AC888" s="28"/>
      <c r="AD888" s="74"/>
      <c r="AE888" s="36"/>
      <c r="AF888" s="28"/>
      <c r="AG888" s="28"/>
      <c r="AH888" s="28"/>
      <c r="AI888" s="28"/>
      <c r="AJ888" s="28"/>
      <c r="AK888" s="28"/>
      <c r="AL888" s="18"/>
      <c r="AM888" s="18"/>
      <c r="AN888" s="18"/>
      <c r="AO888" s="227"/>
      <c r="AP888" s="212"/>
      <c r="AQ888" s="212"/>
      <c r="AR888" s="212"/>
      <c r="AS888" s="84"/>
      <c r="AT888" s="84"/>
      <c r="AU888" s="85"/>
      <c r="AV888" s="94"/>
      <c r="AW888" s="94"/>
      <c r="AX888" s="94"/>
      <c r="AY888" s="94"/>
      <c r="AZ888" s="94"/>
      <c r="BA888" s="94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</row>
    <row r="889" ht="12.75" customHeight="1">
      <c r="A889" s="18"/>
      <c r="B889" s="18"/>
      <c r="C889" s="1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9"/>
      <c r="R889" s="28"/>
      <c r="S889" s="28"/>
      <c r="T889" s="28"/>
      <c r="U889" s="28"/>
      <c r="V889" s="70"/>
      <c r="W889" s="70"/>
      <c r="X889" s="149"/>
      <c r="Y889" s="28"/>
      <c r="Z889" s="28"/>
      <c r="AA889" s="77"/>
      <c r="AB889" s="77"/>
      <c r="AC889" s="28"/>
      <c r="AD889" s="74"/>
      <c r="AE889" s="36"/>
      <c r="AF889" s="28"/>
      <c r="AG889" s="28"/>
      <c r="AH889" s="28"/>
      <c r="AI889" s="28"/>
      <c r="AJ889" s="28"/>
      <c r="AK889" s="28"/>
      <c r="AL889" s="18"/>
      <c r="AM889" s="18"/>
      <c r="AN889" s="18"/>
      <c r="AO889" s="227"/>
      <c r="AP889" s="212"/>
      <c r="AQ889" s="212"/>
      <c r="AR889" s="212"/>
      <c r="AS889" s="84"/>
      <c r="AT889" s="84"/>
      <c r="AU889" s="85"/>
      <c r="AV889" s="94"/>
      <c r="AW889" s="94"/>
      <c r="AX889" s="94"/>
      <c r="AY889" s="94"/>
      <c r="AZ889" s="94"/>
      <c r="BA889" s="94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</row>
    <row r="890" ht="12.75" customHeight="1">
      <c r="A890" s="18"/>
      <c r="B890" s="18"/>
      <c r="C890" s="1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9"/>
      <c r="R890" s="28"/>
      <c r="S890" s="28"/>
      <c r="T890" s="28"/>
      <c r="U890" s="28"/>
      <c r="V890" s="70"/>
      <c r="W890" s="70"/>
      <c r="X890" s="149"/>
      <c r="Y890" s="28"/>
      <c r="Z890" s="28"/>
      <c r="AA890" s="77"/>
      <c r="AB890" s="77"/>
      <c r="AC890" s="28"/>
      <c r="AD890" s="74"/>
      <c r="AE890" s="36"/>
      <c r="AF890" s="28"/>
      <c r="AG890" s="28"/>
      <c r="AH890" s="28"/>
      <c r="AI890" s="28"/>
      <c r="AJ890" s="28"/>
      <c r="AK890" s="28"/>
      <c r="AL890" s="18"/>
      <c r="AM890" s="18"/>
      <c r="AN890" s="18"/>
      <c r="AO890" s="227"/>
      <c r="AP890" s="212"/>
      <c r="AQ890" s="212"/>
      <c r="AR890" s="212"/>
      <c r="AS890" s="84"/>
      <c r="AT890" s="84"/>
      <c r="AU890" s="85"/>
      <c r="AV890" s="94"/>
      <c r="AW890" s="94"/>
      <c r="AX890" s="94"/>
      <c r="AY890" s="94"/>
      <c r="AZ890" s="94"/>
      <c r="BA890" s="94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</row>
    <row r="891" ht="12.75" customHeight="1">
      <c r="A891" s="18"/>
      <c r="B891" s="18"/>
      <c r="C891" s="1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9"/>
      <c r="R891" s="28"/>
      <c r="S891" s="28"/>
      <c r="T891" s="28"/>
      <c r="U891" s="28"/>
      <c r="V891" s="70"/>
      <c r="W891" s="70"/>
      <c r="X891" s="149"/>
      <c r="Y891" s="28"/>
      <c r="Z891" s="28"/>
      <c r="AA891" s="77"/>
      <c r="AB891" s="77"/>
      <c r="AC891" s="28"/>
      <c r="AD891" s="74"/>
      <c r="AE891" s="36"/>
      <c r="AF891" s="28"/>
      <c r="AG891" s="28"/>
      <c r="AH891" s="28"/>
      <c r="AI891" s="28"/>
      <c r="AJ891" s="28"/>
      <c r="AK891" s="28"/>
      <c r="AL891" s="18"/>
      <c r="AM891" s="18"/>
      <c r="AN891" s="18"/>
      <c r="AO891" s="227"/>
      <c r="AP891" s="212"/>
      <c r="AQ891" s="212"/>
      <c r="AR891" s="212"/>
      <c r="AS891" s="84"/>
      <c r="AT891" s="84"/>
      <c r="AU891" s="85"/>
      <c r="AV891" s="94"/>
      <c r="AW891" s="94"/>
      <c r="AX891" s="94"/>
      <c r="AY891" s="94"/>
      <c r="AZ891" s="94"/>
      <c r="BA891" s="94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</row>
    <row r="892" ht="12.75" customHeight="1">
      <c r="A892" s="18"/>
      <c r="B892" s="18"/>
      <c r="C892" s="1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9"/>
      <c r="R892" s="28"/>
      <c r="S892" s="28"/>
      <c r="T892" s="28"/>
      <c r="U892" s="28"/>
      <c r="V892" s="70"/>
      <c r="W892" s="70"/>
      <c r="X892" s="149"/>
      <c r="Y892" s="28"/>
      <c r="Z892" s="28"/>
      <c r="AA892" s="77"/>
      <c r="AB892" s="77"/>
      <c r="AC892" s="28"/>
      <c r="AD892" s="74"/>
      <c r="AE892" s="36"/>
      <c r="AF892" s="28"/>
      <c r="AG892" s="28"/>
      <c r="AH892" s="28"/>
      <c r="AI892" s="28"/>
      <c r="AJ892" s="28"/>
      <c r="AK892" s="28"/>
      <c r="AL892" s="18"/>
      <c r="AM892" s="18"/>
      <c r="AN892" s="18"/>
      <c r="AO892" s="227"/>
      <c r="AP892" s="212"/>
      <c r="AQ892" s="212"/>
      <c r="AR892" s="212"/>
      <c r="AS892" s="84"/>
      <c r="AT892" s="84"/>
      <c r="AU892" s="85"/>
      <c r="AV892" s="94"/>
      <c r="AW892" s="94"/>
      <c r="AX892" s="94"/>
      <c r="AY892" s="94"/>
      <c r="AZ892" s="94"/>
      <c r="BA892" s="94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</row>
    <row r="893" ht="12.75" customHeight="1">
      <c r="A893" s="18"/>
      <c r="B893" s="18"/>
      <c r="C893" s="1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9"/>
      <c r="R893" s="28"/>
      <c r="S893" s="28"/>
      <c r="T893" s="28"/>
      <c r="U893" s="28"/>
      <c r="V893" s="70"/>
      <c r="W893" s="70"/>
      <c r="X893" s="149"/>
      <c r="Y893" s="28"/>
      <c r="Z893" s="28"/>
      <c r="AA893" s="77"/>
      <c r="AB893" s="77"/>
      <c r="AC893" s="28"/>
      <c r="AD893" s="74"/>
      <c r="AE893" s="36"/>
      <c r="AF893" s="28"/>
      <c r="AG893" s="28"/>
      <c r="AH893" s="28"/>
      <c r="AI893" s="28"/>
      <c r="AJ893" s="28"/>
      <c r="AK893" s="28"/>
      <c r="AL893" s="18"/>
      <c r="AM893" s="18"/>
      <c r="AN893" s="18"/>
      <c r="AO893" s="227"/>
      <c r="AP893" s="212"/>
      <c r="AQ893" s="212"/>
      <c r="AR893" s="212"/>
      <c r="AS893" s="84"/>
      <c r="AT893" s="84"/>
      <c r="AU893" s="85"/>
      <c r="AV893" s="94"/>
      <c r="AW893" s="94"/>
      <c r="AX893" s="94"/>
      <c r="AY893" s="94"/>
      <c r="AZ893" s="94"/>
      <c r="BA893" s="94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</row>
    <row r="894" ht="12.75" customHeight="1">
      <c r="A894" s="18"/>
      <c r="B894" s="18"/>
      <c r="C894" s="1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9"/>
      <c r="R894" s="28"/>
      <c r="S894" s="28"/>
      <c r="T894" s="28"/>
      <c r="U894" s="28"/>
      <c r="V894" s="70"/>
      <c r="W894" s="70"/>
      <c r="X894" s="149"/>
      <c r="Y894" s="28"/>
      <c r="Z894" s="28"/>
      <c r="AA894" s="77"/>
      <c r="AB894" s="77"/>
      <c r="AC894" s="28"/>
      <c r="AD894" s="74"/>
      <c r="AE894" s="36"/>
      <c r="AF894" s="28"/>
      <c r="AG894" s="28"/>
      <c r="AH894" s="28"/>
      <c r="AI894" s="28"/>
      <c r="AJ894" s="28"/>
      <c r="AK894" s="28"/>
      <c r="AL894" s="18"/>
      <c r="AM894" s="18"/>
      <c r="AN894" s="18"/>
      <c r="AO894" s="227"/>
      <c r="AP894" s="212"/>
      <c r="AQ894" s="212"/>
      <c r="AR894" s="212"/>
      <c r="AS894" s="84"/>
      <c r="AT894" s="84"/>
      <c r="AU894" s="85"/>
      <c r="AV894" s="94"/>
      <c r="AW894" s="94"/>
      <c r="AX894" s="94"/>
      <c r="AY894" s="94"/>
      <c r="AZ894" s="94"/>
      <c r="BA894" s="94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</row>
    <row r="895" ht="12.75" customHeight="1">
      <c r="A895" s="18"/>
      <c r="B895" s="18"/>
      <c r="C895" s="1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9"/>
      <c r="R895" s="28"/>
      <c r="S895" s="28"/>
      <c r="T895" s="28"/>
      <c r="U895" s="28"/>
      <c r="V895" s="70"/>
      <c r="W895" s="70"/>
      <c r="X895" s="149"/>
      <c r="Y895" s="28"/>
      <c r="Z895" s="28"/>
      <c r="AA895" s="77"/>
      <c r="AB895" s="77"/>
      <c r="AC895" s="28"/>
      <c r="AD895" s="74"/>
      <c r="AE895" s="36"/>
      <c r="AF895" s="28"/>
      <c r="AG895" s="28"/>
      <c r="AH895" s="28"/>
      <c r="AI895" s="28"/>
      <c r="AJ895" s="28"/>
      <c r="AK895" s="28"/>
      <c r="AL895" s="18"/>
      <c r="AM895" s="18"/>
      <c r="AN895" s="18"/>
      <c r="AO895" s="227"/>
      <c r="AP895" s="212"/>
      <c r="AQ895" s="212"/>
      <c r="AR895" s="212"/>
      <c r="AS895" s="84"/>
      <c r="AT895" s="84"/>
      <c r="AU895" s="85"/>
      <c r="AV895" s="94"/>
      <c r="AW895" s="94"/>
      <c r="AX895" s="94"/>
      <c r="AY895" s="94"/>
      <c r="AZ895" s="94"/>
      <c r="BA895" s="94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</row>
    <row r="896" ht="12.75" customHeight="1">
      <c r="A896" s="18"/>
      <c r="B896" s="18"/>
      <c r="C896" s="1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9"/>
      <c r="R896" s="28"/>
      <c r="S896" s="28"/>
      <c r="T896" s="28"/>
      <c r="U896" s="28"/>
      <c r="V896" s="70"/>
      <c r="W896" s="70"/>
      <c r="X896" s="149"/>
      <c r="Y896" s="28"/>
      <c r="Z896" s="28"/>
      <c r="AA896" s="77"/>
      <c r="AB896" s="77"/>
      <c r="AC896" s="28"/>
      <c r="AD896" s="74"/>
      <c r="AE896" s="36"/>
      <c r="AF896" s="28"/>
      <c r="AG896" s="28"/>
      <c r="AH896" s="28"/>
      <c r="AI896" s="28"/>
      <c r="AJ896" s="28"/>
      <c r="AK896" s="28"/>
      <c r="AL896" s="18"/>
      <c r="AM896" s="18"/>
      <c r="AN896" s="18"/>
      <c r="AO896" s="227"/>
      <c r="AP896" s="212"/>
      <c r="AQ896" s="212"/>
      <c r="AR896" s="212"/>
      <c r="AS896" s="84"/>
      <c r="AT896" s="84"/>
      <c r="AU896" s="85"/>
      <c r="AV896" s="94"/>
      <c r="AW896" s="94"/>
      <c r="AX896" s="94"/>
      <c r="AY896" s="94"/>
      <c r="AZ896" s="94"/>
      <c r="BA896" s="94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</row>
    <row r="897" ht="12.75" customHeight="1">
      <c r="A897" s="18"/>
      <c r="B897" s="18"/>
      <c r="C897" s="1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9"/>
      <c r="R897" s="28"/>
      <c r="S897" s="28"/>
      <c r="T897" s="28"/>
      <c r="U897" s="28"/>
      <c r="V897" s="70"/>
      <c r="W897" s="70"/>
      <c r="X897" s="149"/>
      <c r="Y897" s="28"/>
      <c r="Z897" s="28"/>
      <c r="AA897" s="77"/>
      <c r="AB897" s="77"/>
      <c r="AC897" s="28"/>
      <c r="AD897" s="74"/>
      <c r="AE897" s="36"/>
      <c r="AF897" s="28"/>
      <c r="AG897" s="28"/>
      <c r="AH897" s="28"/>
      <c r="AI897" s="28"/>
      <c r="AJ897" s="28"/>
      <c r="AK897" s="28"/>
      <c r="AL897" s="18"/>
      <c r="AM897" s="18"/>
      <c r="AN897" s="18"/>
      <c r="AO897" s="227"/>
      <c r="AP897" s="212"/>
      <c r="AQ897" s="212"/>
      <c r="AR897" s="212"/>
      <c r="AS897" s="84"/>
      <c r="AT897" s="84"/>
      <c r="AU897" s="85"/>
      <c r="AV897" s="94"/>
      <c r="AW897" s="94"/>
      <c r="AX897" s="94"/>
      <c r="AY897" s="94"/>
      <c r="AZ897" s="94"/>
      <c r="BA897" s="94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</row>
    <row r="898" ht="12.75" customHeight="1">
      <c r="A898" s="18"/>
      <c r="B898" s="18"/>
      <c r="C898" s="1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9"/>
      <c r="R898" s="28"/>
      <c r="S898" s="28"/>
      <c r="T898" s="28"/>
      <c r="U898" s="28"/>
      <c r="V898" s="70"/>
      <c r="W898" s="70"/>
      <c r="X898" s="149"/>
      <c r="Y898" s="28"/>
      <c r="Z898" s="28"/>
      <c r="AA898" s="77"/>
      <c r="AB898" s="77"/>
      <c r="AC898" s="28"/>
      <c r="AD898" s="74"/>
      <c r="AE898" s="36"/>
      <c r="AF898" s="28"/>
      <c r="AG898" s="28"/>
      <c r="AH898" s="28"/>
      <c r="AI898" s="28"/>
      <c r="AJ898" s="28"/>
      <c r="AK898" s="28"/>
      <c r="AL898" s="18"/>
      <c r="AM898" s="18"/>
      <c r="AN898" s="18"/>
      <c r="AO898" s="227"/>
      <c r="AP898" s="212"/>
      <c r="AQ898" s="212"/>
      <c r="AR898" s="212"/>
      <c r="AS898" s="84"/>
      <c r="AT898" s="84"/>
      <c r="AU898" s="85"/>
      <c r="AV898" s="94"/>
      <c r="AW898" s="94"/>
      <c r="AX898" s="94"/>
      <c r="AY898" s="94"/>
      <c r="AZ898" s="94"/>
      <c r="BA898" s="94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</row>
    <row r="899" ht="12.75" customHeight="1">
      <c r="A899" s="18"/>
      <c r="B899" s="18"/>
      <c r="C899" s="1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9"/>
      <c r="R899" s="28"/>
      <c r="S899" s="28"/>
      <c r="T899" s="28"/>
      <c r="U899" s="28"/>
      <c r="V899" s="70"/>
      <c r="W899" s="70"/>
      <c r="X899" s="149"/>
      <c r="Y899" s="28"/>
      <c r="Z899" s="28"/>
      <c r="AA899" s="77"/>
      <c r="AB899" s="77"/>
      <c r="AC899" s="28"/>
      <c r="AD899" s="74"/>
      <c r="AE899" s="36"/>
      <c r="AF899" s="28"/>
      <c r="AG899" s="28"/>
      <c r="AH899" s="28"/>
      <c r="AI899" s="28"/>
      <c r="AJ899" s="28"/>
      <c r="AK899" s="28"/>
      <c r="AL899" s="18"/>
      <c r="AM899" s="18"/>
      <c r="AN899" s="18"/>
      <c r="AO899" s="227"/>
      <c r="AP899" s="212"/>
      <c r="AQ899" s="212"/>
      <c r="AR899" s="212"/>
      <c r="AS899" s="84"/>
      <c r="AT899" s="84"/>
      <c r="AU899" s="85"/>
      <c r="AV899" s="94"/>
      <c r="AW899" s="94"/>
      <c r="AX899" s="94"/>
      <c r="AY899" s="94"/>
      <c r="AZ899" s="94"/>
      <c r="BA899" s="94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</row>
    <row r="900" ht="12.75" customHeight="1">
      <c r="A900" s="18"/>
      <c r="B900" s="18"/>
      <c r="C900" s="1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9"/>
      <c r="R900" s="28"/>
      <c r="S900" s="28"/>
      <c r="T900" s="28"/>
      <c r="U900" s="28"/>
      <c r="V900" s="70"/>
      <c r="W900" s="70"/>
      <c r="X900" s="149"/>
      <c r="Y900" s="28"/>
      <c r="Z900" s="28"/>
      <c r="AA900" s="77"/>
      <c r="AB900" s="77"/>
      <c r="AC900" s="28"/>
      <c r="AD900" s="74"/>
      <c r="AE900" s="36"/>
      <c r="AF900" s="28"/>
      <c r="AG900" s="28"/>
      <c r="AH900" s="28"/>
      <c r="AI900" s="28"/>
      <c r="AJ900" s="28"/>
      <c r="AK900" s="28"/>
      <c r="AL900" s="18"/>
      <c r="AM900" s="18"/>
      <c r="AN900" s="18"/>
      <c r="AO900" s="227"/>
      <c r="AP900" s="212"/>
      <c r="AQ900" s="212"/>
      <c r="AR900" s="212"/>
      <c r="AS900" s="84"/>
      <c r="AT900" s="84"/>
      <c r="AU900" s="85"/>
      <c r="AV900" s="94"/>
      <c r="AW900" s="94"/>
      <c r="AX900" s="94"/>
      <c r="AY900" s="94"/>
      <c r="AZ900" s="94"/>
      <c r="BA900" s="94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</row>
    <row r="901" ht="12.75" customHeight="1">
      <c r="A901" s="18"/>
      <c r="B901" s="18"/>
      <c r="C901" s="1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9"/>
      <c r="R901" s="28"/>
      <c r="S901" s="28"/>
      <c r="T901" s="28"/>
      <c r="U901" s="28"/>
      <c r="V901" s="70"/>
      <c r="W901" s="70"/>
      <c r="X901" s="149"/>
      <c r="Y901" s="28"/>
      <c r="Z901" s="28"/>
      <c r="AA901" s="77"/>
      <c r="AB901" s="77"/>
      <c r="AC901" s="28"/>
      <c r="AD901" s="74"/>
      <c r="AE901" s="36"/>
      <c r="AF901" s="28"/>
      <c r="AG901" s="28"/>
      <c r="AH901" s="28"/>
      <c r="AI901" s="28"/>
      <c r="AJ901" s="28"/>
      <c r="AK901" s="28"/>
      <c r="AL901" s="18"/>
      <c r="AM901" s="18"/>
      <c r="AN901" s="18"/>
      <c r="AO901" s="227"/>
      <c r="AP901" s="212"/>
      <c r="AQ901" s="212"/>
      <c r="AR901" s="212"/>
      <c r="AS901" s="84"/>
      <c r="AT901" s="84"/>
      <c r="AU901" s="85"/>
      <c r="AV901" s="94"/>
      <c r="AW901" s="94"/>
      <c r="AX901" s="94"/>
      <c r="AY901" s="94"/>
      <c r="AZ901" s="94"/>
      <c r="BA901" s="94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</row>
  </sheetData>
  <mergeCells count="8">
    <mergeCell ref="B56:F56"/>
    <mergeCell ref="I56:M56"/>
    <mergeCell ref="B3:F3"/>
    <mergeCell ref="B17:F17"/>
    <mergeCell ref="B18:F18"/>
    <mergeCell ref="B31:F31"/>
    <mergeCell ref="B32:F32"/>
    <mergeCell ref="M50:M5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7.29" defaultRowHeight="15.0"/>
  <cols>
    <col customWidth="1" min="1" max="1" width="2.14"/>
    <col customWidth="1" min="2" max="2" width="26.57"/>
    <col customWidth="1" min="3" max="4" width="13.43"/>
    <col customWidth="1" min="5" max="5" width="11.43"/>
    <col customWidth="1" min="6" max="6" width="11.86"/>
    <col customWidth="1" min="7" max="7" width="0.86"/>
    <col customWidth="1" min="8" max="8" width="14.86"/>
    <col customWidth="1" min="9" max="9" width="14.57"/>
    <col customWidth="1" min="10" max="10" width="10.86"/>
    <col customWidth="1" min="11" max="11" width="14.57"/>
    <col customWidth="1" min="12" max="12" width="14.86"/>
    <col customWidth="1" min="13" max="13" width="14.0"/>
    <col customWidth="1" min="14" max="14" width="1.86"/>
    <col customWidth="1" hidden="1" min="15" max="15" width="3.29"/>
    <col customWidth="1" min="16" max="16" width="6.43"/>
    <col customWidth="1" min="17" max="17" width="9.57"/>
    <col customWidth="1" min="18" max="18" width="6.29"/>
    <col customWidth="1" min="19" max="19" width="5.14"/>
    <col customWidth="1" min="20" max="20" width="5.29"/>
    <col customWidth="1" min="21" max="21" width="9.43"/>
    <col customWidth="1" min="22" max="22" width="8.14"/>
    <col customWidth="1" min="23" max="23" width="7.29"/>
    <col customWidth="1" min="24" max="24" width="10.29"/>
    <col customWidth="1" min="25" max="25" width="7.43"/>
    <col customWidth="1" min="26" max="26" width="7.0"/>
    <col customWidth="1" min="27" max="27" width="5.71"/>
    <col customWidth="1" hidden="1" min="28" max="28" width="4.86"/>
    <col customWidth="1" min="29" max="29" width="6.57"/>
    <col customWidth="1" min="30" max="30" width="5.43"/>
    <col customWidth="1" min="31" max="32" width="4.43"/>
    <col customWidth="1" min="33" max="33" width="6.29"/>
    <col customWidth="1" min="34" max="34" width="4.86"/>
    <col customWidth="1" min="35" max="35" width="6.29"/>
    <col customWidth="1" min="36" max="36" width="4.29"/>
    <col customWidth="1" min="37" max="37" width="0.86"/>
    <col customWidth="1" hidden="1" min="38" max="38" width="9.43"/>
    <col customWidth="1" hidden="1" min="39" max="39" width="6.86"/>
    <col customWidth="1" hidden="1" min="40" max="40" width="4.0"/>
    <col customWidth="1" hidden="1" min="41" max="41" width="9.71"/>
    <col customWidth="1" hidden="1" min="42" max="43" width="8.14"/>
    <col customWidth="1" hidden="1" min="44" max="44" width="10.86"/>
    <col customWidth="1" min="45" max="45" width="7.57"/>
    <col customWidth="1" hidden="1" min="46" max="46" width="7.71"/>
    <col customWidth="1" hidden="1" min="47" max="47" width="9.14"/>
    <col customWidth="1" min="48" max="48" width="10.71"/>
    <col customWidth="1" hidden="1" min="49" max="49" width="9.14"/>
    <col customWidth="1" hidden="1" min="50" max="50" width="3.43"/>
    <col customWidth="1" min="51" max="51" width="9.29"/>
    <col customWidth="1" hidden="1" min="52" max="52" width="7.71"/>
    <col customWidth="1" hidden="1" min="53" max="53" width="49.14"/>
    <col customWidth="1" min="54" max="54" width="7.29"/>
    <col customWidth="1" hidden="1" min="55" max="56" width="7.29"/>
    <col customWidth="1" min="57" max="57" width="7.29"/>
    <col customWidth="1" hidden="1" min="58" max="59" width="7.29"/>
    <col customWidth="1" min="60" max="60" width="6.71"/>
    <col customWidth="1" hidden="1" min="61" max="61" width="7.29"/>
    <col customWidth="1" hidden="1" min="62" max="62" width="49.14"/>
    <col customWidth="1" hidden="1" min="63" max="63" width="8.29"/>
    <col customWidth="1" hidden="1" min="64" max="64" width="8.14"/>
    <col customWidth="1" min="65" max="65" width="8.14"/>
    <col customWidth="1" hidden="1" min="66" max="66" width="8.14"/>
    <col customWidth="1" min="67" max="67" width="7.29"/>
    <col customWidth="1" hidden="1" min="68" max="68" width="7.29"/>
    <col customWidth="1" hidden="1" min="69" max="69" width="7.71"/>
    <col customWidth="1" min="70" max="70" width="7.71"/>
    <col customWidth="1" hidden="1" min="71" max="71" width="7.71"/>
    <col customWidth="1" hidden="1" min="72" max="72" width="7.29"/>
    <col customWidth="1" min="73" max="73" width="7.29"/>
    <col customWidth="1" hidden="1" min="74" max="74" width="7.29"/>
    <col customWidth="1" hidden="1" min="75" max="75" width="7.71"/>
    <col customWidth="1" min="76" max="76" width="7.71"/>
    <col customWidth="1" hidden="1" min="77" max="77" width="7.71"/>
    <col customWidth="1" min="78" max="78" width="2.43"/>
    <col customWidth="1" hidden="1" min="79" max="79" width="10.0"/>
    <col customWidth="1" min="80" max="80" width="10.0"/>
    <col customWidth="1" min="81" max="81" width="10.86"/>
    <col customWidth="1" min="82" max="82" width="9.43"/>
    <col customWidth="1" min="83" max="83" width="9.71"/>
    <col customWidth="1" hidden="1" min="84" max="89" width="11.86"/>
    <col customWidth="1" hidden="1" min="90" max="91" width="11.43"/>
    <col customWidth="1" min="92" max="99" width="9.14"/>
    <col customWidth="1" hidden="1" min="100" max="107" width="10.71"/>
    <col customWidth="1" hidden="1" min="108" max="110" width="9.43"/>
    <col customWidth="1" hidden="1" min="111" max="112" width="9.71"/>
    <col customWidth="1" hidden="1" min="113" max="119" width="11.14"/>
    <col customWidth="1" min="120" max="131" width="9.14"/>
    <col customWidth="1" hidden="1" min="132" max="134" width="10.0"/>
    <col customWidth="1" hidden="1" min="135" max="135" width="10.14"/>
    <col customWidth="1" hidden="1" min="136" max="143" width="0.14"/>
  </cols>
  <sheetData>
    <row r="1" ht="13.5" customHeight="1">
      <c r="A1" s="1" t="s">
        <v>0</v>
      </c>
      <c r="B1" s="2" t="s">
        <v>1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3"/>
      <c r="S1" s="3"/>
      <c r="T1" s="3"/>
      <c r="U1" s="5"/>
      <c r="V1" s="5"/>
      <c r="W1" s="2"/>
      <c r="X1" s="6"/>
      <c r="Y1" s="7"/>
      <c r="Z1" s="7"/>
      <c r="AA1" s="8"/>
      <c r="AB1" s="8"/>
      <c r="AC1" s="9"/>
      <c r="AD1" s="10"/>
      <c r="AE1" s="3"/>
      <c r="AF1" s="3"/>
      <c r="AG1" s="3"/>
      <c r="AH1" s="3"/>
      <c r="AI1" s="3"/>
      <c r="AJ1" s="3"/>
      <c r="AK1" s="3"/>
      <c r="AL1" s="3"/>
      <c r="AM1" s="3"/>
      <c r="AN1" s="3"/>
      <c r="AO1" s="11"/>
      <c r="AP1" s="12"/>
      <c r="AQ1" s="12"/>
      <c r="AR1" s="12"/>
      <c r="AS1" s="11"/>
      <c r="AT1" s="11"/>
      <c r="AU1" s="13"/>
      <c r="AV1" s="13"/>
      <c r="AW1" s="13"/>
      <c r="AX1" s="13"/>
      <c r="AY1" s="13"/>
      <c r="AZ1" s="13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5"/>
      <c r="CB1" s="15"/>
      <c r="CC1" s="16"/>
      <c r="CD1" s="16"/>
      <c r="CE1" s="16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</row>
    <row r="2" ht="13.5" customHeight="1">
      <c r="A2" s="2"/>
      <c r="B2" s="5" t="s">
        <v>2</v>
      </c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5" t="s">
        <v>3</v>
      </c>
      <c r="S2" s="3"/>
      <c r="T2" s="5"/>
      <c r="U2" s="5"/>
      <c r="V2" s="5"/>
      <c r="W2" s="5"/>
      <c r="X2" s="6"/>
      <c r="Y2" s="7"/>
      <c r="Z2" s="7"/>
      <c r="AA2" s="8"/>
      <c r="AB2" s="8"/>
      <c r="AC2" s="9"/>
      <c r="AD2" s="10"/>
      <c r="AE2" s="5"/>
      <c r="AF2" s="5"/>
      <c r="AG2" s="12"/>
      <c r="AH2" s="5"/>
      <c r="AI2" s="5"/>
      <c r="AJ2" s="5"/>
      <c r="AK2" s="3"/>
      <c r="AL2" s="19" t="s">
        <v>4</v>
      </c>
      <c r="AM2" s="5"/>
      <c r="AN2" s="3"/>
      <c r="AO2" s="11"/>
      <c r="AP2" s="12"/>
      <c r="AQ2" s="12"/>
      <c r="AR2" s="12"/>
      <c r="AS2" s="20" t="s">
        <v>5</v>
      </c>
      <c r="AT2" s="20"/>
      <c r="AU2" s="13"/>
      <c r="AV2" s="21"/>
      <c r="AW2" s="21"/>
      <c r="AX2" s="13"/>
      <c r="AY2" s="13"/>
      <c r="AZ2" s="13"/>
      <c r="BA2" s="21" t="s">
        <v>5</v>
      </c>
      <c r="BB2" s="2"/>
      <c r="BC2" s="2"/>
      <c r="BD2" s="2"/>
      <c r="BE2" s="2"/>
      <c r="BF2" s="2"/>
      <c r="BG2" s="2"/>
      <c r="BH2" s="21" t="s">
        <v>5</v>
      </c>
      <c r="BI2" s="21"/>
      <c r="BJ2" s="21" t="s">
        <v>5</v>
      </c>
      <c r="BK2" s="2"/>
      <c r="BL2" s="2"/>
      <c r="BM2" s="2"/>
      <c r="BN2" s="2"/>
      <c r="BO2" s="2"/>
      <c r="BP2" s="2"/>
      <c r="BQ2" s="21"/>
      <c r="BR2" s="2"/>
      <c r="BS2" s="2"/>
      <c r="BT2" s="2"/>
      <c r="BU2" s="2"/>
      <c r="BV2" s="2"/>
      <c r="BW2" s="2"/>
      <c r="BX2" s="2"/>
      <c r="BY2" s="2"/>
      <c r="BZ2" s="14"/>
      <c r="CA2" s="2"/>
      <c r="CB2" s="2"/>
      <c r="CC2" s="16"/>
      <c r="CD2" s="16"/>
      <c r="CE2" s="16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</row>
    <row r="3" ht="13.5" customHeight="1">
      <c r="A3" s="2"/>
      <c r="B3" s="19" t="s">
        <v>6</v>
      </c>
      <c r="G3" s="2"/>
      <c r="H3" s="2"/>
      <c r="I3" s="2"/>
      <c r="J3" s="2"/>
      <c r="K3" s="2"/>
      <c r="L3" s="2"/>
      <c r="M3" s="2"/>
      <c r="N3" s="2"/>
      <c r="O3" s="2"/>
      <c r="P3" s="2"/>
      <c r="Q3" s="4"/>
      <c r="R3" s="3"/>
      <c r="S3" s="3"/>
      <c r="T3" s="3"/>
      <c r="U3" s="5"/>
      <c r="V3" s="5"/>
      <c r="W3" s="3"/>
      <c r="X3" s="6"/>
      <c r="Y3" s="22"/>
      <c r="Z3" s="22"/>
      <c r="AA3" s="8"/>
      <c r="AB3" s="8"/>
      <c r="AC3" s="8"/>
      <c r="AD3" s="23"/>
      <c r="AE3" s="3"/>
      <c r="AF3" s="3"/>
      <c r="AG3" s="3"/>
      <c r="AH3" s="3"/>
      <c r="AI3" s="3"/>
      <c r="AJ3" s="3"/>
      <c r="AK3" s="3"/>
      <c r="AL3" s="19" t="s">
        <v>7</v>
      </c>
      <c r="AM3" s="3"/>
      <c r="AN3" s="3"/>
      <c r="AO3" s="24"/>
      <c r="AP3" s="25"/>
      <c r="AQ3" s="25"/>
      <c r="AR3" s="25"/>
      <c r="AS3" s="20" t="s">
        <v>8</v>
      </c>
      <c r="AT3" s="20"/>
      <c r="AU3" s="13"/>
      <c r="AV3" s="21"/>
      <c r="AW3" s="21"/>
      <c r="AX3" s="13"/>
      <c r="AY3" s="13"/>
      <c r="AZ3" s="13"/>
      <c r="BA3" s="21" t="s">
        <v>8</v>
      </c>
      <c r="BB3" s="15"/>
      <c r="BC3" s="15"/>
      <c r="BD3" s="15"/>
      <c r="BE3" s="15"/>
      <c r="BF3" s="15"/>
      <c r="BG3" s="15"/>
      <c r="BH3" s="21" t="s">
        <v>8</v>
      </c>
      <c r="BI3" s="21"/>
      <c r="BJ3" s="21" t="s">
        <v>8</v>
      </c>
      <c r="BK3" s="15"/>
      <c r="BL3" s="15"/>
      <c r="BM3" s="15"/>
      <c r="BN3" s="15"/>
      <c r="BO3" s="15"/>
      <c r="BP3" s="15"/>
      <c r="BQ3" s="21"/>
      <c r="BR3" s="15"/>
      <c r="BS3" s="15"/>
      <c r="BT3" s="15"/>
      <c r="BU3" s="15"/>
      <c r="BV3" s="15"/>
      <c r="BW3" s="15"/>
      <c r="BX3" s="15"/>
      <c r="BY3" s="15"/>
      <c r="BZ3" s="14"/>
      <c r="CA3" s="15"/>
      <c r="CB3" s="15"/>
      <c r="CC3" s="16"/>
      <c r="CD3" s="16"/>
      <c r="CE3" s="16"/>
      <c r="CF3" s="17">
        <v>1.0</v>
      </c>
      <c r="CG3" s="17">
        <v>1.0</v>
      </c>
      <c r="CH3" s="17">
        <v>1.0</v>
      </c>
      <c r="CI3" s="17">
        <v>1.0</v>
      </c>
      <c r="CJ3" s="17">
        <v>1.0</v>
      </c>
      <c r="CK3" s="17">
        <v>1.0</v>
      </c>
      <c r="CL3" s="17">
        <v>1.0</v>
      </c>
      <c r="CM3" s="17">
        <v>2.0</v>
      </c>
      <c r="CN3" s="17">
        <v>2.0</v>
      </c>
      <c r="CO3" s="17">
        <v>2.0</v>
      </c>
      <c r="CP3" s="17">
        <v>2.0</v>
      </c>
      <c r="CQ3" s="17">
        <v>2.0</v>
      </c>
      <c r="CR3" s="17">
        <v>2.0</v>
      </c>
      <c r="CS3" s="17">
        <v>2.0</v>
      </c>
      <c r="CT3" s="17">
        <v>2.0</v>
      </c>
      <c r="CU3" s="17">
        <v>2.0</v>
      </c>
      <c r="CV3" s="17">
        <v>3.0</v>
      </c>
      <c r="CW3" s="17">
        <v>3.0</v>
      </c>
      <c r="CX3" s="17">
        <v>3.0</v>
      </c>
      <c r="CY3" s="17">
        <v>3.0</v>
      </c>
      <c r="CZ3" s="17">
        <v>3.0</v>
      </c>
      <c r="DA3" s="17">
        <v>3.0</v>
      </c>
      <c r="DB3" s="17">
        <v>3.0</v>
      </c>
      <c r="DC3" s="17">
        <v>3.0</v>
      </c>
      <c r="DD3" s="17">
        <v>1.0</v>
      </c>
      <c r="DE3" s="17">
        <v>1.0</v>
      </c>
      <c r="DF3" s="17">
        <v>1.0</v>
      </c>
      <c r="DG3" s="17">
        <v>1.0</v>
      </c>
      <c r="DH3" s="17">
        <v>1.0</v>
      </c>
      <c r="DI3" s="17">
        <v>1.0</v>
      </c>
      <c r="DJ3" s="17">
        <v>1.0</v>
      </c>
      <c r="DK3" s="17">
        <v>1.0</v>
      </c>
      <c r="DL3" s="17">
        <v>1.0</v>
      </c>
      <c r="DM3" s="17">
        <v>1.0</v>
      </c>
      <c r="DN3" s="17">
        <v>1.0</v>
      </c>
      <c r="DO3" s="17">
        <v>1.0</v>
      </c>
      <c r="DP3" s="17">
        <v>2.0</v>
      </c>
      <c r="DQ3" s="17">
        <v>2.0</v>
      </c>
      <c r="DR3" s="17">
        <v>2.0</v>
      </c>
      <c r="DS3" s="17">
        <v>2.0</v>
      </c>
      <c r="DT3" s="17">
        <v>2.0</v>
      </c>
      <c r="DU3" s="17">
        <v>2.0</v>
      </c>
      <c r="DV3" s="17">
        <v>2.0</v>
      </c>
      <c r="DW3" s="17">
        <v>2.0</v>
      </c>
      <c r="DX3" s="17">
        <v>2.0</v>
      </c>
      <c r="DY3" s="17">
        <v>2.0</v>
      </c>
      <c r="DZ3" s="17">
        <v>2.0</v>
      </c>
      <c r="EA3" s="17">
        <v>2.0</v>
      </c>
      <c r="EB3" s="17">
        <v>3.0</v>
      </c>
      <c r="EC3" s="17">
        <v>3.0</v>
      </c>
      <c r="ED3" s="17">
        <v>3.0</v>
      </c>
      <c r="EE3" s="17">
        <v>3.0</v>
      </c>
      <c r="EF3" s="17">
        <v>3.0</v>
      </c>
      <c r="EG3" s="17">
        <v>3.0</v>
      </c>
      <c r="EH3" s="17">
        <v>3.0</v>
      </c>
      <c r="EI3" s="17">
        <v>3.0</v>
      </c>
      <c r="EJ3" s="17">
        <v>3.0</v>
      </c>
      <c r="EK3" s="17">
        <v>3.0</v>
      </c>
      <c r="EL3" s="17">
        <v>3.0</v>
      </c>
      <c r="EM3" s="17">
        <v>3.0</v>
      </c>
    </row>
    <row r="4" ht="13.5" customHeight="1">
      <c r="A4" s="2"/>
      <c r="B4" s="2" t="s">
        <v>1</v>
      </c>
      <c r="C4" s="2"/>
      <c r="D4" s="3"/>
      <c r="E4" s="3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4"/>
      <c r="R4" s="3"/>
      <c r="S4" s="3"/>
      <c r="T4" s="3"/>
      <c r="U4" s="18"/>
      <c r="V4" s="5"/>
      <c r="W4" s="3"/>
      <c r="X4" s="6"/>
      <c r="Y4" s="22"/>
      <c r="Z4" s="22"/>
      <c r="AA4" s="8"/>
      <c r="AB4" s="8"/>
      <c r="AC4" s="8"/>
      <c r="AD4" s="23"/>
      <c r="AE4" s="3"/>
      <c r="AF4" s="3"/>
      <c r="AG4" s="3"/>
      <c r="AH4" s="3"/>
      <c r="AI4" s="3"/>
      <c r="AJ4" s="3"/>
      <c r="AK4" s="3"/>
      <c r="AL4" s="19" t="s">
        <v>9</v>
      </c>
      <c r="AM4" s="3"/>
      <c r="AN4" s="3"/>
      <c r="AO4" s="24"/>
      <c r="AP4" s="26" t="str">
        <f t="shared" ref="AP4:AQ4" si="1">E6</f>
        <v>16-17</v>
      </c>
      <c r="AQ4" s="27" t="str">
        <f t="shared" si="1"/>
        <v>17-18</v>
      </c>
      <c r="AR4" s="26" t="s">
        <v>10</v>
      </c>
      <c r="AS4" s="24"/>
      <c r="AT4" s="24"/>
      <c r="AU4" s="13"/>
      <c r="AV4" s="21"/>
      <c r="AW4" s="21"/>
      <c r="AX4" s="13"/>
      <c r="AY4" s="13"/>
      <c r="AZ4" s="13"/>
      <c r="BA4" s="21"/>
      <c r="BB4" s="15"/>
      <c r="BC4" s="15"/>
      <c r="BD4" s="15"/>
      <c r="BE4" s="15"/>
      <c r="BF4" s="15"/>
      <c r="BG4" s="15"/>
      <c r="BH4" s="21"/>
      <c r="BI4" s="21"/>
      <c r="BJ4" s="21"/>
      <c r="BK4" s="15"/>
      <c r="BL4" s="15"/>
      <c r="BM4" s="15"/>
      <c r="BN4" s="15"/>
      <c r="BO4" s="15"/>
      <c r="BP4" s="15"/>
      <c r="BQ4" s="21"/>
      <c r="BR4" s="15"/>
      <c r="BS4" s="15"/>
      <c r="BT4" s="15"/>
      <c r="BU4" s="15"/>
      <c r="BV4" s="15"/>
      <c r="BW4" s="15"/>
      <c r="BX4" s="15"/>
      <c r="BY4" s="15"/>
      <c r="BZ4" s="14"/>
      <c r="CA4" s="15"/>
      <c r="CB4" s="15"/>
      <c r="CC4" s="16"/>
      <c r="CD4" s="16"/>
      <c r="CE4" s="16"/>
      <c r="CF4" s="17" t="s">
        <v>11</v>
      </c>
      <c r="CG4" s="17" t="s">
        <v>11</v>
      </c>
      <c r="CH4" s="17" t="s">
        <v>11</v>
      </c>
      <c r="CI4" s="17" t="s">
        <v>11</v>
      </c>
      <c r="CJ4" s="17" t="s">
        <v>11</v>
      </c>
      <c r="CK4" s="17" t="s">
        <v>11</v>
      </c>
      <c r="CL4" s="17" t="s">
        <v>11</v>
      </c>
      <c r="CM4" s="17" t="s">
        <v>11</v>
      </c>
      <c r="CN4" s="17" t="s">
        <v>11</v>
      </c>
      <c r="CO4" s="17" t="s">
        <v>11</v>
      </c>
      <c r="CP4" s="17" t="s">
        <v>11</v>
      </c>
      <c r="CQ4" s="17" t="s">
        <v>11</v>
      </c>
      <c r="CR4" s="17" t="s">
        <v>11</v>
      </c>
      <c r="CS4" s="17" t="s">
        <v>11</v>
      </c>
      <c r="CT4" s="17" t="s">
        <v>11</v>
      </c>
      <c r="CU4" s="17" t="s">
        <v>11</v>
      </c>
      <c r="CV4" s="17" t="s">
        <v>11</v>
      </c>
      <c r="CW4" s="17" t="s">
        <v>11</v>
      </c>
      <c r="CX4" s="17" t="s">
        <v>11</v>
      </c>
      <c r="CY4" s="17" t="s">
        <v>11</v>
      </c>
      <c r="CZ4" s="17" t="s">
        <v>11</v>
      </c>
      <c r="DA4" s="17" t="s">
        <v>11</v>
      </c>
      <c r="DB4" s="17" t="s">
        <v>11</v>
      </c>
      <c r="DC4" s="17" t="s">
        <v>11</v>
      </c>
      <c r="DD4" s="17" t="s">
        <v>12</v>
      </c>
      <c r="DE4" s="17" t="s">
        <v>12</v>
      </c>
      <c r="DF4" s="17" t="s">
        <v>12</v>
      </c>
      <c r="DG4" s="17" t="s">
        <v>12</v>
      </c>
      <c r="DH4" s="17" t="s">
        <v>12</v>
      </c>
      <c r="DI4" s="17" t="s">
        <v>12</v>
      </c>
      <c r="DJ4" s="17" t="s">
        <v>12</v>
      </c>
      <c r="DK4" s="17" t="s">
        <v>12</v>
      </c>
      <c r="DL4" s="17" t="s">
        <v>12</v>
      </c>
      <c r="DM4" s="17" t="s">
        <v>12</v>
      </c>
      <c r="DN4" s="17" t="s">
        <v>12</v>
      </c>
      <c r="DO4" s="17" t="s">
        <v>12</v>
      </c>
      <c r="DP4" s="17" t="s">
        <v>12</v>
      </c>
      <c r="DQ4" s="17" t="s">
        <v>12</v>
      </c>
      <c r="DR4" s="17" t="s">
        <v>12</v>
      </c>
      <c r="DS4" s="17" t="s">
        <v>12</v>
      </c>
      <c r="DT4" s="17" t="s">
        <v>12</v>
      </c>
      <c r="DU4" s="17" t="s">
        <v>12</v>
      </c>
      <c r="DV4" s="17" t="s">
        <v>12</v>
      </c>
      <c r="DW4" s="17" t="s">
        <v>12</v>
      </c>
      <c r="DX4" s="17" t="s">
        <v>12</v>
      </c>
      <c r="DY4" s="17" t="s">
        <v>12</v>
      </c>
      <c r="DZ4" s="17" t="s">
        <v>12</v>
      </c>
      <c r="EA4" s="17" t="s">
        <v>12</v>
      </c>
      <c r="EB4" s="17" t="s">
        <v>12</v>
      </c>
      <c r="EC4" s="17" t="s">
        <v>12</v>
      </c>
      <c r="ED4" s="17" t="s">
        <v>12</v>
      </c>
      <c r="EE4" s="17" t="s">
        <v>12</v>
      </c>
      <c r="EF4" s="17" t="s">
        <v>12</v>
      </c>
      <c r="EG4" s="17" t="s">
        <v>12</v>
      </c>
      <c r="EH4" s="17" t="s">
        <v>12</v>
      </c>
      <c r="EI4" s="17" t="s">
        <v>12</v>
      </c>
      <c r="EJ4" s="17" t="s">
        <v>12</v>
      </c>
      <c r="EK4" s="17" t="s">
        <v>12</v>
      </c>
      <c r="EL4" s="17" t="s">
        <v>12</v>
      </c>
      <c r="EM4" s="17" t="s">
        <v>12</v>
      </c>
    </row>
    <row r="5" ht="14.25" customHeight="1">
      <c r="A5" s="18"/>
      <c r="B5" s="18"/>
      <c r="C5" s="18"/>
      <c r="D5" s="28"/>
      <c r="E5" s="28"/>
      <c r="F5" s="3"/>
      <c r="G5" s="18"/>
      <c r="H5" s="18"/>
      <c r="I5" s="18"/>
      <c r="J5" s="18"/>
      <c r="K5" s="18"/>
      <c r="L5" s="18"/>
      <c r="M5" s="18"/>
      <c r="N5" s="18"/>
      <c r="O5" s="18"/>
      <c r="P5" s="28"/>
      <c r="Q5" s="29"/>
      <c r="R5" s="30"/>
      <c r="S5" s="28"/>
      <c r="T5" s="30"/>
      <c r="U5" s="30"/>
      <c r="V5" s="30"/>
      <c r="W5" s="31"/>
      <c r="X5" s="32"/>
      <c r="Y5" s="33">
        <v>42552.0</v>
      </c>
      <c r="Z5" s="35"/>
      <c r="AA5" s="36" t="str">
        <f t="shared" ref="AA5:AB5" si="2">E6</f>
        <v>16-17</v>
      </c>
      <c r="AB5" s="36" t="str">
        <f t="shared" si="2"/>
        <v>17-18</v>
      </c>
      <c r="AC5" s="37"/>
      <c r="AD5" s="38"/>
      <c r="AE5" s="30"/>
      <c r="AF5" s="30"/>
      <c r="AG5" s="30"/>
      <c r="AH5" s="30"/>
      <c r="AI5" s="39"/>
      <c r="AJ5" s="30"/>
      <c r="AK5" s="3"/>
      <c r="AL5" s="40" t="s">
        <v>13</v>
      </c>
      <c r="AM5" s="28"/>
      <c r="AN5" s="3"/>
      <c r="AO5" s="41" t="s">
        <v>14</v>
      </c>
      <c r="AP5" s="42" t="s">
        <v>15</v>
      </c>
      <c r="AQ5" s="42" t="s">
        <v>16</v>
      </c>
      <c r="AR5" s="42" t="s">
        <v>17</v>
      </c>
      <c r="AS5" s="43" t="str">
        <f>$E$6</f>
        <v>16-17</v>
      </c>
      <c r="AT5" s="41" t="s">
        <v>14</v>
      </c>
      <c r="AU5" s="44" t="str">
        <f>$D6</f>
        <v>15-16</v>
      </c>
      <c r="AV5" s="43" t="str">
        <f>$E$6</f>
        <v>16-17</v>
      </c>
      <c r="AW5" s="44" t="str">
        <f>$F6</f>
        <v>17-18</v>
      </c>
      <c r="AX5" s="44" t="str">
        <f>$D6</f>
        <v>15-16</v>
      </c>
      <c r="AY5" s="44" t="str">
        <f>$E6</f>
        <v>16-17</v>
      </c>
      <c r="AZ5" s="44" t="str">
        <f>$F6</f>
        <v>17-18</v>
      </c>
      <c r="BA5" s="44" t="str">
        <f>$D6</f>
        <v>15-16</v>
      </c>
      <c r="BB5" s="44" t="str">
        <f>$E6</f>
        <v>16-17</v>
      </c>
      <c r="BC5" s="44" t="str">
        <f>$F6</f>
        <v>17-18</v>
      </c>
      <c r="BD5" s="44" t="str">
        <f>$D6</f>
        <v>15-16</v>
      </c>
      <c r="BE5" s="44" t="str">
        <f>$E6</f>
        <v>16-17</v>
      </c>
      <c r="BF5" s="44" t="str">
        <f>$F6</f>
        <v>17-18</v>
      </c>
      <c r="BG5" s="44" t="str">
        <f>$D6</f>
        <v>15-16</v>
      </c>
      <c r="BH5" s="44" t="str">
        <f>$E6</f>
        <v>16-17</v>
      </c>
      <c r="BI5" s="44" t="str">
        <f>$F6</f>
        <v>17-18</v>
      </c>
      <c r="BJ5" s="44" t="str">
        <f>$D6</f>
        <v>15-16</v>
      </c>
      <c r="BK5" s="44" t="str">
        <f>$F6</f>
        <v>17-18</v>
      </c>
      <c r="BL5" s="44" t="str">
        <f>$D6</f>
        <v>15-16</v>
      </c>
      <c r="BM5" s="44" t="str">
        <f>$E6</f>
        <v>16-17</v>
      </c>
      <c r="BN5" s="44" t="str">
        <f>$F6</f>
        <v>17-18</v>
      </c>
      <c r="BO5" s="44" t="str">
        <f>$E6</f>
        <v>16-17</v>
      </c>
      <c r="BP5" s="44" t="str">
        <f>$F6</f>
        <v>17-18</v>
      </c>
      <c r="BQ5" s="44" t="str">
        <f>$D6</f>
        <v>15-16</v>
      </c>
      <c r="BR5" s="45" t="str">
        <f>$E6</f>
        <v>16-17</v>
      </c>
      <c r="BS5" s="44" t="str">
        <f>$F6</f>
        <v>17-18</v>
      </c>
      <c r="BT5" s="44" t="str">
        <f>$D6</f>
        <v>15-16</v>
      </c>
      <c r="BU5" s="44" t="str">
        <f>$E6</f>
        <v>16-17</v>
      </c>
      <c r="BV5" s="44" t="str">
        <f>$F6</f>
        <v>17-18</v>
      </c>
      <c r="BW5" s="44" t="str">
        <f>$D6</f>
        <v>15-16</v>
      </c>
      <c r="BX5" s="45" t="str">
        <f>$E6</f>
        <v>16-17</v>
      </c>
      <c r="BY5" s="44" t="str">
        <f>$F6</f>
        <v>17-18</v>
      </c>
      <c r="BZ5" s="14"/>
      <c r="CA5" s="43" t="str">
        <f>$D6</f>
        <v>15-16</v>
      </c>
      <c r="CB5" s="45" t="str">
        <f>$E6</f>
        <v>16-17</v>
      </c>
      <c r="CC5" s="16"/>
      <c r="CD5" s="16"/>
      <c r="CE5" s="16"/>
      <c r="CF5" s="16">
        <v>9.002123E7</v>
      </c>
      <c r="CG5" s="16">
        <v>9.002118E7</v>
      </c>
      <c r="CH5" s="16">
        <v>9.003123E7</v>
      </c>
      <c r="CI5" s="16">
        <v>9.003118E7</v>
      </c>
      <c r="CJ5" s="16">
        <v>9.005118E7</v>
      </c>
      <c r="CK5" s="16">
        <v>9.020118E7</v>
      </c>
      <c r="CL5" s="16">
        <v>9.0201181E7</v>
      </c>
      <c r="CM5" s="16">
        <v>9.0201182E7</v>
      </c>
      <c r="CN5" s="16">
        <v>9.002123E7</v>
      </c>
      <c r="CO5" s="16">
        <v>9.002118E7</v>
      </c>
      <c r="CP5" s="16">
        <v>9.003123E7</v>
      </c>
      <c r="CQ5" s="16">
        <v>9.003118E7</v>
      </c>
      <c r="CR5" s="16">
        <v>9.005118E7</v>
      </c>
      <c r="CS5" s="16">
        <v>9.020118E7</v>
      </c>
      <c r="CT5" s="16">
        <v>9.0201181E7</v>
      </c>
      <c r="CU5" s="16">
        <v>9.0201182E7</v>
      </c>
      <c r="CV5" s="16">
        <v>9.002123E7</v>
      </c>
      <c r="CW5" s="16">
        <v>9.002118E7</v>
      </c>
      <c r="CX5" s="16">
        <v>9.003123E7</v>
      </c>
      <c r="CY5" s="16">
        <v>9.003118E7</v>
      </c>
      <c r="CZ5" s="16">
        <v>9.005118E7</v>
      </c>
      <c r="DA5" s="16">
        <v>9.020118E7</v>
      </c>
      <c r="DB5" s="16">
        <v>9.0201181E7</v>
      </c>
      <c r="DC5" s="16">
        <v>9.0201182E7</v>
      </c>
      <c r="DD5" s="16">
        <v>9.002203E7</v>
      </c>
      <c r="DE5" s="16">
        <f>INT(CG5/10000)*10000+VLOOKUP(CG5,$C$288:$D$294,2)</f>
        <v>90022080</v>
      </c>
      <c r="DF5" s="16">
        <v>9.003203E7</v>
      </c>
      <c r="DG5" s="16">
        <f t="shared" ref="DG5:DI5" si="3">INT(CI5/10000)*10000+VLOOKUP(CI5,$C$288:$D$294,2)</f>
        <v>90032080</v>
      </c>
      <c r="DH5" s="16">
        <f t="shared" si="3"/>
        <v>90052080</v>
      </c>
      <c r="DI5" s="16">
        <f t="shared" si="3"/>
        <v>90202080</v>
      </c>
      <c r="DJ5" s="16">
        <v>9.002233E7</v>
      </c>
      <c r="DK5" s="16">
        <f>INT(CG5/10000)*10000+VLOOKUP(CG5,$E$288:$F$294,2)</f>
        <v>90022380</v>
      </c>
      <c r="DL5" s="16">
        <v>9.003233E7</v>
      </c>
      <c r="DM5" s="16">
        <f t="shared" ref="DM5:DO5" si="4">INT(CI5/10000)*10000+VLOOKUP(CI5,$E$288:$F$294,2)</f>
        <v>90032380</v>
      </c>
      <c r="DN5" s="16">
        <f t="shared" si="4"/>
        <v>90052380</v>
      </c>
      <c r="DO5" s="16">
        <f t="shared" si="4"/>
        <v>90202380</v>
      </c>
      <c r="DP5" s="46">
        <f t="shared" ref="DP5:EM5" si="5">DD5</f>
        <v>90022030</v>
      </c>
      <c r="DQ5" s="46">
        <f t="shared" si="5"/>
        <v>90022080</v>
      </c>
      <c r="DR5" s="46">
        <f t="shared" si="5"/>
        <v>90032030</v>
      </c>
      <c r="DS5" s="46">
        <f t="shared" si="5"/>
        <v>90032080</v>
      </c>
      <c r="DT5" s="46">
        <f t="shared" si="5"/>
        <v>90052080</v>
      </c>
      <c r="DU5" s="46">
        <f t="shared" si="5"/>
        <v>90202080</v>
      </c>
      <c r="DV5" s="16">
        <f t="shared" si="5"/>
        <v>90022330</v>
      </c>
      <c r="DW5" s="16">
        <f t="shared" si="5"/>
        <v>90022380</v>
      </c>
      <c r="DX5" s="16">
        <f t="shared" si="5"/>
        <v>90032330</v>
      </c>
      <c r="DY5" s="16">
        <f t="shared" si="5"/>
        <v>90032380</v>
      </c>
      <c r="DZ5" s="16">
        <f t="shared" si="5"/>
        <v>90052380</v>
      </c>
      <c r="EA5" s="16">
        <f t="shared" si="5"/>
        <v>90202380</v>
      </c>
      <c r="EB5" s="16">
        <f t="shared" si="5"/>
        <v>90022030</v>
      </c>
      <c r="EC5" s="16">
        <f t="shared" si="5"/>
        <v>90022080</v>
      </c>
      <c r="ED5" s="16">
        <f t="shared" si="5"/>
        <v>90032030</v>
      </c>
      <c r="EE5" s="16">
        <f t="shared" si="5"/>
        <v>90032080</v>
      </c>
      <c r="EF5" s="16">
        <f t="shared" si="5"/>
        <v>90052080</v>
      </c>
      <c r="EG5" s="16">
        <f t="shared" si="5"/>
        <v>90202080</v>
      </c>
      <c r="EH5" s="16">
        <f t="shared" si="5"/>
        <v>90022330</v>
      </c>
      <c r="EI5" s="16">
        <f t="shared" si="5"/>
        <v>90022380</v>
      </c>
      <c r="EJ5" s="16">
        <f t="shared" si="5"/>
        <v>90032330</v>
      </c>
      <c r="EK5" s="16">
        <f t="shared" si="5"/>
        <v>90032380</v>
      </c>
      <c r="EL5" s="16">
        <f t="shared" si="5"/>
        <v>90052380</v>
      </c>
      <c r="EM5" s="16">
        <f t="shared" si="5"/>
        <v>90202380</v>
      </c>
    </row>
    <row r="6" ht="55.5" customHeight="1">
      <c r="A6" s="47"/>
      <c r="B6" s="47" t="s">
        <v>18</v>
      </c>
      <c r="C6" s="48"/>
      <c r="D6" s="49" t="s">
        <v>19</v>
      </c>
      <c r="E6" s="49" t="s">
        <v>20</v>
      </c>
      <c r="F6" s="49" t="s">
        <v>21</v>
      </c>
      <c r="G6" s="47"/>
      <c r="H6" s="47"/>
      <c r="I6" s="47"/>
      <c r="J6" s="47"/>
      <c r="K6" s="47" t="s">
        <v>1</v>
      </c>
      <c r="L6" s="47"/>
      <c r="M6" s="47"/>
      <c r="N6" s="47"/>
      <c r="O6" s="47"/>
      <c r="P6" s="50" t="s">
        <v>22</v>
      </c>
      <c r="Q6" s="50" t="s">
        <v>23</v>
      </c>
      <c r="R6" s="51" t="s">
        <v>24</v>
      </c>
      <c r="S6" s="51" t="s">
        <v>25</v>
      </c>
      <c r="T6" s="51" t="s">
        <v>26</v>
      </c>
      <c r="U6" s="51" t="s">
        <v>27</v>
      </c>
      <c r="V6" s="51" t="s">
        <v>28</v>
      </c>
      <c r="W6" s="52" t="s">
        <v>29</v>
      </c>
      <c r="X6" s="52" t="s">
        <v>30</v>
      </c>
      <c r="Y6" s="53" t="s">
        <v>31</v>
      </c>
      <c r="Z6" s="53" t="s">
        <v>32</v>
      </c>
      <c r="AA6" s="54" t="s">
        <v>33</v>
      </c>
      <c r="AB6" s="54" t="s">
        <v>33</v>
      </c>
      <c r="AC6" s="55" t="s">
        <v>34</v>
      </c>
      <c r="AD6" s="56" t="s">
        <v>35</v>
      </c>
      <c r="AE6" s="51" t="s">
        <v>36</v>
      </c>
      <c r="AF6" s="51" t="s">
        <v>37</v>
      </c>
      <c r="AG6" s="51" t="s">
        <v>38</v>
      </c>
      <c r="AH6" s="51" t="s">
        <v>39</v>
      </c>
      <c r="AI6" s="51" t="s">
        <v>40</v>
      </c>
      <c r="AJ6" s="51" t="s">
        <v>41</v>
      </c>
      <c r="AK6" s="57"/>
      <c r="AL6" s="58" t="s">
        <v>42</v>
      </c>
      <c r="AM6" s="50"/>
      <c r="AN6" s="57"/>
      <c r="AO6" s="59" t="str">
        <f>#REF!</f>
        <v>#REF!</v>
      </c>
      <c r="AP6" s="60" t="s">
        <v>43</v>
      </c>
      <c r="AQ6" s="60" t="s">
        <v>43</v>
      </c>
      <c r="AR6" s="60" t="s">
        <v>43</v>
      </c>
      <c r="AS6" s="61" t="s">
        <v>44</v>
      </c>
      <c r="AT6" s="59" t="str">
        <f>#REF!</f>
        <v>#REF!</v>
      </c>
      <c r="AU6" s="62" t="s">
        <v>43</v>
      </c>
      <c r="AV6" s="62" t="s">
        <v>45</v>
      </c>
      <c r="AW6" s="62" t="s">
        <v>43</v>
      </c>
      <c r="AX6" s="62" t="s">
        <v>46</v>
      </c>
      <c r="AY6" s="62" t="s">
        <v>47</v>
      </c>
      <c r="AZ6" s="62" t="s">
        <v>46</v>
      </c>
      <c r="BA6" s="62" t="s">
        <v>48</v>
      </c>
      <c r="BB6" s="62" t="s">
        <v>49</v>
      </c>
      <c r="BC6" s="62" t="s">
        <v>48</v>
      </c>
      <c r="BD6" s="62" t="s">
        <v>50</v>
      </c>
      <c r="BE6" s="62" t="s">
        <v>51</v>
      </c>
      <c r="BF6" s="62" t="s">
        <v>50</v>
      </c>
      <c r="BG6" s="62" t="s">
        <v>52</v>
      </c>
      <c r="BH6" s="62" t="s">
        <v>53</v>
      </c>
      <c r="BI6" s="62" t="s">
        <v>52</v>
      </c>
      <c r="BJ6" s="62" t="s">
        <v>54</v>
      </c>
      <c r="BK6" s="62" t="s">
        <v>54</v>
      </c>
      <c r="BL6" s="62" t="s">
        <v>55</v>
      </c>
      <c r="BM6" s="63" t="s">
        <v>56</v>
      </c>
      <c r="BN6" s="62" t="s">
        <v>55</v>
      </c>
      <c r="BO6" s="62" t="s">
        <v>57</v>
      </c>
      <c r="BP6" s="62" t="s">
        <v>58</v>
      </c>
      <c r="BQ6" s="62" t="s">
        <v>59</v>
      </c>
      <c r="BR6" s="64" t="s">
        <v>60</v>
      </c>
      <c r="BS6" s="62" t="s">
        <v>59</v>
      </c>
      <c r="BT6" s="62" t="s">
        <v>61</v>
      </c>
      <c r="BU6" s="62" t="s">
        <v>62</v>
      </c>
      <c r="BV6" s="62" t="s">
        <v>61</v>
      </c>
      <c r="BW6" s="62" t="s">
        <v>59</v>
      </c>
      <c r="BX6" s="64" t="s">
        <v>59</v>
      </c>
      <c r="BY6" s="62" t="s">
        <v>59</v>
      </c>
      <c r="BZ6" s="65"/>
      <c r="CA6" s="62" t="s">
        <v>63</v>
      </c>
      <c r="CB6" s="62" t="s">
        <v>64</v>
      </c>
      <c r="CC6" s="66" t="s">
        <v>65</v>
      </c>
      <c r="CD6" s="66" t="s">
        <v>66</v>
      </c>
      <c r="CE6" s="66" t="s">
        <v>67</v>
      </c>
      <c r="CF6" s="66" t="str">
        <f t="shared" ref="CF6:CM6" si="6">$D$6</f>
        <v>15-16</v>
      </c>
      <c r="CG6" s="66" t="str">
        <f t="shared" si="6"/>
        <v>15-16</v>
      </c>
      <c r="CH6" s="66" t="str">
        <f t="shared" si="6"/>
        <v>15-16</v>
      </c>
      <c r="CI6" s="66" t="str">
        <f t="shared" si="6"/>
        <v>15-16</v>
      </c>
      <c r="CJ6" s="66" t="str">
        <f t="shared" si="6"/>
        <v>15-16</v>
      </c>
      <c r="CK6" s="66" t="str">
        <f t="shared" si="6"/>
        <v>15-16</v>
      </c>
      <c r="CL6" s="66" t="str">
        <f t="shared" si="6"/>
        <v>15-16</v>
      </c>
      <c r="CM6" s="66" t="str">
        <f t="shared" si="6"/>
        <v>15-16</v>
      </c>
      <c r="CN6" s="66" t="str">
        <f t="shared" ref="CN6:CU6" si="7">$E$6</f>
        <v>16-17</v>
      </c>
      <c r="CO6" s="66" t="str">
        <f t="shared" si="7"/>
        <v>16-17</v>
      </c>
      <c r="CP6" s="66" t="str">
        <f t="shared" si="7"/>
        <v>16-17</v>
      </c>
      <c r="CQ6" s="66" t="str">
        <f t="shared" si="7"/>
        <v>16-17</v>
      </c>
      <c r="CR6" s="66" t="str">
        <f t="shared" si="7"/>
        <v>16-17</v>
      </c>
      <c r="CS6" s="66" t="str">
        <f t="shared" si="7"/>
        <v>16-17</v>
      </c>
      <c r="CT6" s="66" t="str">
        <f t="shared" si="7"/>
        <v>16-17</v>
      </c>
      <c r="CU6" s="66" t="str">
        <f t="shared" si="7"/>
        <v>16-17</v>
      </c>
      <c r="CV6" s="66" t="str">
        <f t="shared" ref="CV6:DC6" si="8">$F$6</f>
        <v>17-18</v>
      </c>
      <c r="CW6" s="66" t="str">
        <f t="shared" si="8"/>
        <v>17-18</v>
      </c>
      <c r="CX6" s="66" t="str">
        <f t="shared" si="8"/>
        <v>17-18</v>
      </c>
      <c r="CY6" s="66" t="str">
        <f t="shared" si="8"/>
        <v>17-18</v>
      </c>
      <c r="CZ6" s="66" t="str">
        <f t="shared" si="8"/>
        <v>17-18</v>
      </c>
      <c r="DA6" s="66" t="str">
        <f t="shared" si="8"/>
        <v>17-18</v>
      </c>
      <c r="DB6" s="66" t="str">
        <f t="shared" si="8"/>
        <v>17-18</v>
      </c>
      <c r="DC6" s="66" t="str">
        <f t="shared" si="8"/>
        <v>17-18</v>
      </c>
      <c r="DD6" s="66" t="str">
        <f t="shared" ref="DD6:DO6" si="9">$D$6</f>
        <v>15-16</v>
      </c>
      <c r="DE6" s="66" t="str">
        <f t="shared" si="9"/>
        <v>15-16</v>
      </c>
      <c r="DF6" s="66" t="str">
        <f t="shared" si="9"/>
        <v>15-16</v>
      </c>
      <c r="DG6" s="66" t="str">
        <f t="shared" si="9"/>
        <v>15-16</v>
      </c>
      <c r="DH6" s="66" t="str">
        <f t="shared" si="9"/>
        <v>15-16</v>
      </c>
      <c r="DI6" s="66" t="str">
        <f t="shared" si="9"/>
        <v>15-16</v>
      </c>
      <c r="DJ6" s="66" t="str">
        <f t="shared" si="9"/>
        <v>15-16</v>
      </c>
      <c r="DK6" s="66" t="str">
        <f t="shared" si="9"/>
        <v>15-16</v>
      </c>
      <c r="DL6" s="66" t="str">
        <f t="shared" si="9"/>
        <v>15-16</v>
      </c>
      <c r="DM6" s="66" t="str">
        <f t="shared" si="9"/>
        <v>15-16</v>
      </c>
      <c r="DN6" s="66" t="str">
        <f t="shared" si="9"/>
        <v>15-16</v>
      </c>
      <c r="DO6" s="66" t="str">
        <f t="shared" si="9"/>
        <v>15-16</v>
      </c>
      <c r="DP6" s="66" t="str">
        <f t="shared" ref="DP6:EA6" si="10">$E$6</f>
        <v>16-17</v>
      </c>
      <c r="DQ6" s="66" t="str">
        <f t="shared" si="10"/>
        <v>16-17</v>
      </c>
      <c r="DR6" s="66" t="str">
        <f t="shared" si="10"/>
        <v>16-17</v>
      </c>
      <c r="DS6" s="66" t="str">
        <f t="shared" si="10"/>
        <v>16-17</v>
      </c>
      <c r="DT6" s="66" t="str">
        <f t="shared" si="10"/>
        <v>16-17</v>
      </c>
      <c r="DU6" s="66" t="str">
        <f t="shared" si="10"/>
        <v>16-17</v>
      </c>
      <c r="DV6" s="66" t="str">
        <f t="shared" si="10"/>
        <v>16-17</v>
      </c>
      <c r="DW6" s="66" t="str">
        <f t="shared" si="10"/>
        <v>16-17</v>
      </c>
      <c r="DX6" s="66" t="str">
        <f t="shared" si="10"/>
        <v>16-17</v>
      </c>
      <c r="DY6" s="66" t="str">
        <f t="shared" si="10"/>
        <v>16-17</v>
      </c>
      <c r="DZ6" s="66" t="str">
        <f t="shared" si="10"/>
        <v>16-17</v>
      </c>
      <c r="EA6" s="66" t="str">
        <f t="shared" si="10"/>
        <v>16-17</v>
      </c>
      <c r="EB6" s="66" t="str">
        <f t="shared" ref="EB6:EM6" si="11">$F$6</f>
        <v>17-18</v>
      </c>
      <c r="EC6" s="66" t="str">
        <f t="shared" si="11"/>
        <v>17-18</v>
      </c>
      <c r="ED6" s="66" t="str">
        <f t="shared" si="11"/>
        <v>17-18</v>
      </c>
      <c r="EE6" s="66" t="str">
        <f t="shared" si="11"/>
        <v>17-18</v>
      </c>
      <c r="EF6" s="66" t="str">
        <f t="shared" si="11"/>
        <v>17-18</v>
      </c>
      <c r="EG6" s="66" t="str">
        <f t="shared" si="11"/>
        <v>17-18</v>
      </c>
      <c r="EH6" s="66" t="str">
        <f t="shared" si="11"/>
        <v>17-18</v>
      </c>
      <c r="EI6" s="66" t="str">
        <f t="shared" si="11"/>
        <v>17-18</v>
      </c>
      <c r="EJ6" s="66" t="str">
        <f t="shared" si="11"/>
        <v>17-18</v>
      </c>
      <c r="EK6" s="66" t="str">
        <f t="shared" si="11"/>
        <v>17-18</v>
      </c>
      <c r="EL6" s="66" t="str">
        <f t="shared" si="11"/>
        <v>17-18</v>
      </c>
      <c r="EM6" s="66" t="str">
        <f t="shared" si="11"/>
        <v>17-18</v>
      </c>
    </row>
    <row r="7" ht="19.5" customHeight="1">
      <c r="A7" s="18"/>
      <c r="B7" s="18"/>
      <c r="C7" s="2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29"/>
      <c r="R7" s="30"/>
      <c r="S7" s="30"/>
      <c r="T7" s="30"/>
      <c r="U7" s="39"/>
      <c r="V7" s="39"/>
      <c r="W7" s="31"/>
      <c r="X7" s="32"/>
      <c r="Y7" s="28"/>
      <c r="Z7" s="35"/>
      <c r="AA7" s="37"/>
      <c r="AB7" s="37"/>
      <c r="AC7" s="37"/>
      <c r="AD7" s="38"/>
      <c r="AE7" s="19"/>
      <c r="AF7" s="19"/>
      <c r="AG7" s="67"/>
      <c r="AH7" s="19"/>
      <c r="AI7" s="19"/>
      <c r="AJ7" s="19"/>
      <c r="AK7" s="3"/>
      <c r="AL7" s="19" t="s">
        <v>68</v>
      </c>
      <c r="AM7" s="28"/>
      <c r="AN7" s="3"/>
      <c r="AO7" s="68" t="s">
        <v>69</v>
      </c>
      <c r="AP7" s="42" t="s">
        <v>70</v>
      </c>
      <c r="AQ7" s="42" t="s">
        <v>70</v>
      </c>
      <c r="AR7" s="42" t="s">
        <v>70</v>
      </c>
      <c r="AS7" s="68"/>
      <c r="AT7" s="68" t="s">
        <v>71</v>
      </c>
      <c r="AU7" s="44" t="s">
        <v>72</v>
      </c>
      <c r="AV7" s="44"/>
      <c r="AW7" s="44" t="s">
        <v>72</v>
      </c>
      <c r="AX7" s="44" t="s">
        <v>73</v>
      </c>
      <c r="AY7" s="44"/>
      <c r="AZ7" s="44" t="s">
        <v>73</v>
      </c>
      <c r="BA7" s="44" t="s">
        <v>73</v>
      </c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 t="s">
        <v>73</v>
      </c>
      <c r="BT7" s="44" t="s">
        <v>73</v>
      </c>
      <c r="BU7" s="44"/>
      <c r="BV7" s="44" t="s">
        <v>73</v>
      </c>
      <c r="BW7" s="44" t="s">
        <v>73</v>
      </c>
      <c r="BX7" s="44"/>
      <c r="BY7" s="44" t="s">
        <v>73</v>
      </c>
      <c r="BZ7" s="14"/>
      <c r="CA7" s="44" t="s">
        <v>74</v>
      </c>
      <c r="CB7" s="44"/>
      <c r="CC7" s="69"/>
      <c r="CD7" s="16"/>
      <c r="CE7" s="16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73">
        <f>DQ9+DS9+DT9+DU9</f>
        <v>420703.6521</v>
      </c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</row>
    <row r="8" ht="13.5" customHeight="1">
      <c r="A8" s="18"/>
      <c r="B8" s="18" t="s">
        <v>75</v>
      </c>
      <c r="C8" s="2"/>
      <c r="D8" s="28"/>
      <c r="E8" s="28"/>
      <c r="F8" s="28"/>
      <c r="G8" s="18"/>
      <c r="H8" s="18"/>
      <c r="I8" s="18"/>
      <c r="J8" s="18"/>
      <c r="K8" s="18"/>
      <c r="L8" s="18"/>
      <c r="M8" s="18"/>
      <c r="N8" s="18"/>
      <c r="O8" s="18"/>
      <c r="P8" s="18"/>
      <c r="Q8" s="29"/>
      <c r="R8" s="28"/>
      <c r="S8" s="28"/>
      <c r="T8" s="28"/>
      <c r="U8" s="70"/>
      <c r="V8" s="70"/>
      <c r="W8" s="71"/>
      <c r="X8" s="72"/>
      <c r="Y8" s="28"/>
      <c r="Z8" s="34"/>
      <c r="AA8" s="36"/>
      <c r="AB8" s="36"/>
      <c r="AC8" s="36"/>
      <c r="AD8" s="74"/>
      <c r="AE8" s="67"/>
      <c r="AF8" s="67"/>
      <c r="AG8" s="19"/>
      <c r="AH8" s="67"/>
      <c r="AI8" s="19"/>
      <c r="AJ8" s="67"/>
      <c r="AK8" s="3"/>
      <c r="AL8" s="40" t="s">
        <v>76</v>
      </c>
      <c r="AM8" s="28"/>
      <c r="AN8" s="3"/>
      <c r="AO8" s="41" t="str">
        <f>IF($E$9=0,"per year", "per hour")</f>
        <v>per hour</v>
      </c>
      <c r="AP8" s="42" t="s">
        <v>77</v>
      </c>
      <c r="AQ8" s="42" t="s">
        <v>77</v>
      </c>
      <c r="AR8" s="42" t="s">
        <v>78</v>
      </c>
      <c r="AS8" s="41"/>
      <c r="AT8" s="41" t="s">
        <v>79</v>
      </c>
      <c r="AU8" s="44" t="s">
        <v>80</v>
      </c>
      <c r="AV8" s="44"/>
      <c r="AW8" s="44" t="s">
        <v>80</v>
      </c>
      <c r="AX8" s="44" t="s">
        <v>80</v>
      </c>
      <c r="AY8" s="44"/>
      <c r="AZ8" s="44" t="s">
        <v>80</v>
      </c>
      <c r="BA8" s="44" t="s">
        <v>80</v>
      </c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 t="s">
        <v>80</v>
      </c>
      <c r="BT8" s="44" t="s">
        <v>80</v>
      </c>
      <c r="BU8" s="44"/>
      <c r="BV8" s="44" t="s">
        <v>80</v>
      </c>
      <c r="BW8" s="44" t="s">
        <v>80</v>
      </c>
      <c r="BX8" s="44"/>
      <c r="BY8" s="44" t="s">
        <v>80</v>
      </c>
      <c r="BZ8" s="14"/>
      <c r="CA8" s="44" t="s">
        <v>81</v>
      </c>
      <c r="CB8" s="44"/>
      <c r="CC8" s="69"/>
      <c r="CD8" s="69"/>
      <c r="CE8" s="69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</row>
    <row r="9" ht="14.25" customHeight="1">
      <c r="A9" s="18"/>
      <c r="B9" s="18" t="s">
        <v>82</v>
      </c>
      <c r="C9" s="2"/>
      <c r="D9" s="28"/>
      <c r="E9" s="76">
        <v>1.0</v>
      </c>
      <c r="F9" s="18" t="s">
        <v>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29"/>
      <c r="R9" s="28"/>
      <c r="S9" s="28"/>
      <c r="T9" s="28"/>
      <c r="U9" s="70"/>
      <c r="V9" s="70"/>
      <c r="W9" s="71"/>
      <c r="X9" s="72"/>
      <c r="Y9" s="77"/>
      <c r="Z9" s="77"/>
      <c r="AA9" s="36"/>
      <c r="AB9" s="36"/>
      <c r="AC9" s="36"/>
      <c r="AD9" s="74"/>
      <c r="AE9" s="28"/>
      <c r="AF9" s="28"/>
      <c r="AG9" s="19"/>
      <c r="AH9" s="28"/>
      <c r="AI9" s="28"/>
      <c r="AJ9" s="28"/>
      <c r="AK9" s="3"/>
      <c r="AL9" s="40" t="s">
        <v>83</v>
      </c>
      <c r="AM9" s="28"/>
      <c r="AN9" s="3"/>
      <c r="AO9" s="41"/>
      <c r="AP9" s="42"/>
      <c r="AQ9" s="42"/>
      <c r="AR9" s="42"/>
      <c r="AS9" s="78"/>
      <c r="AT9" s="78">
        <f>F22</f>
        <v>0.0225</v>
      </c>
      <c r="AU9" s="79" t="str">
        <f>SUM(AU11:AU63)</f>
        <v>#REF!</v>
      </c>
      <c r="AV9" s="79">
        <f t="shared" ref="AV9:BX9" si="12">SUM(AV11:AV78)</f>
        <v>1382444.869</v>
      </c>
      <c r="AW9" s="79">
        <f t="shared" si="12"/>
        <v>1335506.389</v>
      </c>
      <c r="AX9" s="79">
        <f t="shared" si="12"/>
        <v>281842.3968</v>
      </c>
      <c r="AY9" s="80">
        <f t="shared" si="12"/>
        <v>294305.4752</v>
      </c>
      <c r="AZ9" s="79">
        <f t="shared" si="12"/>
        <v>320849.9132</v>
      </c>
      <c r="BA9" s="79">
        <f t="shared" si="12"/>
        <v>6220</v>
      </c>
      <c r="BB9" s="79">
        <f t="shared" si="12"/>
        <v>7927.5616</v>
      </c>
      <c r="BC9" s="79">
        <f t="shared" si="12"/>
        <v>6220</v>
      </c>
      <c r="BD9" s="79" t="str">
        <f t="shared" si="12"/>
        <v>#REF!</v>
      </c>
      <c r="BE9" s="79">
        <f t="shared" si="12"/>
        <v>6665.683563</v>
      </c>
      <c r="BF9" s="79">
        <f t="shared" si="12"/>
        <v>6533.444324</v>
      </c>
      <c r="BG9" s="79" t="str">
        <f t="shared" si="12"/>
        <v>#REF!</v>
      </c>
      <c r="BH9" s="79">
        <f t="shared" si="12"/>
        <v>87973.93138</v>
      </c>
      <c r="BI9" s="79">
        <f t="shared" si="12"/>
        <v>85115.87359</v>
      </c>
      <c r="BJ9" s="79" t="str">
        <f t="shared" si="12"/>
        <v>#REF!</v>
      </c>
      <c r="BK9" s="79">
        <f t="shared" si="12"/>
        <v>76298.32368</v>
      </c>
      <c r="BL9" s="79" t="str">
        <f t="shared" si="12"/>
        <v>#REF!</v>
      </c>
      <c r="BM9" s="79">
        <f t="shared" si="12"/>
        <v>20574.54847</v>
      </c>
      <c r="BN9" s="79">
        <f t="shared" si="12"/>
        <v>19906.13173</v>
      </c>
      <c r="BO9" s="79">
        <f t="shared" si="12"/>
        <v>3256.451969</v>
      </c>
      <c r="BP9" s="79">
        <f t="shared" si="12"/>
        <v>2757.457723</v>
      </c>
      <c r="BQ9" s="79" t="str">
        <f t="shared" si="12"/>
        <v>#REF!</v>
      </c>
      <c r="BR9" s="79">
        <f t="shared" si="12"/>
        <v>420703.6521</v>
      </c>
      <c r="BS9" s="79">
        <f t="shared" si="12"/>
        <v>511754.0436</v>
      </c>
      <c r="BT9" s="79" t="str">
        <f t="shared" si="12"/>
        <v>#REF!</v>
      </c>
      <c r="BU9" s="79">
        <f t="shared" si="12"/>
        <v>64860.98302</v>
      </c>
      <c r="BV9" s="79">
        <f t="shared" si="12"/>
        <v>61138.59932</v>
      </c>
      <c r="BW9" s="79" t="str">
        <f t="shared" si="12"/>
        <v>#REF!</v>
      </c>
      <c r="BX9" s="79">
        <f t="shared" si="12"/>
        <v>485564.6352</v>
      </c>
      <c r="BY9" s="79">
        <f>SUM(BY11:BY63)</f>
        <v>568941.2426</v>
      </c>
      <c r="BZ9" s="14"/>
      <c r="CA9" s="79" t="str">
        <f>SUM(CA11:CA63)</f>
        <v>#REF!</v>
      </c>
      <c r="CB9" s="79">
        <f>SUM(CB11:CB78)</f>
        <v>1868009.505</v>
      </c>
      <c r="CC9" s="45"/>
      <c r="CD9" s="45"/>
      <c r="CE9" s="45"/>
      <c r="CF9" s="45">
        <f t="shared" ref="CF9:CM9" si="13">SUM(CF11:CF63)</f>
        <v>0</v>
      </c>
      <c r="CG9" s="45" t="str">
        <f t="shared" si="13"/>
        <v>#REF!</v>
      </c>
      <c r="CH9" s="45">
        <f t="shared" si="13"/>
        <v>0</v>
      </c>
      <c r="CI9" s="45" t="str">
        <f t="shared" si="13"/>
        <v>#REF!</v>
      </c>
      <c r="CJ9" s="45" t="str">
        <f t="shared" si="13"/>
        <v>#REF!</v>
      </c>
      <c r="CK9" s="45" t="str">
        <f t="shared" si="13"/>
        <v>#REF!</v>
      </c>
      <c r="CL9" s="45" t="str">
        <f t="shared" si="13"/>
        <v>#REF!</v>
      </c>
      <c r="CM9" s="45">
        <f t="shared" si="13"/>
        <v>0</v>
      </c>
      <c r="CN9" s="45">
        <f t="shared" ref="CN9:EA9" si="14">SUM(CN11:CN78)</f>
        <v>0</v>
      </c>
      <c r="CO9" s="45">
        <f t="shared" si="14"/>
        <v>369567.3517</v>
      </c>
      <c r="CP9" s="45">
        <f t="shared" si="14"/>
        <v>0</v>
      </c>
      <c r="CQ9" s="45">
        <f t="shared" si="14"/>
        <v>273847.2989</v>
      </c>
      <c r="CR9" s="45">
        <f t="shared" si="14"/>
        <v>283777.9822</v>
      </c>
      <c r="CS9" s="45">
        <f t="shared" si="14"/>
        <v>370941.8024</v>
      </c>
      <c r="CT9" s="45">
        <f t="shared" si="14"/>
        <v>84310.43425</v>
      </c>
      <c r="CU9" s="45">
        <f t="shared" si="14"/>
        <v>0</v>
      </c>
      <c r="CV9" s="45">
        <f t="shared" si="14"/>
        <v>0</v>
      </c>
      <c r="CW9" s="45">
        <f t="shared" si="14"/>
        <v>367014.4994</v>
      </c>
      <c r="CX9" s="45">
        <f t="shared" si="14"/>
        <v>0</v>
      </c>
      <c r="CY9" s="45">
        <f t="shared" si="14"/>
        <v>239770.0995</v>
      </c>
      <c r="CZ9" s="45">
        <f t="shared" si="14"/>
        <v>297169.9228</v>
      </c>
      <c r="DA9" s="45">
        <f t="shared" si="14"/>
        <v>358770.9804</v>
      </c>
      <c r="DB9" s="45">
        <f t="shared" si="14"/>
        <v>72780.88716</v>
      </c>
      <c r="DC9" s="45">
        <f t="shared" si="14"/>
        <v>0</v>
      </c>
      <c r="DD9" s="45">
        <f t="shared" si="14"/>
        <v>0</v>
      </c>
      <c r="DE9" s="45" t="str">
        <f t="shared" si="14"/>
        <v>#REF!</v>
      </c>
      <c r="DF9" s="45">
        <f t="shared" si="14"/>
        <v>0</v>
      </c>
      <c r="DG9" s="45" t="str">
        <f t="shared" si="14"/>
        <v>#REF!</v>
      </c>
      <c r="DH9" s="45" t="str">
        <f t="shared" si="14"/>
        <v>#REF!</v>
      </c>
      <c r="DI9" s="45" t="str">
        <f t="shared" si="14"/>
        <v>#REF!</v>
      </c>
      <c r="DJ9" s="45">
        <f t="shared" si="14"/>
        <v>0</v>
      </c>
      <c r="DK9" s="45" t="str">
        <f t="shared" si="14"/>
        <v>#REF!</v>
      </c>
      <c r="DL9" s="45">
        <f t="shared" si="14"/>
        <v>0</v>
      </c>
      <c r="DM9" s="45" t="str">
        <f t="shared" si="14"/>
        <v>#REF!</v>
      </c>
      <c r="DN9" s="45" t="str">
        <f t="shared" si="14"/>
        <v>#REF!</v>
      </c>
      <c r="DO9" s="45" t="str">
        <f t="shared" si="14"/>
        <v>#REF!</v>
      </c>
      <c r="DP9" s="45">
        <f t="shared" si="14"/>
        <v>0</v>
      </c>
      <c r="DQ9" s="45">
        <f t="shared" si="14"/>
        <v>105216.3392</v>
      </c>
      <c r="DR9" s="45">
        <f t="shared" si="14"/>
        <v>0</v>
      </c>
      <c r="DS9" s="45">
        <f t="shared" si="14"/>
        <v>69950.40569</v>
      </c>
      <c r="DT9" s="45">
        <f t="shared" si="14"/>
        <v>88340.87121</v>
      </c>
      <c r="DU9" s="45">
        <f t="shared" si="14"/>
        <v>157196.036</v>
      </c>
      <c r="DV9" s="45">
        <f t="shared" si="14"/>
        <v>0</v>
      </c>
      <c r="DW9" s="45">
        <f t="shared" si="14"/>
        <v>15498.3251</v>
      </c>
      <c r="DX9" s="45">
        <f t="shared" si="14"/>
        <v>0</v>
      </c>
      <c r="DY9" s="45">
        <f t="shared" si="14"/>
        <v>6722.163025</v>
      </c>
      <c r="DZ9" s="45">
        <f t="shared" si="14"/>
        <v>16014.49889</v>
      </c>
      <c r="EA9" s="45">
        <f t="shared" si="14"/>
        <v>26538.496</v>
      </c>
      <c r="EB9" s="45">
        <f t="shared" ref="EB9:EM9" si="15">SUM(EB11:EB61)</f>
        <v>0</v>
      </c>
      <c r="EC9" s="45">
        <f t="shared" si="15"/>
        <v>133808.4433</v>
      </c>
      <c r="ED9" s="45">
        <f t="shared" si="15"/>
        <v>0</v>
      </c>
      <c r="EE9" s="45">
        <f t="shared" si="15"/>
        <v>75798.16203</v>
      </c>
      <c r="EF9" s="45">
        <f t="shared" si="15"/>
        <v>111977.1098</v>
      </c>
      <c r="EG9" s="45">
        <f t="shared" si="15"/>
        <v>178936.2051</v>
      </c>
      <c r="EH9" s="45">
        <f t="shared" si="15"/>
        <v>0</v>
      </c>
      <c r="EI9" s="45">
        <f t="shared" si="15"/>
        <v>15100.76748</v>
      </c>
      <c r="EJ9" s="45">
        <f t="shared" si="15"/>
        <v>0</v>
      </c>
      <c r="EK9" s="45">
        <f t="shared" si="15"/>
        <v>4124.588372</v>
      </c>
      <c r="EL9" s="45">
        <f t="shared" si="15"/>
        <v>16911.832</v>
      </c>
      <c r="EM9" s="45">
        <f t="shared" si="15"/>
        <v>21540.12128</v>
      </c>
    </row>
    <row r="10" ht="10.5" customHeight="1">
      <c r="A10" s="18"/>
      <c r="B10" s="18"/>
      <c r="C10" s="2"/>
      <c r="D10" s="28"/>
      <c r="E10" s="28"/>
      <c r="F10" s="28" t="s">
        <v>1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29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83"/>
      <c r="AE10" s="18"/>
      <c r="AF10" s="18"/>
      <c r="AG10" s="18"/>
      <c r="AH10" s="18"/>
      <c r="AI10" s="18"/>
      <c r="AJ10" s="18"/>
      <c r="AK10" s="3"/>
      <c r="AL10" s="40" t="s">
        <v>84</v>
      </c>
      <c r="AM10" s="28"/>
      <c r="AN10" s="3"/>
      <c r="AO10" s="84"/>
      <c r="AP10" s="85"/>
      <c r="AQ10" s="85"/>
      <c r="AR10" s="85"/>
      <c r="AS10" s="84"/>
      <c r="AT10" s="84"/>
      <c r="AU10" s="86">
        <v>0.02</v>
      </c>
      <c r="AV10" s="87"/>
      <c r="AW10" s="78">
        <f>F22</f>
        <v>0.0225</v>
      </c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14"/>
      <c r="CA10" s="44">
        <f>SUM(AV10,BX10)</f>
        <v>0</v>
      </c>
      <c r="CB10" s="78"/>
      <c r="CC10" s="69"/>
      <c r="CD10" s="69"/>
      <c r="CE10" s="69"/>
      <c r="CF10" s="75"/>
      <c r="CG10" s="75"/>
      <c r="CH10" s="75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</row>
    <row r="11" ht="18.0" customHeight="1">
      <c r="A11" s="18"/>
      <c r="B11" s="18" t="s">
        <v>85</v>
      </c>
      <c r="C11" s="2"/>
      <c r="D11" s="28"/>
      <c r="E11" s="88">
        <v>42186.0</v>
      </c>
      <c r="F11" s="28"/>
      <c r="G11" s="18"/>
      <c r="H11" s="18"/>
      <c r="I11" s="18"/>
      <c r="J11" s="18"/>
      <c r="K11" s="18"/>
      <c r="L11" s="18"/>
      <c r="M11" s="18"/>
      <c r="N11" s="18"/>
      <c r="O11" s="18"/>
      <c r="P11" s="18" t="s">
        <v>86</v>
      </c>
      <c r="Q11" s="29" t="s">
        <v>87</v>
      </c>
      <c r="R11" s="28">
        <v>9002.0</v>
      </c>
      <c r="S11" s="28">
        <v>1.0</v>
      </c>
      <c r="T11" s="28">
        <v>180.0</v>
      </c>
      <c r="U11" s="89" t="s">
        <v>88</v>
      </c>
      <c r="V11" s="89" t="s">
        <v>89</v>
      </c>
      <c r="W11" s="71">
        <v>1.0</v>
      </c>
      <c r="X11" s="90"/>
      <c r="Y11" s="77" t="str">
        <f t="shared" ref="Y11:Y14" si="31">IF(X11&gt;1,ABS(ROUND(($Y$5-X11)/365.25,1))," ")</f>
        <v> </v>
      </c>
      <c r="Z11" s="77"/>
      <c r="AA11" s="28"/>
      <c r="AB11" s="28"/>
      <c r="AC11" s="28">
        <v>40.0</v>
      </c>
      <c r="AD11" s="92">
        <v>52.0</v>
      </c>
      <c r="AE11" s="28">
        <v>1.0</v>
      </c>
      <c r="AF11" s="28">
        <v>1.0</v>
      </c>
      <c r="AG11" s="28">
        <v>1.0</v>
      </c>
      <c r="AH11" s="28">
        <v>1.0</v>
      </c>
      <c r="AI11" s="28"/>
      <c r="AJ11" s="28"/>
      <c r="AK11" s="3"/>
      <c r="AL11" s="19" t="s">
        <v>90</v>
      </c>
      <c r="AM11" s="28"/>
      <c r="AN11" s="3"/>
      <c r="AO11" s="84" t="str">
        <f t="shared" ref="AO11:AO17" si="32">VLOOKUP(#REF!,$C$111:$G$236,2)</f>
        <v>#REF!</v>
      </c>
      <c r="AP11" s="85" t="str">
        <f t="shared" ref="AP11:AQ11" si="16">AV11-AU11</f>
        <v>#REF!</v>
      </c>
      <c r="AQ11" s="85">
        <f t="shared" si="16"/>
        <v>0</v>
      </c>
      <c r="AR11" s="85" t="str">
        <f t="shared" ref="AR11:AR17" si="34">AW11-AU11</f>
        <v>#REF!</v>
      </c>
      <c r="AS11" s="84" t="str">
        <f t="shared" ref="AS11:AS20" si="35">VLOOKUP(AA11,$C$111:$G$236,3)</f>
        <v/>
      </c>
      <c r="AT11" s="84" t="str">
        <f t="shared" ref="AT11:AT17" si="36">VLOOKUP($AB11,$C$111:$G$236,4)</f>
        <v/>
      </c>
      <c r="AU11" s="94" t="str">
        <f t="shared" ref="AU11:AU17" si="37">IF($E$9=0,$AO11*$W11,IF($E$9=1,$AO11*$AC11*$AD11,"error some place"))</f>
        <v>#REF!</v>
      </c>
      <c r="AV11" s="94">
        <f t="shared" ref="AV11:AV21" si="38">IF($E$9=0,$AS11*$W11,IF($E$9=1,$AS11*$AC11*$AD11,"error some place"))</f>
        <v>0</v>
      </c>
      <c r="AW11" s="94">
        <f t="shared" ref="AW11:AW17" si="39">IF($E$9=0,$AT11*$W11,IF($E$9=1,$AT11*$AC11*$AD11,"error some place"))</f>
        <v>0</v>
      </c>
      <c r="AX11" s="94">
        <f t="shared" ref="AX11:AX21" si="40">W11*VLOOKUP($AI11,$C$277:$F$285,2)</f>
        <v>0</v>
      </c>
      <c r="AY11" s="94">
        <f t="shared" ref="AY11:AY21" si="41">W11*VLOOKUP($AI11,$C$277:$F$285,3)</f>
        <v>0</v>
      </c>
      <c r="AZ11" s="94">
        <f t="shared" ref="AZ11:AZ21" si="42">$W11*VLOOKUP($AI11,$C$277:$F$285,4)</f>
        <v>0</v>
      </c>
      <c r="BA11" s="91">
        <f t="shared" ref="BA11:BC11" si="17">$W11*D$84*$AJ11</f>
        <v>0</v>
      </c>
      <c r="BB11" s="91">
        <f t="shared" si="17"/>
        <v>0</v>
      </c>
      <c r="BC11" s="91">
        <f t="shared" si="17"/>
        <v>0</v>
      </c>
      <c r="BD11" s="91" t="str">
        <f t="shared" ref="BD11:BF11" si="18">IF(AU11&gt;=D$43,D$43/1000*D$42*$AE11,IF(MOD(AU11,1000)&gt;0.1,$AE11*D$42*(ABS(AU11/1000)+1),$AE11*D$42*ABS(AU11/1000)))</f>
        <v>#REF!</v>
      </c>
      <c r="BE11" s="91">
        <f t="shared" si="18"/>
        <v>0</v>
      </c>
      <c r="BF11" s="91">
        <f t="shared" si="18"/>
        <v>0</v>
      </c>
      <c r="BG11" s="91" t="str">
        <f t="shared" ref="BG11:BG17" si="45">AU11*D$90*AH11</f>
        <v>#REF!</v>
      </c>
      <c r="BH11" s="91">
        <f t="shared" ref="BH11:BH38" si="46">AV11*E$90*AH11</f>
        <v>0</v>
      </c>
      <c r="BI11" s="91">
        <f t="shared" ref="BI11:BI17" si="47">AW11*F$90*AH11</f>
        <v>0</v>
      </c>
      <c r="BJ11" s="91" t="str">
        <f t="shared" ref="BJ11:BJ17" si="48">AU11*$D$38</f>
        <v>#REF!</v>
      </c>
      <c r="BK11" s="91">
        <f t="shared" ref="BK11:BK17" si="49">AW11*$F$38</f>
        <v>0</v>
      </c>
      <c r="BL11" s="91" t="str">
        <f t="shared" ref="BL11:BN11" si="19">$AF11*AU11*D$87</f>
        <v>#REF!</v>
      </c>
      <c r="BM11" s="91">
        <f t="shared" si="19"/>
        <v>0</v>
      </c>
      <c r="BN11" s="91">
        <f t="shared" si="19"/>
        <v>0</v>
      </c>
      <c r="BO11" s="95">
        <f t="shared" ref="BO11:BO21" si="51">IF(AV11&gt;$C$93,$C$93*$E$93,IF(AV11&lt;$C$93,AV11*$E$93))</f>
        <v>0</v>
      </c>
      <c r="BP11" s="95">
        <f t="shared" ref="BP11:BP17" si="52">IF(AW11&gt;$C$93,$C$93*$F$93,IF(AW11&lt;$C$93,AW11*$F$93))</f>
        <v>0</v>
      </c>
      <c r="BQ11" s="91" t="str">
        <f t="shared" ref="BQ11:BQ17" si="53">AX11+BA11+BD11+BG11+BJ11+BL11+#REF!</f>
        <v>#REF!</v>
      </c>
      <c r="BR11" s="91">
        <f t="shared" ref="BR11:BR78" si="54">AY11+BB11+BE11+BH11+BM11+BO11</f>
        <v>0</v>
      </c>
      <c r="BS11" s="91">
        <f t="shared" ref="BS11:BS17" si="55">AZ11+BC11+BF11+BI11+BK11+BN11+BP11</f>
        <v>0</v>
      </c>
      <c r="BT11" s="91" t="str">
        <f t="shared" ref="BT11:BV11" si="20">IF($AG11=0,0,IF($AG11=1,D$50*AU11,IF($AG11=2,AU11*D$56,"Error in col x")))</f>
        <v>#REF!</v>
      </c>
      <c r="BU11" s="91">
        <f t="shared" si="20"/>
        <v>0</v>
      </c>
      <c r="BV11" s="91">
        <f t="shared" si="20"/>
        <v>0</v>
      </c>
      <c r="BW11" s="91" t="str">
        <f t="shared" ref="BW11:BY11" si="21">SUM(BQ11,BT11)</f>
        <v>#REF!</v>
      </c>
      <c r="BX11" s="91">
        <f t="shared" si="21"/>
        <v>0</v>
      </c>
      <c r="BY11" s="91">
        <f t="shared" si="21"/>
        <v>0</v>
      </c>
      <c r="BZ11" s="14"/>
      <c r="CA11" s="44" t="str">
        <f t="shared" ref="CA11:CA17" si="58">SUM(AU11,BW11)</f>
        <v>#REF!</v>
      </c>
      <c r="CB11" s="96">
        <v>0.0</v>
      </c>
      <c r="CC11" s="69">
        <f t="shared" ref="CC11:CC78" si="59">R11*10000+S11*1000+T11</f>
        <v>90021180</v>
      </c>
      <c r="CD11" s="69">
        <f t="shared" ref="CD11:CD78" si="60">10000*R11+VLOOKUP(CC11,$C$287:$D$294,2)</f>
        <v>90022080</v>
      </c>
      <c r="CE11" s="69">
        <f t="shared" ref="CE11:CE31" si="61">10000*R11+VLOOKUP(CC11,$E$287:$F$294,2)</f>
        <v>90022380</v>
      </c>
      <c r="CF11" s="75">
        <f t="shared" ref="CF11:CM11" si="22">IF($CC11=CF$5,$AU11,0)</f>
        <v>0</v>
      </c>
      <c r="CG11" s="75" t="str">
        <f t="shared" si="22"/>
        <v>#REF!</v>
      </c>
      <c r="CH11" s="75">
        <f t="shared" si="22"/>
        <v>0</v>
      </c>
      <c r="CI11" s="75">
        <f t="shared" si="22"/>
        <v>0</v>
      </c>
      <c r="CJ11" s="75">
        <f t="shared" si="22"/>
        <v>0</v>
      </c>
      <c r="CK11" s="75">
        <f t="shared" si="22"/>
        <v>0</v>
      </c>
      <c r="CL11" s="75">
        <f t="shared" si="22"/>
        <v>0</v>
      </c>
      <c r="CM11" s="75">
        <f t="shared" si="22"/>
        <v>0</v>
      </c>
      <c r="CN11" s="75">
        <f t="shared" ref="CN11:CU11" si="23">IF($CC11=CN$5,$AV11,0)</f>
        <v>0</v>
      </c>
      <c r="CO11" s="75">
        <f t="shared" si="23"/>
        <v>0</v>
      </c>
      <c r="CP11" s="75">
        <f t="shared" si="23"/>
        <v>0</v>
      </c>
      <c r="CQ11" s="75">
        <f t="shared" si="23"/>
        <v>0</v>
      </c>
      <c r="CR11" s="75">
        <f t="shared" si="23"/>
        <v>0</v>
      </c>
      <c r="CS11" s="75">
        <f t="shared" si="23"/>
        <v>0</v>
      </c>
      <c r="CT11" s="75">
        <f t="shared" si="23"/>
        <v>0</v>
      </c>
      <c r="CU11" s="75">
        <f t="shared" si="23"/>
        <v>0</v>
      </c>
      <c r="CV11" s="75">
        <f t="shared" ref="CV11:DC11" si="24">IF($CC11=CV$5,$AW11,0)</f>
        <v>0</v>
      </c>
      <c r="CW11" s="75">
        <f t="shared" si="24"/>
        <v>0</v>
      </c>
      <c r="CX11" s="75">
        <f t="shared" si="24"/>
        <v>0</v>
      </c>
      <c r="CY11" s="75">
        <f t="shared" si="24"/>
        <v>0</v>
      </c>
      <c r="CZ11" s="75">
        <f t="shared" si="24"/>
        <v>0</v>
      </c>
      <c r="DA11" s="75">
        <f t="shared" si="24"/>
        <v>0</v>
      </c>
      <c r="DB11" s="75">
        <f t="shared" si="24"/>
        <v>0</v>
      </c>
      <c r="DC11" s="75">
        <f t="shared" si="24"/>
        <v>0</v>
      </c>
      <c r="DD11" s="75">
        <f t="shared" ref="DD11:DI11" si="25">IF($CD11=DD$5,$BQ11,0)</f>
        <v>0</v>
      </c>
      <c r="DE11" s="75" t="str">
        <f t="shared" si="25"/>
        <v>#REF!</v>
      </c>
      <c r="DF11" s="75">
        <f t="shared" si="25"/>
        <v>0</v>
      </c>
      <c r="DG11" s="75">
        <f t="shared" si="25"/>
        <v>0</v>
      </c>
      <c r="DH11" s="75">
        <f t="shared" si="25"/>
        <v>0</v>
      </c>
      <c r="DI11" s="75">
        <f t="shared" si="25"/>
        <v>0</v>
      </c>
      <c r="DJ11" s="75">
        <f t="shared" ref="DJ11:DO11" si="26">IF($CE11=DJ$5,$BT11,0)</f>
        <v>0</v>
      </c>
      <c r="DK11" s="75" t="str">
        <f t="shared" si="26"/>
        <v>#REF!</v>
      </c>
      <c r="DL11" s="75">
        <f t="shared" si="26"/>
        <v>0</v>
      </c>
      <c r="DM11" s="75">
        <f t="shared" si="26"/>
        <v>0</v>
      </c>
      <c r="DN11" s="75">
        <f t="shared" si="26"/>
        <v>0</v>
      </c>
      <c r="DO11" s="75">
        <f t="shared" si="26"/>
        <v>0</v>
      </c>
      <c r="DP11" s="75">
        <f t="shared" ref="DP11:DU11" si="27">IF($CD11=DP$5,$BR11,0)</f>
        <v>0</v>
      </c>
      <c r="DQ11" s="75">
        <f t="shared" si="27"/>
        <v>0</v>
      </c>
      <c r="DR11" s="75">
        <f t="shared" si="27"/>
        <v>0</v>
      </c>
      <c r="DS11" s="75">
        <f t="shared" si="27"/>
        <v>0</v>
      </c>
      <c r="DT11" s="75">
        <f t="shared" si="27"/>
        <v>0</v>
      </c>
      <c r="DU11" s="75">
        <f t="shared" si="27"/>
        <v>0</v>
      </c>
      <c r="DV11" s="75">
        <f t="shared" ref="DV11:EA11" si="28">IF($CE11=DV$5,$BU11,0)</f>
        <v>0</v>
      </c>
      <c r="DW11" s="75">
        <f t="shared" si="28"/>
        <v>0</v>
      </c>
      <c r="DX11" s="75">
        <f t="shared" si="28"/>
        <v>0</v>
      </c>
      <c r="DY11" s="75">
        <f t="shared" si="28"/>
        <v>0</v>
      </c>
      <c r="DZ11" s="75">
        <f t="shared" si="28"/>
        <v>0</v>
      </c>
      <c r="EA11" s="75">
        <f t="shared" si="28"/>
        <v>0</v>
      </c>
      <c r="EB11" s="75">
        <f t="shared" ref="EB11:EG11" si="29">IF($CD11=EB$5,$BS11,0)</f>
        <v>0</v>
      </c>
      <c r="EC11" s="75">
        <f t="shared" si="29"/>
        <v>0</v>
      </c>
      <c r="ED11" s="75">
        <f t="shared" si="29"/>
        <v>0</v>
      </c>
      <c r="EE11" s="75">
        <f t="shared" si="29"/>
        <v>0</v>
      </c>
      <c r="EF11" s="75">
        <f t="shared" si="29"/>
        <v>0</v>
      </c>
      <c r="EG11" s="75">
        <f t="shared" si="29"/>
        <v>0</v>
      </c>
      <c r="EH11" s="75">
        <f t="shared" ref="EH11:EM11" si="30">IF($CE11=EH$5,$BV11,0)</f>
        <v>0</v>
      </c>
      <c r="EI11" s="75">
        <f t="shared" si="30"/>
        <v>0</v>
      </c>
      <c r="EJ11" s="75">
        <f t="shared" si="30"/>
        <v>0</v>
      </c>
      <c r="EK11" s="75">
        <f t="shared" si="30"/>
        <v>0</v>
      </c>
      <c r="EL11" s="75">
        <f t="shared" si="30"/>
        <v>0</v>
      </c>
      <c r="EM11" s="75">
        <f t="shared" si="30"/>
        <v>0</v>
      </c>
    </row>
    <row r="12" ht="18.0" customHeight="1">
      <c r="A12" s="18"/>
      <c r="B12" s="18"/>
      <c r="C12" s="2"/>
      <c r="D12" s="28"/>
      <c r="E12" s="28"/>
      <c r="F12" s="28"/>
      <c r="G12" s="18"/>
      <c r="H12" s="18"/>
      <c r="I12" s="18"/>
      <c r="J12" s="18"/>
      <c r="K12" s="18"/>
      <c r="L12" s="18"/>
      <c r="M12" s="18"/>
      <c r="N12" s="18"/>
      <c r="O12" s="18"/>
      <c r="P12" s="18" t="s">
        <v>86</v>
      </c>
      <c r="Q12" s="29" t="s">
        <v>87</v>
      </c>
      <c r="R12" s="28">
        <v>9002.0</v>
      </c>
      <c r="S12" s="28">
        <v>1.0</v>
      </c>
      <c r="T12" s="28">
        <v>180.0</v>
      </c>
      <c r="U12" s="18" t="s">
        <v>91</v>
      </c>
      <c r="V12" s="18" t="s">
        <v>92</v>
      </c>
      <c r="W12" s="71">
        <v>1.0</v>
      </c>
      <c r="X12" s="90">
        <v>41365.0</v>
      </c>
      <c r="Y12" s="77">
        <f t="shared" si="31"/>
        <v>3.2</v>
      </c>
      <c r="Z12" s="77"/>
      <c r="AA12" s="28">
        <v>32.0</v>
      </c>
      <c r="AB12" s="28">
        <v>33.0</v>
      </c>
      <c r="AC12" s="28">
        <v>40.0</v>
      </c>
      <c r="AD12" s="92">
        <v>52.0</v>
      </c>
      <c r="AE12" s="28">
        <v>1.0</v>
      </c>
      <c r="AF12" s="28">
        <v>1.0</v>
      </c>
      <c r="AG12" s="28">
        <v>2.0</v>
      </c>
      <c r="AH12" s="28">
        <v>1.0</v>
      </c>
      <c r="AI12" s="28">
        <v>0.0</v>
      </c>
      <c r="AJ12" s="28">
        <v>1.0</v>
      </c>
      <c r="AK12" s="3"/>
      <c r="AL12" s="40" t="s">
        <v>93</v>
      </c>
      <c r="AM12" s="28"/>
      <c r="AN12" s="3"/>
      <c r="AO12" s="84" t="str">
        <f t="shared" si="32"/>
        <v>#REF!</v>
      </c>
      <c r="AP12" s="85" t="str">
        <f t="shared" ref="AP12:AQ12" si="33">AV12-AU12</f>
        <v>#REF!</v>
      </c>
      <c r="AQ12" s="85">
        <f t="shared" si="33"/>
        <v>998.47943</v>
      </c>
      <c r="AR12" s="85" t="str">
        <f t="shared" si="34"/>
        <v>#REF!</v>
      </c>
      <c r="AS12" s="84">
        <f t="shared" si="35"/>
        <v>17.617675</v>
      </c>
      <c r="AT12" s="84">
        <f t="shared" si="36"/>
        <v>18.09771319</v>
      </c>
      <c r="AU12" s="94" t="str">
        <f t="shared" si="37"/>
        <v>#REF!</v>
      </c>
      <c r="AV12" s="94">
        <f t="shared" si="38"/>
        <v>36644.764</v>
      </c>
      <c r="AW12" s="94">
        <f t="shared" si="39"/>
        <v>37643.24343</v>
      </c>
      <c r="AX12" s="94">
        <f t="shared" si="40"/>
        <v>0</v>
      </c>
      <c r="AY12" s="94">
        <f t="shared" si="41"/>
        <v>0</v>
      </c>
      <c r="AZ12" s="94">
        <f t="shared" si="42"/>
        <v>0</v>
      </c>
      <c r="BA12" s="91">
        <f t="shared" ref="BA12:BC12" si="43">$W12*D$84*$AJ12</f>
        <v>250</v>
      </c>
      <c r="BB12" s="91">
        <f t="shared" si="43"/>
        <v>250</v>
      </c>
      <c r="BC12" s="91">
        <f t="shared" si="43"/>
        <v>250</v>
      </c>
      <c r="BD12" s="91" t="str">
        <f t="shared" ref="BD12:BF12" si="44">IF(AU12&gt;=D$43,D$43/1000*D$42*$AE12,IF(MOD(AU12,1000)&gt;0.1,$AE12*D$42*(ABS(AU12/1000)+1),$AE12*D$42*ABS(AU12/1000)))</f>
        <v>#REF!</v>
      </c>
      <c r="BE12" s="91">
        <f t="shared" si="44"/>
        <v>205.5404114</v>
      </c>
      <c r="BF12" s="91">
        <f t="shared" si="44"/>
        <v>210.9921091</v>
      </c>
      <c r="BG12" s="91" t="str">
        <f t="shared" si="45"/>
        <v>#REF!</v>
      </c>
      <c r="BH12" s="91">
        <f t="shared" si="46"/>
        <v>2271.975368</v>
      </c>
      <c r="BI12" s="91">
        <f t="shared" si="47"/>
        <v>2333.881093</v>
      </c>
      <c r="BJ12" s="91" t="str">
        <f t="shared" si="48"/>
        <v>#REF!</v>
      </c>
      <c r="BK12" s="91">
        <f t="shared" si="49"/>
        <v>2258.594606</v>
      </c>
      <c r="BL12" s="91" t="str">
        <f t="shared" ref="BL12:BN12" si="50">$AF12*AU12*D$87</f>
        <v>#REF!</v>
      </c>
      <c r="BM12" s="91">
        <f t="shared" si="50"/>
        <v>531.349078</v>
      </c>
      <c r="BN12" s="91">
        <f t="shared" si="50"/>
        <v>545.8270297</v>
      </c>
      <c r="BO12" s="95">
        <f t="shared" si="51"/>
        <v>72</v>
      </c>
      <c r="BP12" s="95">
        <f t="shared" si="52"/>
        <v>72</v>
      </c>
      <c r="BQ12" s="91" t="str">
        <f t="shared" si="53"/>
        <v>#REF!</v>
      </c>
      <c r="BR12" s="91">
        <f t="shared" si="54"/>
        <v>3330.864857</v>
      </c>
      <c r="BS12" s="91">
        <f t="shared" si="55"/>
        <v>5671.294837</v>
      </c>
      <c r="BT12" s="91" t="str">
        <f t="shared" ref="BT12:BV12" si="56">IF($AG12=0,0,IF($AG12=1,D$50*AU12,IF($AG12=2,AU12*D$56,"Error in col x")))</f>
        <v>#REF!</v>
      </c>
      <c r="BU12" s="91">
        <f t="shared" si="56"/>
        <v>732.89528</v>
      </c>
      <c r="BV12" s="91">
        <f t="shared" si="56"/>
        <v>752.8648686</v>
      </c>
      <c r="BW12" s="91" t="str">
        <f t="shared" ref="BW12:BY12" si="57">SUM(BQ12,BT12)</f>
        <v>#REF!</v>
      </c>
      <c r="BX12" s="91">
        <f t="shared" si="57"/>
        <v>4063.760137</v>
      </c>
      <c r="BY12" s="91">
        <f t="shared" si="57"/>
        <v>6424.159706</v>
      </c>
      <c r="BZ12" s="14"/>
      <c r="CA12" s="44" t="str">
        <f t="shared" si="58"/>
        <v>#REF!</v>
      </c>
      <c r="CB12" s="44">
        <f t="shared" ref="CB12:CB18" si="77">SUM(AV12,BX12)</f>
        <v>40708.52414</v>
      </c>
      <c r="CC12" s="69">
        <f t="shared" si="59"/>
        <v>90021180</v>
      </c>
      <c r="CD12" s="69">
        <f t="shared" si="60"/>
        <v>90022080</v>
      </c>
      <c r="CE12" s="69">
        <f t="shared" si="61"/>
        <v>90022380</v>
      </c>
      <c r="CF12" s="75">
        <f t="shared" ref="CF12:CM12" si="62">IF($CC12=CF$5,$AU12,0)</f>
        <v>0</v>
      </c>
      <c r="CG12" s="75" t="str">
        <f t="shared" si="62"/>
        <v>#REF!</v>
      </c>
      <c r="CH12" s="75">
        <f t="shared" si="62"/>
        <v>0</v>
      </c>
      <c r="CI12" s="75">
        <f t="shared" si="62"/>
        <v>0</v>
      </c>
      <c r="CJ12" s="75">
        <f t="shared" si="62"/>
        <v>0</v>
      </c>
      <c r="CK12" s="75">
        <f t="shared" si="62"/>
        <v>0</v>
      </c>
      <c r="CL12" s="75">
        <f t="shared" si="62"/>
        <v>0</v>
      </c>
      <c r="CM12" s="75">
        <f t="shared" si="62"/>
        <v>0</v>
      </c>
      <c r="CN12" s="75">
        <f t="shared" ref="CN12:CU12" si="63">IF($CC12=CN$5,$AV12,0)</f>
        <v>0</v>
      </c>
      <c r="CO12" s="75">
        <f t="shared" si="63"/>
        <v>36644.764</v>
      </c>
      <c r="CP12" s="75">
        <f t="shared" si="63"/>
        <v>0</v>
      </c>
      <c r="CQ12" s="75">
        <f t="shared" si="63"/>
        <v>0</v>
      </c>
      <c r="CR12" s="75">
        <f t="shared" si="63"/>
        <v>0</v>
      </c>
      <c r="CS12" s="75">
        <f t="shared" si="63"/>
        <v>0</v>
      </c>
      <c r="CT12" s="75">
        <f t="shared" si="63"/>
        <v>0</v>
      </c>
      <c r="CU12" s="75">
        <f t="shared" si="63"/>
        <v>0</v>
      </c>
      <c r="CV12" s="75">
        <f t="shared" ref="CV12:DC12" si="64">IF($CC12=CV$5,$AW12,0)</f>
        <v>0</v>
      </c>
      <c r="CW12" s="75">
        <f t="shared" si="64"/>
        <v>37643.24343</v>
      </c>
      <c r="CX12" s="75">
        <f t="shared" si="64"/>
        <v>0</v>
      </c>
      <c r="CY12" s="75">
        <f t="shared" si="64"/>
        <v>0</v>
      </c>
      <c r="CZ12" s="75">
        <f t="shared" si="64"/>
        <v>0</v>
      </c>
      <c r="DA12" s="75">
        <f t="shared" si="64"/>
        <v>0</v>
      </c>
      <c r="DB12" s="75">
        <f t="shared" si="64"/>
        <v>0</v>
      </c>
      <c r="DC12" s="75">
        <f t="shared" si="64"/>
        <v>0</v>
      </c>
      <c r="DD12" s="75">
        <f t="shared" ref="DD12:DI12" si="65">IF($CD12=DD$5,$BQ12,0)</f>
        <v>0</v>
      </c>
      <c r="DE12" s="75" t="str">
        <f t="shared" si="65"/>
        <v>#REF!</v>
      </c>
      <c r="DF12" s="75">
        <f t="shared" si="65"/>
        <v>0</v>
      </c>
      <c r="DG12" s="75">
        <f t="shared" si="65"/>
        <v>0</v>
      </c>
      <c r="DH12" s="75">
        <f t="shared" si="65"/>
        <v>0</v>
      </c>
      <c r="DI12" s="75">
        <f t="shared" si="65"/>
        <v>0</v>
      </c>
      <c r="DJ12" s="75">
        <f t="shared" ref="DJ12:DO12" si="66">IF($CE12=DJ$5,$BT12,0)</f>
        <v>0</v>
      </c>
      <c r="DK12" s="75" t="str">
        <f t="shared" si="66"/>
        <v>#REF!</v>
      </c>
      <c r="DL12" s="75">
        <f t="shared" si="66"/>
        <v>0</v>
      </c>
      <c r="DM12" s="75">
        <f t="shared" si="66"/>
        <v>0</v>
      </c>
      <c r="DN12" s="75">
        <f t="shared" si="66"/>
        <v>0</v>
      </c>
      <c r="DO12" s="75">
        <f t="shared" si="66"/>
        <v>0</v>
      </c>
      <c r="DP12" s="75">
        <f t="shared" ref="DP12:DU12" si="67">IF($CD12=DP$5,$BR12,0)</f>
        <v>0</v>
      </c>
      <c r="DQ12" s="75">
        <f t="shared" si="67"/>
        <v>3330.864857</v>
      </c>
      <c r="DR12" s="75">
        <f t="shared" si="67"/>
        <v>0</v>
      </c>
      <c r="DS12" s="75">
        <f t="shared" si="67"/>
        <v>0</v>
      </c>
      <c r="DT12" s="75">
        <f t="shared" si="67"/>
        <v>0</v>
      </c>
      <c r="DU12" s="75">
        <f t="shared" si="67"/>
        <v>0</v>
      </c>
      <c r="DV12" s="75">
        <f t="shared" ref="DV12:EA12" si="68">IF($CE12=DV$5,$BU12,0)</f>
        <v>0</v>
      </c>
      <c r="DW12" s="75">
        <f t="shared" si="68"/>
        <v>732.89528</v>
      </c>
      <c r="DX12" s="75">
        <f t="shared" si="68"/>
        <v>0</v>
      </c>
      <c r="DY12" s="75">
        <f t="shared" si="68"/>
        <v>0</v>
      </c>
      <c r="DZ12" s="75">
        <f t="shared" si="68"/>
        <v>0</v>
      </c>
      <c r="EA12" s="75">
        <f t="shared" si="68"/>
        <v>0</v>
      </c>
      <c r="EB12" s="75">
        <f t="shared" ref="EB12:EG12" si="69">IF($CD12=EB$5,$BS12,0)</f>
        <v>0</v>
      </c>
      <c r="EC12" s="75">
        <f t="shared" si="69"/>
        <v>5671.294837</v>
      </c>
      <c r="ED12" s="75">
        <f t="shared" si="69"/>
        <v>0</v>
      </c>
      <c r="EE12" s="75">
        <f t="shared" si="69"/>
        <v>0</v>
      </c>
      <c r="EF12" s="75">
        <f t="shared" si="69"/>
        <v>0</v>
      </c>
      <c r="EG12" s="75">
        <f t="shared" si="69"/>
        <v>0</v>
      </c>
      <c r="EH12" s="75">
        <f t="shared" ref="EH12:EM12" si="70">IF($CE12=EH$5,$BV12,0)</f>
        <v>0</v>
      </c>
      <c r="EI12" s="75">
        <f t="shared" si="70"/>
        <v>752.8648686</v>
      </c>
      <c r="EJ12" s="75">
        <f t="shared" si="70"/>
        <v>0</v>
      </c>
      <c r="EK12" s="75">
        <f t="shared" si="70"/>
        <v>0</v>
      </c>
      <c r="EL12" s="75">
        <f t="shared" si="70"/>
        <v>0</v>
      </c>
      <c r="EM12" s="75">
        <f t="shared" si="70"/>
        <v>0</v>
      </c>
    </row>
    <row r="13" ht="18.0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 t="s">
        <v>94</v>
      </c>
      <c r="Q13" s="29" t="s">
        <v>87</v>
      </c>
      <c r="R13" s="28">
        <v>9002.0</v>
      </c>
      <c r="S13" s="28">
        <v>1.0</v>
      </c>
      <c r="T13" s="28">
        <v>180.0</v>
      </c>
      <c r="U13" s="18" t="s">
        <v>95</v>
      </c>
      <c r="V13" s="18" t="s">
        <v>96</v>
      </c>
      <c r="W13" s="71">
        <v>1.0</v>
      </c>
      <c r="X13" s="90">
        <v>34743.0</v>
      </c>
      <c r="Y13" s="77">
        <f t="shared" si="31"/>
        <v>21.4</v>
      </c>
      <c r="Z13" s="77"/>
      <c r="AA13" s="28">
        <v>23.0</v>
      </c>
      <c r="AB13" s="28">
        <v>24.0</v>
      </c>
      <c r="AC13" s="28">
        <v>40.0</v>
      </c>
      <c r="AD13" s="92">
        <v>52.0</v>
      </c>
      <c r="AE13" s="28">
        <v>1.0</v>
      </c>
      <c r="AF13" s="28">
        <v>1.0</v>
      </c>
      <c r="AG13" s="28">
        <v>1.0</v>
      </c>
      <c r="AH13" s="28">
        <v>1.0</v>
      </c>
      <c r="AI13" s="28">
        <v>1.0</v>
      </c>
      <c r="AJ13" s="28">
        <v>0.0</v>
      </c>
      <c r="AK13" s="3"/>
      <c r="AL13" s="40"/>
      <c r="AM13" s="28"/>
      <c r="AN13" s="3"/>
      <c r="AO13" s="84" t="str">
        <f t="shared" si="32"/>
        <v>#REF!</v>
      </c>
      <c r="AP13" s="85" t="str">
        <f t="shared" ref="AP13:AQ13" si="71">AV13-AU13</f>
        <v>#REF!</v>
      </c>
      <c r="AQ13" s="85">
        <f t="shared" si="71"/>
        <v>1235.35178</v>
      </c>
      <c r="AR13" s="85" t="str">
        <f t="shared" si="34"/>
        <v>#REF!</v>
      </c>
      <c r="AS13" s="84">
        <f t="shared" si="35"/>
        <v>18.497025</v>
      </c>
      <c r="AT13" s="84">
        <f t="shared" si="36"/>
        <v>19.09094413</v>
      </c>
      <c r="AU13" s="94" t="str">
        <f t="shared" si="37"/>
        <v>#REF!</v>
      </c>
      <c r="AV13" s="94">
        <f t="shared" si="38"/>
        <v>38473.812</v>
      </c>
      <c r="AW13" s="94">
        <f t="shared" si="39"/>
        <v>39709.16378</v>
      </c>
      <c r="AX13" s="94">
        <f t="shared" si="40"/>
        <v>6713.6256</v>
      </c>
      <c r="AY13" s="94">
        <f t="shared" si="41"/>
        <v>7085.926656</v>
      </c>
      <c r="AZ13" s="94">
        <f t="shared" si="42"/>
        <v>7652.800788</v>
      </c>
      <c r="BA13" s="91">
        <f t="shared" ref="BA13:BC13" si="72">$W13*D$84*$AJ13</f>
        <v>0</v>
      </c>
      <c r="BB13" s="91">
        <f t="shared" si="72"/>
        <v>0</v>
      </c>
      <c r="BC13" s="91">
        <f t="shared" si="72"/>
        <v>0</v>
      </c>
      <c r="BD13" s="91" t="str">
        <f t="shared" ref="BD13:BF13" si="73">IF(AU13&gt;=D$43,D$43/1000*D$42*$AE13,IF(MOD(AU13,1000)&gt;0.1,$AE13*D$42*(ABS(AU13/1000)+1),$AE13*D$42*ABS(AU13/1000)))</f>
        <v>#REF!</v>
      </c>
      <c r="BE13" s="91">
        <f t="shared" si="73"/>
        <v>215.5270135</v>
      </c>
      <c r="BF13" s="91">
        <f t="shared" si="73"/>
        <v>222.2720342</v>
      </c>
      <c r="BG13" s="91" t="str">
        <f t="shared" si="45"/>
        <v>#REF!</v>
      </c>
      <c r="BH13" s="91">
        <f t="shared" si="46"/>
        <v>2385.376344</v>
      </c>
      <c r="BI13" s="91">
        <f t="shared" si="47"/>
        <v>2461.968154</v>
      </c>
      <c r="BJ13" s="91" t="str">
        <f t="shared" si="48"/>
        <v>#REF!</v>
      </c>
      <c r="BK13" s="91">
        <f t="shared" si="49"/>
        <v>2382.549827</v>
      </c>
      <c r="BL13" s="91" t="str">
        <f t="shared" ref="BL13:BN13" si="74">$AF13*AU13*D$87</f>
        <v>#REF!</v>
      </c>
      <c r="BM13" s="91">
        <f t="shared" si="74"/>
        <v>557.870274</v>
      </c>
      <c r="BN13" s="91">
        <f t="shared" si="74"/>
        <v>575.7828748</v>
      </c>
      <c r="BO13" s="95">
        <f t="shared" si="51"/>
        <v>72</v>
      </c>
      <c r="BP13" s="95">
        <f t="shared" si="52"/>
        <v>72</v>
      </c>
      <c r="BQ13" s="91" t="str">
        <f t="shared" si="53"/>
        <v>#REF!</v>
      </c>
      <c r="BR13" s="91">
        <f t="shared" si="54"/>
        <v>10316.70029</v>
      </c>
      <c r="BS13" s="91">
        <f t="shared" si="55"/>
        <v>13367.37368</v>
      </c>
      <c r="BT13" s="91" t="str">
        <f t="shared" ref="BT13:BV13" si="75">IF($AG13=0,0,IF($AG13=1,D$50*AU13,IF($AG13=2,AU13*D$56,"Error in col x")))</f>
        <v>#REF!</v>
      </c>
      <c r="BU13" s="91">
        <f t="shared" si="75"/>
        <v>2693.16684</v>
      </c>
      <c r="BV13" s="91">
        <f t="shared" si="75"/>
        <v>2779.641465</v>
      </c>
      <c r="BW13" s="91" t="str">
        <f t="shared" ref="BW13:BY13" si="76">SUM(BQ13,BT13)</f>
        <v>#REF!</v>
      </c>
      <c r="BX13" s="91">
        <f t="shared" si="76"/>
        <v>13009.86713</v>
      </c>
      <c r="BY13" s="91">
        <f t="shared" si="76"/>
        <v>16147.01514</v>
      </c>
      <c r="BZ13" s="14"/>
      <c r="CA13" s="44" t="str">
        <f t="shared" si="58"/>
        <v>#REF!</v>
      </c>
      <c r="CB13" s="44">
        <f t="shared" si="77"/>
        <v>51483.67913</v>
      </c>
      <c r="CC13" s="69">
        <f t="shared" si="59"/>
        <v>90021180</v>
      </c>
      <c r="CD13" s="69">
        <f t="shared" si="60"/>
        <v>90022080</v>
      </c>
      <c r="CE13" s="69">
        <f t="shared" si="61"/>
        <v>90022380</v>
      </c>
      <c r="CF13" s="75">
        <f t="shared" ref="CF13:CM13" si="78">IF($CC13=CF$5,$AU13,0)</f>
        <v>0</v>
      </c>
      <c r="CG13" s="75" t="str">
        <f t="shared" si="78"/>
        <v>#REF!</v>
      </c>
      <c r="CH13" s="75">
        <f t="shared" si="78"/>
        <v>0</v>
      </c>
      <c r="CI13" s="75">
        <f t="shared" si="78"/>
        <v>0</v>
      </c>
      <c r="CJ13" s="75">
        <f t="shared" si="78"/>
        <v>0</v>
      </c>
      <c r="CK13" s="75">
        <f t="shared" si="78"/>
        <v>0</v>
      </c>
      <c r="CL13" s="75">
        <f t="shared" si="78"/>
        <v>0</v>
      </c>
      <c r="CM13" s="75">
        <f t="shared" si="78"/>
        <v>0</v>
      </c>
      <c r="CN13" s="75">
        <f t="shared" ref="CN13:CU13" si="79">IF($CC13=CN$5,$AV13,0)</f>
        <v>0</v>
      </c>
      <c r="CO13" s="75">
        <f t="shared" si="79"/>
        <v>38473.812</v>
      </c>
      <c r="CP13" s="75">
        <f t="shared" si="79"/>
        <v>0</v>
      </c>
      <c r="CQ13" s="75">
        <f t="shared" si="79"/>
        <v>0</v>
      </c>
      <c r="CR13" s="75">
        <f t="shared" si="79"/>
        <v>0</v>
      </c>
      <c r="CS13" s="75">
        <f t="shared" si="79"/>
        <v>0</v>
      </c>
      <c r="CT13" s="75">
        <f t="shared" si="79"/>
        <v>0</v>
      </c>
      <c r="CU13" s="75">
        <f t="shared" si="79"/>
        <v>0</v>
      </c>
      <c r="CV13" s="75">
        <f t="shared" ref="CV13:DC13" si="80">IF($CC13=CV$5,$AW13,0)</f>
        <v>0</v>
      </c>
      <c r="CW13" s="75">
        <f t="shared" si="80"/>
        <v>39709.16378</v>
      </c>
      <c r="CX13" s="75">
        <f t="shared" si="80"/>
        <v>0</v>
      </c>
      <c r="CY13" s="75">
        <f t="shared" si="80"/>
        <v>0</v>
      </c>
      <c r="CZ13" s="75">
        <f t="shared" si="80"/>
        <v>0</v>
      </c>
      <c r="DA13" s="75">
        <f t="shared" si="80"/>
        <v>0</v>
      </c>
      <c r="DB13" s="75">
        <f t="shared" si="80"/>
        <v>0</v>
      </c>
      <c r="DC13" s="75">
        <f t="shared" si="80"/>
        <v>0</v>
      </c>
      <c r="DD13" s="75">
        <f t="shared" ref="DD13:DI13" si="81">IF($CD13=DD$5,$BQ13,0)</f>
        <v>0</v>
      </c>
      <c r="DE13" s="75" t="str">
        <f t="shared" si="81"/>
        <v>#REF!</v>
      </c>
      <c r="DF13" s="75">
        <f t="shared" si="81"/>
        <v>0</v>
      </c>
      <c r="DG13" s="75">
        <f t="shared" si="81"/>
        <v>0</v>
      </c>
      <c r="DH13" s="75">
        <f t="shared" si="81"/>
        <v>0</v>
      </c>
      <c r="DI13" s="75">
        <f t="shared" si="81"/>
        <v>0</v>
      </c>
      <c r="DJ13" s="75">
        <f t="shared" ref="DJ13:DO13" si="82">IF($CE13=DJ$5,$BT13,0)</f>
        <v>0</v>
      </c>
      <c r="DK13" s="75" t="str">
        <f t="shared" si="82"/>
        <v>#REF!</v>
      </c>
      <c r="DL13" s="75">
        <f t="shared" si="82"/>
        <v>0</v>
      </c>
      <c r="DM13" s="75">
        <f t="shared" si="82"/>
        <v>0</v>
      </c>
      <c r="DN13" s="75">
        <f t="shared" si="82"/>
        <v>0</v>
      </c>
      <c r="DO13" s="75">
        <f t="shared" si="82"/>
        <v>0</v>
      </c>
      <c r="DP13" s="75">
        <f t="shared" ref="DP13:DU13" si="83">IF($CD13=DP$5,$BR13,0)</f>
        <v>0</v>
      </c>
      <c r="DQ13" s="75">
        <f t="shared" si="83"/>
        <v>10316.70029</v>
      </c>
      <c r="DR13" s="75">
        <f t="shared" si="83"/>
        <v>0</v>
      </c>
      <c r="DS13" s="75">
        <f t="shared" si="83"/>
        <v>0</v>
      </c>
      <c r="DT13" s="75">
        <f t="shared" si="83"/>
        <v>0</v>
      </c>
      <c r="DU13" s="75">
        <f t="shared" si="83"/>
        <v>0</v>
      </c>
      <c r="DV13" s="75">
        <f t="shared" ref="DV13:EA13" si="84">IF($CE13=DV$5,$BU13,0)</f>
        <v>0</v>
      </c>
      <c r="DW13" s="75">
        <f t="shared" si="84"/>
        <v>2693.16684</v>
      </c>
      <c r="DX13" s="75">
        <f t="shared" si="84"/>
        <v>0</v>
      </c>
      <c r="DY13" s="75">
        <f t="shared" si="84"/>
        <v>0</v>
      </c>
      <c r="DZ13" s="75">
        <f t="shared" si="84"/>
        <v>0</v>
      </c>
      <c r="EA13" s="75">
        <f t="shared" si="84"/>
        <v>0</v>
      </c>
      <c r="EB13" s="75">
        <f t="shared" ref="EB13:EG13" si="85">IF($CD13=EB$5,$BS13,0)</f>
        <v>0</v>
      </c>
      <c r="EC13" s="75">
        <f t="shared" si="85"/>
        <v>13367.37368</v>
      </c>
      <c r="ED13" s="75">
        <f t="shared" si="85"/>
        <v>0</v>
      </c>
      <c r="EE13" s="75">
        <f t="shared" si="85"/>
        <v>0</v>
      </c>
      <c r="EF13" s="75">
        <f t="shared" si="85"/>
        <v>0</v>
      </c>
      <c r="EG13" s="75">
        <f t="shared" si="85"/>
        <v>0</v>
      </c>
      <c r="EH13" s="75">
        <f t="shared" ref="EH13:EM13" si="86">IF($CE13=EH$5,$BV13,0)</f>
        <v>0</v>
      </c>
      <c r="EI13" s="75">
        <f t="shared" si="86"/>
        <v>2779.641465</v>
      </c>
      <c r="EJ13" s="75">
        <f t="shared" si="86"/>
        <v>0</v>
      </c>
      <c r="EK13" s="75">
        <f t="shared" si="86"/>
        <v>0</v>
      </c>
      <c r="EL13" s="75">
        <f t="shared" si="86"/>
        <v>0</v>
      </c>
      <c r="EM13" s="75">
        <f t="shared" si="86"/>
        <v>0</v>
      </c>
    </row>
    <row r="14" ht="18.0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98" t="s">
        <v>100</v>
      </c>
      <c r="N14" s="18"/>
      <c r="O14" s="18"/>
      <c r="P14" s="18" t="s">
        <v>97</v>
      </c>
      <c r="Q14" s="29" t="s">
        <v>87</v>
      </c>
      <c r="R14" s="36">
        <v>9002.0</v>
      </c>
      <c r="S14" s="28">
        <v>1.0</v>
      </c>
      <c r="T14" s="28">
        <v>180.0</v>
      </c>
      <c r="U14" s="70" t="s">
        <v>98</v>
      </c>
      <c r="V14" s="70" t="s">
        <v>99</v>
      </c>
      <c r="W14" s="71">
        <v>1.0</v>
      </c>
      <c r="X14" s="90">
        <v>39756.0</v>
      </c>
      <c r="Y14" s="77">
        <f t="shared" si="31"/>
        <v>7.7</v>
      </c>
      <c r="Z14" s="77"/>
      <c r="AA14" s="99">
        <v>37.0</v>
      </c>
      <c r="AB14" s="36">
        <v>38.0</v>
      </c>
      <c r="AC14" s="36">
        <v>40.0</v>
      </c>
      <c r="AD14" s="92">
        <v>52.0</v>
      </c>
      <c r="AE14" s="28">
        <v>1.0</v>
      </c>
      <c r="AF14" s="28">
        <v>1.0</v>
      </c>
      <c r="AG14" s="28">
        <v>1.0</v>
      </c>
      <c r="AH14" s="28">
        <v>1.0</v>
      </c>
      <c r="AI14" s="28">
        <v>2.0</v>
      </c>
      <c r="AJ14" s="28">
        <v>0.0</v>
      </c>
      <c r="AK14" s="3"/>
      <c r="AL14" s="19" t="s">
        <v>7</v>
      </c>
      <c r="AM14" s="28"/>
      <c r="AN14" s="3"/>
      <c r="AO14" s="84" t="str">
        <f t="shared" si="32"/>
        <v>#REF!</v>
      </c>
      <c r="AP14" s="85" t="str">
        <f t="shared" ref="AP14:AQ14" si="87">AV14-AU14</f>
        <v>#REF!</v>
      </c>
      <c r="AQ14" s="85">
        <f t="shared" si="87"/>
        <v>816.13844</v>
      </c>
      <c r="AR14" s="85" t="str">
        <f t="shared" si="34"/>
        <v>#REF!</v>
      </c>
      <c r="AS14" s="100">
        <f t="shared" si="35"/>
        <v>17.8833</v>
      </c>
      <c r="AT14" s="84">
        <f t="shared" si="36"/>
        <v>18.27567425</v>
      </c>
      <c r="AU14" s="94" t="str">
        <f t="shared" si="37"/>
        <v>#REF!</v>
      </c>
      <c r="AV14" s="94">
        <f t="shared" si="38"/>
        <v>37197.264</v>
      </c>
      <c r="AW14" s="94">
        <f t="shared" si="39"/>
        <v>38013.40244</v>
      </c>
      <c r="AX14" s="94">
        <f t="shared" si="40"/>
        <v>15131.3184</v>
      </c>
      <c r="AY14" s="94">
        <f t="shared" si="41"/>
        <v>15970.41878</v>
      </c>
      <c r="AZ14" s="94">
        <f t="shared" si="42"/>
        <v>17248.05229</v>
      </c>
      <c r="BA14" s="91">
        <f t="shared" ref="BA14:BC14" si="88">$W14*D$84*$AJ14</f>
        <v>0</v>
      </c>
      <c r="BB14" s="91">
        <f t="shared" si="88"/>
        <v>0</v>
      </c>
      <c r="BC14" s="91">
        <f t="shared" si="88"/>
        <v>0</v>
      </c>
      <c r="BD14" s="91" t="str">
        <f t="shared" ref="BD14:BF14" si="89">IF(AU14&gt;=D$43,D$43/1000*D$42*$AE14,IF(MOD(AU14,1000)&gt;0.1,$AE14*D$42*(ABS(AU14/1000)+1),$AE14*D$42*ABS(AU14/1000)))</f>
        <v>#REF!</v>
      </c>
      <c r="BE14" s="91">
        <f t="shared" si="89"/>
        <v>208.5570614</v>
      </c>
      <c r="BF14" s="91">
        <f t="shared" si="89"/>
        <v>213.0131773</v>
      </c>
      <c r="BG14" s="91" t="str">
        <f t="shared" si="45"/>
        <v>#REF!</v>
      </c>
      <c r="BH14" s="91">
        <f t="shared" si="46"/>
        <v>2306.230368</v>
      </c>
      <c r="BI14" s="91">
        <f t="shared" si="47"/>
        <v>2356.830951</v>
      </c>
      <c r="BJ14" s="91" t="str">
        <f t="shared" si="48"/>
        <v>#REF!</v>
      </c>
      <c r="BK14" s="91">
        <f t="shared" si="49"/>
        <v>2280.804146</v>
      </c>
      <c r="BL14" s="91" t="str">
        <f t="shared" ref="BL14:BN14" si="90">$AF14*AU14*D$87</f>
        <v>#REF!</v>
      </c>
      <c r="BM14" s="91">
        <f t="shared" si="90"/>
        <v>539.360328</v>
      </c>
      <c r="BN14" s="91">
        <f t="shared" si="90"/>
        <v>551.1943354</v>
      </c>
      <c r="BO14" s="95">
        <f t="shared" si="51"/>
        <v>72</v>
      </c>
      <c r="BP14" s="95">
        <f t="shared" si="52"/>
        <v>72</v>
      </c>
      <c r="BQ14" s="91" t="str">
        <f t="shared" si="53"/>
        <v>#REF!</v>
      </c>
      <c r="BR14" s="91">
        <f t="shared" si="54"/>
        <v>19096.56654</v>
      </c>
      <c r="BS14" s="91">
        <f t="shared" si="55"/>
        <v>22721.8949</v>
      </c>
      <c r="BT14" s="91" t="str">
        <f t="shared" ref="BT14:BV14" si="91">IF($AG14=0,0,IF($AG14=1,D$50*AU14,IF($AG14=2,AU14*D$56,"Error in col x")))</f>
        <v>#REF!</v>
      </c>
      <c r="BU14" s="91">
        <f t="shared" si="91"/>
        <v>2603.80848</v>
      </c>
      <c r="BV14" s="91">
        <f t="shared" si="91"/>
        <v>2660.938171</v>
      </c>
      <c r="BW14" s="91" t="str">
        <f t="shared" ref="BW14:BY14" si="92">SUM(BQ14,BT14)</f>
        <v>#REF!</v>
      </c>
      <c r="BX14" s="91">
        <f t="shared" si="92"/>
        <v>21700.37502</v>
      </c>
      <c r="BY14" s="91">
        <f t="shared" si="92"/>
        <v>25382.83307</v>
      </c>
      <c r="BZ14" s="14"/>
      <c r="CA14" s="44" t="str">
        <f t="shared" si="58"/>
        <v>#REF!</v>
      </c>
      <c r="CB14" s="44">
        <f t="shared" si="77"/>
        <v>58897.63902</v>
      </c>
      <c r="CC14" s="69">
        <f t="shared" si="59"/>
        <v>90021180</v>
      </c>
      <c r="CD14" s="69">
        <f t="shared" si="60"/>
        <v>90022080</v>
      </c>
      <c r="CE14" s="69">
        <f t="shared" si="61"/>
        <v>90022380</v>
      </c>
      <c r="CF14" s="75">
        <f t="shared" ref="CF14:CM14" si="93">IF($CC14=CF$5,$AU14,0)</f>
        <v>0</v>
      </c>
      <c r="CG14" s="75" t="str">
        <f t="shared" si="93"/>
        <v>#REF!</v>
      </c>
      <c r="CH14" s="75">
        <f t="shared" si="93"/>
        <v>0</v>
      </c>
      <c r="CI14" s="75">
        <f t="shared" si="93"/>
        <v>0</v>
      </c>
      <c r="CJ14" s="75">
        <f t="shared" si="93"/>
        <v>0</v>
      </c>
      <c r="CK14" s="75">
        <f t="shared" si="93"/>
        <v>0</v>
      </c>
      <c r="CL14" s="75">
        <f t="shared" si="93"/>
        <v>0</v>
      </c>
      <c r="CM14" s="75">
        <f t="shared" si="93"/>
        <v>0</v>
      </c>
      <c r="CN14" s="75">
        <f t="shared" ref="CN14:CU14" si="94">IF($CC14=CN$5,$AV14,0)</f>
        <v>0</v>
      </c>
      <c r="CO14" s="75">
        <f t="shared" si="94"/>
        <v>37197.264</v>
      </c>
      <c r="CP14" s="75">
        <f t="shared" si="94"/>
        <v>0</v>
      </c>
      <c r="CQ14" s="75">
        <f t="shared" si="94"/>
        <v>0</v>
      </c>
      <c r="CR14" s="75">
        <f t="shared" si="94"/>
        <v>0</v>
      </c>
      <c r="CS14" s="75">
        <f t="shared" si="94"/>
        <v>0</v>
      </c>
      <c r="CT14" s="75">
        <f t="shared" si="94"/>
        <v>0</v>
      </c>
      <c r="CU14" s="75">
        <f t="shared" si="94"/>
        <v>0</v>
      </c>
      <c r="CV14" s="75">
        <f t="shared" ref="CV14:DC14" si="95">IF($CC14=CV$5,$AW14,0)</f>
        <v>0</v>
      </c>
      <c r="CW14" s="75">
        <f t="shared" si="95"/>
        <v>38013.40244</v>
      </c>
      <c r="CX14" s="75">
        <f t="shared" si="95"/>
        <v>0</v>
      </c>
      <c r="CY14" s="75">
        <f t="shared" si="95"/>
        <v>0</v>
      </c>
      <c r="CZ14" s="75">
        <f t="shared" si="95"/>
        <v>0</v>
      </c>
      <c r="DA14" s="75">
        <f t="shared" si="95"/>
        <v>0</v>
      </c>
      <c r="DB14" s="75">
        <f t="shared" si="95"/>
        <v>0</v>
      </c>
      <c r="DC14" s="75">
        <f t="shared" si="95"/>
        <v>0</v>
      </c>
      <c r="DD14" s="75">
        <f t="shared" ref="DD14:DI14" si="96">IF($CD14=DD$5,$BQ14,0)</f>
        <v>0</v>
      </c>
      <c r="DE14" s="75" t="str">
        <f t="shared" si="96"/>
        <v>#REF!</v>
      </c>
      <c r="DF14" s="75">
        <f t="shared" si="96"/>
        <v>0</v>
      </c>
      <c r="DG14" s="75">
        <f t="shared" si="96"/>
        <v>0</v>
      </c>
      <c r="DH14" s="75">
        <f t="shared" si="96"/>
        <v>0</v>
      </c>
      <c r="DI14" s="75">
        <f t="shared" si="96"/>
        <v>0</v>
      </c>
      <c r="DJ14" s="75">
        <f t="shared" ref="DJ14:DO14" si="97">IF($CE14=DJ$5,$BT14,0)</f>
        <v>0</v>
      </c>
      <c r="DK14" s="75" t="str">
        <f t="shared" si="97"/>
        <v>#REF!</v>
      </c>
      <c r="DL14" s="75">
        <f t="shared" si="97"/>
        <v>0</v>
      </c>
      <c r="DM14" s="75">
        <f t="shared" si="97"/>
        <v>0</v>
      </c>
      <c r="DN14" s="75">
        <f t="shared" si="97"/>
        <v>0</v>
      </c>
      <c r="DO14" s="75">
        <f t="shared" si="97"/>
        <v>0</v>
      </c>
      <c r="DP14" s="75">
        <f t="shared" ref="DP14:DU14" si="98">IF($CD14=DP$5,$BR14,0)</f>
        <v>0</v>
      </c>
      <c r="DQ14" s="75">
        <f t="shared" si="98"/>
        <v>19096.56654</v>
      </c>
      <c r="DR14" s="75">
        <f t="shared" si="98"/>
        <v>0</v>
      </c>
      <c r="DS14" s="75">
        <f t="shared" si="98"/>
        <v>0</v>
      </c>
      <c r="DT14" s="75">
        <f t="shared" si="98"/>
        <v>0</v>
      </c>
      <c r="DU14" s="75">
        <f t="shared" si="98"/>
        <v>0</v>
      </c>
      <c r="DV14" s="75">
        <f t="shared" ref="DV14:EA14" si="99">IF($CE14=DV$5,$BU14,0)</f>
        <v>0</v>
      </c>
      <c r="DW14" s="75">
        <f t="shared" si="99"/>
        <v>2603.80848</v>
      </c>
      <c r="DX14" s="75">
        <f t="shared" si="99"/>
        <v>0</v>
      </c>
      <c r="DY14" s="75">
        <f t="shared" si="99"/>
        <v>0</v>
      </c>
      <c r="DZ14" s="75">
        <f t="shared" si="99"/>
        <v>0</v>
      </c>
      <c r="EA14" s="75">
        <f t="shared" si="99"/>
        <v>0</v>
      </c>
      <c r="EB14" s="75">
        <f t="shared" ref="EB14:EG14" si="100">IF($CD14=EB$5,$BS14,0)</f>
        <v>0</v>
      </c>
      <c r="EC14" s="75">
        <f t="shared" si="100"/>
        <v>22721.8949</v>
      </c>
      <c r="ED14" s="75">
        <f t="shared" si="100"/>
        <v>0</v>
      </c>
      <c r="EE14" s="75">
        <f t="shared" si="100"/>
        <v>0</v>
      </c>
      <c r="EF14" s="75">
        <f t="shared" si="100"/>
        <v>0</v>
      </c>
      <c r="EG14" s="75">
        <f t="shared" si="100"/>
        <v>0</v>
      </c>
      <c r="EH14" s="75">
        <f t="shared" ref="EH14:EM14" si="101">IF($CE14=EH$5,$BV14,0)</f>
        <v>0</v>
      </c>
      <c r="EI14" s="75">
        <f t="shared" si="101"/>
        <v>2660.938171</v>
      </c>
      <c r="EJ14" s="75">
        <f t="shared" si="101"/>
        <v>0</v>
      </c>
      <c r="EK14" s="75">
        <f t="shared" si="101"/>
        <v>0</v>
      </c>
      <c r="EL14" s="75">
        <f t="shared" si="101"/>
        <v>0</v>
      </c>
      <c r="EM14" s="75">
        <f t="shared" si="101"/>
        <v>0</v>
      </c>
    </row>
    <row r="15" ht="18.0" customHeight="1">
      <c r="A15" s="28"/>
      <c r="B15" s="18"/>
      <c r="C15" s="18"/>
      <c r="D15" s="18"/>
      <c r="E15" s="18"/>
      <c r="F15" s="18"/>
      <c r="G15" s="28"/>
      <c r="H15" s="28"/>
      <c r="I15" s="28"/>
      <c r="J15" s="28"/>
      <c r="K15" s="28"/>
      <c r="L15" s="28"/>
      <c r="M15" s="101" t="s">
        <v>107</v>
      </c>
      <c r="N15" s="28"/>
      <c r="O15" s="28"/>
      <c r="P15" s="18" t="s">
        <v>97</v>
      </c>
      <c r="Q15" s="29" t="s">
        <v>87</v>
      </c>
      <c r="R15" s="28">
        <v>9002.0</v>
      </c>
      <c r="S15" s="28">
        <v>1.0</v>
      </c>
      <c r="T15" s="28">
        <v>180.0</v>
      </c>
      <c r="U15" s="70" t="s">
        <v>101</v>
      </c>
      <c r="V15" s="70" t="s">
        <v>102</v>
      </c>
      <c r="W15" s="71">
        <v>1.0</v>
      </c>
      <c r="X15" s="102">
        <v>41616.0</v>
      </c>
      <c r="Y15" s="77">
        <f>IF(X15&gt;1,ABS(ROUND(($Y$5-X15)/365.25,1))," ")+0.5</f>
        <v>3.1</v>
      </c>
      <c r="Z15" s="77" t="s">
        <v>103</v>
      </c>
      <c r="AA15" s="103">
        <v>33.0</v>
      </c>
      <c r="AB15" s="28">
        <v>33.0</v>
      </c>
      <c r="AC15" s="36">
        <v>40.0</v>
      </c>
      <c r="AD15" s="92">
        <v>52.0</v>
      </c>
      <c r="AE15" s="28">
        <v>1.0</v>
      </c>
      <c r="AF15" s="28">
        <v>1.0</v>
      </c>
      <c r="AG15" s="28">
        <v>0.0</v>
      </c>
      <c r="AH15" s="28">
        <v>1.0</v>
      </c>
      <c r="AI15" s="28">
        <v>0.0</v>
      </c>
      <c r="AJ15" s="28">
        <v>0.0</v>
      </c>
      <c r="AK15" s="3"/>
      <c r="AL15" s="19" t="s">
        <v>4</v>
      </c>
      <c r="AM15" s="28"/>
      <c r="AN15" s="3"/>
      <c r="AO15" s="84" t="str">
        <f t="shared" si="32"/>
        <v>#REF!</v>
      </c>
      <c r="AP15" s="85" t="str">
        <f t="shared" ref="AP15:AQ15" si="102">AV15-AU15</f>
        <v>#REF!</v>
      </c>
      <c r="AQ15" s="85">
        <f t="shared" si="102"/>
        <v>828.33543</v>
      </c>
      <c r="AR15" s="85" t="str">
        <f t="shared" si="34"/>
        <v>#REF!</v>
      </c>
      <c r="AS15" s="100">
        <f t="shared" si="35"/>
        <v>17.699475</v>
      </c>
      <c r="AT15" s="84">
        <f t="shared" si="36"/>
        <v>18.09771319</v>
      </c>
      <c r="AU15" s="94" t="str">
        <f t="shared" si="37"/>
        <v>#REF!</v>
      </c>
      <c r="AV15" s="94">
        <f t="shared" si="38"/>
        <v>36814.908</v>
      </c>
      <c r="AW15" s="94">
        <f t="shared" si="39"/>
        <v>37643.24343</v>
      </c>
      <c r="AX15" s="94">
        <f t="shared" si="40"/>
        <v>0</v>
      </c>
      <c r="AY15" s="94">
        <f t="shared" si="41"/>
        <v>0</v>
      </c>
      <c r="AZ15" s="94">
        <f t="shared" si="42"/>
        <v>0</v>
      </c>
      <c r="BA15" s="91">
        <f t="shared" ref="BA15:BC15" si="103">$W15*D$84*$AJ15</f>
        <v>0</v>
      </c>
      <c r="BB15" s="91">
        <f t="shared" si="103"/>
        <v>0</v>
      </c>
      <c r="BC15" s="91">
        <f t="shared" si="103"/>
        <v>0</v>
      </c>
      <c r="BD15" s="91" t="str">
        <f t="shared" ref="BD15:BF15" si="104">IF(AU15&gt;=D$43,D$43/1000*D$42*$AE15,IF(MOD(AU15,1000)&gt;0.1,$AE15*D$42*(ABS(AU15/1000)+1),$AE15*D$42*ABS(AU15/1000)))</f>
        <v>#REF!</v>
      </c>
      <c r="BE15" s="91">
        <f t="shared" si="104"/>
        <v>206.4693977</v>
      </c>
      <c r="BF15" s="91">
        <f t="shared" si="104"/>
        <v>210.9921091</v>
      </c>
      <c r="BG15" s="91" t="str">
        <f t="shared" si="45"/>
        <v>#REF!</v>
      </c>
      <c r="BH15" s="91">
        <f t="shared" si="46"/>
        <v>2282.524296</v>
      </c>
      <c r="BI15" s="91">
        <f t="shared" si="47"/>
        <v>2333.881093</v>
      </c>
      <c r="BJ15" s="91" t="str">
        <f t="shared" si="48"/>
        <v>#REF!</v>
      </c>
      <c r="BK15" s="91">
        <f t="shared" si="49"/>
        <v>2258.594606</v>
      </c>
      <c r="BL15" s="91" t="str">
        <f t="shared" ref="BL15:BN15" si="105">$AF15*AU15*D$87</f>
        <v>#REF!</v>
      </c>
      <c r="BM15" s="91">
        <f t="shared" si="105"/>
        <v>533.816166</v>
      </c>
      <c r="BN15" s="91">
        <f t="shared" si="105"/>
        <v>545.8270297</v>
      </c>
      <c r="BO15" s="95">
        <f t="shared" si="51"/>
        <v>72</v>
      </c>
      <c r="BP15" s="95">
        <f t="shared" si="52"/>
        <v>72</v>
      </c>
      <c r="BQ15" s="91" t="str">
        <f t="shared" si="53"/>
        <v>#REF!</v>
      </c>
      <c r="BR15" s="91">
        <f t="shared" si="54"/>
        <v>3094.80986</v>
      </c>
      <c r="BS15" s="91">
        <f t="shared" si="55"/>
        <v>5421.294837</v>
      </c>
      <c r="BT15" s="91">
        <f t="shared" ref="BT15:BV15" si="106">IF($AG15=0,0,IF($AG15=1,D$50*AU15,IF($AG15=2,AU15*D$56,"Error in col x")))</f>
        <v>0</v>
      </c>
      <c r="BU15" s="91">
        <f t="shared" si="106"/>
        <v>0</v>
      </c>
      <c r="BV15" s="91">
        <f t="shared" si="106"/>
        <v>0</v>
      </c>
      <c r="BW15" s="91" t="str">
        <f t="shared" ref="BW15:BY15" si="107">SUM(BQ15,BT15)</f>
        <v>#REF!</v>
      </c>
      <c r="BX15" s="91">
        <f t="shared" si="107"/>
        <v>3094.80986</v>
      </c>
      <c r="BY15" s="91">
        <f t="shared" si="107"/>
        <v>5421.294837</v>
      </c>
      <c r="BZ15" s="14"/>
      <c r="CA15" s="44" t="str">
        <f t="shared" si="58"/>
        <v>#REF!</v>
      </c>
      <c r="CB15" s="44">
        <f t="shared" si="77"/>
        <v>39909.71786</v>
      </c>
      <c r="CC15" s="69">
        <f t="shared" si="59"/>
        <v>90021180</v>
      </c>
      <c r="CD15" s="69">
        <f t="shared" si="60"/>
        <v>90022080</v>
      </c>
      <c r="CE15" s="69">
        <f t="shared" si="61"/>
        <v>90022380</v>
      </c>
      <c r="CF15" s="75">
        <f t="shared" ref="CF15:CM15" si="108">IF($CC15=CF$5,$AU15,0)</f>
        <v>0</v>
      </c>
      <c r="CG15" s="75" t="str">
        <f t="shared" si="108"/>
        <v>#REF!</v>
      </c>
      <c r="CH15" s="75">
        <f t="shared" si="108"/>
        <v>0</v>
      </c>
      <c r="CI15" s="75">
        <f t="shared" si="108"/>
        <v>0</v>
      </c>
      <c r="CJ15" s="75">
        <f t="shared" si="108"/>
        <v>0</v>
      </c>
      <c r="CK15" s="75">
        <f t="shared" si="108"/>
        <v>0</v>
      </c>
      <c r="CL15" s="75">
        <f t="shared" si="108"/>
        <v>0</v>
      </c>
      <c r="CM15" s="75">
        <f t="shared" si="108"/>
        <v>0</v>
      </c>
      <c r="CN15" s="75">
        <f t="shared" ref="CN15:CU15" si="109">IF($CC15=CN$5,$AV15,0)</f>
        <v>0</v>
      </c>
      <c r="CO15" s="75">
        <f t="shared" si="109"/>
        <v>36814.908</v>
      </c>
      <c r="CP15" s="75">
        <f t="shared" si="109"/>
        <v>0</v>
      </c>
      <c r="CQ15" s="75">
        <f t="shared" si="109"/>
        <v>0</v>
      </c>
      <c r="CR15" s="75">
        <f t="shared" si="109"/>
        <v>0</v>
      </c>
      <c r="CS15" s="75">
        <f t="shared" si="109"/>
        <v>0</v>
      </c>
      <c r="CT15" s="75">
        <f t="shared" si="109"/>
        <v>0</v>
      </c>
      <c r="CU15" s="75">
        <f t="shared" si="109"/>
        <v>0</v>
      </c>
      <c r="CV15" s="75">
        <f t="shared" ref="CV15:DC15" si="110">IF($CC15=CV$5,$AW15,0)</f>
        <v>0</v>
      </c>
      <c r="CW15" s="75">
        <f t="shared" si="110"/>
        <v>37643.24343</v>
      </c>
      <c r="CX15" s="75">
        <f t="shared" si="110"/>
        <v>0</v>
      </c>
      <c r="CY15" s="75">
        <f t="shared" si="110"/>
        <v>0</v>
      </c>
      <c r="CZ15" s="75">
        <f t="shared" si="110"/>
        <v>0</v>
      </c>
      <c r="DA15" s="75">
        <f t="shared" si="110"/>
        <v>0</v>
      </c>
      <c r="DB15" s="75">
        <f t="shared" si="110"/>
        <v>0</v>
      </c>
      <c r="DC15" s="75">
        <f t="shared" si="110"/>
        <v>0</v>
      </c>
      <c r="DD15" s="75">
        <f t="shared" ref="DD15:DI15" si="111">IF($CD15=DD$5,$BQ15,0)</f>
        <v>0</v>
      </c>
      <c r="DE15" s="75" t="str">
        <f t="shared" si="111"/>
        <v>#REF!</v>
      </c>
      <c r="DF15" s="75">
        <f t="shared" si="111"/>
        <v>0</v>
      </c>
      <c r="DG15" s="75">
        <f t="shared" si="111"/>
        <v>0</v>
      </c>
      <c r="DH15" s="75">
        <f t="shared" si="111"/>
        <v>0</v>
      </c>
      <c r="DI15" s="75">
        <f t="shared" si="111"/>
        <v>0</v>
      </c>
      <c r="DJ15" s="75">
        <f t="shared" ref="DJ15:DO15" si="112">IF($CE15=DJ$5,$BT15,0)</f>
        <v>0</v>
      </c>
      <c r="DK15" s="75">
        <f t="shared" si="112"/>
        <v>0</v>
      </c>
      <c r="DL15" s="75">
        <f t="shared" si="112"/>
        <v>0</v>
      </c>
      <c r="DM15" s="75">
        <f t="shared" si="112"/>
        <v>0</v>
      </c>
      <c r="DN15" s="75">
        <f t="shared" si="112"/>
        <v>0</v>
      </c>
      <c r="DO15" s="75">
        <f t="shared" si="112"/>
        <v>0</v>
      </c>
      <c r="DP15" s="75">
        <f t="shared" ref="DP15:DU15" si="113">IF($CD15=DP$5,$BR15,0)</f>
        <v>0</v>
      </c>
      <c r="DQ15" s="75">
        <f t="shared" si="113"/>
        <v>3094.80986</v>
      </c>
      <c r="DR15" s="75">
        <f t="shared" si="113"/>
        <v>0</v>
      </c>
      <c r="DS15" s="75">
        <f t="shared" si="113"/>
        <v>0</v>
      </c>
      <c r="DT15" s="75">
        <f t="shared" si="113"/>
        <v>0</v>
      </c>
      <c r="DU15" s="75">
        <f t="shared" si="113"/>
        <v>0</v>
      </c>
      <c r="DV15" s="75">
        <f t="shared" ref="DV15:EA15" si="114">IF($CE15=DV$5,$BU15,0)</f>
        <v>0</v>
      </c>
      <c r="DW15" s="75">
        <f t="shared" si="114"/>
        <v>0</v>
      </c>
      <c r="DX15" s="75">
        <f t="shared" si="114"/>
        <v>0</v>
      </c>
      <c r="DY15" s="75">
        <f t="shared" si="114"/>
        <v>0</v>
      </c>
      <c r="DZ15" s="75">
        <f t="shared" si="114"/>
        <v>0</v>
      </c>
      <c r="EA15" s="75">
        <f t="shared" si="114"/>
        <v>0</v>
      </c>
      <c r="EB15" s="75">
        <f t="shared" ref="EB15:EG15" si="115">IF($CD15=EB$5,$BS15,0)</f>
        <v>0</v>
      </c>
      <c r="EC15" s="75">
        <f t="shared" si="115"/>
        <v>5421.294837</v>
      </c>
      <c r="ED15" s="75">
        <f t="shared" si="115"/>
        <v>0</v>
      </c>
      <c r="EE15" s="75">
        <f t="shared" si="115"/>
        <v>0</v>
      </c>
      <c r="EF15" s="75">
        <f t="shared" si="115"/>
        <v>0</v>
      </c>
      <c r="EG15" s="75">
        <f t="shared" si="115"/>
        <v>0</v>
      </c>
      <c r="EH15" s="75">
        <f t="shared" ref="EH15:EM15" si="116">IF($CE15=EH$5,$BV15,0)</f>
        <v>0</v>
      </c>
      <c r="EI15" s="75">
        <f t="shared" si="116"/>
        <v>0</v>
      </c>
      <c r="EJ15" s="75">
        <f t="shared" si="116"/>
        <v>0</v>
      </c>
      <c r="EK15" s="75">
        <f t="shared" si="116"/>
        <v>0</v>
      </c>
      <c r="EL15" s="75">
        <f t="shared" si="116"/>
        <v>0</v>
      </c>
      <c r="EM15" s="75">
        <f t="shared" si="116"/>
        <v>0</v>
      </c>
    </row>
    <row r="16" ht="18.0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 t="s">
        <v>97</v>
      </c>
      <c r="Q16" s="29" t="s">
        <v>87</v>
      </c>
      <c r="R16" s="28">
        <v>9002.0</v>
      </c>
      <c r="S16" s="28">
        <v>1.0</v>
      </c>
      <c r="T16" s="28">
        <v>180.0</v>
      </c>
      <c r="U16" s="18" t="s">
        <v>104</v>
      </c>
      <c r="V16" s="18" t="s">
        <v>105</v>
      </c>
      <c r="W16" s="71">
        <v>1.0</v>
      </c>
      <c r="X16" s="90">
        <v>35009.0</v>
      </c>
      <c r="Y16" s="77">
        <f t="shared" ref="Y16:Y17" si="132">IF(X16&gt;1,ABS(ROUND(($Y$5-X16)/365.25,1))," ")</f>
        <v>20.7</v>
      </c>
      <c r="Z16" s="77"/>
      <c r="AA16" s="28">
        <v>50.0</v>
      </c>
      <c r="AB16" s="28">
        <v>51.0</v>
      </c>
      <c r="AC16" s="28">
        <v>40.0</v>
      </c>
      <c r="AD16" s="92">
        <v>52.0</v>
      </c>
      <c r="AE16" s="28">
        <v>1.0</v>
      </c>
      <c r="AF16" s="28">
        <v>1.0</v>
      </c>
      <c r="AG16" s="28">
        <v>0.0</v>
      </c>
      <c r="AH16" s="28">
        <v>1.0</v>
      </c>
      <c r="AI16" s="28">
        <v>1.0</v>
      </c>
      <c r="AJ16" s="28">
        <v>1.0</v>
      </c>
      <c r="AK16" s="3"/>
      <c r="AL16" s="19" t="s">
        <v>106</v>
      </c>
      <c r="AM16" s="28"/>
      <c r="AN16" s="3"/>
      <c r="AO16" s="84" t="str">
        <f t="shared" si="32"/>
        <v>#REF!</v>
      </c>
      <c r="AP16" s="85" t="str">
        <f t="shared" ref="AP16:AQ16" si="117">AV16-AU16</f>
        <v>#REF!</v>
      </c>
      <c r="AQ16" s="85">
        <f t="shared" si="117"/>
        <v>1270.48662</v>
      </c>
      <c r="AR16" s="85" t="str">
        <f t="shared" si="34"/>
        <v>#REF!</v>
      </c>
      <c r="AS16" s="84">
        <f t="shared" si="35"/>
        <v>18.762875</v>
      </c>
      <c r="AT16" s="84">
        <f t="shared" si="36"/>
        <v>19.37368588</v>
      </c>
      <c r="AU16" s="94" t="str">
        <f t="shared" si="37"/>
        <v>#REF!</v>
      </c>
      <c r="AV16" s="94">
        <f t="shared" si="38"/>
        <v>39026.78</v>
      </c>
      <c r="AW16" s="94">
        <f t="shared" si="39"/>
        <v>40297.26662</v>
      </c>
      <c r="AX16" s="94">
        <f t="shared" si="40"/>
        <v>6713.6256</v>
      </c>
      <c r="AY16" s="94">
        <f t="shared" si="41"/>
        <v>7085.926656</v>
      </c>
      <c r="AZ16" s="94">
        <f t="shared" si="42"/>
        <v>7652.800788</v>
      </c>
      <c r="BA16" s="91">
        <f t="shared" ref="BA16:BC16" si="118">$W16*D$84*$AJ16</f>
        <v>250</v>
      </c>
      <c r="BB16" s="91">
        <f t="shared" si="118"/>
        <v>250</v>
      </c>
      <c r="BC16" s="91">
        <f t="shared" si="118"/>
        <v>250</v>
      </c>
      <c r="BD16" s="91" t="str">
        <f t="shared" ref="BD16:BF16" si="119">IF(AU16&gt;=D$43,D$43/1000*D$42*$AE16,IF(MOD(AU16,1000)&gt;0.1,$AE16*D$42*(ABS(AU16/1000)+1),$AE16*D$42*ABS(AU16/1000)))</f>
        <v>#REF!</v>
      </c>
      <c r="BE16" s="91">
        <f t="shared" si="119"/>
        <v>218.5462188</v>
      </c>
      <c r="BF16" s="91">
        <f t="shared" si="119"/>
        <v>225.4830757</v>
      </c>
      <c r="BG16" s="91" t="str">
        <f t="shared" si="45"/>
        <v>#REF!</v>
      </c>
      <c r="BH16" s="91">
        <f t="shared" si="46"/>
        <v>2419.66036</v>
      </c>
      <c r="BI16" s="91">
        <f t="shared" si="47"/>
        <v>2498.43053</v>
      </c>
      <c r="BJ16" s="91" t="str">
        <f t="shared" si="48"/>
        <v>#REF!</v>
      </c>
      <c r="BK16" s="91">
        <f t="shared" si="49"/>
        <v>2417.835997</v>
      </c>
      <c r="BL16" s="91" t="str">
        <f t="shared" ref="BL16:BN16" si="120">$AF16*AU16*D$87</f>
        <v>#REF!</v>
      </c>
      <c r="BM16" s="91">
        <f t="shared" si="120"/>
        <v>565.88831</v>
      </c>
      <c r="BN16" s="91">
        <f t="shared" si="120"/>
        <v>584.310366</v>
      </c>
      <c r="BO16" s="95">
        <f t="shared" si="51"/>
        <v>72</v>
      </c>
      <c r="BP16" s="95">
        <f t="shared" si="52"/>
        <v>72</v>
      </c>
      <c r="BQ16" s="91" t="str">
        <f t="shared" si="53"/>
        <v>#REF!</v>
      </c>
      <c r="BR16" s="91">
        <f t="shared" si="54"/>
        <v>10612.02154</v>
      </c>
      <c r="BS16" s="91">
        <f t="shared" si="55"/>
        <v>13700.86076</v>
      </c>
      <c r="BT16" s="91">
        <f t="shared" ref="BT16:BV16" si="121">IF($AG16=0,0,IF($AG16=1,D$50*AU16,IF($AG16=2,AU16*D$56,"Error in col x")))</f>
        <v>0</v>
      </c>
      <c r="BU16" s="91">
        <f t="shared" si="121"/>
        <v>0</v>
      </c>
      <c r="BV16" s="91">
        <f t="shared" si="121"/>
        <v>0</v>
      </c>
      <c r="BW16" s="91" t="str">
        <f t="shared" ref="BW16:BY16" si="122">SUM(BQ16,BT16)</f>
        <v>#REF!</v>
      </c>
      <c r="BX16" s="91">
        <f t="shared" si="122"/>
        <v>10612.02154</v>
      </c>
      <c r="BY16" s="91">
        <f t="shared" si="122"/>
        <v>13700.86076</v>
      </c>
      <c r="BZ16" s="14"/>
      <c r="CA16" s="44" t="str">
        <f t="shared" si="58"/>
        <v>#REF!</v>
      </c>
      <c r="CB16" s="44">
        <f t="shared" si="77"/>
        <v>49638.80154</v>
      </c>
      <c r="CC16" s="69">
        <f t="shared" si="59"/>
        <v>90021180</v>
      </c>
      <c r="CD16" s="69">
        <f t="shared" si="60"/>
        <v>90022080</v>
      </c>
      <c r="CE16" s="69">
        <f t="shared" si="61"/>
        <v>90022380</v>
      </c>
      <c r="CF16" s="75">
        <f t="shared" ref="CF16:CM16" si="123">IF($CC16=CF$5,$AU16,0)</f>
        <v>0</v>
      </c>
      <c r="CG16" s="75" t="str">
        <f t="shared" si="123"/>
        <v>#REF!</v>
      </c>
      <c r="CH16" s="75">
        <f t="shared" si="123"/>
        <v>0</v>
      </c>
      <c r="CI16" s="75">
        <f t="shared" si="123"/>
        <v>0</v>
      </c>
      <c r="CJ16" s="75">
        <f t="shared" si="123"/>
        <v>0</v>
      </c>
      <c r="CK16" s="75">
        <f t="shared" si="123"/>
        <v>0</v>
      </c>
      <c r="CL16" s="75">
        <f t="shared" si="123"/>
        <v>0</v>
      </c>
      <c r="CM16" s="75">
        <f t="shared" si="123"/>
        <v>0</v>
      </c>
      <c r="CN16" s="75">
        <f t="shared" ref="CN16:CU16" si="124">IF($CC16=CN$5,$AV16,0)</f>
        <v>0</v>
      </c>
      <c r="CO16" s="75">
        <f t="shared" si="124"/>
        <v>39026.78</v>
      </c>
      <c r="CP16" s="75">
        <f t="shared" si="124"/>
        <v>0</v>
      </c>
      <c r="CQ16" s="75">
        <f t="shared" si="124"/>
        <v>0</v>
      </c>
      <c r="CR16" s="75">
        <f t="shared" si="124"/>
        <v>0</v>
      </c>
      <c r="CS16" s="75">
        <f t="shared" si="124"/>
        <v>0</v>
      </c>
      <c r="CT16" s="75">
        <f t="shared" si="124"/>
        <v>0</v>
      </c>
      <c r="CU16" s="75">
        <f t="shared" si="124"/>
        <v>0</v>
      </c>
      <c r="CV16" s="75">
        <f t="shared" ref="CV16:DC16" si="125">IF($CC16=CV$5,$AW16,0)</f>
        <v>0</v>
      </c>
      <c r="CW16" s="75">
        <f t="shared" si="125"/>
        <v>40297.26662</v>
      </c>
      <c r="CX16" s="75">
        <f t="shared" si="125"/>
        <v>0</v>
      </c>
      <c r="CY16" s="75">
        <f t="shared" si="125"/>
        <v>0</v>
      </c>
      <c r="CZ16" s="75">
        <f t="shared" si="125"/>
        <v>0</v>
      </c>
      <c r="DA16" s="75">
        <f t="shared" si="125"/>
        <v>0</v>
      </c>
      <c r="DB16" s="75">
        <f t="shared" si="125"/>
        <v>0</v>
      </c>
      <c r="DC16" s="75">
        <f t="shared" si="125"/>
        <v>0</v>
      </c>
      <c r="DD16" s="75">
        <f t="shared" ref="DD16:DI16" si="126">IF($CD16=DD$5,$BQ16,0)</f>
        <v>0</v>
      </c>
      <c r="DE16" s="75" t="str">
        <f t="shared" si="126"/>
        <v>#REF!</v>
      </c>
      <c r="DF16" s="75">
        <f t="shared" si="126"/>
        <v>0</v>
      </c>
      <c r="DG16" s="75">
        <f t="shared" si="126"/>
        <v>0</v>
      </c>
      <c r="DH16" s="75">
        <f t="shared" si="126"/>
        <v>0</v>
      </c>
      <c r="DI16" s="75">
        <f t="shared" si="126"/>
        <v>0</v>
      </c>
      <c r="DJ16" s="75">
        <f t="shared" ref="DJ16:DO16" si="127">IF($CE16=DJ$5,$BT16,0)</f>
        <v>0</v>
      </c>
      <c r="DK16" s="75">
        <f t="shared" si="127"/>
        <v>0</v>
      </c>
      <c r="DL16" s="75">
        <f t="shared" si="127"/>
        <v>0</v>
      </c>
      <c r="DM16" s="75">
        <f t="shared" si="127"/>
        <v>0</v>
      </c>
      <c r="DN16" s="75">
        <f t="shared" si="127"/>
        <v>0</v>
      </c>
      <c r="DO16" s="75">
        <f t="shared" si="127"/>
        <v>0</v>
      </c>
      <c r="DP16" s="75">
        <f t="shared" ref="DP16:DU16" si="128">IF($CD16=DP$5,$BR16,0)</f>
        <v>0</v>
      </c>
      <c r="DQ16" s="75">
        <f t="shared" si="128"/>
        <v>10612.02154</v>
      </c>
      <c r="DR16" s="75">
        <f t="shared" si="128"/>
        <v>0</v>
      </c>
      <c r="DS16" s="75">
        <f t="shared" si="128"/>
        <v>0</v>
      </c>
      <c r="DT16" s="75">
        <f t="shared" si="128"/>
        <v>0</v>
      </c>
      <c r="DU16" s="75">
        <f t="shared" si="128"/>
        <v>0</v>
      </c>
      <c r="DV16" s="75">
        <f t="shared" ref="DV16:EA16" si="129">IF($CE16=DV$5,$BU16,0)</f>
        <v>0</v>
      </c>
      <c r="DW16" s="75">
        <f t="shared" si="129"/>
        <v>0</v>
      </c>
      <c r="DX16" s="75">
        <f t="shared" si="129"/>
        <v>0</v>
      </c>
      <c r="DY16" s="75">
        <f t="shared" si="129"/>
        <v>0</v>
      </c>
      <c r="DZ16" s="75">
        <f t="shared" si="129"/>
        <v>0</v>
      </c>
      <c r="EA16" s="75">
        <f t="shared" si="129"/>
        <v>0</v>
      </c>
      <c r="EB16" s="75">
        <f t="shared" ref="EB16:EG16" si="130">IF($CD16=EB$5,$BS16,0)</f>
        <v>0</v>
      </c>
      <c r="EC16" s="75">
        <f t="shared" si="130"/>
        <v>13700.86076</v>
      </c>
      <c r="ED16" s="75">
        <f t="shared" si="130"/>
        <v>0</v>
      </c>
      <c r="EE16" s="75">
        <f t="shared" si="130"/>
        <v>0</v>
      </c>
      <c r="EF16" s="75">
        <f t="shared" si="130"/>
        <v>0</v>
      </c>
      <c r="EG16" s="75">
        <f t="shared" si="130"/>
        <v>0</v>
      </c>
      <c r="EH16" s="75">
        <f t="shared" ref="EH16:EM16" si="131">IF($CE16=EH$5,$BV16,0)</f>
        <v>0</v>
      </c>
      <c r="EI16" s="75">
        <f t="shared" si="131"/>
        <v>0</v>
      </c>
      <c r="EJ16" s="75">
        <f t="shared" si="131"/>
        <v>0</v>
      </c>
      <c r="EK16" s="75">
        <f t="shared" si="131"/>
        <v>0</v>
      </c>
      <c r="EL16" s="75">
        <f t="shared" si="131"/>
        <v>0</v>
      </c>
      <c r="EM16" s="75">
        <f t="shared" si="131"/>
        <v>0</v>
      </c>
    </row>
    <row r="17" ht="23.25" customHeight="1">
      <c r="A17" s="18"/>
      <c r="B17" s="30" t="s">
        <v>108</v>
      </c>
      <c r="G17" s="18"/>
      <c r="H17" s="18"/>
      <c r="I17" s="18"/>
      <c r="J17" s="18"/>
      <c r="K17" s="18"/>
      <c r="L17" s="18"/>
      <c r="M17" s="18"/>
      <c r="N17" s="18"/>
      <c r="O17" s="18"/>
      <c r="P17" s="18" t="s">
        <v>109</v>
      </c>
      <c r="Q17" s="29" t="s">
        <v>87</v>
      </c>
      <c r="R17" s="28">
        <v>9002.0</v>
      </c>
      <c r="S17" s="28">
        <v>1.0</v>
      </c>
      <c r="T17" s="28">
        <v>180.0</v>
      </c>
      <c r="U17" s="18" t="s">
        <v>110</v>
      </c>
      <c r="V17" s="18" t="s">
        <v>111</v>
      </c>
      <c r="W17" s="71">
        <v>1.0</v>
      </c>
      <c r="X17" s="90">
        <v>37895.0</v>
      </c>
      <c r="Y17" s="77">
        <f t="shared" si="132"/>
        <v>12.8</v>
      </c>
      <c r="Z17" s="104"/>
      <c r="AA17" s="28">
        <v>42.0</v>
      </c>
      <c r="AB17" s="28">
        <v>43.0</v>
      </c>
      <c r="AC17" s="28">
        <v>40.0</v>
      </c>
      <c r="AD17" s="92">
        <v>52.0</v>
      </c>
      <c r="AE17" s="28">
        <v>1.0</v>
      </c>
      <c r="AF17" s="28">
        <v>1.0</v>
      </c>
      <c r="AG17" s="28">
        <v>1.0</v>
      </c>
      <c r="AH17" s="28">
        <v>1.0</v>
      </c>
      <c r="AI17" s="28">
        <v>1.0</v>
      </c>
      <c r="AJ17" s="28">
        <v>1.0</v>
      </c>
      <c r="AK17" s="3"/>
      <c r="AL17" s="40"/>
      <c r="AM17" s="28"/>
      <c r="AN17" s="3"/>
      <c r="AO17" s="84" t="str">
        <f t="shared" si="32"/>
        <v>#REF!</v>
      </c>
      <c r="AP17" s="85" t="str">
        <f t="shared" ref="AP17:AQ17" si="133">AV17-AU17</f>
        <v>#REF!</v>
      </c>
      <c r="AQ17" s="85">
        <f t="shared" si="133"/>
        <v>1213.82846</v>
      </c>
      <c r="AR17" s="85" t="str">
        <f t="shared" si="34"/>
        <v>#REF!</v>
      </c>
      <c r="AS17" s="84">
        <f t="shared" si="35"/>
        <v>18.04735</v>
      </c>
      <c r="AT17" s="84">
        <f t="shared" si="36"/>
        <v>18.63092138</v>
      </c>
      <c r="AU17" s="94" t="str">
        <f t="shared" si="37"/>
        <v>#REF!</v>
      </c>
      <c r="AV17" s="94">
        <f t="shared" si="38"/>
        <v>37538.488</v>
      </c>
      <c r="AW17" s="94">
        <f t="shared" si="39"/>
        <v>38752.31646</v>
      </c>
      <c r="AX17" s="94">
        <f t="shared" si="40"/>
        <v>6713.6256</v>
      </c>
      <c r="AY17" s="94">
        <f t="shared" si="41"/>
        <v>7085.926656</v>
      </c>
      <c r="AZ17" s="94">
        <f t="shared" si="42"/>
        <v>7652.800788</v>
      </c>
      <c r="BA17" s="91">
        <f t="shared" ref="BA17:BC17" si="134">$W17*D$84*$AJ17</f>
        <v>250</v>
      </c>
      <c r="BB17" s="91">
        <f t="shared" si="134"/>
        <v>250</v>
      </c>
      <c r="BC17" s="91">
        <f t="shared" si="134"/>
        <v>250</v>
      </c>
      <c r="BD17" s="91" t="str">
        <f t="shared" ref="BD17:BF17" si="135">IF(AU17&gt;=D$43,D$43/1000*D$42*$AE17,IF(MOD(AU17,1000)&gt;0.1,$AE17*D$42*(ABS(AU17/1000)+1),$AE17*D$42*ABS(AU17/1000)))</f>
        <v>#REF!</v>
      </c>
      <c r="BE17" s="91">
        <f t="shared" si="135"/>
        <v>210.4201445</v>
      </c>
      <c r="BF17" s="91">
        <f t="shared" si="135"/>
        <v>217.0476479</v>
      </c>
      <c r="BG17" s="91" t="str">
        <f t="shared" si="45"/>
        <v>#REF!</v>
      </c>
      <c r="BH17" s="91">
        <f t="shared" si="46"/>
        <v>2327.386256</v>
      </c>
      <c r="BI17" s="91">
        <f t="shared" si="47"/>
        <v>2402.643621</v>
      </c>
      <c r="BJ17" s="91" t="str">
        <f t="shared" si="48"/>
        <v>#REF!</v>
      </c>
      <c r="BK17" s="91">
        <f t="shared" si="49"/>
        <v>2325.138988</v>
      </c>
      <c r="BL17" s="91" t="str">
        <f t="shared" ref="BL17:BN17" si="136">$AF17*AU17*D$87</f>
        <v>#REF!</v>
      </c>
      <c r="BM17" s="91">
        <f t="shared" si="136"/>
        <v>544.308076</v>
      </c>
      <c r="BN17" s="91">
        <f t="shared" si="136"/>
        <v>561.9085887</v>
      </c>
      <c r="BO17" s="95">
        <f t="shared" si="51"/>
        <v>72</v>
      </c>
      <c r="BP17" s="95">
        <f t="shared" si="52"/>
        <v>72</v>
      </c>
      <c r="BQ17" s="91" t="str">
        <f t="shared" si="53"/>
        <v>#REF!</v>
      </c>
      <c r="BR17" s="91">
        <f t="shared" si="54"/>
        <v>10490.04113</v>
      </c>
      <c r="BS17" s="91">
        <f t="shared" si="55"/>
        <v>13481.53963</v>
      </c>
      <c r="BT17" s="91" t="str">
        <f t="shared" ref="BT17:BV17" si="137">IF($AG17=0,0,IF($AG17=1,D$50*AU17,IF($AG17=2,AU17*D$56,"Error in col x")))</f>
        <v>#REF!</v>
      </c>
      <c r="BU17" s="91">
        <f t="shared" si="137"/>
        <v>2627.69416</v>
      </c>
      <c r="BV17" s="91">
        <f t="shared" si="137"/>
        <v>2712.662152</v>
      </c>
      <c r="BW17" s="91" t="str">
        <f t="shared" ref="BW17:BY17" si="138">SUM(BQ17,BT17)</f>
        <v>#REF!</v>
      </c>
      <c r="BX17" s="91">
        <f t="shared" si="138"/>
        <v>13117.73529</v>
      </c>
      <c r="BY17" s="91">
        <f t="shared" si="138"/>
        <v>16194.20179</v>
      </c>
      <c r="BZ17" s="14"/>
      <c r="CA17" s="44" t="str">
        <f t="shared" si="58"/>
        <v>#REF!</v>
      </c>
      <c r="CB17" s="44">
        <f t="shared" si="77"/>
        <v>50656.22329</v>
      </c>
      <c r="CC17" s="69">
        <f t="shared" si="59"/>
        <v>90021180</v>
      </c>
      <c r="CD17" s="69">
        <f t="shared" si="60"/>
        <v>90022080</v>
      </c>
      <c r="CE17" s="69">
        <f t="shared" si="61"/>
        <v>90022380</v>
      </c>
      <c r="CF17" s="75">
        <f t="shared" ref="CF17:CM17" si="139">IF($CC17=CF$5,$AU17,0)</f>
        <v>0</v>
      </c>
      <c r="CG17" s="75" t="str">
        <f t="shared" si="139"/>
        <v>#REF!</v>
      </c>
      <c r="CH17" s="75">
        <f t="shared" si="139"/>
        <v>0</v>
      </c>
      <c r="CI17" s="75">
        <f t="shared" si="139"/>
        <v>0</v>
      </c>
      <c r="CJ17" s="75">
        <f t="shared" si="139"/>
        <v>0</v>
      </c>
      <c r="CK17" s="75">
        <f t="shared" si="139"/>
        <v>0</v>
      </c>
      <c r="CL17" s="75">
        <f t="shared" si="139"/>
        <v>0</v>
      </c>
      <c r="CM17" s="75">
        <f t="shared" si="139"/>
        <v>0</v>
      </c>
      <c r="CN17" s="75">
        <f t="shared" ref="CN17:CU17" si="140">IF($CC17=CN$5,$AV17,0)</f>
        <v>0</v>
      </c>
      <c r="CO17" s="75">
        <f t="shared" si="140"/>
        <v>37538.488</v>
      </c>
      <c r="CP17" s="75">
        <f t="shared" si="140"/>
        <v>0</v>
      </c>
      <c r="CQ17" s="75">
        <f t="shared" si="140"/>
        <v>0</v>
      </c>
      <c r="CR17" s="75">
        <f t="shared" si="140"/>
        <v>0</v>
      </c>
      <c r="CS17" s="75">
        <f t="shared" si="140"/>
        <v>0</v>
      </c>
      <c r="CT17" s="75">
        <f t="shared" si="140"/>
        <v>0</v>
      </c>
      <c r="CU17" s="75">
        <f t="shared" si="140"/>
        <v>0</v>
      </c>
      <c r="CV17" s="75">
        <f t="shared" ref="CV17:DC17" si="141">IF($CC17=CV$5,$AW17,0)</f>
        <v>0</v>
      </c>
      <c r="CW17" s="75">
        <f t="shared" si="141"/>
        <v>38752.31646</v>
      </c>
      <c r="CX17" s="75">
        <f t="shared" si="141"/>
        <v>0</v>
      </c>
      <c r="CY17" s="75">
        <f t="shared" si="141"/>
        <v>0</v>
      </c>
      <c r="CZ17" s="75">
        <f t="shared" si="141"/>
        <v>0</v>
      </c>
      <c r="DA17" s="75">
        <f t="shared" si="141"/>
        <v>0</v>
      </c>
      <c r="DB17" s="75">
        <f t="shared" si="141"/>
        <v>0</v>
      </c>
      <c r="DC17" s="75">
        <f t="shared" si="141"/>
        <v>0</v>
      </c>
      <c r="DD17" s="75">
        <f t="shared" ref="DD17:DI17" si="142">IF($CD17=DD$5,$BQ17,0)</f>
        <v>0</v>
      </c>
      <c r="DE17" s="75" t="str">
        <f t="shared" si="142"/>
        <v>#REF!</v>
      </c>
      <c r="DF17" s="75">
        <f t="shared" si="142"/>
        <v>0</v>
      </c>
      <c r="DG17" s="75">
        <f t="shared" si="142"/>
        <v>0</v>
      </c>
      <c r="DH17" s="75">
        <f t="shared" si="142"/>
        <v>0</v>
      </c>
      <c r="DI17" s="75">
        <f t="shared" si="142"/>
        <v>0</v>
      </c>
      <c r="DJ17" s="75">
        <f t="shared" ref="DJ17:DO17" si="143">IF($CE17=DJ$5,$BT17,0)</f>
        <v>0</v>
      </c>
      <c r="DK17" s="75" t="str">
        <f t="shared" si="143"/>
        <v>#REF!</v>
      </c>
      <c r="DL17" s="75">
        <f t="shared" si="143"/>
        <v>0</v>
      </c>
      <c r="DM17" s="75">
        <f t="shared" si="143"/>
        <v>0</v>
      </c>
      <c r="DN17" s="75">
        <f t="shared" si="143"/>
        <v>0</v>
      </c>
      <c r="DO17" s="75">
        <f t="shared" si="143"/>
        <v>0</v>
      </c>
      <c r="DP17" s="75">
        <f t="shared" ref="DP17:DU17" si="144">IF($CD17=DP$5,$BR17,0)</f>
        <v>0</v>
      </c>
      <c r="DQ17" s="75">
        <f t="shared" si="144"/>
        <v>10490.04113</v>
      </c>
      <c r="DR17" s="75">
        <f t="shared" si="144"/>
        <v>0</v>
      </c>
      <c r="DS17" s="75">
        <f t="shared" si="144"/>
        <v>0</v>
      </c>
      <c r="DT17" s="75">
        <f t="shared" si="144"/>
        <v>0</v>
      </c>
      <c r="DU17" s="75">
        <f t="shared" si="144"/>
        <v>0</v>
      </c>
      <c r="DV17" s="75">
        <f t="shared" ref="DV17:EA17" si="145">IF($CE17=DV$5,$BU17,0)</f>
        <v>0</v>
      </c>
      <c r="DW17" s="75">
        <f t="shared" si="145"/>
        <v>2627.69416</v>
      </c>
      <c r="DX17" s="75">
        <f t="shared" si="145"/>
        <v>0</v>
      </c>
      <c r="DY17" s="75">
        <f t="shared" si="145"/>
        <v>0</v>
      </c>
      <c r="DZ17" s="75">
        <f t="shared" si="145"/>
        <v>0</v>
      </c>
      <c r="EA17" s="75">
        <f t="shared" si="145"/>
        <v>0</v>
      </c>
      <c r="EB17" s="75">
        <f t="shared" ref="EB17:EG17" si="146">IF($CD17=EB$5,$BS17,0)</f>
        <v>0</v>
      </c>
      <c r="EC17" s="75">
        <f t="shared" si="146"/>
        <v>13481.53963</v>
      </c>
      <c r="ED17" s="75">
        <f t="shared" si="146"/>
        <v>0</v>
      </c>
      <c r="EE17" s="75">
        <f t="shared" si="146"/>
        <v>0</v>
      </c>
      <c r="EF17" s="75">
        <f t="shared" si="146"/>
        <v>0</v>
      </c>
      <c r="EG17" s="75">
        <f t="shared" si="146"/>
        <v>0</v>
      </c>
      <c r="EH17" s="75">
        <f t="shared" ref="EH17:EM17" si="147">IF($CE17=EH$5,$BV17,0)</f>
        <v>0</v>
      </c>
      <c r="EI17" s="75">
        <f t="shared" si="147"/>
        <v>2712.662152</v>
      </c>
      <c r="EJ17" s="75">
        <f t="shared" si="147"/>
        <v>0</v>
      </c>
      <c r="EK17" s="75">
        <f t="shared" si="147"/>
        <v>0</v>
      </c>
      <c r="EL17" s="75">
        <f t="shared" si="147"/>
        <v>0</v>
      </c>
      <c r="EM17" s="75">
        <f t="shared" si="147"/>
        <v>0</v>
      </c>
    </row>
    <row r="18" ht="18.0" customHeight="1">
      <c r="A18" s="18"/>
      <c r="B18" s="19" t="s">
        <v>112</v>
      </c>
      <c r="G18" s="18"/>
      <c r="H18" s="18"/>
      <c r="I18" s="18"/>
      <c r="J18" s="18"/>
      <c r="K18" s="18"/>
      <c r="L18" s="18"/>
      <c r="M18" s="18"/>
      <c r="N18" s="18"/>
      <c r="O18" s="18"/>
      <c r="P18" s="105" t="s">
        <v>113</v>
      </c>
      <c r="Q18" s="105" t="s">
        <v>114</v>
      </c>
      <c r="R18" s="105">
        <v>9002.0</v>
      </c>
      <c r="S18" s="105">
        <v>1.0</v>
      </c>
      <c r="T18" s="105">
        <v>180.0</v>
      </c>
      <c r="U18" s="105" t="s">
        <v>115</v>
      </c>
      <c r="V18" s="106"/>
      <c r="W18" s="107">
        <v>0.25</v>
      </c>
      <c r="X18" s="105"/>
      <c r="Y18" s="105"/>
      <c r="Z18" s="105"/>
      <c r="AA18" s="108">
        <v>31.0</v>
      </c>
      <c r="AB18" s="109"/>
      <c r="AC18" s="109">
        <v>10.0</v>
      </c>
      <c r="AD18" s="92">
        <v>52.0</v>
      </c>
      <c r="AE18" s="109">
        <v>1.0</v>
      </c>
      <c r="AF18" s="109">
        <v>1.0</v>
      </c>
      <c r="AG18" s="109">
        <v>1.0</v>
      </c>
      <c r="AH18" s="109">
        <v>1.0</v>
      </c>
      <c r="AI18" s="109">
        <v>1.0</v>
      </c>
      <c r="AJ18" s="109">
        <v>1.0</v>
      </c>
      <c r="AK18" s="3"/>
      <c r="AL18" s="78"/>
      <c r="AM18" s="28"/>
      <c r="AN18" s="3"/>
      <c r="AO18" s="84"/>
      <c r="AP18" s="85"/>
      <c r="AQ18" s="85"/>
      <c r="AR18" s="85"/>
      <c r="AS18" s="84">
        <f t="shared" si="35"/>
        <v>17.617675</v>
      </c>
      <c r="AT18" s="84"/>
      <c r="AU18" s="94"/>
      <c r="AV18" s="94">
        <f t="shared" si="38"/>
        <v>9161.191</v>
      </c>
      <c r="AW18" s="94"/>
      <c r="AX18" s="94">
        <f t="shared" si="40"/>
        <v>1678.4064</v>
      </c>
      <c r="AY18" s="94">
        <f t="shared" si="41"/>
        <v>1771.481664</v>
      </c>
      <c r="AZ18" s="94">
        <f t="shared" si="42"/>
        <v>1913.200197</v>
      </c>
      <c r="BA18" s="91">
        <f t="shared" ref="BA18:BC18" si="148">$W18*D$84*$AJ18</f>
        <v>62.5</v>
      </c>
      <c r="BB18" s="91">
        <f t="shared" si="148"/>
        <v>62.5</v>
      </c>
      <c r="BC18" s="91">
        <f t="shared" si="148"/>
        <v>62.5</v>
      </c>
      <c r="BD18" s="91"/>
      <c r="BE18" s="91">
        <f>IF(AV18&gt;=E$43,E$43/1000*E$42*$AE18,IF(MOD(AV18,1000)&gt;0.1,$AE18*E$42*(ABS(AV18/1000)+1),$AE18*E$42*ABS(AV18/1000)))</f>
        <v>55.48010286</v>
      </c>
      <c r="BF18" s="91"/>
      <c r="BG18" s="91"/>
      <c r="BH18" s="91">
        <f t="shared" si="46"/>
        <v>567.993842</v>
      </c>
      <c r="BI18" s="91"/>
      <c r="BJ18" s="91"/>
      <c r="BK18" s="91"/>
      <c r="BL18" s="91"/>
      <c r="BM18" s="91">
        <f>$AF18*AV18*E$87</f>
        <v>132.8372695</v>
      </c>
      <c r="BN18" s="91"/>
      <c r="BO18" s="110">
        <f t="shared" si="51"/>
        <v>54.967146</v>
      </c>
      <c r="BP18" s="74"/>
      <c r="BQ18" s="91"/>
      <c r="BR18" s="91">
        <f t="shared" si="54"/>
        <v>2645.260024</v>
      </c>
      <c r="BS18" s="91"/>
      <c r="BT18" s="91"/>
      <c r="BU18" s="91">
        <f>IF($AG18=0,0,IF($AG18=1,E$50*AV18,IF($AG18=2,AV18*E$56,"Error in col x")))</f>
        <v>641.28337</v>
      </c>
      <c r="BV18" s="91"/>
      <c r="BW18" s="91"/>
      <c r="BX18" s="91">
        <f>SUM(BR18,BU18)</f>
        <v>3286.543394</v>
      </c>
      <c r="BY18" s="91"/>
      <c r="BZ18" s="14"/>
      <c r="CA18" s="44"/>
      <c r="CB18" s="44">
        <f t="shared" si="77"/>
        <v>12447.73439</v>
      </c>
      <c r="CC18" s="69">
        <f t="shared" si="59"/>
        <v>90021180</v>
      </c>
      <c r="CD18" s="69">
        <f t="shared" si="60"/>
        <v>90022080</v>
      </c>
      <c r="CE18" s="69">
        <f t="shared" si="61"/>
        <v>90022380</v>
      </c>
      <c r="CF18" s="75"/>
      <c r="CG18" s="75"/>
      <c r="CH18" s="75"/>
      <c r="CI18" s="75"/>
      <c r="CJ18" s="75"/>
      <c r="CK18" s="75"/>
      <c r="CL18" s="75"/>
      <c r="CM18" s="75"/>
      <c r="CN18" s="75">
        <f t="shared" ref="CN18:CU18" si="149">IF($CC18=CN$5,$AV18,0)</f>
        <v>0</v>
      </c>
      <c r="CO18" s="75">
        <f t="shared" si="149"/>
        <v>9161.191</v>
      </c>
      <c r="CP18" s="75">
        <f t="shared" si="149"/>
        <v>0</v>
      </c>
      <c r="CQ18" s="75">
        <f t="shared" si="149"/>
        <v>0</v>
      </c>
      <c r="CR18" s="75">
        <f t="shared" si="149"/>
        <v>0</v>
      </c>
      <c r="CS18" s="75">
        <f t="shared" si="149"/>
        <v>0</v>
      </c>
      <c r="CT18" s="75">
        <f t="shared" si="149"/>
        <v>0</v>
      </c>
      <c r="CU18" s="75">
        <f t="shared" si="149"/>
        <v>0</v>
      </c>
      <c r="CV18" s="75">
        <f t="shared" ref="CV18:DC18" si="150">IF($CC18=CV$5,$AW18,0)</f>
        <v>0</v>
      </c>
      <c r="CW18" s="75" t="str">
        <f t="shared" si="150"/>
        <v/>
      </c>
      <c r="CX18" s="75">
        <f t="shared" si="150"/>
        <v>0</v>
      </c>
      <c r="CY18" s="75">
        <f t="shared" si="150"/>
        <v>0</v>
      </c>
      <c r="CZ18" s="75">
        <f t="shared" si="150"/>
        <v>0</v>
      </c>
      <c r="DA18" s="75">
        <f t="shared" si="150"/>
        <v>0</v>
      </c>
      <c r="DB18" s="75">
        <f t="shared" si="150"/>
        <v>0</v>
      </c>
      <c r="DC18" s="75">
        <f t="shared" si="150"/>
        <v>0</v>
      </c>
      <c r="DD18" s="75">
        <f t="shared" ref="DD18:DI18" si="151">IF($CD18=DD$5,$BQ18,0)</f>
        <v>0</v>
      </c>
      <c r="DE18" s="75" t="str">
        <f t="shared" si="151"/>
        <v/>
      </c>
      <c r="DF18" s="75">
        <f t="shared" si="151"/>
        <v>0</v>
      </c>
      <c r="DG18" s="75">
        <f t="shared" si="151"/>
        <v>0</v>
      </c>
      <c r="DH18" s="75">
        <f t="shared" si="151"/>
        <v>0</v>
      </c>
      <c r="DI18" s="75">
        <f t="shared" si="151"/>
        <v>0</v>
      </c>
      <c r="DJ18" s="75">
        <f t="shared" ref="DJ18:DO18" si="152">IF($CE18=DJ$5,$BT18,0)</f>
        <v>0</v>
      </c>
      <c r="DK18" s="75" t="str">
        <f t="shared" si="152"/>
        <v/>
      </c>
      <c r="DL18" s="75">
        <f t="shared" si="152"/>
        <v>0</v>
      </c>
      <c r="DM18" s="75">
        <f t="shared" si="152"/>
        <v>0</v>
      </c>
      <c r="DN18" s="75">
        <f t="shared" si="152"/>
        <v>0</v>
      </c>
      <c r="DO18" s="75">
        <f t="shared" si="152"/>
        <v>0</v>
      </c>
      <c r="DP18" s="75">
        <f t="shared" ref="DP18:DU18" si="153">IF($CD18=DP$5,$BR18,0)</f>
        <v>0</v>
      </c>
      <c r="DQ18" s="75">
        <f t="shared" si="153"/>
        <v>2645.260024</v>
      </c>
      <c r="DR18" s="75">
        <f t="shared" si="153"/>
        <v>0</v>
      </c>
      <c r="DS18" s="75">
        <f t="shared" si="153"/>
        <v>0</v>
      </c>
      <c r="DT18" s="75">
        <f t="shared" si="153"/>
        <v>0</v>
      </c>
      <c r="DU18" s="75">
        <f t="shared" si="153"/>
        <v>0</v>
      </c>
      <c r="DV18" s="75">
        <f t="shared" ref="DV18:EA18" si="154">IF($CE18=DV$5,$BU18,0)</f>
        <v>0</v>
      </c>
      <c r="DW18" s="75">
        <f t="shared" si="154"/>
        <v>641.28337</v>
      </c>
      <c r="DX18" s="75">
        <f t="shared" si="154"/>
        <v>0</v>
      </c>
      <c r="DY18" s="75">
        <f t="shared" si="154"/>
        <v>0</v>
      </c>
      <c r="DZ18" s="75">
        <f t="shared" si="154"/>
        <v>0</v>
      </c>
      <c r="EA18" s="75">
        <f t="shared" si="154"/>
        <v>0</v>
      </c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</row>
    <row r="19" ht="16.5" customHeight="1">
      <c r="A19" s="18"/>
      <c r="B19" s="18"/>
      <c r="C19" s="2"/>
      <c r="D19" s="28"/>
      <c r="E19" s="28"/>
      <c r="F19" s="28"/>
      <c r="G19" s="18"/>
      <c r="H19" s="18"/>
      <c r="I19" s="18"/>
      <c r="J19" s="18"/>
      <c r="K19" s="18"/>
      <c r="L19" s="18"/>
      <c r="M19" s="18"/>
      <c r="N19" s="18"/>
      <c r="O19" s="18"/>
      <c r="P19" s="18" t="s">
        <v>116</v>
      </c>
      <c r="Q19" s="29" t="s">
        <v>87</v>
      </c>
      <c r="R19" s="28">
        <v>9002.0</v>
      </c>
      <c r="S19" s="28">
        <v>1.0</v>
      </c>
      <c r="T19" s="28">
        <v>180.0</v>
      </c>
      <c r="U19" s="18" t="s">
        <v>117</v>
      </c>
      <c r="V19" s="18" t="s">
        <v>118</v>
      </c>
      <c r="W19" s="71">
        <v>1.0</v>
      </c>
      <c r="X19" s="90">
        <v>39237.0</v>
      </c>
      <c r="Y19" s="77">
        <f>IF(X19&gt;1,ABS(ROUND(($Y$5-X19)/365.25,1))," ")+3</f>
        <v>12.1</v>
      </c>
      <c r="Z19" s="77" t="s">
        <v>119</v>
      </c>
      <c r="AA19" s="36">
        <v>110.0</v>
      </c>
      <c r="AB19" s="36">
        <v>110.0</v>
      </c>
      <c r="AC19" s="28">
        <v>40.0</v>
      </c>
      <c r="AD19" s="92">
        <v>52.0</v>
      </c>
      <c r="AE19" s="28">
        <v>1.0</v>
      </c>
      <c r="AF19" s="28">
        <v>1.0</v>
      </c>
      <c r="AG19" s="28">
        <v>1.0</v>
      </c>
      <c r="AH19" s="28">
        <v>1.0</v>
      </c>
      <c r="AI19" s="28">
        <v>1.0</v>
      </c>
      <c r="AJ19" s="28">
        <v>1.0</v>
      </c>
      <c r="AK19" s="3"/>
      <c r="AL19" s="40" t="s">
        <v>42</v>
      </c>
      <c r="AM19" s="28"/>
      <c r="AN19" s="3"/>
      <c r="AO19" s="84" t="str">
        <f t="shared" ref="AO19:AO27" si="172">VLOOKUP(#REF!,$C$111:$G$236,2)</f>
        <v>#REF!</v>
      </c>
      <c r="AP19" s="85" t="str">
        <f t="shared" ref="AP19:AQ19" si="155">AV19-AU19</f>
        <v>#REF!</v>
      </c>
      <c r="AQ19" s="85">
        <f t="shared" si="155"/>
        <v>865.41598</v>
      </c>
      <c r="AR19" s="85" t="str">
        <f t="shared" ref="AR19:AR27" si="174">AW19-AU19</f>
        <v>#REF!</v>
      </c>
      <c r="AS19" s="84">
        <f t="shared" si="35"/>
        <v>22.54735</v>
      </c>
      <c r="AT19" s="84">
        <f t="shared" ref="AT19:AT27" si="175">VLOOKUP($AB19,$C$111:$G$236,4)</f>
        <v>22.96341538</v>
      </c>
      <c r="AU19" s="94" t="str">
        <f t="shared" ref="AU19:AU21" si="176">IF($E$9=0,$AO19*$W19,IF($E$9=1,$AO19*$AC19*$AD19,"error some place"))</f>
        <v>#REF!</v>
      </c>
      <c r="AV19" s="94">
        <f t="shared" si="38"/>
        <v>46898.488</v>
      </c>
      <c r="AW19" s="94">
        <f t="shared" ref="AW19:AW21" si="177">IF($E$9=0,$AT19*$W19,IF($E$9=1,$AT19*$AC19*$AD19,"error some place"))</f>
        <v>47763.90398</v>
      </c>
      <c r="AX19" s="94">
        <f t="shared" si="40"/>
        <v>6713.6256</v>
      </c>
      <c r="AY19" s="94">
        <f t="shared" si="41"/>
        <v>7085.926656</v>
      </c>
      <c r="AZ19" s="94">
        <f t="shared" si="42"/>
        <v>7652.800788</v>
      </c>
      <c r="BA19" s="91">
        <f t="shared" ref="BA19:BC19" si="156">$W19*D$84*$AJ19</f>
        <v>250</v>
      </c>
      <c r="BB19" s="91">
        <f t="shared" si="156"/>
        <v>250</v>
      </c>
      <c r="BC19" s="91">
        <f t="shared" si="156"/>
        <v>250</v>
      </c>
      <c r="BD19" s="91" t="str">
        <f t="shared" ref="BD19:BF19" si="157">IF(AU19&gt;=D$43,D$43/1000*D$42*$AE19,IF(MOD(AU19,1000)&gt;0.1,$AE19*D$42*(ABS(AU19/1000)+1),$AE19*D$42*ABS(AU19/1000)))</f>
        <v>#REF!</v>
      </c>
      <c r="BE19" s="91">
        <f t="shared" si="157"/>
        <v>261.5257445</v>
      </c>
      <c r="BF19" s="91">
        <f t="shared" si="157"/>
        <v>266.2509157</v>
      </c>
      <c r="BG19" s="91" t="str">
        <f t="shared" ref="BG19:BG27" si="180">AU19*D$90*AH19</f>
        <v>#REF!</v>
      </c>
      <c r="BH19" s="91">
        <f t="shared" si="46"/>
        <v>2907.706256</v>
      </c>
      <c r="BI19" s="91">
        <f t="shared" ref="BI19:BI27" si="181">AW19*F$90*AH19</f>
        <v>2961.362047</v>
      </c>
      <c r="BJ19" s="91" t="str">
        <f t="shared" ref="BJ19:BJ27" si="182">AU19*$D$38</f>
        <v>#REF!</v>
      </c>
      <c r="BK19" s="91">
        <f t="shared" ref="BK19:BK27" si="183">AW19*$F$38</f>
        <v>2865.834239</v>
      </c>
      <c r="BL19" s="91" t="str">
        <f t="shared" ref="BL19:BN19" si="158">$AF19*AU19*D$87</f>
        <v>#REF!</v>
      </c>
      <c r="BM19" s="91">
        <f t="shared" si="158"/>
        <v>680.028076</v>
      </c>
      <c r="BN19" s="91">
        <f t="shared" si="158"/>
        <v>692.5766077</v>
      </c>
      <c r="BO19" s="95">
        <f t="shared" si="51"/>
        <v>72</v>
      </c>
      <c r="BP19" s="95">
        <f t="shared" ref="BP19:BP21" si="185">IF(AW19&gt;$C$93,$C$93*$F$93,IF(AW19&lt;$C$93,AW19*$F$93))</f>
        <v>72</v>
      </c>
      <c r="BQ19" s="91" t="str">
        <f t="shared" ref="BQ19:BQ27" si="186">AX19+BA19+BD19+BG19+BJ19+BL19+#REF!</f>
        <v>#REF!</v>
      </c>
      <c r="BR19" s="91">
        <f t="shared" si="54"/>
        <v>11257.18673</v>
      </c>
      <c r="BS19" s="91">
        <f t="shared" ref="BS19:BS27" si="187">AZ19+BC19+BF19+BI19+BK19+BN19+BP19</f>
        <v>14760.8246</v>
      </c>
      <c r="BT19" s="91" t="str">
        <f t="shared" ref="BT19:BV19" si="159">IF($AG19=0,0,IF($AG19=1,D$50*AU19,IF($AG19=2,AU19*D$56,"Error in col x")))</f>
        <v>#REF!</v>
      </c>
      <c r="BU19" s="91">
        <f t="shared" si="159"/>
        <v>3282.89416</v>
      </c>
      <c r="BV19" s="91">
        <f t="shared" si="159"/>
        <v>3343.473279</v>
      </c>
      <c r="BW19" s="91" t="str">
        <f t="shared" ref="BW19:BY19" si="160">SUM(BQ19,BT19)</f>
        <v>#REF!</v>
      </c>
      <c r="BX19" s="91">
        <f t="shared" si="160"/>
        <v>14540.08089</v>
      </c>
      <c r="BY19" s="91">
        <f t="shared" si="160"/>
        <v>18104.29788</v>
      </c>
      <c r="BZ19" s="14"/>
      <c r="CA19" s="44" t="str">
        <f t="shared" ref="CA19:CB19" si="161">SUM(AU19,BW19)</f>
        <v>#REF!</v>
      </c>
      <c r="CB19" s="44">
        <f t="shared" si="161"/>
        <v>61438.56889</v>
      </c>
      <c r="CC19" s="69">
        <f t="shared" si="59"/>
        <v>90021180</v>
      </c>
      <c r="CD19" s="69">
        <f t="shared" si="60"/>
        <v>90022080</v>
      </c>
      <c r="CE19" s="69">
        <f t="shared" si="61"/>
        <v>90022380</v>
      </c>
      <c r="CF19" s="75">
        <f t="shared" ref="CF19:CM19" si="162">IF($CC19=CF$5,$AU19,0)</f>
        <v>0</v>
      </c>
      <c r="CG19" s="75" t="str">
        <f t="shared" si="162"/>
        <v>#REF!</v>
      </c>
      <c r="CH19" s="75">
        <f t="shared" si="162"/>
        <v>0</v>
      </c>
      <c r="CI19" s="75">
        <f t="shared" si="162"/>
        <v>0</v>
      </c>
      <c r="CJ19" s="75">
        <f t="shared" si="162"/>
        <v>0</v>
      </c>
      <c r="CK19" s="75">
        <f t="shared" si="162"/>
        <v>0</v>
      </c>
      <c r="CL19" s="75">
        <f t="shared" si="162"/>
        <v>0</v>
      </c>
      <c r="CM19" s="75">
        <f t="shared" si="162"/>
        <v>0</v>
      </c>
      <c r="CN19" s="75">
        <f t="shared" ref="CN19:CU19" si="163">IF($CC19=CN$5,$AV19,0)</f>
        <v>0</v>
      </c>
      <c r="CO19" s="75">
        <f t="shared" si="163"/>
        <v>46898.488</v>
      </c>
      <c r="CP19" s="75">
        <f t="shared" si="163"/>
        <v>0</v>
      </c>
      <c r="CQ19" s="75">
        <f t="shared" si="163"/>
        <v>0</v>
      </c>
      <c r="CR19" s="75">
        <f t="shared" si="163"/>
        <v>0</v>
      </c>
      <c r="CS19" s="75">
        <f t="shared" si="163"/>
        <v>0</v>
      </c>
      <c r="CT19" s="75">
        <f t="shared" si="163"/>
        <v>0</v>
      </c>
      <c r="CU19" s="75">
        <f t="shared" si="163"/>
        <v>0</v>
      </c>
      <c r="CV19" s="75">
        <f t="shared" ref="CV19:DC19" si="164">IF($CC19=CV$5,$AW19,0)</f>
        <v>0</v>
      </c>
      <c r="CW19" s="75">
        <f t="shared" si="164"/>
        <v>47763.90398</v>
      </c>
      <c r="CX19" s="75">
        <f t="shared" si="164"/>
        <v>0</v>
      </c>
      <c r="CY19" s="75">
        <f t="shared" si="164"/>
        <v>0</v>
      </c>
      <c r="CZ19" s="75">
        <f t="shared" si="164"/>
        <v>0</v>
      </c>
      <c r="DA19" s="75">
        <f t="shared" si="164"/>
        <v>0</v>
      </c>
      <c r="DB19" s="75">
        <f t="shared" si="164"/>
        <v>0</v>
      </c>
      <c r="DC19" s="75">
        <f t="shared" si="164"/>
        <v>0</v>
      </c>
      <c r="DD19" s="75">
        <f t="shared" ref="DD19:DI19" si="165">IF($CD19=DD$5,$BQ19,0)</f>
        <v>0</v>
      </c>
      <c r="DE19" s="75" t="str">
        <f t="shared" si="165"/>
        <v>#REF!</v>
      </c>
      <c r="DF19" s="75">
        <f t="shared" si="165"/>
        <v>0</v>
      </c>
      <c r="DG19" s="75">
        <f t="shared" si="165"/>
        <v>0</v>
      </c>
      <c r="DH19" s="75">
        <f t="shared" si="165"/>
        <v>0</v>
      </c>
      <c r="DI19" s="75">
        <f t="shared" si="165"/>
        <v>0</v>
      </c>
      <c r="DJ19" s="75">
        <f t="shared" ref="DJ19:DO19" si="166">IF($CE19=DJ$5,$BT19,0)</f>
        <v>0</v>
      </c>
      <c r="DK19" s="75" t="str">
        <f t="shared" si="166"/>
        <v>#REF!</v>
      </c>
      <c r="DL19" s="75">
        <f t="shared" si="166"/>
        <v>0</v>
      </c>
      <c r="DM19" s="75">
        <f t="shared" si="166"/>
        <v>0</v>
      </c>
      <c r="DN19" s="75">
        <f t="shared" si="166"/>
        <v>0</v>
      </c>
      <c r="DO19" s="75">
        <f t="shared" si="166"/>
        <v>0</v>
      </c>
      <c r="DP19" s="75">
        <f t="shared" ref="DP19:DU19" si="167">IF($CD19=DP$5,$BR19,0)</f>
        <v>0</v>
      </c>
      <c r="DQ19" s="75">
        <f t="shared" si="167"/>
        <v>11257.18673</v>
      </c>
      <c r="DR19" s="75">
        <f t="shared" si="167"/>
        <v>0</v>
      </c>
      <c r="DS19" s="75">
        <f t="shared" si="167"/>
        <v>0</v>
      </c>
      <c r="DT19" s="75">
        <f t="shared" si="167"/>
        <v>0</v>
      </c>
      <c r="DU19" s="75">
        <f t="shared" si="167"/>
        <v>0</v>
      </c>
      <c r="DV19" s="75">
        <f t="shared" ref="DV19:EA19" si="168">IF($CE19=DV$5,$BU19,0)</f>
        <v>0</v>
      </c>
      <c r="DW19" s="75">
        <f t="shared" si="168"/>
        <v>3282.89416</v>
      </c>
      <c r="DX19" s="75">
        <f t="shared" si="168"/>
        <v>0</v>
      </c>
      <c r="DY19" s="75">
        <f t="shared" si="168"/>
        <v>0</v>
      </c>
      <c r="DZ19" s="75">
        <f t="shared" si="168"/>
        <v>0</v>
      </c>
      <c r="EA19" s="75">
        <f t="shared" si="168"/>
        <v>0</v>
      </c>
      <c r="EB19" s="75">
        <f t="shared" ref="EB19:EG19" si="169">IF($CD19=EB$5,$BS19,0)</f>
        <v>0</v>
      </c>
      <c r="EC19" s="75">
        <f t="shared" si="169"/>
        <v>14760.8246</v>
      </c>
      <c r="ED19" s="75">
        <f t="shared" si="169"/>
        <v>0</v>
      </c>
      <c r="EE19" s="75">
        <f t="shared" si="169"/>
        <v>0</v>
      </c>
      <c r="EF19" s="75">
        <f t="shared" si="169"/>
        <v>0</v>
      </c>
      <c r="EG19" s="75">
        <f t="shared" si="169"/>
        <v>0</v>
      </c>
      <c r="EH19" s="75">
        <f t="shared" ref="EH19:EM19" si="170">IF($CE19=EH$5,$BV19,0)</f>
        <v>0</v>
      </c>
      <c r="EI19" s="75">
        <f t="shared" si="170"/>
        <v>3343.473279</v>
      </c>
      <c r="EJ19" s="75">
        <f t="shared" si="170"/>
        <v>0</v>
      </c>
      <c r="EK19" s="75">
        <f t="shared" si="170"/>
        <v>0</v>
      </c>
      <c r="EL19" s="75">
        <f t="shared" si="170"/>
        <v>0</v>
      </c>
      <c r="EM19" s="75">
        <f t="shared" si="170"/>
        <v>0</v>
      </c>
    </row>
    <row r="20" ht="18.0" customHeight="1">
      <c r="A20" s="18"/>
      <c r="B20" s="18"/>
      <c r="C20" s="18"/>
      <c r="D20" s="28"/>
      <c r="E20" s="111" t="str">
        <f t="shared" ref="E20:F20" si="171">E6</f>
        <v>16-17</v>
      </c>
      <c r="F20" s="111" t="str">
        <f t="shared" si="171"/>
        <v>17-18</v>
      </c>
      <c r="G20" s="18"/>
      <c r="H20" s="18"/>
      <c r="I20" s="18"/>
      <c r="J20" s="18"/>
      <c r="K20" s="18"/>
      <c r="L20" s="18"/>
      <c r="M20" s="18"/>
      <c r="N20" s="18"/>
      <c r="O20" s="18"/>
      <c r="P20" s="18" t="s">
        <v>97</v>
      </c>
      <c r="Q20" s="29" t="s">
        <v>87</v>
      </c>
      <c r="R20" s="28">
        <v>9002.0</v>
      </c>
      <c r="S20" s="28">
        <v>1.0</v>
      </c>
      <c r="T20" s="28">
        <v>180.0</v>
      </c>
      <c r="U20" s="18" t="s">
        <v>120</v>
      </c>
      <c r="V20" s="18" t="s">
        <v>121</v>
      </c>
      <c r="W20" s="71">
        <v>1.0</v>
      </c>
      <c r="X20" s="102">
        <v>40707.0</v>
      </c>
      <c r="Y20" s="77">
        <f t="shared" ref="Y20:Y21" si="200">IF(X20&gt;1,ABS(ROUND(($Y$5-X20)/365.25,1))," ")</f>
        <v>5.1</v>
      </c>
      <c r="Z20" s="77"/>
      <c r="AA20" s="28">
        <v>34.0</v>
      </c>
      <c r="AB20" s="28">
        <v>35.0</v>
      </c>
      <c r="AC20" s="28">
        <v>40.0</v>
      </c>
      <c r="AD20" s="92">
        <v>52.0</v>
      </c>
      <c r="AE20" s="28">
        <v>1.0</v>
      </c>
      <c r="AF20" s="28">
        <v>1.0</v>
      </c>
      <c r="AG20" s="28">
        <v>0.0</v>
      </c>
      <c r="AH20" s="28">
        <v>1.0</v>
      </c>
      <c r="AI20" s="28">
        <v>4.0</v>
      </c>
      <c r="AJ20" s="28">
        <v>1.0</v>
      </c>
      <c r="AK20" s="3"/>
      <c r="AL20" s="19" t="s">
        <v>83</v>
      </c>
      <c r="AM20" s="28"/>
      <c r="AN20" s="3"/>
      <c r="AO20" s="84" t="str">
        <f t="shared" si="172"/>
        <v>#REF!</v>
      </c>
      <c r="AP20" s="85" t="str">
        <f t="shared" ref="AP20:AQ20" si="173">AV20-AU20</f>
        <v>#REF!</v>
      </c>
      <c r="AQ20" s="85">
        <f t="shared" si="173"/>
        <v>1002.30767</v>
      </c>
      <c r="AR20" s="85" t="str">
        <f t="shared" si="174"/>
        <v>#REF!</v>
      </c>
      <c r="AS20" s="84">
        <f t="shared" si="35"/>
        <v>17.699475</v>
      </c>
      <c r="AT20" s="84">
        <f t="shared" si="175"/>
        <v>18.18135369</v>
      </c>
      <c r="AU20" s="94" t="str">
        <f t="shared" si="176"/>
        <v>#REF!</v>
      </c>
      <c r="AV20" s="94">
        <f t="shared" si="38"/>
        <v>36814.908</v>
      </c>
      <c r="AW20" s="94">
        <f t="shared" si="177"/>
        <v>37817.21567</v>
      </c>
      <c r="AX20" s="94">
        <f t="shared" si="40"/>
        <v>18416.8512</v>
      </c>
      <c r="AY20" s="94">
        <f t="shared" si="41"/>
        <v>19438.14931</v>
      </c>
      <c r="AZ20" s="94">
        <f t="shared" si="42"/>
        <v>20993.20126</v>
      </c>
      <c r="BA20" s="91">
        <f t="shared" ref="BA20:BC20" si="178">$W20*D$84*$AJ20</f>
        <v>250</v>
      </c>
      <c r="BB20" s="91">
        <f t="shared" si="178"/>
        <v>250</v>
      </c>
      <c r="BC20" s="91">
        <f t="shared" si="178"/>
        <v>250</v>
      </c>
      <c r="BD20" s="91" t="str">
        <f t="shared" ref="BD20:BF20" si="179">IF(AU20&gt;=D$43,D$43/1000*D$42*$AE20,IF(MOD(AU20,1000)&gt;0.1,$AE20*D$42*(ABS(AU20/1000)+1),$AE20*D$42*ABS(AU20/1000)))</f>
        <v>#REF!</v>
      </c>
      <c r="BE20" s="91">
        <f t="shared" si="179"/>
        <v>206.4693977</v>
      </c>
      <c r="BF20" s="91">
        <f t="shared" si="179"/>
        <v>211.9419976</v>
      </c>
      <c r="BG20" s="91" t="str">
        <f t="shared" si="180"/>
        <v>#REF!</v>
      </c>
      <c r="BH20" s="91">
        <f t="shared" si="46"/>
        <v>2282.524296</v>
      </c>
      <c r="BI20" s="91">
        <f t="shared" si="181"/>
        <v>2344.667372</v>
      </c>
      <c r="BJ20" s="91" t="str">
        <f t="shared" si="182"/>
        <v>#REF!</v>
      </c>
      <c r="BK20" s="91">
        <f t="shared" si="183"/>
        <v>2269.03294</v>
      </c>
      <c r="BL20" s="91" t="str">
        <f t="shared" ref="BL20:BN20" si="184">$AF20*AU20*D$87</f>
        <v>#REF!</v>
      </c>
      <c r="BM20" s="91">
        <f t="shared" si="184"/>
        <v>533.816166</v>
      </c>
      <c r="BN20" s="91">
        <f t="shared" si="184"/>
        <v>548.3496272</v>
      </c>
      <c r="BO20" s="95">
        <f t="shared" si="51"/>
        <v>72</v>
      </c>
      <c r="BP20" s="95">
        <f t="shared" si="185"/>
        <v>72</v>
      </c>
      <c r="BQ20" s="91" t="str">
        <f t="shared" si="186"/>
        <v>#REF!</v>
      </c>
      <c r="BR20" s="91">
        <f t="shared" si="54"/>
        <v>22782.95917</v>
      </c>
      <c r="BS20" s="91">
        <f t="shared" si="187"/>
        <v>26689.19319</v>
      </c>
      <c r="BT20" s="91">
        <f t="shared" ref="BT20:BV20" si="188">IF($AG20=0,0,IF($AG20=1,D$50*AU20,IF($AG20=2,AU20*D$56,"Error in col x")))</f>
        <v>0</v>
      </c>
      <c r="BU20" s="91">
        <f t="shared" si="188"/>
        <v>0</v>
      </c>
      <c r="BV20" s="91">
        <f t="shared" si="188"/>
        <v>0</v>
      </c>
      <c r="BW20" s="91" t="str">
        <f t="shared" ref="BW20:BY20" si="189">SUM(BQ20,BT20)</f>
        <v>#REF!</v>
      </c>
      <c r="BX20" s="91">
        <f t="shared" si="189"/>
        <v>22782.95917</v>
      </c>
      <c r="BY20" s="91">
        <f t="shared" si="189"/>
        <v>26689.19319</v>
      </c>
      <c r="BZ20" s="14"/>
      <c r="CA20" s="44" t="str">
        <f t="shared" ref="CA20:CB20" si="190">SUM(AU20,BW20)</f>
        <v>#REF!</v>
      </c>
      <c r="CB20" s="44">
        <f t="shared" si="190"/>
        <v>59597.86717</v>
      </c>
      <c r="CC20" s="69">
        <f t="shared" si="59"/>
        <v>90021180</v>
      </c>
      <c r="CD20" s="69">
        <f t="shared" si="60"/>
        <v>90022080</v>
      </c>
      <c r="CE20" s="69">
        <f t="shared" si="61"/>
        <v>90022380</v>
      </c>
      <c r="CF20" s="75">
        <f t="shared" ref="CF20:CM20" si="191">IF($CC20=CF$5,$AU20,0)</f>
        <v>0</v>
      </c>
      <c r="CG20" s="75" t="str">
        <f t="shared" si="191"/>
        <v>#REF!</v>
      </c>
      <c r="CH20" s="75">
        <f t="shared" si="191"/>
        <v>0</v>
      </c>
      <c r="CI20" s="75">
        <f t="shared" si="191"/>
        <v>0</v>
      </c>
      <c r="CJ20" s="75">
        <f t="shared" si="191"/>
        <v>0</v>
      </c>
      <c r="CK20" s="75">
        <f t="shared" si="191"/>
        <v>0</v>
      </c>
      <c r="CL20" s="75">
        <f t="shared" si="191"/>
        <v>0</v>
      </c>
      <c r="CM20" s="75">
        <f t="shared" si="191"/>
        <v>0</v>
      </c>
      <c r="CN20" s="75">
        <f t="shared" ref="CN20:CU20" si="192">IF($CC20=CN$5,$AV20,0)</f>
        <v>0</v>
      </c>
      <c r="CO20" s="75">
        <f t="shared" si="192"/>
        <v>36814.908</v>
      </c>
      <c r="CP20" s="75">
        <f t="shared" si="192"/>
        <v>0</v>
      </c>
      <c r="CQ20" s="75">
        <f t="shared" si="192"/>
        <v>0</v>
      </c>
      <c r="CR20" s="75">
        <f t="shared" si="192"/>
        <v>0</v>
      </c>
      <c r="CS20" s="75">
        <f t="shared" si="192"/>
        <v>0</v>
      </c>
      <c r="CT20" s="75">
        <f t="shared" si="192"/>
        <v>0</v>
      </c>
      <c r="CU20" s="75">
        <f t="shared" si="192"/>
        <v>0</v>
      </c>
      <c r="CV20" s="75">
        <f t="shared" ref="CV20:DC20" si="193">IF($CC20=CV$5,$AW20,0)</f>
        <v>0</v>
      </c>
      <c r="CW20" s="75">
        <f t="shared" si="193"/>
        <v>37817.21567</v>
      </c>
      <c r="CX20" s="75">
        <f t="shared" si="193"/>
        <v>0</v>
      </c>
      <c r="CY20" s="75">
        <f t="shared" si="193"/>
        <v>0</v>
      </c>
      <c r="CZ20" s="75">
        <f t="shared" si="193"/>
        <v>0</v>
      </c>
      <c r="DA20" s="75">
        <f t="shared" si="193"/>
        <v>0</v>
      </c>
      <c r="DB20" s="75">
        <f t="shared" si="193"/>
        <v>0</v>
      </c>
      <c r="DC20" s="75">
        <f t="shared" si="193"/>
        <v>0</v>
      </c>
      <c r="DD20" s="75">
        <f t="shared" ref="DD20:DI20" si="194">IF($CD20=DD$5,$BQ20,0)</f>
        <v>0</v>
      </c>
      <c r="DE20" s="75" t="str">
        <f t="shared" si="194"/>
        <v>#REF!</v>
      </c>
      <c r="DF20" s="75">
        <f t="shared" si="194"/>
        <v>0</v>
      </c>
      <c r="DG20" s="75">
        <f t="shared" si="194"/>
        <v>0</v>
      </c>
      <c r="DH20" s="75">
        <f t="shared" si="194"/>
        <v>0</v>
      </c>
      <c r="DI20" s="75">
        <f t="shared" si="194"/>
        <v>0</v>
      </c>
      <c r="DJ20" s="75">
        <f t="shared" ref="DJ20:DO20" si="195">IF($CE20=DJ$5,$BT20,0)</f>
        <v>0</v>
      </c>
      <c r="DK20" s="75">
        <f t="shared" si="195"/>
        <v>0</v>
      </c>
      <c r="DL20" s="75">
        <f t="shared" si="195"/>
        <v>0</v>
      </c>
      <c r="DM20" s="75">
        <f t="shared" si="195"/>
        <v>0</v>
      </c>
      <c r="DN20" s="75">
        <f t="shared" si="195"/>
        <v>0</v>
      </c>
      <c r="DO20" s="75">
        <f t="shared" si="195"/>
        <v>0</v>
      </c>
      <c r="DP20" s="75">
        <f t="shared" ref="DP20:DU20" si="196">IF($CD20=DP$5,$BR20,0)</f>
        <v>0</v>
      </c>
      <c r="DQ20" s="75">
        <f t="shared" si="196"/>
        <v>22782.95917</v>
      </c>
      <c r="DR20" s="75">
        <f t="shared" si="196"/>
        <v>0</v>
      </c>
      <c r="DS20" s="75">
        <f t="shared" si="196"/>
        <v>0</v>
      </c>
      <c r="DT20" s="75">
        <f t="shared" si="196"/>
        <v>0</v>
      </c>
      <c r="DU20" s="75">
        <f t="shared" si="196"/>
        <v>0</v>
      </c>
      <c r="DV20" s="75">
        <f t="shared" ref="DV20:EA20" si="197">IF($CE20=DV$5,$BU20,0)</f>
        <v>0</v>
      </c>
      <c r="DW20" s="75">
        <f t="shared" si="197"/>
        <v>0</v>
      </c>
      <c r="DX20" s="75">
        <f t="shared" si="197"/>
        <v>0</v>
      </c>
      <c r="DY20" s="75">
        <f t="shared" si="197"/>
        <v>0</v>
      </c>
      <c r="DZ20" s="75">
        <f t="shared" si="197"/>
        <v>0</v>
      </c>
      <c r="EA20" s="75">
        <f t="shared" si="197"/>
        <v>0</v>
      </c>
      <c r="EB20" s="75">
        <f t="shared" ref="EB20:EG20" si="198">IF($CD20=EB$5,$BS20,0)</f>
        <v>0</v>
      </c>
      <c r="EC20" s="75">
        <f t="shared" si="198"/>
        <v>26689.19319</v>
      </c>
      <c r="ED20" s="75">
        <f t="shared" si="198"/>
        <v>0</v>
      </c>
      <c r="EE20" s="75">
        <f t="shared" si="198"/>
        <v>0</v>
      </c>
      <c r="EF20" s="75">
        <f t="shared" si="198"/>
        <v>0</v>
      </c>
      <c r="EG20" s="75">
        <f t="shared" si="198"/>
        <v>0</v>
      </c>
      <c r="EH20" s="75">
        <f t="shared" ref="EH20:EM20" si="199">IF($CE20=EH$5,$BV20,0)</f>
        <v>0</v>
      </c>
      <c r="EI20" s="75">
        <f t="shared" si="199"/>
        <v>0</v>
      </c>
      <c r="EJ20" s="75">
        <f t="shared" si="199"/>
        <v>0</v>
      </c>
      <c r="EK20" s="75">
        <f t="shared" si="199"/>
        <v>0</v>
      </c>
      <c r="EL20" s="75">
        <f t="shared" si="199"/>
        <v>0</v>
      </c>
      <c r="EM20" s="75">
        <f t="shared" si="199"/>
        <v>0</v>
      </c>
    </row>
    <row r="21" ht="15.75" customHeight="1">
      <c r="A21" s="18"/>
      <c r="B21" s="112" t="s">
        <v>122</v>
      </c>
      <c r="C21" s="18"/>
      <c r="D21" s="28"/>
      <c r="E21" s="28"/>
      <c r="F21" s="28"/>
      <c r="G21" s="28"/>
      <c r="H21" s="28"/>
      <c r="I21" s="28"/>
      <c r="J21" s="28"/>
      <c r="K21" s="28"/>
      <c r="L21" s="28"/>
      <c r="M21" s="98" t="s">
        <v>130</v>
      </c>
      <c r="N21" s="28"/>
      <c r="O21" s="28"/>
      <c r="P21" s="18" t="s">
        <v>86</v>
      </c>
      <c r="Q21" s="29" t="s">
        <v>87</v>
      </c>
      <c r="R21" s="28">
        <v>9002.0</v>
      </c>
      <c r="S21" s="28">
        <v>1.0</v>
      </c>
      <c r="T21" s="28">
        <v>180.0</v>
      </c>
      <c r="U21" s="18" t="s">
        <v>123</v>
      </c>
      <c r="V21" s="18" t="s">
        <v>124</v>
      </c>
      <c r="W21" s="71">
        <v>1.0</v>
      </c>
      <c r="X21" s="90">
        <v>29172.0</v>
      </c>
      <c r="Y21" s="77">
        <f t="shared" si="200"/>
        <v>36.6</v>
      </c>
      <c r="Z21" s="77"/>
      <c r="AA21" s="28">
        <v>54.0</v>
      </c>
      <c r="AB21" s="28">
        <v>54.0</v>
      </c>
      <c r="AC21" s="28">
        <v>40.0</v>
      </c>
      <c r="AD21" s="92">
        <v>52.0</v>
      </c>
      <c r="AE21" s="28">
        <v>1.0</v>
      </c>
      <c r="AF21" s="28">
        <v>1.0</v>
      </c>
      <c r="AG21" s="28">
        <v>1.0</v>
      </c>
      <c r="AH21" s="28">
        <v>1.0</v>
      </c>
      <c r="AI21" s="28">
        <v>1.0</v>
      </c>
      <c r="AJ21" s="28">
        <v>1.0</v>
      </c>
      <c r="AK21" s="3"/>
      <c r="AL21" s="19" t="s">
        <v>7</v>
      </c>
      <c r="AM21" s="28"/>
      <c r="AN21" s="3"/>
      <c r="AO21" s="84" t="str">
        <f t="shared" si="172"/>
        <v>#REF!</v>
      </c>
      <c r="AP21" s="85" t="str">
        <f t="shared" ref="AP21:AQ21" si="201">AV21-AU21</f>
        <v>#REF!</v>
      </c>
      <c r="AQ21" s="85">
        <f t="shared" si="201"/>
        <v>565.78197</v>
      </c>
      <c r="AR21" s="85" t="str">
        <f t="shared" si="174"/>
        <v>#REF!</v>
      </c>
      <c r="AS21" s="100">
        <f>VLOOKUP(AA21,$C$111:$G$236,3)+(E141*0.01)</f>
        <v>19.3103215</v>
      </c>
      <c r="AT21" s="84">
        <f t="shared" si="175"/>
        <v>19.58233206</v>
      </c>
      <c r="AU21" s="94" t="str">
        <f t="shared" si="176"/>
        <v>#REF!</v>
      </c>
      <c r="AV21" s="94">
        <f t="shared" si="38"/>
        <v>40165.46872</v>
      </c>
      <c r="AW21" s="94">
        <f t="shared" si="177"/>
        <v>40731.25069</v>
      </c>
      <c r="AX21" s="94">
        <f t="shared" si="40"/>
        <v>6713.6256</v>
      </c>
      <c r="AY21" s="94">
        <f t="shared" si="41"/>
        <v>7085.926656</v>
      </c>
      <c r="AZ21" s="94">
        <f t="shared" si="42"/>
        <v>7652.800788</v>
      </c>
      <c r="BA21" s="91">
        <f t="shared" ref="BA21:BC21" si="202">$W21*D$84*$AJ21</f>
        <v>250</v>
      </c>
      <c r="BB21" s="91">
        <f t="shared" si="202"/>
        <v>250</v>
      </c>
      <c r="BC21" s="91">
        <f t="shared" si="202"/>
        <v>250</v>
      </c>
      <c r="BD21" s="91" t="str">
        <f t="shared" ref="BD21:BF21" si="203">IF(AU21&gt;=D$43,D$43/1000*D$42*$AE21,IF(MOD(AU21,1000)&gt;0.1,$AE21*D$42*(ABS(AU21/1000)+1),$AE21*D$42*ABS(AU21/1000)))</f>
        <v>#REF!</v>
      </c>
      <c r="BE21" s="91">
        <f t="shared" si="203"/>
        <v>224.7634592</v>
      </c>
      <c r="BF21" s="91">
        <f t="shared" si="203"/>
        <v>227.8526288</v>
      </c>
      <c r="BG21" s="91" t="str">
        <f t="shared" si="180"/>
        <v>#REF!</v>
      </c>
      <c r="BH21" s="91">
        <f t="shared" si="46"/>
        <v>2490.259061</v>
      </c>
      <c r="BI21" s="91">
        <f t="shared" si="181"/>
        <v>2525.337543</v>
      </c>
      <c r="BJ21" s="91" t="str">
        <f t="shared" si="182"/>
        <v>#REF!</v>
      </c>
      <c r="BK21" s="91">
        <f t="shared" si="183"/>
        <v>2443.875041</v>
      </c>
      <c r="BL21" s="91" t="str">
        <f t="shared" ref="BL21:BN21" si="204">$AF21*AU21*D$87</f>
        <v>#REF!</v>
      </c>
      <c r="BM21" s="91">
        <f t="shared" si="204"/>
        <v>582.3992964</v>
      </c>
      <c r="BN21" s="91">
        <f t="shared" si="204"/>
        <v>590.603135</v>
      </c>
      <c r="BO21" s="95">
        <f t="shared" si="51"/>
        <v>72</v>
      </c>
      <c r="BP21" s="95">
        <f t="shared" si="185"/>
        <v>72</v>
      </c>
      <c r="BQ21" s="91" t="str">
        <f t="shared" si="186"/>
        <v>#REF!</v>
      </c>
      <c r="BR21" s="91">
        <f t="shared" si="54"/>
        <v>10705.34847</v>
      </c>
      <c r="BS21" s="91">
        <f t="shared" si="187"/>
        <v>13762.46914</v>
      </c>
      <c r="BT21" s="91" t="str">
        <f t="shared" ref="BT21:BV21" si="205">IF($AG21=0,0,IF($AG21=1,D$50*AU21,IF($AG21=2,AU21*D$56,"Error in col x")))</f>
        <v>#REF!</v>
      </c>
      <c r="BU21" s="91">
        <f t="shared" si="205"/>
        <v>2811.58281</v>
      </c>
      <c r="BV21" s="91">
        <f t="shared" si="205"/>
        <v>2851.187548</v>
      </c>
      <c r="BW21" s="91" t="str">
        <f t="shared" ref="BW21:BY21" si="206">SUM(BQ21,BT21)</f>
        <v>#REF!</v>
      </c>
      <c r="BX21" s="91">
        <f t="shared" si="206"/>
        <v>13516.93128</v>
      </c>
      <c r="BY21" s="91">
        <f t="shared" si="206"/>
        <v>16613.65668</v>
      </c>
      <c r="BZ21" s="14"/>
      <c r="CA21" s="44" t="str">
        <f t="shared" ref="CA21:CB21" si="207">SUM(AU21,BW21)</f>
        <v>#REF!</v>
      </c>
      <c r="CB21" s="44">
        <f t="shared" si="207"/>
        <v>53682.4</v>
      </c>
      <c r="CC21" s="69">
        <f t="shared" si="59"/>
        <v>90021180</v>
      </c>
      <c r="CD21" s="69">
        <f t="shared" si="60"/>
        <v>90022080</v>
      </c>
      <c r="CE21" s="69">
        <f t="shared" si="61"/>
        <v>90022380</v>
      </c>
      <c r="CF21" s="75">
        <f t="shared" ref="CF21:CM21" si="208">IF($CC21=CF$5,$AU21,0)</f>
        <v>0</v>
      </c>
      <c r="CG21" s="75" t="str">
        <f t="shared" si="208"/>
        <v>#REF!</v>
      </c>
      <c r="CH21" s="75">
        <f t="shared" si="208"/>
        <v>0</v>
      </c>
      <c r="CI21" s="75">
        <f t="shared" si="208"/>
        <v>0</v>
      </c>
      <c r="CJ21" s="75">
        <f t="shared" si="208"/>
        <v>0</v>
      </c>
      <c r="CK21" s="75">
        <f t="shared" si="208"/>
        <v>0</v>
      </c>
      <c r="CL21" s="75">
        <f t="shared" si="208"/>
        <v>0</v>
      </c>
      <c r="CM21" s="75">
        <f t="shared" si="208"/>
        <v>0</v>
      </c>
      <c r="CN21" s="75">
        <f t="shared" ref="CN21:CU21" si="209">IF($CC21=CN$5,$AV21,0)</f>
        <v>0</v>
      </c>
      <c r="CO21" s="75">
        <f t="shared" si="209"/>
        <v>40165.46872</v>
      </c>
      <c r="CP21" s="75">
        <f t="shared" si="209"/>
        <v>0</v>
      </c>
      <c r="CQ21" s="75">
        <f t="shared" si="209"/>
        <v>0</v>
      </c>
      <c r="CR21" s="75">
        <f t="shared" si="209"/>
        <v>0</v>
      </c>
      <c r="CS21" s="75">
        <f t="shared" si="209"/>
        <v>0</v>
      </c>
      <c r="CT21" s="75">
        <f t="shared" si="209"/>
        <v>0</v>
      </c>
      <c r="CU21" s="75">
        <f t="shared" si="209"/>
        <v>0</v>
      </c>
      <c r="CV21" s="75">
        <f t="shared" ref="CV21:DC21" si="210">IF($CC21=CV$5,$AW21,0)</f>
        <v>0</v>
      </c>
      <c r="CW21" s="75">
        <f t="shared" si="210"/>
        <v>40731.25069</v>
      </c>
      <c r="CX21" s="75">
        <f t="shared" si="210"/>
        <v>0</v>
      </c>
      <c r="CY21" s="75">
        <f t="shared" si="210"/>
        <v>0</v>
      </c>
      <c r="CZ21" s="75">
        <f t="shared" si="210"/>
        <v>0</v>
      </c>
      <c r="DA21" s="75">
        <f t="shared" si="210"/>
        <v>0</v>
      </c>
      <c r="DB21" s="75">
        <f t="shared" si="210"/>
        <v>0</v>
      </c>
      <c r="DC21" s="75">
        <f t="shared" si="210"/>
        <v>0</v>
      </c>
      <c r="DD21" s="75">
        <f t="shared" ref="DD21:DI21" si="211">IF($CD21=DD$5,$BQ21,0)</f>
        <v>0</v>
      </c>
      <c r="DE21" s="75" t="str">
        <f t="shared" si="211"/>
        <v>#REF!</v>
      </c>
      <c r="DF21" s="75">
        <f t="shared" si="211"/>
        <v>0</v>
      </c>
      <c r="DG21" s="75">
        <f t="shared" si="211"/>
        <v>0</v>
      </c>
      <c r="DH21" s="75">
        <f t="shared" si="211"/>
        <v>0</v>
      </c>
      <c r="DI21" s="75">
        <f t="shared" si="211"/>
        <v>0</v>
      </c>
      <c r="DJ21" s="75">
        <f t="shared" ref="DJ21:DO21" si="212">IF($CE21=DJ$5,$BT21,0)</f>
        <v>0</v>
      </c>
      <c r="DK21" s="75" t="str">
        <f t="shared" si="212"/>
        <v>#REF!</v>
      </c>
      <c r="DL21" s="75">
        <f t="shared" si="212"/>
        <v>0</v>
      </c>
      <c r="DM21" s="75">
        <f t="shared" si="212"/>
        <v>0</v>
      </c>
      <c r="DN21" s="75">
        <f t="shared" si="212"/>
        <v>0</v>
      </c>
      <c r="DO21" s="75">
        <f t="shared" si="212"/>
        <v>0</v>
      </c>
      <c r="DP21" s="75">
        <f t="shared" ref="DP21:DU21" si="213">IF($CD21=DP$5,$BR21,0)</f>
        <v>0</v>
      </c>
      <c r="DQ21" s="75">
        <f t="shared" si="213"/>
        <v>10705.34847</v>
      </c>
      <c r="DR21" s="75">
        <f t="shared" si="213"/>
        <v>0</v>
      </c>
      <c r="DS21" s="75">
        <f t="shared" si="213"/>
        <v>0</v>
      </c>
      <c r="DT21" s="75">
        <f t="shared" si="213"/>
        <v>0</v>
      </c>
      <c r="DU21" s="75">
        <f t="shared" si="213"/>
        <v>0</v>
      </c>
      <c r="DV21" s="75">
        <f t="shared" ref="DV21:EA21" si="214">IF($CE21=DV$5,$BU21,0)</f>
        <v>0</v>
      </c>
      <c r="DW21" s="75">
        <f t="shared" si="214"/>
        <v>2811.58281</v>
      </c>
      <c r="DX21" s="75">
        <f t="shared" si="214"/>
        <v>0</v>
      </c>
      <c r="DY21" s="75">
        <f t="shared" si="214"/>
        <v>0</v>
      </c>
      <c r="DZ21" s="75">
        <f t="shared" si="214"/>
        <v>0</v>
      </c>
      <c r="EA21" s="75">
        <f t="shared" si="214"/>
        <v>0</v>
      </c>
      <c r="EB21" s="75">
        <f t="shared" ref="EB21:EG21" si="215">IF($CD21=EB$5,$BS21,0)</f>
        <v>0</v>
      </c>
      <c r="EC21" s="75">
        <f t="shared" si="215"/>
        <v>13762.46914</v>
      </c>
      <c r="ED21" s="75">
        <f t="shared" si="215"/>
        <v>0</v>
      </c>
      <c r="EE21" s="75">
        <f t="shared" si="215"/>
        <v>0</v>
      </c>
      <c r="EF21" s="75">
        <f t="shared" si="215"/>
        <v>0</v>
      </c>
      <c r="EG21" s="75">
        <f t="shared" si="215"/>
        <v>0</v>
      </c>
      <c r="EH21" s="75">
        <f t="shared" ref="EH21:EM21" si="216">IF($CE21=EH$5,$BV21,0)</f>
        <v>0</v>
      </c>
      <c r="EI21" s="75">
        <f t="shared" si="216"/>
        <v>2851.187548</v>
      </c>
      <c r="EJ21" s="75">
        <f t="shared" si="216"/>
        <v>0</v>
      </c>
      <c r="EK21" s="75">
        <f t="shared" si="216"/>
        <v>0</v>
      </c>
      <c r="EL21" s="75">
        <f t="shared" si="216"/>
        <v>0</v>
      </c>
      <c r="EM21" s="75">
        <f t="shared" si="216"/>
        <v>0</v>
      </c>
    </row>
    <row r="22" ht="15.75" customHeight="1">
      <c r="A22" s="112"/>
      <c r="B22" s="113" t="s">
        <v>125</v>
      </c>
      <c r="C22" s="113" t="s">
        <v>126</v>
      </c>
      <c r="D22" s="30"/>
      <c r="E22" s="114">
        <v>0.0225</v>
      </c>
      <c r="F22" s="114">
        <v>0.0225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3"/>
      <c r="Q22" s="115" t="s">
        <v>87</v>
      </c>
      <c r="R22" s="30">
        <v>9002.0</v>
      </c>
      <c r="S22" s="30">
        <v>1.0</v>
      </c>
      <c r="T22" s="30">
        <v>180.0</v>
      </c>
      <c r="U22" s="116" t="s">
        <v>127</v>
      </c>
      <c r="V22" s="117"/>
      <c r="W22" s="117"/>
      <c r="X22" s="118"/>
      <c r="Y22" s="30"/>
      <c r="Z22" s="30"/>
      <c r="AA22" s="35"/>
      <c r="AB22" s="35"/>
      <c r="AC22" s="30"/>
      <c r="AD22" s="74"/>
      <c r="AE22" s="119"/>
      <c r="AF22" s="103">
        <v>1.0</v>
      </c>
      <c r="AG22" s="103">
        <v>1.0</v>
      </c>
      <c r="AH22" s="103">
        <v>1.0</v>
      </c>
      <c r="AI22" s="30"/>
      <c r="AJ22" s="30"/>
      <c r="AK22" s="3"/>
      <c r="AL22" s="112"/>
      <c r="AM22" s="112"/>
      <c r="AN22" s="3"/>
      <c r="AO22" s="100" t="str">
        <f t="shared" si="172"/>
        <v>#REF!</v>
      </c>
      <c r="AP22" s="27">
        <f t="shared" ref="AP22:AQ22" si="217">AV22-AU22</f>
        <v>1500</v>
      </c>
      <c r="AQ22" s="27">
        <f t="shared" si="217"/>
        <v>-1500</v>
      </c>
      <c r="AR22" s="27">
        <f t="shared" si="174"/>
        <v>0</v>
      </c>
      <c r="AS22" s="100" t="str">
        <f>VLOOKUP(AA22,$C$111:$G$236,3)</f>
        <v/>
      </c>
      <c r="AT22" s="100" t="str">
        <f t="shared" si="175"/>
        <v/>
      </c>
      <c r="AU22" s="27"/>
      <c r="AV22" s="120">
        <v>1500.0</v>
      </c>
      <c r="AW22" s="121"/>
      <c r="AX22" s="121">
        <v>3000.0</v>
      </c>
      <c r="AY22" s="122">
        <v>0.0</v>
      </c>
      <c r="AZ22" s="121">
        <v>3000.0</v>
      </c>
      <c r="BA22" s="121"/>
      <c r="BB22" s="91">
        <f t="shared" ref="BB22:BC22" si="218">$W22*E$84*$AJ22</f>
        <v>0</v>
      </c>
      <c r="BC22" s="91">
        <f t="shared" si="218"/>
        <v>0</v>
      </c>
      <c r="BD22" s="91">
        <f t="shared" ref="BD22:BF22" si="219">IF(AU22&gt;=D$43,D$43/1000*D$42*$AE22,IF(MOD(AU22,1000)&gt;0.1,$AE22*D$42*(ABS(AU22/1000)+1),$AE22*D$42*ABS(AU22/1000)))</f>
        <v>0</v>
      </c>
      <c r="BE22" s="91">
        <f t="shared" si="219"/>
        <v>0</v>
      </c>
      <c r="BF22" s="91">
        <f t="shared" si="219"/>
        <v>0</v>
      </c>
      <c r="BG22" s="91">
        <f t="shared" si="180"/>
        <v>0</v>
      </c>
      <c r="BH22" s="91">
        <f t="shared" si="46"/>
        <v>93</v>
      </c>
      <c r="BI22" s="91">
        <f t="shared" si="181"/>
        <v>0</v>
      </c>
      <c r="BJ22" s="91">
        <f t="shared" si="182"/>
        <v>0</v>
      </c>
      <c r="BK22" s="91">
        <f t="shared" si="183"/>
        <v>0</v>
      </c>
      <c r="BL22" s="91">
        <f t="shared" ref="BL22:BN22" si="220">$AF22*AU22*D$87</f>
        <v>0</v>
      </c>
      <c r="BM22" s="91">
        <f t="shared" si="220"/>
        <v>21.75</v>
      </c>
      <c r="BN22" s="91">
        <f t="shared" si="220"/>
        <v>0</v>
      </c>
      <c r="BO22" s="123">
        <v>0.0</v>
      </c>
      <c r="BP22" s="93"/>
      <c r="BQ22" s="93" t="str">
        <f t="shared" si="186"/>
        <v>#REF!</v>
      </c>
      <c r="BR22" s="91">
        <f t="shared" si="54"/>
        <v>114.75</v>
      </c>
      <c r="BS22" s="93">
        <f t="shared" si="187"/>
        <v>3000</v>
      </c>
      <c r="BT22" s="93">
        <f t="shared" ref="BT22:BV22" si="221">IF($AG22=0,0,IF($AG22=1,D$50*AU22,IF($AG22=2,AU22*D$56,"Error in col x")))</f>
        <v>0</v>
      </c>
      <c r="BU22" s="93">
        <f t="shared" si="221"/>
        <v>105</v>
      </c>
      <c r="BV22" s="93">
        <f t="shared" si="221"/>
        <v>0</v>
      </c>
      <c r="BW22" s="93" t="str">
        <f t="shared" ref="BW22:BY22" si="222">SUM(BQ22,BT22)</f>
        <v>#REF!</v>
      </c>
      <c r="BX22" s="93">
        <f t="shared" si="222"/>
        <v>219.75</v>
      </c>
      <c r="BY22" s="93">
        <f t="shared" si="222"/>
        <v>3000</v>
      </c>
      <c r="BZ22" s="14"/>
      <c r="CA22" s="45" t="str">
        <f t="shared" ref="CA22:CB22" si="223">SUM(AU22,BW22)</f>
        <v>#REF!</v>
      </c>
      <c r="CB22" s="45">
        <f t="shared" si="223"/>
        <v>1719.75</v>
      </c>
      <c r="CC22" s="124">
        <f t="shared" si="59"/>
        <v>90021180</v>
      </c>
      <c r="CD22" s="124">
        <f t="shared" si="60"/>
        <v>90022080</v>
      </c>
      <c r="CE22" s="124">
        <f t="shared" si="61"/>
        <v>90022380</v>
      </c>
      <c r="CF22" s="125">
        <f t="shared" ref="CF22:CM22" si="224">IF($CC22=CF$5,$AU22,0)</f>
        <v>0</v>
      </c>
      <c r="CG22" s="125" t="str">
        <f t="shared" si="224"/>
        <v/>
      </c>
      <c r="CH22" s="125">
        <f t="shared" si="224"/>
        <v>0</v>
      </c>
      <c r="CI22" s="125">
        <f t="shared" si="224"/>
        <v>0</v>
      </c>
      <c r="CJ22" s="125">
        <f t="shared" si="224"/>
        <v>0</v>
      </c>
      <c r="CK22" s="125">
        <f t="shared" si="224"/>
        <v>0</v>
      </c>
      <c r="CL22" s="125">
        <f t="shared" si="224"/>
        <v>0</v>
      </c>
      <c r="CM22" s="125">
        <f t="shared" si="224"/>
        <v>0</v>
      </c>
      <c r="CN22" s="125">
        <f t="shared" ref="CN22:CU22" si="225">IF($CC22=CN$5,$AV22,0)</f>
        <v>0</v>
      </c>
      <c r="CO22" s="125">
        <f t="shared" si="225"/>
        <v>1500</v>
      </c>
      <c r="CP22" s="125">
        <f t="shared" si="225"/>
        <v>0</v>
      </c>
      <c r="CQ22" s="125">
        <f t="shared" si="225"/>
        <v>0</v>
      </c>
      <c r="CR22" s="125">
        <f t="shared" si="225"/>
        <v>0</v>
      </c>
      <c r="CS22" s="125">
        <f t="shared" si="225"/>
        <v>0</v>
      </c>
      <c r="CT22" s="125">
        <f t="shared" si="225"/>
        <v>0</v>
      </c>
      <c r="CU22" s="125">
        <f t="shared" si="225"/>
        <v>0</v>
      </c>
      <c r="CV22" s="125">
        <f t="shared" ref="CV22:DC22" si="226">IF($CC22=CV$5,$AW22,0)</f>
        <v>0</v>
      </c>
      <c r="CW22" s="125" t="str">
        <f t="shared" si="226"/>
        <v/>
      </c>
      <c r="CX22" s="125">
        <f t="shared" si="226"/>
        <v>0</v>
      </c>
      <c r="CY22" s="125">
        <f t="shared" si="226"/>
        <v>0</v>
      </c>
      <c r="CZ22" s="125">
        <f t="shared" si="226"/>
        <v>0</v>
      </c>
      <c r="DA22" s="125">
        <f t="shared" si="226"/>
        <v>0</v>
      </c>
      <c r="DB22" s="125">
        <f t="shared" si="226"/>
        <v>0</v>
      </c>
      <c r="DC22" s="125">
        <f t="shared" si="226"/>
        <v>0</v>
      </c>
      <c r="DD22" s="125">
        <f t="shared" ref="DD22:DI22" si="227">IF($CD22=DD$5,$BQ22,0)</f>
        <v>0</v>
      </c>
      <c r="DE22" s="125" t="str">
        <f t="shared" si="227"/>
        <v>#REF!</v>
      </c>
      <c r="DF22" s="125">
        <f t="shared" si="227"/>
        <v>0</v>
      </c>
      <c r="DG22" s="125">
        <f t="shared" si="227"/>
        <v>0</v>
      </c>
      <c r="DH22" s="125">
        <f t="shared" si="227"/>
        <v>0</v>
      </c>
      <c r="DI22" s="125">
        <f t="shared" si="227"/>
        <v>0</v>
      </c>
      <c r="DJ22" s="125">
        <f t="shared" ref="DJ22:DO22" si="228">IF($CE22=DJ$5,$BT22,0)</f>
        <v>0</v>
      </c>
      <c r="DK22" s="125">
        <f t="shared" si="228"/>
        <v>0</v>
      </c>
      <c r="DL22" s="125">
        <f t="shared" si="228"/>
        <v>0</v>
      </c>
      <c r="DM22" s="125">
        <f t="shared" si="228"/>
        <v>0</v>
      </c>
      <c r="DN22" s="125">
        <f t="shared" si="228"/>
        <v>0</v>
      </c>
      <c r="DO22" s="125">
        <f t="shared" si="228"/>
        <v>0</v>
      </c>
      <c r="DP22" s="125">
        <f t="shared" ref="DP22:DU22" si="229">IF($CD22=DP$5,$BR22,0)</f>
        <v>0</v>
      </c>
      <c r="DQ22" s="125">
        <f t="shared" si="229"/>
        <v>114.75</v>
      </c>
      <c r="DR22" s="125">
        <f t="shared" si="229"/>
        <v>0</v>
      </c>
      <c r="DS22" s="125">
        <f t="shared" si="229"/>
        <v>0</v>
      </c>
      <c r="DT22" s="125">
        <f t="shared" si="229"/>
        <v>0</v>
      </c>
      <c r="DU22" s="125">
        <f t="shared" si="229"/>
        <v>0</v>
      </c>
      <c r="DV22" s="125">
        <f t="shared" ref="DV22:EA22" si="230">IF($CE22=DV$5,$BU22,0)</f>
        <v>0</v>
      </c>
      <c r="DW22" s="125">
        <f t="shared" si="230"/>
        <v>105</v>
      </c>
      <c r="DX22" s="125">
        <f t="shared" si="230"/>
        <v>0</v>
      </c>
      <c r="DY22" s="125">
        <f t="shared" si="230"/>
        <v>0</v>
      </c>
      <c r="DZ22" s="125">
        <f t="shared" si="230"/>
        <v>0</v>
      </c>
      <c r="EA22" s="125">
        <f t="shared" si="230"/>
        <v>0</v>
      </c>
      <c r="EB22" s="125">
        <f t="shared" ref="EB22:EG22" si="231">IF($CD22=EB$5,$BS22,0)</f>
        <v>0</v>
      </c>
      <c r="EC22" s="125">
        <f t="shared" si="231"/>
        <v>3000</v>
      </c>
      <c r="ED22" s="125">
        <f t="shared" si="231"/>
        <v>0</v>
      </c>
      <c r="EE22" s="125">
        <f t="shared" si="231"/>
        <v>0</v>
      </c>
      <c r="EF22" s="125">
        <f t="shared" si="231"/>
        <v>0</v>
      </c>
      <c r="EG22" s="125">
        <f t="shared" si="231"/>
        <v>0</v>
      </c>
      <c r="EH22" s="125">
        <f t="shared" ref="EH22:EM22" si="232">IF($CE22=EH$5,$BV22,0)</f>
        <v>0</v>
      </c>
      <c r="EI22" s="125">
        <f t="shared" si="232"/>
        <v>0</v>
      </c>
      <c r="EJ22" s="125">
        <f t="shared" si="232"/>
        <v>0</v>
      </c>
      <c r="EK22" s="125">
        <f t="shared" si="232"/>
        <v>0</v>
      </c>
      <c r="EL22" s="125">
        <f t="shared" si="232"/>
        <v>0</v>
      </c>
      <c r="EM22" s="125">
        <f t="shared" si="232"/>
        <v>0</v>
      </c>
    </row>
    <row r="23" ht="13.5" customHeight="1">
      <c r="A23" s="18"/>
      <c r="B23" s="18"/>
      <c r="C23" s="126" t="s">
        <v>128</v>
      </c>
      <c r="D23" s="28"/>
      <c r="E23" s="127">
        <v>0.0</v>
      </c>
      <c r="F23" s="127">
        <v>0.0</v>
      </c>
      <c r="G23" s="18"/>
      <c r="H23" s="18"/>
      <c r="I23" s="18"/>
      <c r="J23" s="18"/>
      <c r="K23" s="18"/>
      <c r="L23" s="18"/>
      <c r="M23" s="18"/>
      <c r="N23" s="18"/>
      <c r="O23" s="18"/>
      <c r="P23" s="18" t="s">
        <v>97</v>
      </c>
      <c r="Q23" s="29" t="s">
        <v>87</v>
      </c>
      <c r="R23" s="36">
        <v>9002.0</v>
      </c>
      <c r="S23" s="28">
        <v>1.0</v>
      </c>
      <c r="T23" s="128">
        <v>180.0</v>
      </c>
      <c r="U23" s="70" t="s">
        <v>129</v>
      </c>
      <c r="V23" s="70"/>
      <c r="W23" s="71">
        <v>1.0</v>
      </c>
      <c r="X23" s="72"/>
      <c r="Y23" s="77"/>
      <c r="Z23" s="77"/>
      <c r="AA23" s="36">
        <v>28.0</v>
      </c>
      <c r="AB23" s="36">
        <v>28.0</v>
      </c>
      <c r="AC23" s="36">
        <v>14.0</v>
      </c>
      <c r="AD23" s="92">
        <v>38.0</v>
      </c>
      <c r="AE23" s="28">
        <v>0.0</v>
      </c>
      <c r="AF23" s="28">
        <v>1.0</v>
      </c>
      <c r="AG23" s="28">
        <v>0.0</v>
      </c>
      <c r="AH23" s="28">
        <v>1.0</v>
      </c>
      <c r="AI23" s="28">
        <v>0.0</v>
      </c>
      <c r="AJ23" s="28">
        <v>0.0</v>
      </c>
      <c r="AK23" s="3"/>
      <c r="AL23" s="19" t="s">
        <v>7</v>
      </c>
      <c r="AM23" s="28"/>
      <c r="AN23" s="3"/>
      <c r="AO23" s="84" t="str">
        <f t="shared" si="172"/>
        <v>#REF!</v>
      </c>
      <c r="AP23" s="85" t="str">
        <f t="shared" ref="AP23:AQ23" si="233">AV23-AU23</f>
        <v>#REF!</v>
      </c>
      <c r="AQ23" s="85">
        <f t="shared" si="233"/>
        <v>-687.7870895</v>
      </c>
      <c r="AR23" s="85" t="str">
        <f t="shared" si="174"/>
        <v>#REF!</v>
      </c>
      <c r="AS23" s="129">
        <v>17.54</v>
      </c>
      <c r="AT23" s="84">
        <f t="shared" si="175"/>
        <v>16.24716713</v>
      </c>
      <c r="AU23" s="94" t="str">
        <f t="shared" ref="AU23:AU27" si="251">IF($E$9=0,$AO23*$W23,IF($E$9=1,$AO23*$AC23*$AD23,"error some place"))</f>
        <v>#REF!</v>
      </c>
      <c r="AV23" s="94">
        <f t="shared" ref="AV23:AV37" si="252">IF($E$9=0,$AS23*$W23,IF($E$9=1,$AS23*$AC23*$AD23,"error some place"))</f>
        <v>9331.28</v>
      </c>
      <c r="AW23" s="94">
        <f t="shared" ref="AW23:AW27" si="253">IF($E$9=0,$AT23*$W23,IF($E$9=1,$AT23*$AC23*$AD23,"error some place"))</f>
        <v>8643.492911</v>
      </c>
      <c r="AX23" s="94">
        <f t="shared" ref="AX23:AX62" si="254">W23*VLOOKUP($AI23,$C$277:$F$285,2)</f>
        <v>0</v>
      </c>
      <c r="AY23" s="94">
        <f t="shared" ref="AY23:AY55" si="255">W23*VLOOKUP($AI23,$C$277:$F$285,3)</f>
        <v>0</v>
      </c>
      <c r="AZ23" s="94">
        <f t="shared" ref="AZ23:AZ62" si="256">$W23*VLOOKUP($AI23,$C$277:$F$285,4)</f>
        <v>0</v>
      </c>
      <c r="BA23" s="91">
        <f t="shared" ref="BA23:BC23" si="234">$W23*D$84*$AJ23</f>
        <v>0</v>
      </c>
      <c r="BB23" s="91">
        <f t="shared" si="234"/>
        <v>0</v>
      </c>
      <c r="BC23" s="91">
        <f t="shared" si="234"/>
        <v>0</v>
      </c>
      <c r="BD23" s="91" t="str">
        <f t="shared" ref="BD23:BF23" si="235">IF(AU23&gt;=D$43,D$43/1000*D$42*$AE23,IF(MOD(AU23,1000)&gt;0.1,$AE23*D$42*(ABS(AU23/1000)+1),$AE23*D$42*ABS(AU23/1000)))</f>
        <v>#REF!</v>
      </c>
      <c r="BE23" s="91">
        <f t="shared" si="235"/>
        <v>0</v>
      </c>
      <c r="BF23" s="91">
        <f t="shared" si="235"/>
        <v>0</v>
      </c>
      <c r="BG23" s="91" t="str">
        <f t="shared" si="180"/>
        <v>#REF!</v>
      </c>
      <c r="BH23" s="91">
        <f t="shared" si="46"/>
        <v>578.53936</v>
      </c>
      <c r="BI23" s="91">
        <f t="shared" si="181"/>
        <v>535.8965605</v>
      </c>
      <c r="BJ23" s="91" t="str">
        <f t="shared" si="182"/>
        <v>#REF!</v>
      </c>
      <c r="BK23" s="91">
        <f t="shared" si="183"/>
        <v>518.6095746</v>
      </c>
      <c r="BL23" s="91" t="str">
        <f t="shared" ref="BL23:BN23" si="236">$AF23*AU23*D$87</f>
        <v>#REF!</v>
      </c>
      <c r="BM23" s="91">
        <f t="shared" si="236"/>
        <v>135.30356</v>
      </c>
      <c r="BN23" s="91">
        <f t="shared" si="236"/>
        <v>125.3306472</v>
      </c>
      <c r="BO23" s="95">
        <f t="shared" ref="BO23:BO38" si="260">IF(AV23&gt;$C$93,$C$93*$E$93,IF(AV23&lt;$C$93,AV23*$E$93))</f>
        <v>55.98768</v>
      </c>
      <c r="BP23" s="95">
        <f t="shared" ref="BP23:BP27" si="261">IF(AW23&gt;$C$93,$C$93*$F$93,IF(AW23&lt;$C$93,AW23*$F$93))</f>
        <v>51.86095746</v>
      </c>
      <c r="BQ23" s="91" t="str">
        <f t="shared" si="186"/>
        <v>#REF!</v>
      </c>
      <c r="BR23" s="91">
        <f t="shared" si="54"/>
        <v>769.8306</v>
      </c>
      <c r="BS23" s="91">
        <f t="shared" si="187"/>
        <v>1231.69774</v>
      </c>
      <c r="BT23" s="91">
        <f t="shared" ref="BT23:BV23" si="237">IF($AG23=0,0,IF($AG23=1,D$50*AU23,IF($AG23=2,AU23*D$56,"Error in col x")))</f>
        <v>0</v>
      </c>
      <c r="BU23" s="91">
        <f t="shared" si="237"/>
        <v>0</v>
      </c>
      <c r="BV23" s="91">
        <f t="shared" si="237"/>
        <v>0</v>
      </c>
      <c r="BW23" s="91" t="str">
        <f t="shared" ref="BW23:BY23" si="238">SUM(BQ23,BT23)</f>
        <v>#REF!</v>
      </c>
      <c r="BX23" s="91">
        <f t="shared" si="238"/>
        <v>769.8306</v>
      </c>
      <c r="BY23" s="91">
        <f t="shared" si="238"/>
        <v>1231.69774</v>
      </c>
      <c r="BZ23" s="14"/>
      <c r="CA23" s="44" t="str">
        <f t="shared" ref="CA23:CB23" si="239">SUM(AU23,BW23)</f>
        <v>#REF!</v>
      </c>
      <c r="CB23" s="44">
        <f t="shared" si="239"/>
        <v>10101.1106</v>
      </c>
      <c r="CC23" s="69">
        <f t="shared" si="59"/>
        <v>90021180</v>
      </c>
      <c r="CD23" s="124">
        <f t="shared" si="60"/>
        <v>90022080</v>
      </c>
      <c r="CE23" s="124">
        <f t="shared" si="61"/>
        <v>90022380</v>
      </c>
      <c r="CF23" s="75">
        <f t="shared" ref="CF23:CM23" si="240">IF($CC23=CF$5,$AU23,0)</f>
        <v>0</v>
      </c>
      <c r="CG23" s="75" t="str">
        <f t="shared" si="240"/>
        <v>#REF!</v>
      </c>
      <c r="CH23" s="75">
        <f t="shared" si="240"/>
        <v>0</v>
      </c>
      <c r="CI23" s="75">
        <f t="shared" si="240"/>
        <v>0</v>
      </c>
      <c r="CJ23" s="75">
        <f t="shared" si="240"/>
        <v>0</v>
      </c>
      <c r="CK23" s="75">
        <f t="shared" si="240"/>
        <v>0</v>
      </c>
      <c r="CL23" s="75">
        <f t="shared" si="240"/>
        <v>0</v>
      </c>
      <c r="CM23" s="75">
        <f t="shared" si="240"/>
        <v>0</v>
      </c>
      <c r="CN23" s="75">
        <f t="shared" ref="CN23:CU23" si="241">IF($CC23=CN$5,$AV23,0)</f>
        <v>0</v>
      </c>
      <c r="CO23" s="75">
        <f t="shared" si="241"/>
        <v>9331.28</v>
      </c>
      <c r="CP23" s="75">
        <f t="shared" si="241"/>
        <v>0</v>
      </c>
      <c r="CQ23" s="75">
        <f t="shared" si="241"/>
        <v>0</v>
      </c>
      <c r="CR23" s="75">
        <f t="shared" si="241"/>
        <v>0</v>
      </c>
      <c r="CS23" s="75">
        <f t="shared" si="241"/>
        <v>0</v>
      </c>
      <c r="CT23" s="75">
        <f t="shared" si="241"/>
        <v>0</v>
      </c>
      <c r="CU23" s="75">
        <f t="shared" si="241"/>
        <v>0</v>
      </c>
      <c r="CV23" s="75">
        <f t="shared" ref="CV23:DC23" si="242">IF($CC23=CV$5,$AW23,0)</f>
        <v>0</v>
      </c>
      <c r="CW23" s="75">
        <f t="shared" si="242"/>
        <v>8643.492911</v>
      </c>
      <c r="CX23" s="75">
        <f t="shared" si="242"/>
        <v>0</v>
      </c>
      <c r="CY23" s="75">
        <f t="shared" si="242"/>
        <v>0</v>
      </c>
      <c r="CZ23" s="75">
        <f t="shared" si="242"/>
        <v>0</v>
      </c>
      <c r="DA23" s="75">
        <f t="shared" si="242"/>
        <v>0</v>
      </c>
      <c r="DB23" s="75">
        <f t="shared" si="242"/>
        <v>0</v>
      </c>
      <c r="DC23" s="75">
        <f t="shared" si="242"/>
        <v>0</v>
      </c>
      <c r="DD23" s="75">
        <f t="shared" ref="DD23:DI23" si="243">IF($CD23=DD$5,$BQ23,0)</f>
        <v>0</v>
      </c>
      <c r="DE23" s="75" t="str">
        <f t="shared" si="243"/>
        <v>#REF!</v>
      </c>
      <c r="DF23" s="75">
        <f t="shared" si="243"/>
        <v>0</v>
      </c>
      <c r="DG23" s="75">
        <f t="shared" si="243"/>
        <v>0</v>
      </c>
      <c r="DH23" s="75">
        <f t="shared" si="243"/>
        <v>0</v>
      </c>
      <c r="DI23" s="75">
        <f t="shared" si="243"/>
        <v>0</v>
      </c>
      <c r="DJ23" s="75">
        <f t="shared" ref="DJ23:DO23" si="244">IF($CE23=DJ$5,$BT23,0)</f>
        <v>0</v>
      </c>
      <c r="DK23" s="75">
        <f t="shared" si="244"/>
        <v>0</v>
      </c>
      <c r="DL23" s="75">
        <f t="shared" si="244"/>
        <v>0</v>
      </c>
      <c r="DM23" s="75">
        <f t="shared" si="244"/>
        <v>0</v>
      </c>
      <c r="DN23" s="75">
        <f t="shared" si="244"/>
        <v>0</v>
      </c>
      <c r="DO23" s="75">
        <f t="shared" si="244"/>
        <v>0</v>
      </c>
      <c r="DP23" s="75">
        <f t="shared" ref="DP23:DU23" si="245">IF($CD23=DP$5,$BR23,0)</f>
        <v>0</v>
      </c>
      <c r="DQ23" s="75">
        <f t="shared" si="245"/>
        <v>769.8306</v>
      </c>
      <c r="DR23" s="75">
        <f t="shared" si="245"/>
        <v>0</v>
      </c>
      <c r="DS23" s="75">
        <f t="shared" si="245"/>
        <v>0</v>
      </c>
      <c r="DT23" s="75">
        <f t="shared" si="245"/>
        <v>0</v>
      </c>
      <c r="DU23" s="75">
        <f t="shared" si="245"/>
        <v>0</v>
      </c>
      <c r="DV23" s="75">
        <f t="shared" ref="DV23:EA23" si="246">IF($CE23=DV$5,$BU23,0)</f>
        <v>0</v>
      </c>
      <c r="DW23" s="75">
        <f t="shared" si="246"/>
        <v>0</v>
      </c>
      <c r="DX23" s="75">
        <f t="shared" si="246"/>
        <v>0</v>
      </c>
      <c r="DY23" s="75">
        <f t="shared" si="246"/>
        <v>0</v>
      </c>
      <c r="DZ23" s="75">
        <f t="shared" si="246"/>
        <v>0</v>
      </c>
      <c r="EA23" s="75">
        <f t="shared" si="246"/>
        <v>0</v>
      </c>
      <c r="EB23" s="75">
        <f t="shared" ref="EB23:EG23" si="247">IF($CD23=EB$5,$BS23,0)</f>
        <v>0</v>
      </c>
      <c r="EC23" s="75">
        <f t="shared" si="247"/>
        <v>1231.69774</v>
      </c>
      <c r="ED23" s="75">
        <f t="shared" si="247"/>
        <v>0</v>
      </c>
      <c r="EE23" s="75">
        <f t="shared" si="247"/>
        <v>0</v>
      </c>
      <c r="EF23" s="75">
        <f t="shared" si="247"/>
        <v>0</v>
      </c>
      <c r="EG23" s="75">
        <f t="shared" si="247"/>
        <v>0</v>
      </c>
      <c r="EH23" s="75">
        <f t="shared" ref="EH23:EM23" si="248">IF($CE23=EH$5,$BV23,0)</f>
        <v>0</v>
      </c>
      <c r="EI23" s="75">
        <f t="shared" si="248"/>
        <v>0</v>
      </c>
      <c r="EJ23" s="75">
        <f t="shared" si="248"/>
        <v>0</v>
      </c>
      <c r="EK23" s="75">
        <f t="shared" si="248"/>
        <v>0</v>
      </c>
      <c r="EL23" s="75">
        <f t="shared" si="248"/>
        <v>0</v>
      </c>
      <c r="EM23" s="75">
        <f t="shared" si="248"/>
        <v>0</v>
      </c>
    </row>
    <row r="24" ht="18.0" customHeight="1">
      <c r="A24" s="18"/>
      <c r="B24" s="18"/>
      <c r="C24" s="126"/>
      <c r="D24" s="28"/>
      <c r="E24" s="41" t="str">
        <f t="shared" ref="E24:F24" si="249">IF($E$9=0,"per year", "per hour")</f>
        <v>per hour</v>
      </c>
      <c r="F24" s="41" t="str">
        <f t="shared" si="249"/>
        <v>per hour</v>
      </c>
      <c r="G24" s="18"/>
      <c r="H24" s="18"/>
      <c r="I24" s="18"/>
      <c r="J24" s="18"/>
      <c r="K24" s="18"/>
      <c r="L24" s="18"/>
      <c r="M24" s="98" t="s">
        <v>142</v>
      </c>
      <c r="N24" s="18"/>
      <c r="O24" s="18"/>
      <c r="P24" s="18" t="s">
        <v>131</v>
      </c>
      <c r="Q24" s="29" t="s">
        <v>87</v>
      </c>
      <c r="R24" s="28">
        <v>9003.0</v>
      </c>
      <c r="S24" s="28">
        <v>1.0</v>
      </c>
      <c r="T24" s="28">
        <v>180.0</v>
      </c>
      <c r="U24" s="18" t="s">
        <v>132</v>
      </c>
      <c r="V24" s="18" t="s">
        <v>133</v>
      </c>
      <c r="W24" s="71">
        <v>1.0</v>
      </c>
      <c r="X24" s="90">
        <v>30560.0</v>
      </c>
      <c r="Y24" s="77">
        <f t="shared" ref="Y24:Y27" si="274">IF(X24&gt;1,ABS(ROUND(($Y$5-X24)/365.25,1))," ")</f>
        <v>32.8</v>
      </c>
      <c r="Z24" s="77"/>
      <c r="AA24" s="28">
        <v>27.0</v>
      </c>
      <c r="AB24" s="28">
        <v>27.0</v>
      </c>
      <c r="AC24" s="28">
        <v>40.0</v>
      </c>
      <c r="AD24" s="92">
        <v>52.0</v>
      </c>
      <c r="AE24" s="28">
        <v>1.0</v>
      </c>
      <c r="AF24" s="28">
        <v>1.0</v>
      </c>
      <c r="AG24" s="28">
        <v>1.0</v>
      </c>
      <c r="AH24" s="28">
        <v>1.0</v>
      </c>
      <c r="AI24" s="28">
        <v>2.0</v>
      </c>
      <c r="AJ24" s="28">
        <v>1.0</v>
      </c>
      <c r="AK24" s="3"/>
      <c r="AL24" s="40" t="s">
        <v>83</v>
      </c>
      <c r="AM24" s="28"/>
      <c r="AN24" s="3"/>
      <c r="AO24" s="84" t="str">
        <f t="shared" si="172"/>
        <v>#REF!</v>
      </c>
      <c r="AP24" s="85" t="str">
        <f t="shared" ref="AP24:AQ24" si="250">AV24-AU24</f>
        <v>#REF!</v>
      </c>
      <c r="AQ24" s="85">
        <f t="shared" si="250"/>
        <v>537.31496</v>
      </c>
      <c r="AR24" s="85" t="str">
        <f t="shared" si="174"/>
        <v>#REF!</v>
      </c>
      <c r="AS24" s="100">
        <f>VLOOKUP(AA24,$C$111:$G$236,3)+(E113*0.01)</f>
        <v>19.02103575</v>
      </c>
      <c r="AT24" s="84">
        <f t="shared" si="175"/>
        <v>19.27936025</v>
      </c>
      <c r="AU24" s="94" t="str">
        <f t="shared" si="251"/>
        <v>#REF!</v>
      </c>
      <c r="AV24" s="94">
        <f t="shared" si="252"/>
        <v>39563.75436</v>
      </c>
      <c r="AW24" s="94">
        <f t="shared" si="253"/>
        <v>40101.06932</v>
      </c>
      <c r="AX24" s="94">
        <f t="shared" si="254"/>
        <v>15131.3184</v>
      </c>
      <c r="AY24" s="94">
        <f t="shared" si="255"/>
        <v>15970.41878</v>
      </c>
      <c r="AZ24" s="94">
        <f t="shared" si="256"/>
        <v>17248.05229</v>
      </c>
      <c r="BA24" s="91">
        <f t="shared" ref="BA24:BC24" si="257">$W24*D$84*$AJ24</f>
        <v>250</v>
      </c>
      <c r="BB24" s="91">
        <f t="shared" si="257"/>
        <v>250</v>
      </c>
      <c r="BC24" s="91">
        <f t="shared" si="257"/>
        <v>250</v>
      </c>
      <c r="BD24" s="91" t="str">
        <f t="shared" ref="BD24:BF24" si="258">IF(AU24&gt;=D$43,D$43/1000*D$42*$AE24,IF(MOD(AU24,1000)&gt;0.1,$AE24*D$42*(ABS(AU24/1000)+1),$AE24*D$42*ABS(AU24/1000)))</f>
        <v>#REF!</v>
      </c>
      <c r="BE24" s="91">
        <f t="shared" si="258"/>
        <v>221.4780988</v>
      </c>
      <c r="BF24" s="91">
        <f t="shared" si="258"/>
        <v>224.4118385</v>
      </c>
      <c r="BG24" s="91" t="str">
        <f t="shared" si="180"/>
        <v>#REF!</v>
      </c>
      <c r="BH24" s="91">
        <f t="shared" si="46"/>
        <v>2452.95277</v>
      </c>
      <c r="BI24" s="91">
        <f t="shared" si="181"/>
        <v>2486.266298</v>
      </c>
      <c r="BJ24" s="91" t="str">
        <f t="shared" si="182"/>
        <v>#REF!</v>
      </c>
      <c r="BK24" s="91">
        <f t="shared" si="183"/>
        <v>2406.064159</v>
      </c>
      <c r="BL24" s="91" t="str">
        <f t="shared" ref="BL24:BN24" si="259">$AF24*AU24*D$87</f>
        <v>#REF!</v>
      </c>
      <c r="BM24" s="91">
        <f t="shared" si="259"/>
        <v>573.6744382</v>
      </c>
      <c r="BN24" s="91">
        <f t="shared" si="259"/>
        <v>581.4655051</v>
      </c>
      <c r="BO24" s="95">
        <f t="shared" si="260"/>
        <v>72</v>
      </c>
      <c r="BP24" s="95">
        <f t="shared" si="261"/>
        <v>72</v>
      </c>
      <c r="BQ24" s="91" t="str">
        <f t="shared" si="186"/>
        <v>#REF!</v>
      </c>
      <c r="BR24" s="91">
        <f t="shared" si="54"/>
        <v>19540.52409</v>
      </c>
      <c r="BS24" s="91">
        <f t="shared" si="187"/>
        <v>23268.26009</v>
      </c>
      <c r="BT24" s="91" t="str">
        <f t="shared" ref="BT24:BV24" si="262">IF($AG24=0,0,IF($AG24=1,D$50*AU24,IF($AG24=2,AU24*D$56,"Error in col x")))</f>
        <v>#REF!</v>
      </c>
      <c r="BU24" s="91">
        <f t="shared" si="262"/>
        <v>2769.462805</v>
      </c>
      <c r="BV24" s="91">
        <f t="shared" si="262"/>
        <v>2807.074852</v>
      </c>
      <c r="BW24" s="91" t="str">
        <f t="shared" ref="BW24:BY24" si="263">SUM(BQ24,BT24)</f>
        <v>#REF!</v>
      </c>
      <c r="BX24" s="91">
        <f t="shared" si="263"/>
        <v>22309.9869</v>
      </c>
      <c r="BY24" s="91">
        <f t="shared" si="263"/>
        <v>26075.33494</v>
      </c>
      <c r="BZ24" s="14"/>
      <c r="CA24" s="44" t="str">
        <f t="shared" ref="CA24:CB24" si="264">SUM(AU24,BW24)</f>
        <v>#REF!</v>
      </c>
      <c r="CB24" s="44">
        <f t="shared" si="264"/>
        <v>61873.74126</v>
      </c>
      <c r="CC24" s="69">
        <f t="shared" si="59"/>
        <v>90031180</v>
      </c>
      <c r="CD24" s="69">
        <f t="shared" si="60"/>
        <v>90032080</v>
      </c>
      <c r="CE24" s="69">
        <f t="shared" si="61"/>
        <v>90032380</v>
      </c>
      <c r="CF24" s="75">
        <f t="shared" ref="CF24:CM24" si="265">IF($CC24=CF$5,$AU24,0)</f>
        <v>0</v>
      </c>
      <c r="CG24" s="75">
        <f t="shared" si="265"/>
        <v>0</v>
      </c>
      <c r="CH24" s="75">
        <f t="shared" si="265"/>
        <v>0</v>
      </c>
      <c r="CI24" s="75" t="str">
        <f t="shared" si="265"/>
        <v>#REF!</v>
      </c>
      <c r="CJ24" s="75">
        <f t="shared" si="265"/>
        <v>0</v>
      </c>
      <c r="CK24" s="75">
        <f t="shared" si="265"/>
        <v>0</v>
      </c>
      <c r="CL24" s="75">
        <f t="shared" si="265"/>
        <v>0</v>
      </c>
      <c r="CM24" s="75">
        <f t="shared" si="265"/>
        <v>0</v>
      </c>
      <c r="CN24" s="75">
        <f t="shared" ref="CN24:CU24" si="266">IF($CC24=CN$5,$AV24,0)</f>
        <v>0</v>
      </c>
      <c r="CO24" s="75">
        <f t="shared" si="266"/>
        <v>0</v>
      </c>
      <c r="CP24" s="75">
        <f t="shared" si="266"/>
        <v>0</v>
      </c>
      <c r="CQ24" s="75">
        <f t="shared" si="266"/>
        <v>39563.75436</v>
      </c>
      <c r="CR24" s="75">
        <f t="shared" si="266"/>
        <v>0</v>
      </c>
      <c r="CS24" s="75">
        <f t="shared" si="266"/>
        <v>0</v>
      </c>
      <c r="CT24" s="75">
        <f t="shared" si="266"/>
        <v>0</v>
      </c>
      <c r="CU24" s="75">
        <f t="shared" si="266"/>
        <v>0</v>
      </c>
      <c r="CV24" s="75">
        <f t="shared" ref="CV24:DC24" si="267">IF($CC24=CV$5,$AW24,0)</f>
        <v>0</v>
      </c>
      <c r="CW24" s="75">
        <f t="shared" si="267"/>
        <v>0</v>
      </c>
      <c r="CX24" s="75">
        <f t="shared" si="267"/>
        <v>0</v>
      </c>
      <c r="CY24" s="75">
        <f t="shared" si="267"/>
        <v>40101.06932</v>
      </c>
      <c r="CZ24" s="75">
        <f t="shared" si="267"/>
        <v>0</v>
      </c>
      <c r="DA24" s="75">
        <f t="shared" si="267"/>
        <v>0</v>
      </c>
      <c r="DB24" s="75">
        <f t="shared" si="267"/>
        <v>0</v>
      </c>
      <c r="DC24" s="75">
        <f t="shared" si="267"/>
        <v>0</v>
      </c>
      <c r="DD24" s="75">
        <f t="shared" ref="DD24:DI24" si="268">IF($CD24=DD$5,$BQ24,0)</f>
        <v>0</v>
      </c>
      <c r="DE24" s="75">
        <f t="shared" si="268"/>
        <v>0</v>
      </c>
      <c r="DF24" s="75">
        <f t="shared" si="268"/>
        <v>0</v>
      </c>
      <c r="DG24" s="75" t="str">
        <f t="shared" si="268"/>
        <v>#REF!</v>
      </c>
      <c r="DH24" s="75">
        <f t="shared" si="268"/>
        <v>0</v>
      </c>
      <c r="DI24" s="75">
        <f t="shared" si="268"/>
        <v>0</v>
      </c>
      <c r="DJ24" s="75">
        <f t="shared" ref="DJ24:DO24" si="269">IF($CE24=DJ$5,$BT24,0)</f>
        <v>0</v>
      </c>
      <c r="DK24" s="75">
        <f t="shared" si="269"/>
        <v>0</v>
      </c>
      <c r="DL24" s="75">
        <f t="shared" si="269"/>
        <v>0</v>
      </c>
      <c r="DM24" s="75" t="str">
        <f t="shared" si="269"/>
        <v>#REF!</v>
      </c>
      <c r="DN24" s="75">
        <f t="shared" si="269"/>
        <v>0</v>
      </c>
      <c r="DO24" s="75">
        <f t="shared" si="269"/>
        <v>0</v>
      </c>
      <c r="DP24" s="75">
        <f t="shared" ref="DP24:DU24" si="270">IF($CD24=DP$5,$BR24,0)</f>
        <v>0</v>
      </c>
      <c r="DQ24" s="75">
        <f t="shared" si="270"/>
        <v>0</v>
      </c>
      <c r="DR24" s="75">
        <f t="shared" si="270"/>
        <v>0</v>
      </c>
      <c r="DS24" s="75">
        <f t="shared" si="270"/>
        <v>19540.52409</v>
      </c>
      <c r="DT24" s="75">
        <f t="shared" si="270"/>
        <v>0</v>
      </c>
      <c r="DU24" s="75">
        <f t="shared" si="270"/>
        <v>0</v>
      </c>
      <c r="DV24" s="75">
        <f t="shared" ref="DV24:EA24" si="271">IF($CE24=DV$5,$BU24,0)</f>
        <v>0</v>
      </c>
      <c r="DW24" s="75">
        <f t="shared" si="271"/>
        <v>0</v>
      </c>
      <c r="DX24" s="75">
        <f t="shared" si="271"/>
        <v>0</v>
      </c>
      <c r="DY24" s="75">
        <f t="shared" si="271"/>
        <v>2769.462805</v>
      </c>
      <c r="DZ24" s="75">
        <f t="shared" si="271"/>
        <v>0</v>
      </c>
      <c r="EA24" s="75">
        <f t="shared" si="271"/>
        <v>0</v>
      </c>
      <c r="EB24" s="75">
        <f t="shared" ref="EB24:EG24" si="272">IF($CD24=EB$5,$BS24,0)</f>
        <v>0</v>
      </c>
      <c r="EC24" s="75">
        <f t="shared" si="272"/>
        <v>0</v>
      </c>
      <c r="ED24" s="75">
        <f t="shared" si="272"/>
        <v>0</v>
      </c>
      <c r="EE24" s="75">
        <f t="shared" si="272"/>
        <v>23268.26009</v>
      </c>
      <c r="EF24" s="75">
        <f t="shared" si="272"/>
        <v>0</v>
      </c>
      <c r="EG24" s="75">
        <f t="shared" si="272"/>
        <v>0</v>
      </c>
      <c r="EH24" s="75">
        <f t="shared" ref="EH24:EM24" si="273">IF($CE24=EH$5,$BV24,0)</f>
        <v>0</v>
      </c>
      <c r="EI24" s="75">
        <f t="shared" si="273"/>
        <v>0</v>
      </c>
      <c r="EJ24" s="75">
        <f t="shared" si="273"/>
        <v>0</v>
      </c>
      <c r="EK24" s="75">
        <f t="shared" si="273"/>
        <v>2807.074852</v>
      </c>
      <c r="EL24" s="75">
        <f t="shared" si="273"/>
        <v>0</v>
      </c>
      <c r="EM24" s="75">
        <f t="shared" si="273"/>
        <v>0</v>
      </c>
    </row>
    <row r="25" ht="18.75" customHeight="1">
      <c r="A25" s="18"/>
      <c r="B25" s="18" t="s">
        <v>134</v>
      </c>
      <c r="C25" s="126"/>
      <c r="D25" s="28"/>
      <c r="E25" s="28"/>
      <c r="F25" s="28"/>
      <c r="G25" s="18"/>
      <c r="H25" s="18"/>
      <c r="I25" s="18"/>
      <c r="J25" s="18"/>
      <c r="K25" s="18"/>
      <c r="L25" s="18"/>
      <c r="M25" s="138" t="s">
        <v>146</v>
      </c>
      <c r="N25" s="18"/>
      <c r="O25" s="18"/>
      <c r="P25" s="18" t="s">
        <v>131</v>
      </c>
      <c r="Q25" s="29" t="s">
        <v>87</v>
      </c>
      <c r="R25" s="28">
        <v>9003.0</v>
      </c>
      <c r="S25" s="28">
        <v>1.0</v>
      </c>
      <c r="T25" s="28">
        <v>180.0</v>
      </c>
      <c r="U25" s="18" t="s">
        <v>135</v>
      </c>
      <c r="V25" s="18" t="s">
        <v>121</v>
      </c>
      <c r="W25" s="71">
        <v>1.0</v>
      </c>
      <c r="X25" s="90">
        <v>35296.0</v>
      </c>
      <c r="Y25" s="77">
        <f t="shared" si="274"/>
        <v>19.9</v>
      </c>
      <c r="Z25" s="77"/>
      <c r="AA25" s="28">
        <v>109.0</v>
      </c>
      <c r="AB25" s="28">
        <v>109.0</v>
      </c>
      <c r="AC25" s="28">
        <v>40.0</v>
      </c>
      <c r="AD25" s="92">
        <v>52.0</v>
      </c>
      <c r="AE25" s="28">
        <v>1.0</v>
      </c>
      <c r="AF25" s="28">
        <v>1.0</v>
      </c>
      <c r="AG25" s="28">
        <v>0.0</v>
      </c>
      <c r="AH25" s="28">
        <v>1.0</v>
      </c>
      <c r="AI25" s="28">
        <v>1.0</v>
      </c>
      <c r="AJ25" s="28">
        <v>1.0</v>
      </c>
      <c r="AK25" s="3"/>
      <c r="AL25" s="19" t="s">
        <v>9</v>
      </c>
      <c r="AM25" s="28"/>
      <c r="AN25" s="3"/>
      <c r="AO25" s="84" t="str">
        <f t="shared" si="172"/>
        <v>#REF!</v>
      </c>
      <c r="AP25" s="85" t="str">
        <f t="shared" ref="AP25:AQ25" si="275">AV25-AU25</f>
        <v>#REF!</v>
      </c>
      <c r="AQ25" s="85">
        <f t="shared" si="275"/>
        <v>863.28255</v>
      </c>
      <c r="AR25" s="85" t="str">
        <f t="shared" si="174"/>
        <v>#REF!</v>
      </c>
      <c r="AS25" s="139">
        <v>19.89</v>
      </c>
      <c r="AT25" s="84">
        <f t="shared" si="175"/>
        <v>20.30503969</v>
      </c>
      <c r="AU25" s="94" t="str">
        <f t="shared" si="251"/>
        <v>#REF!</v>
      </c>
      <c r="AV25" s="94">
        <f t="shared" si="252"/>
        <v>41371.2</v>
      </c>
      <c r="AW25" s="94">
        <f t="shared" si="253"/>
        <v>42234.48255</v>
      </c>
      <c r="AX25" s="94">
        <f t="shared" si="254"/>
        <v>6713.6256</v>
      </c>
      <c r="AY25" s="94">
        <f t="shared" si="255"/>
        <v>7085.926656</v>
      </c>
      <c r="AZ25" s="94">
        <f t="shared" si="256"/>
        <v>7652.800788</v>
      </c>
      <c r="BA25" s="91">
        <f t="shared" ref="BA25:BC25" si="276">$W25*D$84*$AJ25</f>
        <v>250</v>
      </c>
      <c r="BB25" s="91">
        <f t="shared" si="276"/>
        <v>250</v>
      </c>
      <c r="BC25" s="91">
        <f t="shared" si="276"/>
        <v>250</v>
      </c>
      <c r="BD25" s="91" t="str">
        <f t="shared" ref="BD25:BF25" si="277">IF(AU25&gt;=D$43,D$43/1000*D$42*$AE25,IF(MOD(AU25,1000)&gt;0.1,$AE25*D$42*(ABS(AU25/1000)+1),$AE25*D$42*ABS(AU25/1000)))</f>
        <v>#REF!</v>
      </c>
      <c r="BE25" s="91">
        <f t="shared" si="277"/>
        <v>231.346752</v>
      </c>
      <c r="BF25" s="91">
        <f t="shared" si="277"/>
        <v>236.0602747</v>
      </c>
      <c r="BG25" s="91" t="str">
        <f t="shared" si="180"/>
        <v>#REF!</v>
      </c>
      <c r="BH25" s="91">
        <f t="shared" si="46"/>
        <v>2565.0144</v>
      </c>
      <c r="BI25" s="91">
        <f t="shared" si="181"/>
        <v>2618.537918</v>
      </c>
      <c r="BJ25" s="91" t="str">
        <f t="shared" si="182"/>
        <v>#REF!</v>
      </c>
      <c r="BK25" s="91">
        <f t="shared" si="183"/>
        <v>2534.068953</v>
      </c>
      <c r="BL25" s="91" t="str">
        <f t="shared" ref="BL25:BN25" si="278">$AF25*AU25*D$87</f>
        <v>#REF!</v>
      </c>
      <c r="BM25" s="91">
        <f t="shared" si="278"/>
        <v>599.8824</v>
      </c>
      <c r="BN25" s="91">
        <f t="shared" si="278"/>
        <v>612.399997</v>
      </c>
      <c r="BO25" s="95">
        <f t="shared" si="260"/>
        <v>72</v>
      </c>
      <c r="BP25" s="95">
        <f t="shared" si="261"/>
        <v>72</v>
      </c>
      <c r="BQ25" s="91" t="str">
        <f t="shared" si="186"/>
        <v>#REF!</v>
      </c>
      <c r="BR25" s="91">
        <f t="shared" si="54"/>
        <v>10804.17021</v>
      </c>
      <c r="BS25" s="91">
        <f t="shared" si="187"/>
        <v>13975.86793</v>
      </c>
      <c r="BT25" s="91">
        <f t="shared" ref="BT25:BV25" si="279">IF($AG25=0,0,IF($AG25=1,D$50*AU25,IF($AG25=2,AU25*D$56,"Error in col x")))</f>
        <v>0</v>
      </c>
      <c r="BU25" s="91">
        <f t="shared" si="279"/>
        <v>0</v>
      </c>
      <c r="BV25" s="91">
        <f t="shared" si="279"/>
        <v>0</v>
      </c>
      <c r="BW25" s="91" t="str">
        <f t="shared" ref="BW25:BY25" si="280">SUM(BQ25,BT25)</f>
        <v>#REF!</v>
      </c>
      <c r="BX25" s="91">
        <f t="shared" si="280"/>
        <v>10804.17021</v>
      </c>
      <c r="BY25" s="91">
        <f t="shared" si="280"/>
        <v>13975.86793</v>
      </c>
      <c r="BZ25" s="14"/>
      <c r="CA25" s="44" t="str">
        <f t="shared" ref="CA25:CB25" si="281">SUM(AU25,BW25)</f>
        <v>#REF!</v>
      </c>
      <c r="CB25" s="44">
        <f t="shared" si="281"/>
        <v>52175.37021</v>
      </c>
      <c r="CC25" s="69">
        <f t="shared" si="59"/>
        <v>90031180</v>
      </c>
      <c r="CD25" s="69">
        <f t="shared" si="60"/>
        <v>90032080</v>
      </c>
      <c r="CE25" s="69">
        <f t="shared" si="61"/>
        <v>90032380</v>
      </c>
      <c r="CF25" s="75">
        <f t="shared" ref="CF25:CM25" si="282">IF($CC25=CF$5,$AU25,0)</f>
        <v>0</v>
      </c>
      <c r="CG25" s="75">
        <f t="shared" si="282"/>
        <v>0</v>
      </c>
      <c r="CH25" s="75">
        <f t="shared" si="282"/>
        <v>0</v>
      </c>
      <c r="CI25" s="75" t="str">
        <f t="shared" si="282"/>
        <v>#REF!</v>
      </c>
      <c r="CJ25" s="75">
        <f t="shared" si="282"/>
        <v>0</v>
      </c>
      <c r="CK25" s="75">
        <f t="shared" si="282"/>
        <v>0</v>
      </c>
      <c r="CL25" s="75">
        <f t="shared" si="282"/>
        <v>0</v>
      </c>
      <c r="CM25" s="75">
        <f t="shared" si="282"/>
        <v>0</v>
      </c>
      <c r="CN25" s="75">
        <f t="shared" ref="CN25:CU25" si="283">IF($CC25=CN$5,$AV25,0)</f>
        <v>0</v>
      </c>
      <c r="CO25" s="75">
        <f t="shared" si="283"/>
        <v>0</v>
      </c>
      <c r="CP25" s="75">
        <f t="shared" si="283"/>
        <v>0</v>
      </c>
      <c r="CQ25" s="75">
        <f t="shared" si="283"/>
        <v>41371.2</v>
      </c>
      <c r="CR25" s="75">
        <f t="shared" si="283"/>
        <v>0</v>
      </c>
      <c r="CS25" s="75">
        <f t="shared" si="283"/>
        <v>0</v>
      </c>
      <c r="CT25" s="75">
        <f t="shared" si="283"/>
        <v>0</v>
      </c>
      <c r="CU25" s="75">
        <f t="shared" si="283"/>
        <v>0</v>
      </c>
      <c r="CV25" s="75">
        <f t="shared" ref="CV25:DC25" si="284">IF($CC25=CV$5,$AW25,0)</f>
        <v>0</v>
      </c>
      <c r="CW25" s="75">
        <f t="shared" si="284"/>
        <v>0</v>
      </c>
      <c r="CX25" s="75">
        <f t="shared" si="284"/>
        <v>0</v>
      </c>
      <c r="CY25" s="75">
        <f t="shared" si="284"/>
        <v>42234.48255</v>
      </c>
      <c r="CZ25" s="75">
        <f t="shared" si="284"/>
        <v>0</v>
      </c>
      <c r="DA25" s="75">
        <f t="shared" si="284"/>
        <v>0</v>
      </c>
      <c r="DB25" s="75">
        <f t="shared" si="284"/>
        <v>0</v>
      </c>
      <c r="DC25" s="75">
        <f t="shared" si="284"/>
        <v>0</v>
      </c>
      <c r="DD25" s="75">
        <f t="shared" ref="DD25:DI25" si="285">IF($CD25=DD$5,$BQ25,0)</f>
        <v>0</v>
      </c>
      <c r="DE25" s="75">
        <f t="shared" si="285"/>
        <v>0</v>
      </c>
      <c r="DF25" s="75">
        <f t="shared" si="285"/>
        <v>0</v>
      </c>
      <c r="DG25" s="75" t="str">
        <f t="shared" si="285"/>
        <v>#REF!</v>
      </c>
      <c r="DH25" s="75">
        <f t="shared" si="285"/>
        <v>0</v>
      </c>
      <c r="DI25" s="75">
        <f t="shared" si="285"/>
        <v>0</v>
      </c>
      <c r="DJ25" s="75">
        <f t="shared" ref="DJ25:DO25" si="286">IF($CE25=DJ$5,$BT25,0)</f>
        <v>0</v>
      </c>
      <c r="DK25" s="75">
        <f t="shared" si="286"/>
        <v>0</v>
      </c>
      <c r="DL25" s="75">
        <f t="shared" si="286"/>
        <v>0</v>
      </c>
      <c r="DM25" s="75">
        <f t="shared" si="286"/>
        <v>0</v>
      </c>
      <c r="DN25" s="75">
        <f t="shared" si="286"/>
        <v>0</v>
      </c>
      <c r="DO25" s="75">
        <f t="shared" si="286"/>
        <v>0</v>
      </c>
      <c r="DP25" s="75">
        <f t="shared" ref="DP25:DU25" si="287">IF($CD25=DP$5,$BR25,0)</f>
        <v>0</v>
      </c>
      <c r="DQ25" s="75">
        <f t="shared" si="287"/>
        <v>0</v>
      </c>
      <c r="DR25" s="75">
        <f t="shared" si="287"/>
        <v>0</v>
      </c>
      <c r="DS25" s="75">
        <f t="shared" si="287"/>
        <v>10804.17021</v>
      </c>
      <c r="DT25" s="75">
        <f t="shared" si="287"/>
        <v>0</v>
      </c>
      <c r="DU25" s="75">
        <f t="shared" si="287"/>
        <v>0</v>
      </c>
      <c r="DV25" s="75">
        <f t="shared" ref="DV25:EA25" si="288">IF($CE25=DV$5,$BU25,0)</f>
        <v>0</v>
      </c>
      <c r="DW25" s="75">
        <f t="shared" si="288"/>
        <v>0</v>
      </c>
      <c r="DX25" s="75">
        <f t="shared" si="288"/>
        <v>0</v>
      </c>
      <c r="DY25" s="75">
        <f t="shared" si="288"/>
        <v>0</v>
      </c>
      <c r="DZ25" s="75">
        <f t="shared" si="288"/>
        <v>0</v>
      </c>
      <c r="EA25" s="75">
        <f t="shared" si="288"/>
        <v>0</v>
      </c>
      <c r="EB25" s="75">
        <f t="shared" ref="EB25:EG25" si="289">IF($CD25=EB$5,$BS25,0)</f>
        <v>0</v>
      </c>
      <c r="EC25" s="75">
        <f t="shared" si="289"/>
        <v>0</v>
      </c>
      <c r="ED25" s="75">
        <f t="shared" si="289"/>
        <v>0</v>
      </c>
      <c r="EE25" s="75">
        <f t="shared" si="289"/>
        <v>13975.86793</v>
      </c>
      <c r="EF25" s="75">
        <f t="shared" si="289"/>
        <v>0</v>
      </c>
      <c r="EG25" s="75">
        <f t="shared" si="289"/>
        <v>0</v>
      </c>
      <c r="EH25" s="75">
        <f t="shared" ref="EH25:EM25" si="290">IF($CE25=EH$5,$BV25,0)</f>
        <v>0</v>
      </c>
      <c r="EI25" s="75">
        <f t="shared" si="290"/>
        <v>0</v>
      </c>
      <c r="EJ25" s="75">
        <f t="shared" si="290"/>
        <v>0</v>
      </c>
      <c r="EK25" s="75">
        <f t="shared" si="290"/>
        <v>0</v>
      </c>
      <c r="EL25" s="75">
        <f t="shared" si="290"/>
        <v>0</v>
      </c>
      <c r="EM25" s="75">
        <f t="shared" si="290"/>
        <v>0</v>
      </c>
    </row>
    <row r="26" ht="18.0" customHeight="1">
      <c r="A26" s="18"/>
      <c r="B26" s="18" t="s">
        <v>136</v>
      </c>
      <c r="C26" s="18"/>
      <c r="D26" s="28"/>
      <c r="E26" s="28"/>
      <c r="F26" s="28"/>
      <c r="G26" s="18"/>
      <c r="H26" s="18"/>
      <c r="I26" s="18"/>
      <c r="J26" s="18"/>
      <c r="K26" s="18"/>
      <c r="L26" s="18"/>
      <c r="M26" s="18"/>
      <c r="N26" s="18"/>
      <c r="O26" s="18"/>
      <c r="P26" s="18" t="s">
        <v>131</v>
      </c>
      <c r="Q26" s="29" t="s">
        <v>87</v>
      </c>
      <c r="R26" s="28">
        <v>9003.0</v>
      </c>
      <c r="S26" s="28">
        <v>1.0</v>
      </c>
      <c r="T26" s="28">
        <v>180.0</v>
      </c>
      <c r="U26" s="18" t="s">
        <v>137</v>
      </c>
      <c r="V26" s="18" t="s">
        <v>138</v>
      </c>
      <c r="W26" s="71">
        <v>1.0</v>
      </c>
      <c r="X26" s="90">
        <v>41381.0</v>
      </c>
      <c r="Y26" s="77">
        <f t="shared" si="274"/>
        <v>3.2</v>
      </c>
      <c r="Z26" s="77"/>
      <c r="AA26" s="28">
        <v>32.0</v>
      </c>
      <c r="AB26" s="28">
        <v>33.0</v>
      </c>
      <c r="AC26" s="28">
        <v>40.0</v>
      </c>
      <c r="AD26" s="92">
        <v>52.0</v>
      </c>
      <c r="AE26" s="28">
        <v>0.0</v>
      </c>
      <c r="AF26" s="28">
        <v>1.0</v>
      </c>
      <c r="AG26" s="28">
        <v>2.0</v>
      </c>
      <c r="AH26" s="28">
        <v>1.0</v>
      </c>
      <c r="AI26" s="28">
        <v>2.0</v>
      </c>
      <c r="AJ26" s="28">
        <v>0.0</v>
      </c>
      <c r="AK26" s="3"/>
      <c r="AL26" s="19" t="s">
        <v>90</v>
      </c>
      <c r="AM26" s="28"/>
      <c r="AN26" s="3"/>
      <c r="AO26" s="84" t="str">
        <f t="shared" si="172"/>
        <v>#REF!</v>
      </c>
      <c r="AP26" s="85" t="str">
        <f t="shared" ref="AP26:AQ26" si="291">AV26-AU26</f>
        <v>#REF!</v>
      </c>
      <c r="AQ26" s="85">
        <f t="shared" si="291"/>
        <v>998.47943</v>
      </c>
      <c r="AR26" s="85" t="str">
        <f t="shared" si="174"/>
        <v>#REF!</v>
      </c>
      <c r="AS26" s="84">
        <f t="shared" ref="AS26:AS31" si="308">VLOOKUP(AA26,$C$111:$G$236,3)</f>
        <v>17.617675</v>
      </c>
      <c r="AT26" s="84">
        <f t="shared" si="175"/>
        <v>18.09771319</v>
      </c>
      <c r="AU26" s="94" t="str">
        <f t="shared" si="251"/>
        <v>#REF!</v>
      </c>
      <c r="AV26" s="94">
        <f t="shared" si="252"/>
        <v>36644.764</v>
      </c>
      <c r="AW26" s="94">
        <f t="shared" si="253"/>
        <v>37643.24343</v>
      </c>
      <c r="AX26" s="94">
        <f t="shared" si="254"/>
        <v>15131.3184</v>
      </c>
      <c r="AY26" s="94">
        <f t="shared" si="255"/>
        <v>15970.41878</v>
      </c>
      <c r="AZ26" s="94">
        <f t="shared" si="256"/>
        <v>17248.05229</v>
      </c>
      <c r="BA26" s="91">
        <f t="shared" ref="BA26:BC26" si="292">$W26*D$84*$AJ26</f>
        <v>0</v>
      </c>
      <c r="BB26" s="91">
        <f t="shared" si="292"/>
        <v>0</v>
      </c>
      <c r="BC26" s="91">
        <f t="shared" si="292"/>
        <v>0</v>
      </c>
      <c r="BD26" s="91" t="str">
        <f t="shared" ref="BD26:BF26" si="293">IF(AU26&gt;=D$43,D$43/1000*D$42*$AE26,IF(MOD(AU26,1000)&gt;0.1,$AE26*D$42*(ABS(AU26/1000)+1),$AE26*D$42*ABS(AU26/1000)))</f>
        <v>#REF!</v>
      </c>
      <c r="BE26" s="91">
        <f t="shared" si="293"/>
        <v>0</v>
      </c>
      <c r="BF26" s="91">
        <f t="shared" si="293"/>
        <v>0</v>
      </c>
      <c r="BG26" s="91" t="str">
        <f t="shared" si="180"/>
        <v>#REF!</v>
      </c>
      <c r="BH26" s="91">
        <f t="shared" si="46"/>
        <v>2271.975368</v>
      </c>
      <c r="BI26" s="91">
        <f t="shared" si="181"/>
        <v>2333.881093</v>
      </c>
      <c r="BJ26" s="91" t="str">
        <f t="shared" si="182"/>
        <v>#REF!</v>
      </c>
      <c r="BK26" s="91">
        <f t="shared" si="183"/>
        <v>2258.594606</v>
      </c>
      <c r="BL26" s="91" t="str">
        <f t="shared" ref="BL26:BN26" si="294">$AF26*AU26*D$87</f>
        <v>#REF!</v>
      </c>
      <c r="BM26" s="91">
        <f t="shared" si="294"/>
        <v>531.349078</v>
      </c>
      <c r="BN26" s="91">
        <f t="shared" si="294"/>
        <v>545.8270297</v>
      </c>
      <c r="BO26" s="95">
        <f t="shared" si="260"/>
        <v>72</v>
      </c>
      <c r="BP26" s="95">
        <f t="shared" si="261"/>
        <v>72</v>
      </c>
      <c r="BQ26" s="91" t="str">
        <f t="shared" si="186"/>
        <v>#REF!</v>
      </c>
      <c r="BR26" s="91">
        <f t="shared" si="54"/>
        <v>18845.74323</v>
      </c>
      <c r="BS26" s="91">
        <f t="shared" si="187"/>
        <v>22458.35501</v>
      </c>
      <c r="BT26" s="91" t="str">
        <f t="shared" ref="BT26:BV26" si="295">IF($AG26=0,0,IF($AG26=1,D$50*AU26,IF($AG26=2,AU26*D$56,"Error in col x")))</f>
        <v>#REF!</v>
      </c>
      <c r="BU26" s="91">
        <f t="shared" si="295"/>
        <v>732.89528</v>
      </c>
      <c r="BV26" s="91">
        <f t="shared" si="295"/>
        <v>752.8648686</v>
      </c>
      <c r="BW26" s="91" t="str">
        <f t="shared" ref="BW26:BY26" si="296">SUM(BQ26,BT26)</f>
        <v>#REF!</v>
      </c>
      <c r="BX26" s="91">
        <f t="shared" si="296"/>
        <v>19578.63851</v>
      </c>
      <c r="BY26" s="91">
        <f t="shared" si="296"/>
        <v>23211.21988</v>
      </c>
      <c r="BZ26" s="14"/>
      <c r="CA26" s="44" t="str">
        <f t="shared" ref="CA26:CB26" si="297">SUM(AU26,BW26)</f>
        <v>#REF!</v>
      </c>
      <c r="CB26" s="44">
        <f t="shared" si="297"/>
        <v>56223.40251</v>
      </c>
      <c r="CC26" s="69">
        <f t="shared" si="59"/>
        <v>90031180</v>
      </c>
      <c r="CD26" s="69">
        <f t="shared" si="60"/>
        <v>90032080</v>
      </c>
      <c r="CE26" s="69">
        <f t="shared" si="61"/>
        <v>90032380</v>
      </c>
      <c r="CF26" s="75">
        <f t="shared" ref="CF26:CM26" si="298">IF($CC26=CF$5,$AU26,0)</f>
        <v>0</v>
      </c>
      <c r="CG26" s="75">
        <f t="shared" si="298"/>
        <v>0</v>
      </c>
      <c r="CH26" s="75">
        <f t="shared" si="298"/>
        <v>0</v>
      </c>
      <c r="CI26" s="75" t="str">
        <f t="shared" si="298"/>
        <v>#REF!</v>
      </c>
      <c r="CJ26" s="75">
        <f t="shared" si="298"/>
        <v>0</v>
      </c>
      <c r="CK26" s="75">
        <f t="shared" si="298"/>
        <v>0</v>
      </c>
      <c r="CL26" s="75">
        <f t="shared" si="298"/>
        <v>0</v>
      </c>
      <c r="CM26" s="75">
        <f t="shared" si="298"/>
        <v>0</v>
      </c>
      <c r="CN26" s="75">
        <f t="shared" ref="CN26:CU26" si="299">IF($CC26=CN$5,$AV26,0)</f>
        <v>0</v>
      </c>
      <c r="CO26" s="75">
        <f t="shared" si="299"/>
        <v>0</v>
      </c>
      <c r="CP26" s="75">
        <f t="shared" si="299"/>
        <v>0</v>
      </c>
      <c r="CQ26" s="75">
        <f t="shared" si="299"/>
        <v>36644.764</v>
      </c>
      <c r="CR26" s="75">
        <f t="shared" si="299"/>
        <v>0</v>
      </c>
      <c r="CS26" s="75">
        <f t="shared" si="299"/>
        <v>0</v>
      </c>
      <c r="CT26" s="75">
        <f t="shared" si="299"/>
        <v>0</v>
      </c>
      <c r="CU26" s="75">
        <f t="shared" si="299"/>
        <v>0</v>
      </c>
      <c r="CV26" s="75">
        <f t="shared" ref="CV26:DC26" si="300">IF($CC26=CV$5,$AW26,0)</f>
        <v>0</v>
      </c>
      <c r="CW26" s="75">
        <f t="shared" si="300"/>
        <v>0</v>
      </c>
      <c r="CX26" s="75">
        <f t="shared" si="300"/>
        <v>0</v>
      </c>
      <c r="CY26" s="75">
        <f t="shared" si="300"/>
        <v>37643.24343</v>
      </c>
      <c r="CZ26" s="75">
        <f t="shared" si="300"/>
        <v>0</v>
      </c>
      <c r="DA26" s="75">
        <f t="shared" si="300"/>
        <v>0</v>
      </c>
      <c r="DB26" s="75">
        <f t="shared" si="300"/>
        <v>0</v>
      </c>
      <c r="DC26" s="75">
        <f t="shared" si="300"/>
        <v>0</v>
      </c>
      <c r="DD26" s="75">
        <f t="shared" ref="DD26:DI26" si="301">IF($CD26=DD$5,$BQ26,0)</f>
        <v>0</v>
      </c>
      <c r="DE26" s="75">
        <f t="shared" si="301"/>
        <v>0</v>
      </c>
      <c r="DF26" s="75">
        <f t="shared" si="301"/>
        <v>0</v>
      </c>
      <c r="DG26" s="75" t="str">
        <f t="shared" si="301"/>
        <v>#REF!</v>
      </c>
      <c r="DH26" s="75">
        <f t="shared" si="301"/>
        <v>0</v>
      </c>
      <c r="DI26" s="75">
        <f t="shared" si="301"/>
        <v>0</v>
      </c>
      <c r="DJ26" s="75">
        <f t="shared" ref="DJ26:DO26" si="302">IF($CE26=DJ$5,$BT26,0)</f>
        <v>0</v>
      </c>
      <c r="DK26" s="75">
        <f t="shared" si="302"/>
        <v>0</v>
      </c>
      <c r="DL26" s="75">
        <f t="shared" si="302"/>
        <v>0</v>
      </c>
      <c r="DM26" s="75" t="str">
        <f t="shared" si="302"/>
        <v>#REF!</v>
      </c>
      <c r="DN26" s="75">
        <f t="shared" si="302"/>
        <v>0</v>
      </c>
      <c r="DO26" s="75">
        <f t="shared" si="302"/>
        <v>0</v>
      </c>
      <c r="DP26" s="75">
        <f t="shared" ref="DP26:DU26" si="303">IF($CD26=DP$5,$BR26,0)</f>
        <v>0</v>
      </c>
      <c r="DQ26" s="75">
        <f t="shared" si="303"/>
        <v>0</v>
      </c>
      <c r="DR26" s="75">
        <f t="shared" si="303"/>
        <v>0</v>
      </c>
      <c r="DS26" s="75">
        <f t="shared" si="303"/>
        <v>18845.74323</v>
      </c>
      <c r="DT26" s="75">
        <f t="shared" si="303"/>
        <v>0</v>
      </c>
      <c r="DU26" s="75">
        <f t="shared" si="303"/>
        <v>0</v>
      </c>
      <c r="DV26" s="75">
        <f t="shared" ref="DV26:EA26" si="304">IF($CE26=DV$5,$BU26,0)</f>
        <v>0</v>
      </c>
      <c r="DW26" s="75">
        <f t="shared" si="304"/>
        <v>0</v>
      </c>
      <c r="DX26" s="75">
        <f t="shared" si="304"/>
        <v>0</v>
      </c>
      <c r="DY26" s="75">
        <f t="shared" si="304"/>
        <v>732.89528</v>
      </c>
      <c r="DZ26" s="75">
        <f t="shared" si="304"/>
        <v>0</v>
      </c>
      <c r="EA26" s="75">
        <f t="shared" si="304"/>
        <v>0</v>
      </c>
      <c r="EB26" s="75">
        <f t="shared" ref="EB26:EG26" si="305">IF($CD26=EB$5,$BS26,0)</f>
        <v>0</v>
      </c>
      <c r="EC26" s="75">
        <f t="shared" si="305"/>
        <v>0</v>
      </c>
      <c r="ED26" s="75">
        <f t="shared" si="305"/>
        <v>0</v>
      </c>
      <c r="EE26" s="75">
        <f t="shared" si="305"/>
        <v>22458.35501</v>
      </c>
      <c r="EF26" s="75">
        <f t="shared" si="305"/>
        <v>0</v>
      </c>
      <c r="EG26" s="75">
        <f t="shared" si="305"/>
        <v>0</v>
      </c>
      <c r="EH26" s="75">
        <f t="shared" ref="EH26:EM26" si="306">IF($CE26=EH$5,$BV26,0)</f>
        <v>0</v>
      </c>
      <c r="EI26" s="75">
        <f t="shared" si="306"/>
        <v>0</v>
      </c>
      <c r="EJ26" s="75">
        <f t="shared" si="306"/>
        <v>0</v>
      </c>
      <c r="EK26" s="75">
        <f t="shared" si="306"/>
        <v>752.8648686</v>
      </c>
      <c r="EL26" s="75">
        <f t="shared" si="306"/>
        <v>0</v>
      </c>
      <c r="EM26" s="75">
        <f t="shared" si="306"/>
        <v>0</v>
      </c>
    </row>
    <row r="27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 t="s">
        <v>139</v>
      </c>
      <c r="Q27" s="29" t="s">
        <v>87</v>
      </c>
      <c r="R27" s="36">
        <v>9003.0</v>
      </c>
      <c r="S27" s="28">
        <v>1.0</v>
      </c>
      <c r="T27" s="28">
        <v>180.0</v>
      </c>
      <c r="U27" s="70" t="s">
        <v>140</v>
      </c>
      <c r="V27" s="70" t="s">
        <v>141</v>
      </c>
      <c r="W27" s="71">
        <v>0.5</v>
      </c>
      <c r="X27" s="90">
        <v>41643.0</v>
      </c>
      <c r="Y27" s="77">
        <f t="shared" si="274"/>
        <v>2.5</v>
      </c>
      <c r="Z27" s="77"/>
      <c r="AA27" s="36">
        <v>31.0</v>
      </c>
      <c r="AB27" s="36">
        <v>32.0</v>
      </c>
      <c r="AC27" s="36">
        <v>20.0</v>
      </c>
      <c r="AD27" s="92">
        <v>52.0</v>
      </c>
      <c r="AE27" s="28">
        <v>1.0</v>
      </c>
      <c r="AF27" s="28">
        <v>1.0</v>
      </c>
      <c r="AG27" s="28">
        <v>0.0</v>
      </c>
      <c r="AH27" s="28">
        <v>1.0</v>
      </c>
      <c r="AI27" s="28">
        <v>0.0</v>
      </c>
      <c r="AJ27" s="28">
        <v>0.0</v>
      </c>
      <c r="AK27" s="3"/>
      <c r="AL27" s="19" t="s">
        <v>7</v>
      </c>
      <c r="AM27" s="28"/>
      <c r="AN27" s="3"/>
      <c r="AO27" s="84" t="str">
        <f t="shared" si="172"/>
        <v>#REF!</v>
      </c>
      <c r="AP27" s="85" t="str">
        <f t="shared" ref="AP27:AQ27" si="307">AV27-AU27</f>
        <v>#REF!</v>
      </c>
      <c r="AQ27" s="85">
        <f t="shared" si="307"/>
        <v>412.253595</v>
      </c>
      <c r="AR27" s="85" t="str">
        <f t="shared" si="174"/>
        <v>#REF!</v>
      </c>
      <c r="AS27" s="84">
        <f t="shared" si="308"/>
        <v>17.617675</v>
      </c>
      <c r="AT27" s="84">
        <f t="shared" si="175"/>
        <v>18.01407269</v>
      </c>
      <c r="AU27" s="94" t="str">
        <f t="shared" si="251"/>
        <v>#REF!</v>
      </c>
      <c r="AV27" s="94">
        <f t="shared" si="252"/>
        <v>18322.382</v>
      </c>
      <c r="AW27" s="94">
        <f t="shared" si="253"/>
        <v>18734.6356</v>
      </c>
      <c r="AX27" s="94">
        <f t="shared" si="254"/>
        <v>0</v>
      </c>
      <c r="AY27" s="94">
        <f t="shared" si="255"/>
        <v>0</v>
      </c>
      <c r="AZ27" s="94">
        <f t="shared" si="256"/>
        <v>0</v>
      </c>
      <c r="BA27" s="91">
        <f t="shared" ref="BA27:BC27" si="309">$W27*D$84*$AJ27</f>
        <v>0</v>
      </c>
      <c r="BB27" s="91">
        <f t="shared" si="309"/>
        <v>0</v>
      </c>
      <c r="BC27" s="91">
        <f t="shared" si="309"/>
        <v>0</v>
      </c>
      <c r="BD27" s="91" t="str">
        <f t="shared" ref="BD27:BF27" si="310">IF(AU27&gt;=D$43,D$43/1000*D$42*$AE27,IF(MOD(AU27,1000)&gt;0.1,$AE27*D$42*(ABS(AU27/1000)+1),$AE27*D$42*ABS(AU27/1000)))</f>
        <v>#REF!</v>
      </c>
      <c r="BE27" s="91">
        <f t="shared" si="310"/>
        <v>105.5002057</v>
      </c>
      <c r="BF27" s="91">
        <f t="shared" si="310"/>
        <v>107.7511103</v>
      </c>
      <c r="BG27" s="91" t="str">
        <f t="shared" si="180"/>
        <v>#REF!</v>
      </c>
      <c r="BH27" s="91">
        <f t="shared" si="46"/>
        <v>1135.987684</v>
      </c>
      <c r="BI27" s="91">
        <f t="shared" si="181"/>
        <v>1161.547407</v>
      </c>
      <c r="BJ27" s="91" t="str">
        <f t="shared" si="182"/>
        <v>#REF!</v>
      </c>
      <c r="BK27" s="91">
        <f t="shared" si="183"/>
        <v>1124.078136</v>
      </c>
      <c r="BL27" s="91" t="str">
        <f t="shared" ref="BL27:BN27" si="311">$AF27*AU27*D$87</f>
        <v>#REF!</v>
      </c>
      <c r="BM27" s="91">
        <f t="shared" si="311"/>
        <v>265.674539</v>
      </c>
      <c r="BN27" s="91">
        <f t="shared" si="311"/>
        <v>271.6522161</v>
      </c>
      <c r="BO27" s="95">
        <f t="shared" si="260"/>
        <v>72</v>
      </c>
      <c r="BP27" s="95">
        <f t="shared" si="261"/>
        <v>72</v>
      </c>
      <c r="BQ27" s="91" t="str">
        <f t="shared" si="186"/>
        <v>#REF!</v>
      </c>
      <c r="BR27" s="91">
        <f t="shared" si="54"/>
        <v>1579.162429</v>
      </c>
      <c r="BS27" s="91">
        <f t="shared" si="187"/>
        <v>2737.028869</v>
      </c>
      <c r="BT27" s="91">
        <f t="shared" ref="BT27:BV27" si="312">IF($AG27=0,0,IF($AG27=1,D$50*AU27,IF($AG27=2,AU27*D$56,"Error in col x")))</f>
        <v>0</v>
      </c>
      <c r="BU27" s="91">
        <f t="shared" si="312"/>
        <v>0</v>
      </c>
      <c r="BV27" s="91">
        <f t="shared" si="312"/>
        <v>0</v>
      </c>
      <c r="BW27" s="91" t="str">
        <f t="shared" ref="BW27:BY27" si="313">SUM(BQ27,BT27)</f>
        <v>#REF!</v>
      </c>
      <c r="BX27" s="91">
        <f t="shared" si="313"/>
        <v>1579.162429</v>
      </c>
      <c r="BY27" s="91">
        <f t="shared" si="313"/>
        <v>2737.028869</v>
      </c>
      <c r="BZ27" s="14"/>
      <c r="CA27" s="44" t="str">
        <f t="shared" ref="CA27:CB27" si="314">SUM(AU27,BW27)</f>
        <v>#REF!</v>
      </c>
      <c r="CB27" s="44">
        <f t="shared" si="314"/>
        <v>19901.54443</v>
      </c>
      <c r="CC27" s="69">
        <f t="shared" si="59"/>
        <v>90031180</v>
      </c>
      <c r="CD27" s="69">
        <f t="shared" si="60"/>
        <v>90032080</v>
      </c>
      <c r="CE27" s="69">
        <f t="shared" si="61"/>
        <v>90032380</v>
      </c>
      <c r="CF27" s="75">
        <f t="shared" ref="CF27:CM27" si="315">IF($CC27=CF$5,$AU27,0)</f>
        <v>0</v>
      </c>
      <c r="CG27" s="75">
        <f t="shared" si="315"/>
        <v>0</v>
      </c>
      <c r="CH27" s="75">
        <f t="shared" si="315"/>
        <v>0</v>
      </c>
      <c r="CI27" s="75" t="str">
        <f t="shared" si="315"/>
        <v>#REF!</v>
      </c>
      <c r="CJ27" s="75">
        <f t="shared" si="315"/>
        <v>0</v>
      </c>
      <c r="CK27" s="75">
        <f t="shared" si="315"/>
        <v>0</v>
      </c>
      <c r="CL27" s="75">
        <f t="shared" si="315"/>
        <v>0</v>
      </c>
      <c r="CM27" s="75">
        <f t="shared" si="315"/>
        <v>0</v>
      </c>
      <c r="CN27" s="75">
        <f t="shared" ref="CN27:CU27" si="316">IF($CC27=CN$5,$AV27,0)</f>
        <v>0</v>
      </c>
      <c r="CO27" s="75">
        <f t="shared" si="316"/>
        <v>0</v>
      </c>
      <c r="CP27" s="75">
        <f t="shared" si="316"/>
        <v>0</v>
      </c>
      <c r="CQ27" s="75">
        <f t="shared" si="316"/>
        <v>18322.382</v>
      </c>
      <c r="CR27" s="75">
        <f t="shared" si="316"/>
        <v>0</v>
      </c>
      <c r="CS27" s="75">
        <f t="shared" si="316"/>
        <v>0</v>
      </c>
      <c r="CT27" s="75">
        <f t="shared" si="316"/>
        <v>0</v>
      </c>
      <c r="CU27" s="75">
        <f t="shared" si="316"/>
        <v>0</v>
      </c>
      <c r="CV27" s="75">
        <f t="shared" ref="CV27:DC27" si="317">IF($CC27=CV$5,$AW27,0)</f>
        <v>0</v>
      </c>
      <c r="CW27" s="75">
        <f t="shared" si="317"/>
        <v>0</v>
      </c>
      <c r="CX27" s="75">
        <f t="shared" si="317"/>
        <v>0</v>
      </c>
      <c r="CY27" s="75">
        <f t="shared" si="317"/>
        <v>18734.6356</v>
      </c>
      <c r="CZ27" s="75">
        <f t="shared" si="317"/>
        <v>0</v>
      </c>
      <c r="DA27" s="75">
        <f t="shared" si="317"/>
        <v>0</v>
      </c>
      <c r="DB27" s="75">
        <f t="shared" si="317"/>
        <v>0</v>
      </c>
      <c r="DC27" s="75">
        <f t="shared" si="317"/>
        <v>0</v>
      </c>
      <c r="DD27" s="75">
        <f t="shared" ref="DD27:DI27" si="318">IF($CD27=DD$5,$BQ27,0)</f>
        <v>0</v>
      </c>
      <c r="DE27" s="75">
        <f t="shared" si="318"/>
        <v>0</v>
      </c>
      <c r="DF27" s="75">
        <f t="shared" si="318"/>
        <v>0</v>
      </c>
      <c r="DG27" s="75" t="str">
        <f t="shared" si="318"/>
        <v>#REF!</v>
      </c>
      <c r="DH27" s="75">
        <f t="shared" si="318"/>
        <v>0</v>
      </c>
      <c r="DI27" s="75">
        <f t="shared" si="318"/>
        <v>0</v>
      </c>
      <c r="DJ27" s="75">
        <f t="shared" ref="DJ27:DO27" si="319">IF($CE27=DJ$5,$BT27,0)</f>
        <v>0</v>
      </c>
      <c r="DK27" s="75">
        <f t="shared" si="319"/>
        <v>0</v>
      </c>
      <c r="DL27" s="75">
        <f t="shared" si="319"/>
        <v>0</v>
      </c>
      <c r="DM27" s="75">
        <f t="shared" si="319"/>
        <v>0</v>
      </c>
      <c r="DN27" s="75">
        <f t="shared" si="319"/>
        <v>0</v>
      </c>
      <c r="DO27" s="75">
        <f t="shared" si="319"/>
        <v>0</v>
      </c>
      <c r="DP27" s="75">
        <f t="shared" ref="DP27:DU27" si="320">IF($CD27=DP$5,$BR27,0)</f>
        <v>0</v>
      </c>
      <c r="DQ27" s="75">
        <f t="shared" si="320"/>
        <v>0</v>
      </c>
      <c r="DR27" s="75">
        <f t="shared" si="320"/>
        <v>0</v>
      </c>
      <c r="DS27" s="75">
        <f t="shared" si="320"/>
        <v>1579.162429</v>
      </c>
      <c r="DT27" s="75">
        <f t="shared" si="320"/>
        <v>0</v>
      </c>
      <c r="DU27" s="75">
        <f t="shared" si="320"/>
        <v>0</v>
      </c>
      <c r="DV27" s="75">
        <f t="shared" ref="DV27:EA27" si="321">IF($CE27=DV$5,$BU27,0)</f>
        <v>0</v>
      </c>
      <c r="DW27" s="75">
        <f t="shared" si="321"/>
        <v>0</v>
      </c>
      <c r="DX27" s="75">
        <f t="shared" si="321"/>
        <v>0</v>
      </c>
      <c r="DY27" s="75">
        <f t="shared" si="321"/>
        <v>0</v>
      </c>
      <c r="DZ27" s="75">
        <f t="shared" si="321"/>
        <v>0</v>
      </c>
      <c r="EA27" s="75">
        <f t="shared" si="321"/>
        <v>0</v>
      </c>
      <c r="EB27" s="75">
        <f t="shared" ref="EB27:EG27" si="322">IF($CD27=EB$5,$BS27,0)</f>
        <v>0</v>
      </c>
      <c r="EC27" s="75">
        <f t="shared" si="322"/>
        <v>0</v>
      </c>
      <c r="ED27" s="75">
        <f t="shared" si="322"/>
        <v>0</v>
      </c>
      <c r="EE27" s="75">
        <f t="shared" si="322"/>
        <v>2737.028869</v>
      </c>
      <c r="EF27" s="75">
        <f t="shared" si="322"/>
        <v>0</v>
      </c>
      <c r="EG27" s="75">
        <f t="shared" si="322"/>
        <v>0</v>
      </c>
      <c r="EH27" s="75">
        <f t="shared" ref="EH27:EM27" si="323">IF($CE27=EH$5,$BV27,0)</f>
        <v>0</v>
      </c>
      <c r="EI27" s="75">
        <f t="shared" si="323"/>
        <v>0</v>
      </c>
      <c r="EJ27" s="75">
        <f t="shared" si="323"/>
        <v>0</v>
      </c>
      <c r="EK27" s="75">
        <f t="shared" si="323"/>
        <v>0</v>
      </c>
      <c r="EL27" s="75">
        <f t="shared" si="323"/>
        <v>0</v>
      </c>
      <c r="EM27" s="75">
        <f t="shared" si="323"/>
        <v>0</v>
      </c>
    </row>
    <row r="28" ht="15.75" customHeight="1">
      <c r="A28" s="18"/>
      <c r="B28" s="18"/>
      <c r="C28" s="1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130" t="s">
        <v>131</v>
      </c>
      <c r="Q28" s="131" t="s">
        <v>143</v>
      </c>
      <c r="R28" s="109">
        <v>9003.0</v>
      </c>
      <c r="S28" s="109">
        <v>1.0</v>
      </c>
      <c r="T28" s="109">
        <v>180.0</v>
      </c>
      <c r="U28" s="132" t="s">
        <v>144</v>
      </c>
      <c r="V28" s="133" t="s">
        <v>145</v>
      </c>
      <c r="W28" s="134">
        <v>0.5</v>
      </c>
      <c r="X28" s="143">
        <v>42394.0</v>
      </c>
      <c r="Y28" s="77">
        <f>IF(X28&gt;1,ABS(ROUND(($Y$5-X28)/365.25,1))," ")+1.5</f>
        <v>1.9</v>
      </c>
      <c r="Z28" s="144" t="s">
        <v>155</v>
      </c>
      <c r="AA28" s="109">
        <v>31.0</v>
      </c>
      <c r="AB28" s="109"/>
      <c r="AC28" s="109">
        <v>20.0</v>
      </c>
      <c r="AD28" s="137">
        <v>52.0</v>
      </c>
      <c r="AE28" s="109">
        <v>1.0</v>
      </c>
      <c r="AF28" s="109">
        <v>1.0</v>
      </c>
      <c r="AG28" s="109">
        <v>1.0</v>
      </c>
      <c r="AH28" s="109">
        <v>1.0</v>
      </c>
      <c r="AI28" s="109">
        <v>1.0</v>
      </c>
      <c r="AJ28" s="109">
        <v>1.0</v>
      </c>
      <c r="AK28" s="3"/>
      <c r="AL28" s="19"/>
      <c r="AM28" s="28"/>
      <c r="AN28" s="3"/>
      <c r="AO28" s="84"/>
      <c r="AP28" s="85"/>
      <c r="AQ28" s="85"/>
      <c r="AR28" s="85"/>
      <c r="AS28" s="84">
        <f t="shared" si="308"/>
        <v>17.617675</v>
      </c>
      <c r="AT28" s="84"/>
      <c r="AU28" s="94"/>
      <c r="AV28" s="94">
        <f t="shared" si="252"/>
        <v>18322.382</v>
      </c>
      <c r="AW28" s="94"/>
      <c r="AX28" s="94">
        <f t="shared" si="254"/>
        <v>3356.8128</v>
      </c>
      <c r="AY28" s="94">
        <f t="shared" si="255"/>
        <v>3542.963328</v>
      </c>
      <c r="AZ28" s="94">
        <f t="shared" si="256"/>
        <v>3826.400394</v>
      </c>
      <c r="BA28" s="91">
        <f t="shared" ref="BA28:BC28" si="324">$W28*D$84*$AJ28</f>
        <v>125</v>
      </c>
      <c r="BB28" s="91">
        <f t="shared" si="324"/>
        <v>125</v>
      </c>
      <c r="BC28" s="91">
        <f t="shared" si="324"/>
        <v>125</v>
      </c>
      <c r="BD28" s="91"/>
      <c r="BE28" s="91">
        <f>IF(AV28&gt;=E$43,E$43/1000*E$42*$AE28,IF(MOD(AV28,1000)&gt;0.1,$AE28*E$42*(ABS(AV28/1000)+1),$AE28*E$42*ABS(AV28/1000)))</f>
        <v>105.5002057</v>
      </c>
      <c r="BF28" s="91"/>
      <c r="BG28" s="91"/>
      <c r="BH28" s="91">
        <f t="shared" si="46"/>
        <v>1135.987684</v>
      </c>
      <c r="BI28" s="91"/>
      <c r="BJ28" s="91"/>
      <c r="BK28" s="91"/>
      <c r="BL28" s="91"/>
      <c r="BM28" s="91">
        <f>$AF28*AV28*E$87</f>
        <v>265.674539</v>
      </c>
      <c r="BN28" s="91"/>
      <c r="BO28" s="74">
        <f t="shared" si="260"/>
        <v>72</v>
      </c>
      <c r="BP28" s="74"/>
      <c r="BQ28" s="91"/>
      <c r="BR28" s="91">
        <f t="shared" si="54"/>
        <v>5247.125757</v>
      </c>
      <c r="BS28" s="91"/>
      <c r="BT28" s="91"/>
      <c r="BU28" s="91">
        <f>IF($AG28=0,0,IF($AG28=1,E$50*AV28,IF($AG28=2,AV28*E$56,"Error in col x")))</f>
        <v>1282.56674</v>
      </c>
      <c r="BV28" s="91"/>
      <c r="BW28" s="91"/>
      <c r="BX28" s="91">
        <f>SUM(BR28,BU28)</f>
        <v>6529.692497</v>
      </c>
      <c r="BY28" s="91"/>
      <c r="BZ28" s="14"/>
      <c r="CA28" s="44"/>
      <c r="CB28" s="44">
        <f>SUM(AV28,BX28)</f>
        <v>24852.0745</v>
      </c>
      <c r="CC28" s="69">
        <f t="shared" si="59"/>
        <v>90031180</v>
      </c>
      <c r="CD28" s="69">
        <f t="shared" si="60"/>
        <v>90032080</v>
      </c>
      <c r="CE28" s="69">
        <f t="shared" si="61"/>
        <v>90032380</v>
      </c>
      <c r="CF28" s="75"/>
      <c r="CG28" s="75"/>
      <c r="CH28" s="75"/>
      <c r="CI28" s="75"/>
      <c r="CJ28" s="75"/>
      <c r="CK28" s="75"/>
      <c r="CL28" s="75"/>
      <c r="CM28" s="75"/>
      <c r="CN28" s="75">
        <f t="shared" ref="CN28:CU28" si="325">IF($CC28=CN$5,$AV28,0)</f>
        <v>0</v>
      </c>
      <c r="CO28" s="75">
        <f t="shared" si="325"/>
        <v>0</v>
      </c>
      <c r="CP28" s="75">
        <f t="shared" si="325"/>
        <v>0</v>
      </c>
      <c r="CQ28" s="75">
        <f t="shared" si="325"/>
        <v>18322.382</v>
      </c>
      <c r="CR28" s="75">
        <f t="shared" si="325"/>
        <v>0</v>
      </c>
      <c r="CS28" s="75">
        <f t="shared" si="325"/>
        <v>0</v>
      </c>
      <c r="CT28" s="75">
        <f t="shared" si="325"/>
        <v>0</v>
      </c>
      <c r="CU28" s="75">
        <f t="shared" si="325"/>
        <v>0</v>
      </c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>
        <f t="shared" ref="DP28:DU28" si="326">IF($CD28=DP$5,$BR28,0)</f>
        <v>0</v>
      </c>
      <c r="DQ28" s="75">
        <f t="shared" si="326"/>
        <v>0</v>
      </c>
      <c r="DR28" s="75">
        <f t="shared" si="326"/>
        <v>0</v>
      </c>
      <c r="DS28" s="75">
        <f t="shared" si="326"/>
        <v>5247.125757</v>
      </c>
      <c r="DT28" s="75">
        <f t="shared" si="326"/>
        <v>0</v>
      </c>
      <c r="DU28" s="75">
        <f t="shared" si="326"/>
        <v>0</v>
      </c>
      <c r="DV28" s="75">
        <f t="shared" ref="DV28:EA28" si="327">IF($CE28=DV$5,$BU28,0)</f>
        <v>0</v>
      </c>
      <c r="DW28" s="75">
        <f t="shared" si="327"/>
        <v>0</v>
      </c>
      <c r="DX28" s="75">
        <f t="shared" si="327"/>
        <v>0</v>
      </c>
      <c r="DY28" s="75">
        <f t="shared" si="327"/>
        <v>1282.56674</v>
      </c>
      <c r="DZ28" s="75">
        <f t="shared" si="327"/>
        <v>0</v>
      </c>
      <c r="EA28" s="75">
        <f t="shared" si="327"/>
        <v>0</v>
      </c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</row>
    <row r="29" ht="13.5" customHeight="1">
      <c r="A29" s="18"/>
      <c r="B29" s="18"/>
      <c r="C29" s="1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18" t="s">
        <v>131</v>
      </c>
      <c r="Q29" s="29" t="s">
        <v>87</v>
      </c>
      <c r="R29" s="28">
        <v>9003.0</v>
      </c>
      <c r="S29" s="28">
        <v>1.0</v>
      </c>
      <c r="T29" s="28">
        <v>180.0</v>
      </c>
      <c r="U29" s="70" t="s">
        <v>147</v>
      </c>
      <c r="V29" s="70" t="s">
        <v>148</v>
      </c>
      <c r="W29" s="71">
        <v>0.63</v>
      </c>
      <c r="X29" s="90">
        <v>41484.0</v>
      </c>
      <c r="Y29" s="77">
        <f t="shared" ref="Y29:Y30" si="344">IF(X29&gt;1,ABS(ROUND(($Y$5-X29)/365.25,1))," ")</f>
        <v>2.9</v>
      </c>
      <c r="Z29" s="104"/>
      <c r="AA29" s="36">
        <v>32.0</v>
      </c>
      <c r="AB29" s="36">
        <v>33.0</v>
      </c>
      <c r="AC29" s="36">
        <v>25.0</v>
      </c>
      <c r="AD29" s="92">
        <v>52.0</v>
      </c>
      <c r="AE29" s="28">
        <v>1.0</v>
      </c>
      <c r="AF29" s="28">
        <v>1.0</v>
      </c>
      <c r="AG29" s="28">
        <v>0.0</v>
      </c>
      <c r="AH29" s="28">
        <v>1.0</v>
      </c>
      <c r="AI29" s="28">
        <v>0.0</v>
      </c>
      <c r="AJ29" s="28">
        <v>1.0</v>
      </c>
      <c r="AK29" s="3"/>
      <c r="AL29" s="19" t="s">
        <v>7</v>
      </c>
      <c r="AM29" s="28"/>
      <c r="AN29" s="3"/>
      <c r="AO29" s="84" t="str">
        <f t="shared" ref="AO29:AO61" si="345">VLOOKUP(#REF!,$C$111:$G$236,2)</f>
        <v>#REF!</v>
      </c>
      <c r="AP29" s="85" t="str">
        <f t="shared" ref="AP29:AQ29" si="328">AV29-AU29</f>
        <v>#REF!</v>
      </c>
      <c r="AQ29" s="85">
        <f t="shared" si="328"/>
        <v>624.0496437</v>
      </c>
      <c r="AR29" s="85" t="str">
        <f t="shared" ref="AR29:AR61" si="347">AW29-AU29</f>
        <v>#REF!</v>
      </c>
      <c r="AS29" s="84">
        <f t="shared" si="308"/>
        <v>17.617675</v>
      </c>
      <c r="AT29" s="84">
        <f t="shared" ref="AT29:AT61" si="348">VLOOKUP($AB29,$C$111:$G$236,4)</f>
        <v>18.09771319</v>
      </c>
      <c r="AU29" s="94" t="str">
        <f t="shared" ref="AU29:AU38" si="349">IF($E$9=0,$AO29*$W29,IF($E$9=1,$AO29*$AC29*$AD29,"error some place"))</f>
        <v>#REF!</v>
      </c>
      <c r="AV29" s="94">
        <f t="shared" si="252"/>
        <v>22902.9775</v>
      </c>
      <c r="AW29" s="94">
        <f t="shared" ref="AW29:AW38" si="350">IF($E$9=0,$AT29*$W29,IF($E$9=1,$AT29*$AC29*$AD29,"error some place"))</f>
        <v>23527.02714</v>
      </c>
      <c r="AX29" s="94">
        <f t="shared" si="254"/>
        <v>0</v>
      </c>
      <c r="AY29" s="94">
        <f t="shared" si="255"/>
        <v>0</v>
      </c>
      <c r="AZ29" s="94">
        <f t="shared" si="256"/>
        <v>0</v>
      </c>
      <c r="BA29" s="91">
        <f t="shared" ref="BA29:BC29" si="329">$W29*D$84*$AJ29</f>
        <v>157.5</v>
      </c>
      <c r="BB29" s="91">
        <f t="shared" si="329"/>
        <v>157.5</v>
      </c>
      <c r="BC29" s="91">
        <f t="shared" si="329"/>
        <v>157.5</v>
      </c>
      <c r="BD29" s="91" t="str">
        <f t="shared" ref="BD29:BF29" si="330">IF(AU29&gt;=D$43,D$43/1000*D$42*$AE29,IF(MOD(AU29,1000)&gt;0.1,$AE29*D$42*(ABS(AU29/1000)+1),$AE29*D$42*ABS(AU29/1000)))</f>
        <v>#REF!</v>
      </c>
      <c r="BE29" s="91">
        <f t="shared" si="330"/>
        <v>130.5102572</v>
      </c>
      <c r="BF29" s="91">
        <f t="shared" si="330"/>
        <v>133.9175682</v>
      </c>
      <c r="BG29" s="91" t="str">
        <f t="shared" ref="BG29:BG38" si="353">AU29*D$90*AH29</f>
        <v>#REF!</v>
      </c>
      <c r="BH29" s="91">
        <f t="shared" si="46"/>
        <v>1419.984605</v>
      </c>
      <c r="BI29" s="91">
        <f t="shared" ref="BI29:BI38" si="354">AW29*F$90*AH29</f>
        <v>1458.675683</v>
      </c>
      <c r="BJ29" s="91" t="str">
        <f t="shared" ref="BJ29:BJ38" si="355">AU29*$D$38</f>
        <v>#REF!</v>
      </c>
      <c r="BK29" s="91">
        <v>28.0</v>
      </c>
      <c r="BL29" s="91" t="str">
        <f t="shared" ref="BL29:BN29" si="331">$AF29*AU29*D$87</f>
        <v>#REF!</v>
      </c>
      <c r="BM29" s="91">
        <f t="shared" si="331"/>
        <v>332.0931738</v>
      </c>
      <c r="BN29" s="91">
        <f t="shared" si="331"/>
        <v>341.1418936</v>
      </c>
      <c r="BO29" s="95">
        <f t="shared" si="260"/>
        <v>72</v>
      </c>
      <c r="BP29" s="95">
        <f t="shared" ref="BP29:BP38" si="357">IF(AW29&gt;$C$93,$C$93*$F$93,IF(AW29&lt;$C$93,AW29*$F$93))</f>
        <v>72</v>
      </c>
      <c r="BQ29" s="91" t="str">
        <f t="shared" ref="BQ29:BQ78" si="358">AX29+BA29+BD29+BG29+BJ29+BL29+#REF!</f>
        <v>#REF!</v>
      </c>
      <c r="BR29" s="91">
        <f t="shared" si="54"/>
        <v>2112.088036</v>
      </c>
      <c r="BS29" s="91">
        <f t="shared" ref="BS29:BS78" si="359">AZ29+BC29+BF29+BI29+BK29+BN29+BP29</f>
        <v>2191.235145</v>
      </c>
      <c r="BT29" s="91">
        <f t="shared" ref="BT29:BV29" si="332">IF($AG29=0,0,IF($AG29=1,D$50*AU29,IF($AG29=2,AU29*D$56,"Error in col x")))</f>
        <v>0</v>
      </c>
      <c r="BU29" s="91">
        <f t="shared" si="332"/>
        <v>0</v>
      </c>
      <c r="BV29" s="91">
        <f t="shared" si="332"/>
        <v>0</v>
      </c>
      <c r="BW29" s="91" t="str">
        <f t="shared" ref="BW29:BY29" si="333">SUM(BQ29,BT29)</f>
        <v>#REF!</v>
      </c>
      <c r="BX29" s="91">
        <f t="shared" si="333"/>
        <v>2112.088036</v>
      </c>
      <c r="BY29" s="91">
        <f t="shared" si="333"/>
        <v>2191.235145</v>
      </c>
      <c r="BZ29" s="14"/>
      <c r="CA29" s="44" t="str">
        <f t="shared" ref="CA29:CB29" si="334">SUM(AU29,BW29)</f>
        <v>#REF!</v>
      </c>
      <c r="CB29" s="44">
        <f t="shared" si="334"/>
        <v>25015.06554</v>
      </c>
      <c r="CC29" s="69">
        <f t="shared" si="59"/>
        <v>90031180</v>
      </c>
      <c r="CD29" s="69">
        <f t="shared" si="60"/>
        <v>90032080</v>
      </c>
      <c r="CE29" s="69">
        <f t="shared" si="61"/>
        <v>90032380</v>
      </c>
      <c r="CF29" s="75">
        <f t="shared" ref="CF29:CM29" si="335">IF($CC29=CF$5,$AU29,0)</f>
        <v>0</v>
      </c>
      <c r="CG29" s="75">
        <f t="shared" si="335"/>
        <v>0</v>
      </c>
      <c r="CH29" s="75">
        <f t="shared" si="335"/>
        <v>0</v>
      </c>
      <c r="CI29" s="75" t="str">
        <f t="shared" si="335"/>
        <v>#REF!</v>
      </c>
      <c r="CJ29" s="75">
        <f t="shared" si="335"/>
        <v>0</v>
      </c>
      <c r="CK29" s="75">
        <f t="shared" si="335"/>
        <v>0</v>
      </c>
      <c r="CL29" s="75">
        <f t="shared" si="335"/>
        <v>0</v>
      </c>
      <c r="CM29" s="75">
        <f t="shared" si="335"/>
        <v>0</v>
      </c>
      <c r="CN29" s="75">
        <f t="shared" ref="CN29:CU29" si="336">IF($CC29=CN$5,$AV29,0)</f>
        <v>0</v>
      </c>
      <c r="CO29" s="75">
        <f t="shared" si="336"/>
        <v>0</v>
      </c>
      <c r="CP29" s="75">
        <f t="shared" si="336"/>
        <v>0</v>
      </c>
      <c r="CQ29" s="75">
        <f t="shared" si="336"/>
        <v>22902.9775</v>
      </c>
      <c r="CR29" s="75">
        <f t="shared" si="336"/>
        <v>0</v>
      </c>
      <c r="CS29" s="75">
        <f t="shared" si="336"/>
        <v>0</v>
      </c>
      <c r="CT29" s="75">
        <f t="shared" si="336"/>
        <v>0</v>
      </c>
      <c r="CU29" s="75">
        <f t="shared" si="336"/>
        <v>0</v>
      </c>
      <c r="CV29" s="75">
        <f t="shared" ref="CV29:DC29" si="337">IF($CC29=CV$5,$AW29,0)</f>
        <v>0</v>
      </c>
      <c r="CW29" s="75">
        <f t="shared" si="337"/>
        <v>0</v>
      </c>
      <c r="CX29" s="75">
        <f t="shared" si="337"/>
        <v>0</v>
      </c>
      <c r="CY29" s="75">
        <f t="shared" si="337"/>
        <v>23527.02714</v>
      </c>
      <c r="CZ29" s="75">
        <f t="shared" si="337"/>
        <v>0</v>
      </c>
      <c r="DA29" s="75">
        <f t="shared" si="337"/>
        <v>0</v>
      </c>
      <c r="DB29" s="75">
        <f t="shared" si="337"/>
        <v>0</v>
      </c>
      <c r="DC29" s="75">
        <f t="shared" si="337"/>
        <v>0</v>
      </c>
      <c r="DD29" s="75">
        <f t="shared" ref="DD29:DI29" si="338">IF($CD29=DD$5,$BQ29,0)</f>
        <v>0</v>
      </c>
      <c r="DE29" s="75">
        <f t="shared" si="338"/>
        <v>0</v>
      </c>
      <c r="DF29" s="75">
        <f t="shared" si="338"/>
        <v>0</v>
      </c>
      <c r="DG29" s="75" t="str">
        <f t="shared" si="338"/>
        <v>#REF!</v>
      </c>
      <c r="DH29" s="75">
        <f t="shared" si="338"/>
        <v>0</v>
      </c>
      <c r="DI29" s="75">
        <f t="shared" si="338"/>
        <v>0</v>
      </c>
      <c r="DJ29" s="75">
        <f t="shared" ref="DJ29:DO29" si="339">IF($CE29=DJ$5,$BT29,0)</f>
        <v>0</v>
      </c>
      <c r="DK29" s="75">
        <f t="shared" si="339"/>
        <v>0</v>
      </c>
      <c r="DL29" s="75">
        <f t="shared" si="339"/>
        <v>0</v>
      </c>
      <c r="DM29" s="75">
        <f t="shared" si="339"/>
        <v>0</v>
      </c>
      <c r="DN29" s="75">
        <f t="shared" si="339"/>
        <v>0</v>
      </c>
      <c r="DO29" s="75">
        <f t="shared" si="339"/>
        <v>0</v>
      </c>
      <c r="DP29" s="75">
        <f t="shared" ref="DP29:DU29" si="340">IF($CD29=DP$5,$BR29,0)</f>
        <v>0</v>
      </c>
      <c r="DQ29" s="75">
        <f t="shared" si="340"/>
        <v>0</v>
      </c>
      <c r="DR29" s="75">
        <f t="shared" si="340"/>
        <v>0</v>
      </c>
      <c r="DS29" s="75">
        <f t="shared" si="340"/>
        <v>2112.088036</v>
      </c>
      <c r="DT29" s="75">
        <f t="shared" si="340"/>
        <v>0</v>
      </c>
      <c r="DU29" s="75">
        <f t="shared" si="340"/>
        <v>0</v>
      </c>
      <c r="DV29" s="75">
        <f t="shared" ref="DV29:EA29" si="341">IF($CE29=DV$5,$BU29,0)</f>
        <v>0</v>
      </c>
      <c r="DW29" s="75">
        <f t="shared" si="341"/>
        <v>0</v>
      </c>
      <c r="DX29" s="75">
        <f t="shared" si="341"/>
        <v>0</v>
      </c>
      <c r="DY29" s="75">
        <f t="shared" si="341"/>
        <v>0</v>
      </c>
      <c r="DZ29" s="75">
        <f t="shared" si="341"/>
        <v>0</v>
      </c>
      <c r="EA29" s="75">
        <f t="shared" si="341"/>
        <v>0</v>
      </c>
      <c r="EB29" s="75">
        <f t="shared" ref="EB29:EG29" si="342">IF($CD29=EB$5,$BS29,0)</f>
        <v>0</v>
      </c>
      <c r="EC29" s="75">
        <f t="shared" si="342"/>
        <v>0</v>
      </c>
      <c r="ED29" s="75">
        <f t="shared" si="342"/>
        <v>0</v>
      </c>
      <c r="EE29" s="75">
        <f t="shared" si="342"/>
        <v>2191.235145</v>
      </c>
      <c r="EF29" s="75">
        <f t="shared" si="342"/>
        <v>0</v>
      </c>
      <c r="EG29" s="75">
        <f t="shared" si="342"/>
        <v>0</v>
      </c>
      <c r="EH29" s="75">
        <f t="shared" ref="EH29:EM29" si="343">IF($CE29=EH$5,$BV29,0)</f>
        <v>0</v>
      </c>
      <c r="EI29" s="75">
        <f t="shared" si="343"/>
        <v>0</v>
      </c>
      <c r="EJ29" s="75">
        <f t="shared" si="343"/>
        <v>0</v>
      </c>
      <c r="EK29" s="75">
        <f t="shared" si="343"/>
        <v>0</v>
      </c>
      <c r="EL29" s="75">
        <f t="shared" si="343"/>
        <v>0</v>
      </c>
      <c r="EM29" s="75">
        <f t="shared" si="343"/>
        <v>0</v>
      </c>
    </row>
    <row r="30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 t="s">
        <v>1</v>
      </c>
      <c r="M30" s="18"/>
      <c r="N30" s="18"/>
      <c r="O30" s="18"/>
      <c r="P30" s="113" t="s">
        <v>139</v>
      </c>
      <c r="Q30" s="140" t="s">
        <v>87</v>
      </c>
      <c r="R30" s="28">
        <v>9003.0</v>
      </c>
      <c r="S30" s="28">
        <v>1.0</v>
      </c>
      <c r="T30" s="28">
        <v>180.0</v>
      </c>
      <c r="U30" s="70" t="s">
        <v>149</v>
      </c>
      <c r="V30" s="70" t="s">
        <v>150</v>
      </c>
      <c r="W30" s="141">
        <v>1.0</v>
      </c>
      <c r="X30" s="90">
        <v>41645.0</v>
      </c>
      <c r="Y30" s="77">
        <f t="shared" si="344"/>
        <v>2.5</v>
      </c>
      <c r="Z30" s="77"/>
      <c r="AA30" s="36">
        <v>31.0</v>
      </c>
      <c r="AB30" s="36">
        <v>32.0</v>
      </c>
      <c r="AC30" s="97">
        <v>40.0</v>
      </c>
      <c r="AD30" s="92">
        <v>52.0</v>
      </c>
      <c r="AE30" s="28">
        <v>1.0</v>
      </c>
      <c r="AF30" s="28">
        <v>1.0</v>
      </c>
      <c r="AG30" s="28">
        <v>0.0</v>
      </c>
      <c r="AH30" s="28">
        <v>1.0</v>
      </c>
      <c r="AI30" s="28">
        <v>0.0</v>
      </c>
      <c r="AJ30" s="28">
        <v>0.0</v>
      </c>
      <c r="AK30" s="3"/>
      <c r="AL30" s="19"/>
      <c r="AM30" s="28"/>
      <c r="AN30" s="3"/>
      <c r="AO30" s="84" t="str">
        <f t="shared" si="345"/>
        <v>#REF!</v>
      </c>
      <c r="AP30" s="85" t="str">
        <f t="shared" ref="AP30:AQ30" si="346">AV30-AU30</f>
        <v>#REF!</v>
      </c>
      <c r="AQ30" s="85">
        <f t="shared" si="346"/>
        <v>824.50719</v>
      </c>
      <c r="AR30" s="85" t="str">
        <f t="shared" si="347"/>
        <v>#REF!</v>
      </c>
      <c r="AS30" s="84">
        <f t="shared" si="308"/>
        <v>17.617675</v>
      </c>
      <c r="AT30" s="84">
        <f t="shared" si="348"/>
        <v>18.01407269</v>
      </c>
      <c r="AU30" s="94" t="str">
        <f t="shared" si="349"/>
        <v>#REF!</v>
      </c>
      <c r="AV30" s="94">
        <f t="shared" si="252"/>
        <v>36644.764</v>
      </c>
      <c r="AW30" s="94">
        <f t="shared" si="350"/>
        <v>37469.27119</v>
      </c>
      <c r="AX30" s="94">
        <f t="shared" si="254"/>
        <v>0</v>
      </c>
      <c r="AY30" s="94">
        <f t="shared" si="255"/>
        <v>0</v>
      </c>
      <c r="AZ30" s="94">
        <f t="shared" si="256"/>
        <v>0</v>
      </c>
      <c r="BA30" s="91">
        <f t="shared" ref="BA30:BC30" si="351">$W30*D$84*$AJ30</f>
        <v>0</v>
      </c>
      <c r="BB30" s="91">
        <f t="shared" si="351"/>
        <v>0</v>
      </c>
      <c r="BC30" s="91">
        <f t="shared" si="351"/>
        <v>0</v>
      </c>
      <c r="BD30" s="91" t="str">
        <f t="shared" ref="BD30:BF30" si="352">IF(AU30&gt;=D$43,D$43/1000*D$42*$AE30,IF(MOD(AU30,1000)&gt;0.1,$AE30*D$42*(ABS(AU30/1000)+1),$AE30*D$42*ABS(AU30/1000)))</f>
        <v>#REF!</v>
      </c>
      <c r="BE30" s="91">
        <f t="shared" si="352"/>
        <v>205.5404114</v>
      </c>
      <c r="BF30" s="91">
        <f t="shared" si="352"/>
        <v>210.0422207</v>
      </c>
      <c r="BG30" s="91" t="str">
        <f t="shared" si="353"/>
        <v>#REF!</v>
      </c>
      <c r="BH30" s="91">
        <f t="shared" si="46"/>
        <v>2271.975368</v>
      </c>
      <c r="BI30" s="91">
        <f t="shared" si="354"/>
        <v>2323.094814</v>
      </c>
      <c r="BJ30" s="91" t="str">
        <f t="shared" si="355"/>
        <v>#REF!</v>
      </c>
      <c r="BK30" s="91">
        <f t="shared" ref="BK30:BK38" si="375">AW30*$F$38</f>
        <v>2248.156271</v>
      </c>
      <c r="BL30" s="91" t="str">
        <f t="shared" ref="BL30:BN30" si="356">$AF30*AU30*D$87</f>
        <v>#REF!</v>
      </c>
      <c r="BM30" s="91">
        <f t="shared" si="356"/>
        <v>531.349078</v>
      </c>
      <c r="BN30" s="91">
        <f t="shared" si="356"/>
        <v>543.3044323</v>
      </c>
      <c r="BO30" s="95">
        <f t="shared" si="260"/>
        <v>72</v>
      </c>
      <c r="BP30" s="95">
        <f t="shared" si="357"/>
        <v>72</v>
      </c>
      <c r="BQ30" s="91" t="str">
        <f t="shared" si="358"/>
        <v>#REF!</v>
      </c>
      <c r="BR30" s="91">
        <f t="shared" si="54"/>
        <v>3080.864857</v>
      </c>
      <c r="BS30" s="91">
        <f t="shared" si="359"/>
        <v>5396.597738</v>
      </c>
      <c r="BT30" s="91">
        <f t="shared" ref="BT30:BV30" si="360">IF($AG30=0,0,IF($AG30=1,D$50*AU30,IF($AG30=2,AU30*D$56,"Error in col x")))</f>
        <v>0</v>
      </c>
      <c r="BU30" s="91">
        <f t="shared" si="360"/>
        <v>0</v>
      </c>
      <c r="BV30" s="91">
        <f t="shared" si="360"/>
        <v>0</v>
      </c>
      <c r="BW30" s="91" t="str">
        <f t="shared" ref="BW30:BY30" si="361">SUM(BQ30,BT30)</f>
        <v>#REF!</v>
      </c>
      <c r="BX30" s="91">
        <f t="shared" si="361"/>
        <v>3080.864857</v>
      </c>
      <c r="BY30" s="91">
        <f t="shared" si="361"/>
        <v>5396.597738</v>
      </c>
      <c r="BZ30" s="14"/>
      <c r="CA30" s="44" t="str">
        <f t="shared" ref="CA30:CB30" si="362">SUM(AU30,BW30)</f>
        <v>#REF!</v>
      </c>
      <c r="CB30" s="44">
        <f t="shared" si="362"/>
        <v>39725.62886</v>
      </c>
      <c r="CC30" s="69">
        <f t="shared" si="59"/>
        <v>90031180</v>
      </c>
      <c r="CD30" s="69">
        <f t="shared" si="60"/>
        <v>90032080</v>
      </c>
      <c r="CE30" s="69">
        <f t="shared" si="61"/>
        <v>90032380</v>
      </c>
      <c r="CF30" s="75">
        <f t="shared" ref="CF30:CM30" si="363">IF($CC30=CF$5,$AU30,0)</f>
        <v>0</v>
      </c>
      <c r="CG30" s="75">
        <f t="shared" si="363"/>
        <v>0</v>
      </c>
      <c r="CH30" s="75">
        <f t="shared" si="363"/>
        <v>0</v>
      </c>
      <c r="CI30" s="75" t="str">
        <f t="shared" si="363"/>
        <v>#REF!</v>
      </c>
      <c r="CJ30" s="75">
        <f t="shared" si="363"/>
        <v>0</v>
      </c>
      <c r="CK30" s="75">
        <f t="shared" si="363"/>
        <v>0</v>
      </c>
      <c r="CL30" s="75">
        <f t="shared" si="363"/>
        <v>0</v>
      </c>
      <c r="CM30" s="75">
        <f t="shared" si="363"/>
        <v>0</v>
      </c>
      <c r="CN30" s="75">
        <f t="shared" ref="CN30:CU30" si="364">IF($CC30=CN$5,$AV30,0)</f>
        <v>0</v>
      </c>
      <c r="CO30" s="75">
        <f t="shared" si="364"/>
        <v>0</v>
      </c>
      <c r="CP30" s="75">
        <f t="shared" si="364"/>
        <v>0</v>
      </c>
      <c r="CQ30" s="75">
        <f t="shared" si="364"/>
        <v>36644.764</v>
      </c>
      <c r="CR30" s="75">
        <f t="shared" si="364"/>
        <v>0</v>
      </c>
      <c r="CS30" s="75">
        <f t="shared" si="364"/>
        <v>0</v>
      </c>
      <c r="CT30" s="75">
        <f t="shared" si="364"/>
        <v>0</v>
      </c>
      <c r="CU30" s="75">
        <f t="shared" si="364"/>
        <v>0</v>
      </c>
      <c r="CV30" s="75">
        <f t="shared" ref="CV30:DC30" si="365">IF($CC30=CV$5,$AW30,0)</f>
        <v>0</v>
      </c>
      <c r="CW30" s="75">
        <f t="shared" si="365"/>
        <v>0</v>
      </c>
      <c r="CX30" s="75">
        <f t="shared" si="365"/>
        <v>0</v>
      </c>
      <c r="CY30" s="75">
        <f t="shared" si="365"/>
        <v>37469.27119</v>
      </c>
      <c r="CZ30" s="75">
        <f t="shared" si="365"/>
        <v>0</v>
      </c>
      <c r="DA30" s="75">
        <f t="shared" si="365"/>
        <v>0</v>
      </c>
      <c r="DB30" s="75">
        <f t="shared" si="365"/>
        <v>0</v>
      </c>
      <c r="DC30" s="75">
        <f t="shared" si="365"/>
        <v>0</v>
      </c>
      <c r="DD30" s="75">
        <f t="shared" ref="DD30:DI30" si="366">IF($CD30=DD$5,$BQ30,0)</f>
        <v>0</v>
      </c>
      <c r="DE30" s="75">
        <f t="shared" si="366"/>
        <v>0</v>
      </c>
      <c r="DF30" s="75">
        <f t="shared" si="366"/>
        <v>0</v>
      </c>
      <c r="DG30" s="75" t="str">
        <f t="shared" si="366"/>
        <v>#REF!</v>
      </c>
      <c r="DH30" s="75">
        <f t="shared" si="366"/>
        <v>0</v>
      </c>
      <c r="DI30" s="75">
        <f t="shared" si="366"/>
        <v>0</v>
      </c>
      <c r="DJ30" s="75">
        <f t="shared" ref="DJ30:DO30" si="367">IF($CE30=DJ$5,$BT30,0)</f>
        <v>0</v>
      </c>
      <c r="DK30" s="75">
        <f t="shared" si="367"/>
        <v>0</v>
      </c>
      <c r="DL30" s="75">
        <f t="shared" si="367"/>
        <v>0</v>
      </c>
      <c r="DM30" s="75">
        <f t="shared" si="367"/>
        <v>0</v>
      </c>
      <c r="DN30" s="75">
        <f t="shared" si="367"/>
        <v>0</v>
      </c>
      <c r="DO30" s="75">
        <f t="shared" si="367"/>
        <v>0</v>
      </c>
      <c r="DP30" s="75">
        <f t="shared" ref="DP30:DU30" si="368">IF($CD30=DP$5,$BR30,0)</f>
        <v>0</v>
      </c>
      <c r="DQ30" s="75">
        <f t="shared" si="368"/>
        <v>0</v>
      </c>
      <c r="DR30" s="75">
        <f t="shared" si="368"/>
        <v>0</v>
      </c>
      <c r="DS30" s="75">
        <f t="shared" si="368"/>
        <v>3080.864857</v>
      </c>
      <c r="DT30" s="75">
        <f t="shared" si="368"/>
        <v>0</v>
      </c>
      <c r="DU30" s="75">
        <f t="shared" si="368"/>
        <v>0</v>
      </c>
      <c r="DV30" s="75">
        <f t="shared" ref="DV30:EA30" si="369">IF($CE30=DV$5,$BU30,0)</f>
        <v>0</v>
      </c>
      <c r="DW30" s="75">
        <f t="shared" si="369"/>
        <v>0</v>
      </c>
      <c r="DX30" s="75">
        <f t="shared" si="369"/>
        <v>0</v>
      </c>
      <c r="DY30" s="75">
        <f t="shared" si="369"/>
        <v>0</v>
      </c>
      <c r="DZ30" s="75">
        <f t="shared" si="369"/>
        <v>0</v>
      </c>
      <c r="EA30" s="75">
        <f t="shared" si="369"/>
        <v>0</v>
      </c>
      <c r="EB30" s="75">
        <f t="shared" ref="EB30:EG30" si="370">IF($CD30=EB$5,$BS30,0)</f>
        <v>0</v>
      </c>
      <c r="EC30" s="75">
        <f t="shared" si="370"/>
        <v>0</v>
      </c>
      <c r="ED30" s="75">
        <f t="shared" si="370"/>
        <v>0</v>
      </c>
      <c r="EE30" s="75">
        <f t="shared" si="370"/>
        <v>5396.597738</v>
      </c>
      <c r="EF30" s="75">
        <f t="shared" si="370"/>
        <v>0</v>
      </c>
      <c r="EG30" s="75">
        <f t="shared" si="370"/>
        <v>0</v>
      </c>
      <c r="EH30" s="75">
        <f t="shared" ref="EH30:EM30" si="371">IF($CE30=EH$5,$BV30,0)</f>
        <v>0</v>
      </c>
      <c r="EI30" s="75">
        <f t="shared" si="371"/>
        <v>0</v>
      </c>
      <c r="EJ30" s="75">
        <f t="shared" si="371"/>
        <v>0</v>
      </c>
      <c r="EK30" s="75">
        <f t="shared" si="371"/>
        <v>0</v>
      </c>
      <c r="EL30" s="75">
        <f t="shared" si="371"/>
        <v>0</v>
      </c>
      <c r="EM30" s="75">
        <f t="shared" si="371"/>
        <v>0</v>
      </c>
    </row>
    <row r="31" ht="16.5" customHeight="1">
      <c r="A31" s="18"/>
      <c r="B31" s="30" t="s">
        <v>151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8" t="s">
        <v>131</v>
      </c>
      <c r="Q31" s="29" t="s">
        <v>87</v>
      </c>
      <c r="R31" s="28">
        <v>9003.0</v>
      </c>
      <c r="S31" s="28">
        <v>1.0</v>
      </c>
      <c r="T31" s="28">
        <v>180.0</v>
      </c>
      <c r="U31" s="70" t="s">
        <v>152</v>
      </c>
      <c r="V31" s="70" t="s">
        <v>153</v>
      </c>
      <c r="W31" s="71">
        <v>0.75</v>
      </c>
      <c r="X31" s="90">
        <v>41660.0</v>
      </c>
      <c r="Y31" s="77">
        <f>IF(X31&gt;1,ABS(ROUND(($Y$5-X31)/365.25,1))," ")+1</f>
        <v>3.4</v>
      </c>
      <c r="Z31" s="77" t="s">
        <v>154</v>
      </c>
      <c r="AA31" s="36">
        <v>32.0</v>
      </c>
      <c r="AB31" s="36">
        <v>33.0</v>
      </c>
      <c r="AC31" s="36">
        <v>30.0</v>
      </c>
      <c r="AD31" s="92">
        <v>52.0</v>
      </c>
      <c r="AE31" s="28">
        <v>1.0</v>
      </c>
      <c r="AF31" s="28">
        <v>1.0</v>
      </c>
      <c r="AG31" s="28">
        <v>2.0</v>
      </c>
      <c r="AH31" s="28">
        <v>1.0</v>
      </c>
      <c r="AI31" s="28">
        <v>0.0</v>
      </c>
      <c r="AJ31" s="28">
        <v>0.0</v>
      </c>
      <c r="AK31" s="3"/>
      <c r="AL31" s="78"/>
      <c r="AM31" s="28"/>
      <c r="AN31" s="3"/>
      <c r="AO31" s="84" t="str">
        <f t="shared" si="345"/>
        <v>#REF!</v>
      </c>
      <c r="AP31" s="85" t="str">
        <f t="shared" ref="AP31:AQ31" si="372">AV31-AU31</f>
        <v>#REF!</v>
      </c>
      <c r="AQ31" s="85">
        <f t="shared" si="372"/>
        <v>748.8595725</v>
      </c>
      <c r="AR31" s="85" t="str">
        <f t="shared" si="347"/>
        <v>#REF!</v>
      </c>
      <c r="AS31" s="84">
        <f t="shared" si="308"/>
        <v>17.617675</v>
      </c>
      <c r="AT31" s="84">
        <f t="shared" si="348"/>
        <v>18.09771319</v>
      </c>
      <c r="AU31" s="94" t="str">
        <f t="shared" si="349"/>
        <v>#REF!</v>
      </c>
      <c r="AV31" s="94">
        <f t="shared" si="252"/>
        <v>27483.573</v>
      </c>
      <c r="AW31" s="94">
        <f t="shared" si="350"/>
        <v>28232.43257</v>
      </c>
      <c r="AX31" s="94">
        <f t="shared" si="254"/>
        <v>0</v>
      </c>
      <c r="AY31" s="94">
        <f t="shared" si="255"/>
        <v>0</v>
      </c>
      <c r="AZ31" s="94">
        <f t="shared" si="256"/>
        <v>0</v>
      </c>
      <c r="BA31" s="91">
        <f t="shared" ref="BA31:BC31" si="373">$W31*D$84*$AJ31</f>
        <v>0</v>
      </c>
      <c r="BB31" s="91">
        <f t="shared" si="373"/>
        <v>0</v>
      </c>
      <c r="BC31" s="91">
        <f t="shared" si="373"/>
        <v>0</v>
      </c>
      <c r="BD31" s="91" t="str">
        <f t="shared" ref="BD31:BF31" si="374">IF(AU31&gt;=D$43,D$43/1000*D$42*$AE31,IF(MOD(AU31,1000)&gt;0.1,$AE31*D$42*(ABS(AU31/1000)+1),$AE31*D$42*ABS(AU31/1000)))</f>
        <v>#REF!</v>
      </c>
      <c r="BE31" s="91">
        <f t="shared" si="374"/>
        <v>155.5203086</v>
      </c>
      <c r="BF31" s="91">
        <f t="shared" si="374"/>
        <v>159.6090818</v>
      </c>
      <c r="BG31" s="91" t="str">
        <f t="shared" si="353"/>
        <v>#REF!</v>
      </c>
      <c r="BH31" s="91">
        <f t="shared" si="46"/>
        <v>1703.981526</v>
      </c>
      <c r="BI31" s="91">
        <f t="shared" si="354"/>
        <v>1750.410819</v>
      </c>
      <c r="BJ31" s="91" t="str">
        <f t="shared" si="355"/>
        <v>#REF!</v>
      </c>
      <c r="BK31" s="91">
        <f t="shared" si="375"/>
        <v>1693.945954</v>
      </c>
      <c r="BL31" s="91" t="str">
        <f t="shared" ref="BL31:BN31" si="376">$AF31*AU31*D$87</f>
        <v>#REF!</v>
      </c>
      <c r="BM31" s="91">
        <f t="shared" si="376"/>
        <v>398.5118085</v>
      </c>
      <c r="BN31" s="91">
        <f t="shared" si="376"/>
        <v>409.3702723</v>
      </c>
      <c r="BO31" s="95">
        <f t="shared" si="260"/>
        <v>72</v>
      </c>
      <c r="BP31" s="95">
        <f t="shared" si="357"/>
        <v>72</v>
      </c>
      <c r="BQ31" s="91" t="str">
        <f t="shared" si="358"/>
        <v>#REF!</v>
      </c>
      <c r="BR31" s="91">
        <f t="shared" si="54"/>
        <v>2330.013643</v>
      </c>
      <c r="BS31" s="91">
        <f t="shared" si="359"/>
        <v>4085.336128</v>
      </c>
      <c r="BT31" s="91" t="str">
        <f t="shared" ref="BT31:BV31" si="377">IF($AG31=0,0,IF($AG31=1,D$50*AU31,IF($AG31=2,AU31*D$56,"Error in col x")))</f>
        <v>#REF!</v>
      </c>
      <c r="BU31" s="91">
        <f t="shared" si="377"/>
        <v>549.67146</v>
      </c>
      <c r="BV31" s="91">
        <f t="shared" si="377"/>
        <v>564.6486515</v>
      </c>
      <c r="BW31" s="91" t="str">
        <f t="shared" ref="BW31:BY31" si="378">SUM(BQ31,BT31)</f>
        <v>#REF!</v>
      </c>
      <c r="BX31" s="91">
        <f t="shared" si="378"/>
        <v>2879.685103</v>
      </c>
      <c r="BY31" s="91">
        <f t="shared" si="378"/>
        <v>4649.984779</v>
      </c>
      <c r="BZ31" s="14"/>
      <c r="CA31" s="44" t="str">
        <f t="shared" ref="CA31:CB31" si="379">SUM(AU31,BW31)</f>
        <v>#REF!</v>
      </c>
      <c r="CB31" s="44">
        <f t="shared" si="379"/>
        <v>30363.2581</v>
      </c>
      <c r="CC31" s="69">
        <f t="shared" si="59"/>
        <v>90031180</v>
      </c>
      <c r="CD31" s="69">
        <f t="shared" si="60"/>
        <v>90032080</v>
      </c>
      <c r="CE31" s="69">
        <f t="shared" si="61"/>
        <v>90032380</v>
      </c>
      <c r="CF31" s="75">
        <f t="shared" ref="CF31:CM31" si="380">IF($CC31=CF$5,$AU31,0)</f>
        <v>0</v>
      </c>
      <c r="CG31" s="75">
        <f t="shared" si="380"/>
        <v>0</v>
      </c>
      <c r="CH31" s="75">
        <f t="shared" si="380"/>
        <v>0</v>
      </c>
      <c r="CI31" s="75" t="str">
        <f t="shared" si="380"/>
        <v>#REF!</v>
      </c>
      <c r="CJ31" s="75">
        <f t="shared" si="380"/>
        <v>0</v>
      </c>
      <c r="CK31" s="75">
        <f t="shared" si="380"/>
        <v>0</v>
      </c>
      <c r="CL31" s="75">
        <f t="shared" si="380"/>
        <v>0</v>
      </c>
      <c r="CM31" s="75">
        <f t="shared" si="380"/>
        <v>0</v>
      </c>
      <c r="CN31" s="75">
        <f t="shared" ref="CN31:CU31" si="381">IF($CC31=CN$5,$AV31,0)</f>
        <v>0</v>
      </c>
      <c r="CO31" s="75">
        <f t="shared" si="381"/>
        <v>0</v>
      </c>
      <c r="CP31" s="75">
        <f t="shared" si="381"/>
        <v>0</v>
      </c>
      <c r="CQ31" s="75">
        <f t="shared" si="381"/>
        <v>27483.573</v>
      </c>
      <c r="CR31" s="75">
        <f t="shared" si="381"/>
        <v>0</v>
      </c>
      <c r="CS31" s="75">
        <f t="shared" si="381"/>
        <v>0</v>
      </c>
      <c r="CT31" s="75">
        <f t="shared" si="381"/>
        <v>0</v>
      </c>
      <c r="CU31" s="75">
        <f t="shared" si="381"/>
        <v>0</v>
      </c>
      <c r="CV31" s="75">
        <f t="shared" ref="CV31:DC31" si="382">IF($CC31=CV$5,$AW31,0)</f>
        <v>0</v>
      </c>
      <c r="CW31" s="75">
        <f t="shared" si="382"/>
        <v>0</v>
      </c>
      <c r="CX31" s="75">
        <f t="shared" si="382"/>
        <v>0</v>
      </c>
      <c r="CY31" s="75">
        <f t="shared" si="382"/>
        <v>28232.43257</v>
      </c>
      <c r="CZ31" s="75">
        <f t="shared" si="382"/>
        <v>0</v>
      </c>
      <c r="DA31" s="75">
        <f t="shared" si="382"/>
        <v>0</v>
      </c>
      <c r="DB31" s="75">
        <f t="shared" si="382"/>
        <v>0</v>
      </c>
      <c r="DC31" s="75">
        <f t="shared" si="382"/>
        <v>0</v>
      </c>
      <c r="DD31" s="75">
        <f t="shared" ref="DD31:DI31" si="383">IF($CD31=DD$5,$BQ31,0)</f>
        <v>0</v>
      </c>
      <c r="DE31" s="75">
        <f t="shared" si="383"/>
        <v>0</v>
      </c>
      <c r="DF31" s="75">
        <f t="shared" si="383"/>
        <v>0</v>
      </c>
      <c r="DG31" s="75" t="str">
        <f t="shared" si="383"/>
        <v>#REF!</v>
      </c>
      <c r="DH31" s="75">
        <f t="shared" si="383"/>
        <v>0</v>
      </c>
      <c r="DI31" s="75">
        <f t="shared" si="383"/>
        <v>0</v>
      </c>
      <c r="DJ31" s="75">
        <f t="shared" ref="DJ31:DO31" si="384">IF($CE31=DJ$5,$BT31,0)</f>
        <v>0</v>
      </c>
      <c r="DK31" s="75">
        <f t="shared" si="384"/>
        <v>0</v>
      </c>
      <c r="DL31" s="75">
        <f t="shared" si="384"/>
        <v>0</v>
      </c>
      <c r="DM31" s="75" t="str">
        <f t="shared" si="384"/>
        <v>#REF!</v>
      </c>
      <c r="DN31" s="75">
        <f t="shared" si="384"/>
        <v>0</v>
      </c>
      <c r="DO31" s="75">
        <f t="shared" si="384"/>
        <v>0</v>
      </c>
      <c r="DP31" s="75">
        <f t="shared" ref="DP31:DU31" si="385">IF($CD31=DP$5,$BR31,0)</f>
        <v>0</v>
      </c>
      <c r="DQ31" s="75">
        <f t="shared" si="385"/>
        <v>0</v>
      </c>
      <c r="DR31" s="75">
        <f t="shared" si="385"/>
        <v>0</v>
      </c>
      <c r="DS31" s="75">
        <f t="shared" si="385"/>
        <v>2330.013643</v>
      </c>
      <c r="DT31" s="75">
        <f t="shared" si="385"/>
        <v>0</v>
      </c>
      <c r="DU31" s="75">
        <f t="shared" si="385"/>
        <v>0</v>
      </c>
      <c r="DV31" s="75">
        <f t="shared" ref="DV31:EA31" si="386">IF($CE31=DV$5,$BU31,0)</f>
        <v>0</v>
      </c>
      <c r="DW31" s="75">
        <f t="shared" si="386"/>
        <v>0</v>
      </c>
      <c r="DX31" s="75">
        <f t="shared" si="386"/>
        <v>0</v>
      </c>
      <c r="DY31" s="75">
        <f t="shared" si="386"/>
        <v>549.67146</v>
      </c>
      <c r="DZ31" s="75">
        <f t="shared" si="386"/>
        <v>0</v>
      </c>
      <c r="EA31" s="75">
        <f t="shared" si="386"/>
        <v>0</v>
      </c>
      <c r="EB31" s="75">
        <f t="shared" ref="EB31:EG31" si="387">IF($CD31=EB$5,$BS31,0)</f>
        <v>0</v>
      </c>
      <c r="EC31" s="75">
        <f t="shared" si="387"/>
        <v>0</v>
      </c>
      <c r="ED31" s="75">
        <f t="shared" si="387"/>
        <v>0</v>
      </c>
      <c r="EE31" s="75">
        <f t="shared" si="387"/>
        <v>4085.336128</v>
      </c>
      <c r="EF31" s="75">
        <f t="shared" si="387"/>
        <v>0</v>
      </c>
      <c r="EG31" s="75">
        <f t="shared" si="387"/>
        <v>0</v>
      </c>
      <c r="EH31" s="75">
        <f t="shared" ref="EH31:EM31" si="388">IF($CE31=EH$5,$BV31,0)</f>
        <v>0</v>
      </c>
      <c r="EI31" s="75">
        <f t="shared" si="388"/>
        <v>0</v>
      </c>
      <c r="EJ31" s="75">
        <f t="shared" si="388"/>
        <v>0</v>
      </c>
      <c r="EK31" s="75">
        <f t="shared" si="388"/>
        <v>564.6486515</v>
      </c>
      <c r="EL31" s="75">
        <f t="shared" si="388"/>
        <v>0</v>
      </c>
      <c r="EM31" s="75">
        <f t="shared" si="388"/>
        <v>0</v>
      </c>
    </row>
    <row r="32" ht="18.0" customHeight="1">
      <c r="A32" s="18"/>
      <c r="B32" s="19" t="s">
        <v>112</v>
      </c>
      <c r="G32" s="142"/>
      <c r="H32" s="142"/>
      <c r="I32" s="142"/>
      <c r="J32" s="142"/>
      <c r="K32" s="142"/>
      <c r="L32" s="142"/>
      <c r="M32" s="142"/>
      <c r="N32" s="142"/>
      <c r="O32" s="142"/>
      <c r="P32" s="18" t="s">
        <v>131</v>
      </c>
      <c r="Q32" s="29" t="s">
        <v>87</v>
      </c>
      <c r="R32" s="36">
        <v>9003.0</v>
      </c>
      <c r="S32" s="28">
        <v>1.0</v>
      </c>
      <c r="T32" s="128">
        <v>180.0</v>
      </c>
      <c r="U32" s="70" t="s">
        <v>129</v>
      </c>
      <c r="V32" s="70"/>
      <c r="W32" s="71">
        <v>1.0</v>
      </c>
      <c r="X32" s="72"/>
      <c r="Y32" s="77"/>
      <c r="Z32" s="77"/>
      <c r="AA32" s="36">
        <v>28.0</v>
      </c>
      <c r="AB32" s="36">
        <v>28.0</v>
      </c>
      <c r="AC32" s="36">
        <v>14.0</v>
      </c>
      <c r="AD32" s="92">
        <v>52.0</v>
      </c>
      <c r="AE32" s="28">
        <v>0.0</v>
      </c>
      <c r="AF32" s="28">
        <v>1.0</v>
      </c>
      <c r="AG32" s="28">
        <v>0.0</v>
      </c>
      <c r="AH32" s="28">
        <v>1.0</v>
      </c>
      <c r="AI32" s="28">
        <v>0.0</v>
      </c>
      <c r="AJ32" s="28">
        <v>0.0</v>
      </c>
      <c r="AK32" s="3"/>
      <c r="AL32" s="19" t="s">
        <v>7</v>
      </c>
      <c r="AM32" s="28"/>
      <c r="AN32" s="3"/>
      <c r="AO32" s="84" t="str">
        <f t="shared" si="345"/>
        <v>#REF!</v>
      </c>
      <c r="AP32" s="85" t="str">
        <f t="shared" ref="AP32:AQ32" si="389">AV32-AU32</f>
        <v>#REF!</v>
      </c>
      <c r="AQ32" s="85">
        <f t="shared" si="389"/>
        <v>-941.182333</v>
      </c>
      <c r="AR32" s="85" t="str">
        <f t="shared" si="347"/>
        <v>#REF!</v>
      </c>
      <c r="AS32" s="129">
        <v>17.54</v>
      </c>
      <c r="AT32" s="84">
        <f t="shared" si="348"/>
        <v>16.24716713</v>
      </c>
      <c r="AU32" s="94" t="str">
        <f t="shared" si="349"/>
        <v>#REF!</v>
      </c>
      <c r="AV32" s="94">
        <f t="shared" si="252"/>
        <v>12769.12</v>
      </c>
      <c r="AW32" s="94">
        <f t="shared" si="350"/>
        <v>11827.93767</v>
      </c>
      <c r="AX32" s="94">
        <f t="shared" si="254"/>
        <v>0</v>
      </c>
      <c r="AY32" s="94">
        <f t="shared" si="255"/>
        <v>0</v>
      </c>
      <c r="AZ32" s="94">
        <f t="shared" si="256"/>
        <v>0</v>
      </c>
      <c r="BA32" s="91">
        <f t="shared" ref="BA32:BC32" si="390">$W32*D$84*$AJ32</f>
        <v>0</v>
      </c>
      <c r="BB32" s="91">
        <f t="shared" si="390"/>
        <v>0</v>
      </c>
      <c r="BC32" s="91">
        <f t="shared" si="390"/>
        <v>0</v>
      </c>
      <c r="BD32" s="91" t="str">
        <f t="shared" ref="BD32:BF32" si="391">IF(AU32&gt;=D$43,D$43/1000*D$42*$AE32,IF(MOD(AU32,1000)&gt;0.1,$AE32*D$42*(ABS(AU32/1000)+1),$AE32*D$42*ABS(AU32/1000)))</f>
        <v>#REF!</v>
      </c>
      <c r="BE32" s="91">
        <f t="shared" si="391"/>
        <v>0</v>
      </c>
      <c r="BF32" s="91">
        <f t="shared" si="391"/>
        <v>0</v>
      </c>
      <c r="BG32" s="91" t="str">
        <f t="shared" si="353"/>
        <v>#REF!</v>
      </c>
      <c r="BH32" s="91">
        <f t="shared" si="46"/>
        <v>791.68544</v>
      </c>
      <c r="BI32" s="91">
        <f t="shared" si="354"/>
        <v>733.3321354</v>
      </c>
      <c r="BJ32" s="91" t="str">
        <f t="shared" si="355"/>
        <v>#REF!</v>
      </c>
      <c r="BK32" s="91">
        <f t="shared" si="375"/>
        <v>709.67626</v>
      </c>
      <c r="BL32" s="91" t="str">
        <f t="shared" ref="BL32:BN32" si="392">$AF32*AU32*D$87</f>
        <v>#REF!</v>
      </c>
      <c r="BM32" s="91">
        <f t="shared" si="392"/>
        <v>185.15224</v>
      </c>
      <c r="BN32" s="91">
        <f t="shared" si="392"/>
        <v>171.5050962</v>
      </c>
      <c r="BO32" s="95">
        <f t="shared" si="260"/>
        <v>72</v>
      </c>
      <c r="BP32" s="95">
        <f t="shared" si="357"/>
        <v>70.967626</v>
      </c>
      <c r="BQ32" s="91" t="str">
        <f t="shared" si="358"/>
        <v>#REF!</v>
      </c>
      <c r="BR32" s="91">
        <f t="shared" si="54"/>
        <v>1048.83768</v>
      </c>
      <c r="BS32" s="91">
        <f t="shared" si="359"/>
        <v>1685.481118</v>
      </c>
      <c r="BT32" s="91">
        <f t="shared" ref="BT32:BV32" si="393">IF($AG32=0,0,IF($AG32=1,D$50*AU32,IF($AG32=2,AU32*D$56,"Error in col x")))</f>
        <v>0</v>
      </c>
      <c r="BU32" s="91">
        <f t="shared" si="393"/>
        <v>0</v>
      </c>
      <c r="BV32" s="91">
        <f t="shared" si="393"/>
        <v>0</v>
      </c>
      <c r="BW32" s="91" t="str">
        <f t="shared" ref="BW32:BY32" si="394">SUM(BQ32,BT32)</f>
        <v>#REF!</v>
      </c>
      <c r="BX32" s="91">
        <f t="shared" si="394"/>
        <v>1048.83768</v>
      </c>
      <c r="BY32" s="91">
        <f t="shared" si="394"/>
        <v>1685.481118</v>
      </c>
      <c r="BZ32" s="14"/>
      <c r="CA32" s="44" t="str">
        <f t="shared" ref="CA32:CB32" si="395">SUM(AU32,BW32)</f>
        <v>#REF!</v>
      </c>
      <c r="CB32" s="44">
        <f t="shared" si="395"/>
        <v>13817.95768</v>
      </c>
      <c r="CC32" s="69">
        <f t="shared" si="59"/>
        <v>90031180</v>
      </c>
      <c r="CD32" s="69">
        <f t="shared" si="60"/>
        <v>90032080</v>
      </c>
      <c r="CE32" s="69">
        <v>9.003233E7</v>
      </c>
      <c r="CF32" s="75">
        <f t="shared" ref="CF32:CM32" si="396">IF($CC32=CF$5,$AU32,0)</f>
        <v>0</v>
      </c>
      <c r="CG32" s="75">
        <f t="shared" si="396"/>
        <v>0</v>
      </c>
      <c r="CH32" s="75">
        <f t="shared" si="396"/>
        <v>0</v>
      </c>
      <c r="CI32" s="75" t="str">
        <f t="shared" si="396"/>
        <v>#REF!</v>
      </c>
      <c r="CJ32" s="75">
        <f t="shared" si="396"/>
        <v>0</v>
      </c>
      <c r="CK32" s="75">
        <f t="shared" si="396"/>
        <v>0</v>
      </c>
      <c r="CL32" s="75">
        <f t="shared" si="396"/>
        <v>0</v>
      </c>
      <c r="CM32" s="75">
        <f t="shared" si="396"/>
        <v>0</v>
      </c>
      <c r="CN32" s="75">
        <f t="shared" ref="CN32:CU32" si="397">IF($CC32=CN$5,$AV32,0)</f>
        <v>0</v>
      </c>
      <c r="CO32" s="75">
        <f t="shared" si="397"/>
        <v>0</v>
      </c>
      <c r="CP32" s="75">
        <f t="shared" si="397"/>
        <v>0</v>
      </c>
      <c r="CQ32" s="75">
        <f t="shared" si="397"/>
        <v>12769.12</v>
      </c>
      <c r="CR32" s="75">
        <f t="shared" si="397"/>
        <v>0</v>
      </c>
      <c r="CS32" s="75">
        <f t="shared" si="397"/>
        <v>0</v>
      </c>
      <c r="CT32" s="75">
        <f t="shared" si="397"/>
        <v>0</v>
      </c>
      <c r="CU32" s="75">
        <f t="shared" si="397"/>
        <v>0</v>
      </c>
      <c r="CV32" s="75">
        <f t="shared" ref="CV32:DC32" si="398">IF($CC32=CV$5,$AW32,0)</f>
        <v>0</v>
      </c>
      <c r="CW32" s="75">
        <f t="shared" si="398"/>
        <v>0</v>
      </c>
      <c r="CX32" s="75">
        <f t="shared" si="398"/>
        <v>0</v>
      </c>
      <c r="CY32" s="75">
        <f t="shared" si="398"/>
        <v>11827.93767</v>
      </c>
      <c r="CZ32" s="75">
        <f t="shared" si="398"/>
        <v>0</v>
      </c>
      <c r="DA32" s="75">
        <f t="shared" si="398"/>
        <v>0</v>
      </c>
      <c r="DB32" s="75">
        <f t="shared" si="398"/>
        <v>0</v>
      </c>
      <c r="DC32" s="75">
        <f t="shared" si="398"/>
        <v>0</v>
      </c>
      <c r="DD32" s="75">
        <f t="shared" ref="DD32:DI32" si="399">IF($CD32=DD$5,$BQ32,0)</f>
        <v>0</v>
      </c>
      <c r="DE32" s="75">
        <f t="shared" si="399"/>
        <v>0</v>
      </c>
      <c r="DF32" s="75">
        <f t="shared" si="399"/>
        <v>0</v>
      </c>
      <c r="DG32" s="75" t="str">
        <f t="shared" si="399"/>
        <v>#REF!</v>
      </c>
      <c r="DH32" s="75">
        <f t="shared" si="399"/>
        <v>0</v>
      </c>
      <c r="DI32" s="75">
        <f t="shared" si="399"/>
        <v>0</v>
      </c>
      <c r="DJ32" s="75">
        <f t="shared" ref="DJ32:DO32" si="400">IF($CE32=DJ$5,$BT32,0)</f>
        <v>0</v>
      </c>
      <c r="DK32" s="75">
        <f t="shared" si="400"/>
        <v>0</v>
      </c>
      <c r="DL32" s="75">
        <f t="shared" si="400"/>
        <v>0</v>
      </c>
      <c r="DM32" s="75">
        <f t="shared" si="400"/>
        <v>0</v>
      </c>
      <c r="DN32" s="75">
        <f t="shared" si="400"/>
        <v>0</v>
      </c>
      <c r="DO32" s="75">
        <f t="shared" si="400"/>
        <v>0</v>
      </c>
      <c r="DP32" s="75">
        <f t="shared" ref="DP32:DU32" si="401">IF($CD32=DP$5,$BR32,0)</f>
        <v>0</v>
      </c>
      <c r="DQ32" s="75">
        <f t="shared" si="401"/>
        <v>0</v>
      </c>
      <c r="DR32" s="75">
        <f t="shared" si="401"/>
        <v>0</v>
      </c>
      <c r="DS32" s="75">
        <f t="shared" si="401"/>
        <v>1048.83768</v>
      </c>
      <c r="DT32" s="75">
        <f t="shared" si="401"/>
        <v>0</v>
      </c>
      <c r="DU32" s="75">
        <f t="shared" si="401"/>
        <v>0</v>
      </c>
      <c r="DV32" s="75">
        <f t="shared" ref="DV32:EA32" si="402">IF($CE32=DV$5,$BU32,0)</f>
        <v>0</v>
      </c>
      <c r="DW32" s="75">
        <f t="shared" si="402"/>
        <v>0</v>
      </c>
      <c r="DX32" s="75">
        <f t="shared" si="402"/>
        <v>0</v>
      </c>
      <c r="DY32" s="75">
        <f t="shared" si="402"/>
        <v>0</v>
      </c>
      <c r="DZ32" s="75">
        <f t="shared" si="402"/>
        <v>0</v>
      </c>
      <c r="EA32" s="75">
        <f t="shared" si="402"/>
        <v>0</v>
      </c>
      <c r="EB32" s="75">
        <f t="shared" ref="EB32:EG32" si="403">IF($CD32=EB$5,$BS32,0)</f>
        <v>0</v>
      </c>
      <c r="EC32" s="75">
        <f t="shared" si="403"/>
        <v>0</v>
      </c>
      <c r="ED32" s="75">
        <f t="shared" si="403"/>
        <v>0</v>
      </c>
      <c r="EE32" s="75">
        <f t="shared" si="403"/>
        <v>1685.481118</v>
      </c>
      <c r="EF32" s="75">
        <f t="shared" si="403"/>
        <v>0</v>
      </c>
      <c r="EG32" s="75">
        <f t="shared" si="403"/>
        <v>0</v>
      </c>
      <c r="EH32" s="75">
        <f t="shared" ref="EH32:EM32" si="404">IF($CE32=EH$5,$BV32,0)</f>
        <v>0</v>
      </c>
      <c r="EI32" s="75">
        <f t="shared" si="404"/>
        <v>0</v>
      </c>
      <c r="EJ32" s="75">
        <f t="shared" si="404"/>
        <v>0</v>
      </c>
      <c r="EK32" s="75">
        <f t="shared" si="404"/>
        <v>0</v>
      </c>
      <c r="EL32" s="75">
        <f t="shared" si="404"/>
        <v>0</v>
      </c>
      <c r="EM32" s="75">
        <f t="shared" si="404"/>
        <v>0</v>
      </c>
    </row>
    <row r="33" ht="13.5" customHeight="1">
      <c r="A33" s="18"/>
      <c r="B33" s="19"/>
      <c r="C33" s="28"/>
      <c r="D33" s="28"/>
      <c r="E33" s="28"/>
      <c r="F33" s="28"/>
      <c r="G33" s="142"/>
      <c r="H33" s="142"/>
      <c r="I33" s="142"/>
      <c r="J33" s="142"/>
      <c r="K33" s="142"/>
      <c r="L33" s="142"/>
      <c r="M33" s="142"/>
      <c r="N33" s="142"/>
      <c r="O33" s="142"/>
      <c r="P33" s="18"/>
      <c r="Q33" s="29" t="s">
        <v>156</v>
      </c>
      <c r="R33" s="28">
        <v>9005.0</v>
      </c>
      <c r="S33" s="28">
        <v>1.0</v>
      </c>
      <c r="T33" s="28">
        <v>180.0</v>
      </c>
      <c r="U33" s="18" t="s">
        <v>157</v>
      </c>
      <c r="V33" s="18" t="s">
        <v>158</v>
      </c>
      <c r="W33" s="71">
        <v>1.0</v>
      </c>
      <c r="X33" s="90">
        <v>37319.0</v>
      </c>
      <c r="Y33" s="77">
        <f>IF(X33&gt;1,ABS(ROUND(($Y$5-X33)/365.25,1))," ")+4</f>
        <v>18.3</v>
      </c>
      <c r="Z33" s="77">
        <v>4.0</v>
      </c>
      <c r="AA33" s="28">
        <v>101.0</v>
      </c>
      <c r="AB33" s="28">
        <v>102.0</v>
      </c>
      <c r="AC33" s="28">
        <v>40.0</v>
      </c>
      <c r="AD33" s="92">
        <v>52.0</v>
      </c>
      <c r="AE33" s="28">
        <v>1.0</v>
      </c>
      <c r="AF33" s="28">
        <v>1.0</v>
      </c>
      <c r="AG33" s="28">
        <v>1.0</v>
      </c>
      <c r="AH33" s="28">
        <v>1.0</v>
      </c>
      <c r="AI33" s="28">
        <v>1.0</v>
      </c>
      <c r="AJ33" s="28">
        <v>1.0</v>
      </c>
      <c r="AK33" s="3"/>
      <c r="AL33" s="19" t="s">
        <v>83</v>
      </c>
      <c r="AM33" s="28"/>
      <c r="AN33" s="3"/>
      <c r="AO33" s="84" t="str">
        <f t="shared" si="345"/>
        <v>#REF!</v>
      </c>
      <c r="AP33" s="85" t="str">
        <f t="shared" ref="AP33:AQ33" si="405">AV33-AU33</f>
        <v>#REF!</v>
      </c>
      <c r="AQ33" s="85">
        <f t="shared" si="405"/>
        <v>1002.52035</v>
      </c>
      <c r="AR33" s="85" t="str">
        <f t="shared" si="347"/>
        <v>#REF!</v>
      </c>
      <c r="AS33" s="84">
        <f>VLOOKUP(AA33,$C$111:$G$236,3)</f>
        <v>21.421375</v>
      </c>
      <c r="AT33" s="84">
        <f t="shared" si="348"/>
        <v>21.90335594</v>
      </c>
      <c r="AU33" s="94" t="str">
        <f t="shared" si="349"/>
        <v>#REF!</v>
      </c>
      <c r="AV33" s="94">
        <f t="shared" si="252"/>
        <v>44556.46</v>
      </c>
      <c r="AW33" s="94">
        <f t="shared" si="350"/>
        <v>45558.98035</v>
      </c>
      <c r="AX33" s="94">
        <f t="shared" si="254"/>
        <v>6713.6256</v>
      </c>
      <c r="AY33" s="94">
        <f t="shared" si="255"/>
        <v>7085.926656</v>
      </c>
      <c r="AZ33" s="94">
        <f t="shared" si="256"/>
        <v>7652.800788</v>
      </c>
      <c r="BA33" s="91">
        <f t="shared" ref="BA33:BC33" si="406">$W33*D$84*$AJ33</f>
        <v>250</v>
      </c>
      <c r="BB33" s="91">
        <f t="shared" si="406"/>
        <v>250</v>
      </c>
      <c r="BC33" s="91">
        <f t="shared" si="406"/>
        <v>250</v>
      </c>
      <c r="BD33" s="91" t="str">
        <f t="shared" ref="BD33:BF33" si="407">IF(AU33&gt;=D$43,D$43/1000*D$42*$AE33,IF(MOD(AU33,1000)&gt;0.1,$AE33*D$42*(ABS(AU33/1000)+1),$AE33*D$42*ABS(AU33/1000)))</f>
        <v>#REF!</v>
      </c>
      <c r="BE33" s="91">
        <f t="shared" si="407"/>
        <v>248.7382716</v>
      </c>
      <c r="BF33" s="91">
        <f t="shared" si="407"/>
        <v>254.2120327</v>
      </c>
      <c r="BG33" s="91" t="str">
        <f t="shared" si="353"/>
        <v>#REF!</v>
      </c>
      <c r="BH33" s="91">
        <f t="shared" si="46"/>
        <v>2762.50052</v>
      </c>
      <c r="BI33" s="91">
        <f t="shared" si="354"/>
        <v>2824.656782</v>
      </c>
      <c r="BJ33" s="91" t="str">
        <f t="shared" si="355"/>
        <v>#REF!</v>
      </c>
      <c r="BK33" s="91">
        <f t="shared" si="375"/>
        <v>2733.538821</v>
      </c>
      <c r="BL33" s="91" t="str">
        <f t="shared" ref="BL33:BN33" si="408">$AF33*AU33*D$87</f>
        <v>#REF!</v>
      </c>
      <c r="BM33" s="91">
        <f t="shared" si="408"/>
        <v>646.06867</v>
      </c>
      <c r="BN33" s="91">
        <f t="shared" si="408"/>
        <v>660.6052151</v>
      </c>
      <c r="BO33" s="95">
        <f t="shared" si="260"/>
        <v>72</v>
      </c>
      <c r="BP33" s="95">
        <f t="shared" si="357"/>
        <v>72</v>
      </c>
      <c r="BQ33" s="91" t="str">
        <f t="shared" si="358"/>
        <v>#REF!</v>
      </c>
      <c r="BR33" s="91">
        <f t="shared" si="54"/>
        <v>11065.23412</v>
      </c>
      <c r="BS33" s="91">
        <f t="shared" si="359"/>
        <v>14447.81364</v>
      </c>
      <c r="BT33" s="91" t="str">
        <f t="shared" ref="BT33:BV33" si="409">IF($AG33=0,0,IF($AG33=1,D$50*AU33,IF($AG33=2,AU33*D$56,"Error in col x")))</f>
        <v>#REF!</v>
      </c>
      <c r="BU33" s="91">
        <f t="shared" si="409"/>
        <v>3118.9522</v>
      </c>
      <c r="BV33" s="91">
        <f t="shared" si="409"/>
        <v>3189.128625</v>
      </c>
      <c r="BW33" s="91" t="str">
        <f t="shared" ref="BW33:BY33" si="410">SUM(BQ33,BT33)</f>
        <v>#REF!</v>
      </c>
      <c r="BX33" s="91">
        <f t="shared" si="410"/>
        <v>14184.18632</v>
      </c>
      <c r="BY33" s="91">
        <f t="shared" si="410"/>
        <v>17636.94226</v>
      </c>
      <c r="BZ33" s="14"/>
      <c r="CA33" s="44" t="str">
        <f t="shared" ref="CA33:CB33" si="411">SUM(AU33,BW33)</f>
        <v>#REF!</v>
      </c>
      <c r="CB33" s="44">
        <f t="shared" si="411"/>
        <v>58740.64632</v>
      </c>
      <c r="CC33" s="69">
        <f t="shared" si="59"/>
        <v>90051180</v>
      </c>
      <c r="CD33" s="69">
        <f t="shared" si="60"/>
        <v>90052080</v>
      </c>
      <c r="CE33" s="69">
        <f t="shared" ref="CE33:CE78" si="429">10000*R33+VLOOKUP(CC33,$E$287:$F$294,2)</f>
        <v>90052380</v>
      </c>
      <c r="CF33" s="75">
        <f t="shared" ref="CF33:CM33" si="412">IF($CC33=CF$5,$AU33,0)</f>
        <v>0</v>
      </c>
      <c r="CG33" s="75">
        <f t="shared" si="412"/>
        <v>0</v>
      </c>
      <c r="CH33" s="75">
        <f t="shared" si="412"/>
        <v>0</v>
      </c>
      <c r="CI33" s="75">
        <f t="shared" si="412"/>
        <v>0</v>
      </c>
      <c r="CJ33" s="75" t="str">
        <f t="shared" si="412"/>
        <v>#REF!</v>
      </c>
      <c r="CK33" s="75">
        <f t="shared" si="412"/>
        <v>0</v>
      </c>
      <c r="CL33" s="75">
        <f t="shared" si="412"/>
        <v>0</v>
      </c>
      <c r="CM33" s="75">
        <f t="shared" si="412"/>
        <v>0</v>
      </c>
      <c r="CN33" s="75">
        <f t="shared" ref="CN33:CU33" si="413">IF($CC33=CN$5,$AV33,0)</f>
        <v>0</v>
      </c>
      <c r="CO33" s="75">
        <f t="shared" si="413"/>
        <v>0</v>
      </c>
      <c r="CP33" s="75">
        <f t="shared" si="413"/>
        <v>0</v>
      </c>
      <c r="CQ33" s="75">
        <f t="shared" si="413"/>
        <v>0</v>
      </c>
      <c r="CR33" s="75">
        <f t="shared" si="413"/>
        <v>44556.46</v>
      </c>
      <c r="CS33" s="75">
        <f t="shared" si="413"/>
        <v>0</v>
      </c>
      <c r="CT33" s="75">
        <f t="shared" si="413"/>
        <v>0</v>
      </c>
      <c r="CU33" s="75">
        <f t="shared" si="413"/>
        <v>0</v>
      </c>
      <c r="CV33" s="75">
        <f t="shared" ref="CV33:DC33" si="414">IF($CC33=CV$5,$AW33,0)</f>
        <v>0</v>
      </c>
      <c r="CW33" s="75">
        <f t="shared" si="414"/>
        <v>0</v>
      </c>
      <c r="CX33" s="75">
        <f t="shared" si="414"/>
        <v>0</v>
      </c>
      <c r="CY33" s="75">
        <f t="shared" si="414"/>
        <v>0</v>
      </c>
      <c r="CZ33" s="75">
        <f t="shared" si="414"/>
        <v>45558.98035</v>
      </c>
      <c r="DA33" s="75">
        <f t="shared" si="414"/>
        <v>0</v>
      </c>
      <c r="DB33" s="75">
        <f t="shared" si="414"/>
        <v>0</v>
      </c>
      <c r="DC33" s="75">
        <f t="shared" si="414"/>
        <v>0</v>
      </c>
      <c r="DD33" s="75">
        <f t="shared" ref="DD33:DI33" si="415">IF($CD33=DD$5,$BQ33,0)</f>
        <v>0</v>
      </c>
      <c r="DE33" s="75">
        <f t="shared" si="415"/>
        <v>0</v>
      </c>
      <c r="DF33" s="75">
        <f t="shared" si="415"/>
        <v>0</v>
      </c>
      <c r="DG33" s="75">
        <f t="shared" si="415"/>
        <v>0</v>
      </c>
      <c r="DH33" s="75" t="str">
        <f t="shared" si="415"/>
        <v>#REF!</v>
      </c>
      <c r="DI33" s="75">
        <f t="shared" si="415"/>
        <v>0</v>
      </c>
      <c r="DJ33" s="75">
        <f t="shared" ref="DJ33:DO33" si="416">IF($CE33=DJ$5,$BT33,0)</f>
        <v>0</v>
      </c>
      <c r="DK33" s="75">
        <f t="shared" si="416"/>
        <v>0</v>
      </c>
      <c r="DL33" s="75">
        <f t="shared" si="416"/>
        <v>0</v>
      </c>
      <c r="DM33" s="75">
        <f t="shared" si="416"/>
        <v>0</v>
      </c>
      <c r="DN33" s="75" t="str">
        <f t="shared" si="416"/>
        <v>#REF!</v>
      </c>
      <c r="DO33" s="75">
        <f t="shared" si="416"/>
        <v>0</v>
      </c>
      <c r="DP33" s="75">
        <f t="shared" ref="DP33:DU33" si="417">IF($CD33=DP$5,$BR33,0)</f>
        <v>0</v>
      </c>
      <c r="DQ33" s="75">
        <f t="shared" si="417"/>
        <v>0</v>
      </c>
      <c r="DR33" s="75">
        <f t="shared" si="417"/>
        <v>0</v>
      </c>
      <c r="DS33" s="75">
        <f t="shared" si="417"/>
        <v>0</v>
      </c>
      <c r="DT33" s="75">
        <f t="shared" si="417"/>
        <v>11065.23412</v>
      </c>
      <c r="DU33" s="75">
        <f t="shared" si="417"/>
        <v>0</v>
      </c>
      <c r="DV33" s="75">
        <f t="shared" ref="DV33:EA33" si="418">IF($CE33=DV$5,$BU33,0)</f>
        <v>0</v>
      </c>
      <c r="DW33" s="75">
        <f t="shared" si="418"/>
        <v>0</v>
      </c>
      <c r="DX33" s="75">
        <f t="shared" si="418"/>
        <v>0</v>
      </c>
      <c r="DY33" s="75">
        <f t="shared" si="418"/>
        <v>0</v>
      </c>
      <c r="DZ33" s="75">
        <f t="shared" si="418"/>
        <v>3118.9522</v>
      </c>
      <c r="EA33" s="75">
        <f t="shared" si="418"/>
        <v>0</v>
      </c>
      <c r="EB33" s="75">
        <f t="shared" ref="EB33:EG33" si="419">IF($CD33=EB$5,$BS33,0)</f>
        <v>0</v>
      </c>
      <c r="EC33" s="75">
        <f t="shared" si="419"/>
        <v>0</v>
      </c>
      <c r="ED33" s="75">
        <f t="shared" si="419"/>
        <v>0</v>
      </c>
      <c r="EE33" s="75">
        <f t="shared" si="419"/>
        <v>0</v>
      </c>
      <c r="EF33" s="75">
        <f t="shared" si="419"/>
        <v>14447.81364</v>
      </c>
      <c r="EG33" s="75">
        <f t="shared" si="419"/>
        <v>0</v>
      </c>
      <c r="EH33" s="75">
        <f t="shared" ref="EH33:EM33" si="420">IF($CE33=EH$5,$BV33,0)</f>
        <v>0</v>
      </c>
      <c r="EI33" s="75">
        <f t="shared" si="420"/>
        <v>0</v>
      </c>
      <c r="EJ33" s="75">
        <f t="shared" si="420"/>
        <v>0</v>
      </c>
      <c r="EK33" s="75">
        <f t="shared" si="420"/>
        <v>0</v>
      </c>
      <c r="EL33" s="75">
        <f t="shared" si="420"/>
        <v>3189.128625</v>
      </c>
      <c r="EM33" s="75">
        <f t="shared" si="420"/>
        <v>0</v>
      </c>
    </row>
    <row r="34" ht="18.0" customHeight="1">
      <c r="A34" s="18"/>
      <c r="B34" s="19"/>
      <c r="C34" s="28"/>
      <c r="D34" s="43" t="str">
        <f t="shared" ref="D34:F34" si="421">D6</f>
        <v>15-16</v>
      </c>
      <c r="E34" s="43" t="str">
        <f t="shared" si="421"/>
        <v>16-17</v>
      </c>
      <c r="F34" s="43" t="str">
        <f t="shared" si="421"/>
        <v>17-18</v>
      </c>
      <c r="G34" s="142"/>
      <c r="H34" s="142"/>
      <c r="I34" s="142"/>
      <c r="J34" s="142"/>
      <c r="K34" s="142"/>
      <c r="L34" s="142"/>
      <c r="M34" s="98" t="s">
        <v>178</v>
      </c>
      <c r="N34" s="142"/>
      <c r="O34" s="142"/>
      <c r="P34" s="18"/>
      <c r="Q34" s="29" t="s">
        <v>156</v>
      </c>
      <c r="R34" s="28">
        <v>9005.0</v>
      </c>
      <c r="S34" s="28">
        <v>1.0</v>
      </c>
      <c r="T34" s="28">
        <v>180.0</v>
      </c>
      <c r="U34" s="18" t="s">
        <v>159</v>
      </c>
      <c r="V34" s="18" t="s">
        <v>160</v>
      </c>
      <c r="W34" s="71">
        <v>1.0</v>
      </c>
      <c r="X34" s="90">
        <v>36493.0</v>
      </c>
      <c r="Y34" s="77">
        <f>IF(X34&gt;1,ABS(ROUND(($Y$5-X34)/365.25,1))," ")+9.5</f>
        <v>26.1</v>
      </c>
      <c r="Z34" s="77">
        <v>9.5</v>
      </c>
      <c r="AA34" s="28">
        <v>108.0</v>
      </c>
      <c r="AB34" s="28">
        <v>108.0</v>
      </c>
      <c r="AC34" s="28">
        <v>40.0</v>
      </c>
      <c r="AD34" s="92">
        <v>52.0</v>
      </c>
      <c r="AE34" s="28">
        <v>1.0</v>
      </c>
      <c r="AF34" s="28">
        <v>1.0</v>
      </c>
      <c r="AG34" s="28">
        <v>1.0</v>
      </c>
      <c r="AH34" s="28">
        <v>1.0</v>
      </c>
      <c r="AI34" s="28">
        <v>2.0</v>
      </c>
      <c r="AJ34" s="28">
        <v>1.0</v>
      </c>
      <c r="AK34" s="3"/>
      <c r="AL34" s="40" t="s">
        <v>161</v>
      </c>
      <c r="AM34" s="28"/>
      <c r="AN34" s="3"/>
      <c r="AO34" s="84" t="str">
        <f t="shared" si="345"/>
        <v>#REF!</v>
      </c>
      <c r="AP34" s="85" t="str">
        <f t="shared" ref="AP34:AQ34" si="422">AV34-AU34</f>
        <v>#REF!</v>
      </c>
      <c r="AQ34" s="85">
        <f t="shared" si="422"/>
        <v>572.89622</v>
      </c>
      <c r="AR34" s="85" t="str">
        <f t="shared" si="347"/>
        <v>#REF!</v>
      </c>
      <c r="AS34" s="100">
        <f>VLOOKUP(AA34,$C$111:$G$236,3)+(E197*0.01)</f>
        <v>21.942032</v>
      </c>
      <c r="AT34" s="84">
        <f t="shared" si="348"/>
        <v>22.21746288</v>
      </c>
      <c r="AU34" s="94" t="str">
        <f t="shared" si="349"/>
        <v>#REF!</v>
      </c>
      <c r="AV34" s="94">
        <f t="shared" si="252"/>
        <v>45639.42656</v>
      </c>
      <c r="AW34" s="94">
        <f t="shared" si="350"/>
        <v>46212.32278</v>
      </c>
      <c r="AX34" s="94">
        <f t="shared" si="254"/>
        <v>15131.3184</v>
      </c>
      <c r="AY34" s="94">
        <f t="shared" si="255"/>
        <v>15970.41878</v>
      </c>
      <c r="AZ34" s="94">
        <f t="shared" si="256"/>
        <v>17248.05229</v>
      </c>
      <c r="BA34" s="91">
        <f t="shared" ref="BA34:BC34" si="423">$W34*D$84*$AJ34</f>
        <v>250</v>
      </c>
      <c r="BB34" s="91">
        <f t="shared" si="423"/>
        <v>250</v>
      </c>
      <c r="BC34" s="91">
        <f t="shared" si="423"/>
        <v>250</v>
      </c>
      <c r="BD34" s="91" t="str">
        <f t="shared" ref="BD34:BF34" si="424">IF(AU34&gt;=D$43,D$43/1000*D$42*$AE34,IF(MOD(AU34,1000)&gt;0.1,$AE34*D$42*(ABS(AU34/1000)+1),$AE34*D$42*ABS(AU34/1000)))</f>
        <v>#REF!</v>
      </c>
      <c r="BE34" s="91">
        <f t="shared" si="424"/>
        <v>254.651269</v>
      </c>
      <c r="BF34" s="91">
        <f t="shared" si="424"/>
        <v>257.7792824</v>
      </c>
      <c r="BG34" s="91" t="str">
        <f t="shared" si="353"/>
        <v>#REF!</v>
      </c>
      <c r="BH34" s="91">
        <f t="shared" si="46"/>
        <v>2829.644447</v>
      </c>
      <c r="BI34" s="91">
        <f t="shared" si="354"/>
        <v>2865.164012</v>
      </c>
      <c r="BJ34" s="91" t="str">
        <f t="shared" si="355"/>
        <v>#REF!</v>
      </c>
      <c r="BK34" s="91">
        <f t="shared" si="375"/>
        <v>2772.739367</v>
      </c>
      <c r="BL34" s="91" t="str">
        <f t="shared" ref="BL34:BN34" si="425">$AF34*AU34*D$87</f>
        <v>#REF!</v>
      </c>
      <c r="BM34" s="91">
        <f t="shared" si="425"/>
        <v>661.7716851</v>
      </c>
      <c r="BN34" s="91">
        <f t="shared" si="425"/>
        <v>670.0786803</v>
      </c>
      <c r="BO34" s="95">
        <f t="shared" si="260"/>
        <v>72</v>
      </c>
      <c r="BP34" s="95">
        <f t="shared" si="357"/>
        <v>72</v>
      </c>
      <c r="BQ34" s="91" t="str">
        <f t="shared" si="358"/>
        <v>#REF!</v>
      </c>
      <c r="BR34" s="91">
        <f t="shared" si="54"/>
        <v>20038.48618</v>
      </c>
      <c r="BS34" s="91">
        <f t="shared" si="359"/>
        <v>24135.81363</v>
      </c>
      <c r="BT34" s="91" t="str">
        <f t="shared" ref="BT34:BV34" si="426">IF($AG34=0,0,IF($AG34=1,D$50*AU34,IF($AG34=2,AU34*D$56,"Error in col x")))</f>
        <v>#REF!</v>
      </c>
      <c r="BU34" s="91">
        <f t="shared" si="426"/>
        <v>3194.759859</v>
      </c>
      <c r="BV34" s="91">
        <f t="shared" si="426"/>
        <v>3234.862595</v>
      </c>
      <c r="BW34" s="91" t="str">
        <f t="shared" ref="BW34:BY34" si="427">SUM(BQ34,BT34)</f>
        <v>#REF!</v>
      </c>
      <c r="BX34" s="91">
        <f t="shared" si="427"/>
        <v>23233.24604</v>
      </c>
      <c r="BY34" s="91">
        <f t="shared" si="427"/>
        <v>27370.67622</v>
      </c>
      <c r="BZ34" s="14"/>
      <c r="CA34" s="44" t="str">
        <f t="shared" ref="CA34:CB34" si="428">SUM(AU34,BW34)</f>
        <v>#REF!</v>
      </c>
      <c r="CB34" s="44">
        <f t="shared" si="428"/>
        <v>68872.6726</v>
      </c>
      <c r="CC34" s="69">
        <f t="shared" si="59"/>
        <v>90051180</v>
      </c>
      <c r="CD34" s="69">
        <f t="shared" si="60"/>
        <v>90052080</v>
      </c>
      <c r="CE34" s="69">
        <f t="shared" si="429"/>
        <v>90052380</v>
      </c>
      <c r="CF34" s="75">
        <f t="shared" ref="CF34:CM34" si="430">IF($CC34=CF$5,$AU34,0)</f>
        <v>0</v>
      </c>
      <c r="CG34" s="75">
        <f t="shared" si="430"/>
        <v>0</v>
      </c>
      <c r="CH34" s="75">
        <f t="shared" si="430"/>
        <v>0</v>
      </c>
      <c r="CI34" s="75">
        <f t="shared" si="430"/>
        <v>0</v>
      </c>
      <c r="CJ34" s="75" t="str">
        <f t="shared" si="430"/>
        <v>#REF!</v>
      </c>
      <c r="CK34" s="75">
        <f t="shared" si="430"/>
        <v>0</v>
      </c>
      <c r="CL34" s="75">
        <f t="shared" si="430"/>
        <v>0</v>
      </c>
      <c r="CM34" s="75">
        <f t="shared" si="430"/>
        <v>0</v>
      </c>
      <c r="CN34" s="75">
        <f t="shared" ref="CN34:CU34" si="431">IF($CC34=CN$5,$AV34,0)</f>
        <v>0</v>
      </c>
      <c r="CO34" s="75">
        <f t="shared" si="431"/>
        <v>0</v>
      </c>
      <c r="CP34" s="75">
        <f t="shared" si="431"/>
        <v>0</v>
      </c>
      <c r="CQ34" s="75">
        <f t="shared" si="431"/>
        <v>0</v>
      </c>
      <c r="CR34" s="75">
        <f t="shared" si="431"/>
        <v>45639.42656</v>
      </c>
      <c r="CS34" s="75">
        <f t="shared" si="431"/>
        <v>0</v>
      </c>
      <c r="CT34" s="75">
        <f t="shared" si="431"/>
        <v>0</v>
      </c>
      <c r="CU34" s="75">
        <f t="shared" si="431"/>
        <v>0</v>
      </c>
      <c r="CV34" s="75">
        <f t="shared" ref="CV34:DC34" si="432">IF($CC34=CV$5,$AW34,0)</f>
        <v>0</v>
      </c>
      <c r="CW34" s="75">
        <f t="shared" si="432"/>
        <v>0</v>
      </c>
      <c r="CX34" s="75">
        <f t="shared" si="432"/>
        <v>0</v>
      </c>
      <c r="CY34" s="75">
        <f t="shared" si="432"/>
        <v>0</v>
      </c>
      <c r="CZ34" s="75">
        <f t="shared" si="432"/>
        <v>46212.32278</v>
      </c>
      <c r="DA34" s="75">
        <f t="shared" si="432"/>
        <v>0</v>
      </c>
      <c r="DB34" s="75">
        <f t="shared" si="432"/>
        <v>0</v>
      </c>
      <c r="DC34" s="75">
        <f t="shared" si="432"/>
        <v>0</v>
      </c>
      <c r="DD34" s="75">
        <f t="shared" ref="DD34:DI34" si="433">IF($CD34=DD$5,$BQ34,0)</f>
        <v>0</v>
      </c>
      <c r="DE34" s="75">
        <f t="shared" si="433"/>
        <v>0</v>
      </c>
      <c r="DF34" s="75">
        <f t="shared" si="433"/>
        <v>0</v>
      </c>
      <c r="DG34" s="75">
        <f t="shared" si="433"/>
        <v>0</v>
      </c>
      <c r="DH34" s="75" t="str">
        <f t="shared" si="433"/>
        <v>#REF!</v>
      </c>
      <c r="DI34" s="75">
        <f t="shared" si="433"/>
        <v>0</v>
      </c>
      <c r="DJ34" s="75">
        <f t="shared" ref="DJ34:DO34" si="434">IF($CE34=DJ$5,$BT34,0)</f>
        <v>0</v>
      </c>
      <c r="DK34" s="75">
        <f t="shared" si="434"/>
        <v>0</v>
      </c>
      <c r="DL34" s="75">
        <f t="shared" si="434"/>
        <v>0</v>
      </c>
      <c r="DM34" s="75">
        <f t="shared" si="434"/>
        <v>0</v>
      </c>
      <c r="DN34" s="75" t="str">
        <f t="shared" si="434"/>
        <v>#REF!</v>
      </c>
      <c r="DO34" s="75">
        <f t="shared" si="434"/>
        <v>0</v>
      </c>
      <c r="DP34" s="75">
        <f t="shared" ref="DP34:DU34" si="435">IF($CD34=DP$5,$BR34,0)</f>
        <v>0</v>
      </c>
      <c r="DQ34" s="75">
        <f t="shared" si="435"/>
        <v>0</v>
      </c>
      <c r="DR34" s="75">
        <f t="shared" si="435"/>
        <v>0</v>
      </c>
      <c r="DS34" s="75">
        <f t="shared" si="435"/>
        <v>0</v>
      </c>
      <c r="DT34" s="75">
        <f t="shared" si="435"/>
        <v>20038.48618</v>
      </c>
      <c r="DU34" s="75">
        <f t="shared" si="435"/>
        <v>0</v>
      </c>
      <c r="DV34" s="75">
        <f t="shared" ref="DV34:EA34" si="436">IF($CE34=DV$5,$BU34,0)</f>
        <v>0</v>
      </c>
      <c r="DW34" s="75">
        <f t="shared" si="436"/>
        <v>0</v>
      </c>
      <c r="DX34" s="75">
        <f t="shared" si="436"/>
        <v>0</v>
      </c>
      <c r="DY34" s="75">
        <f t="shared" si="436"/>
        <v>0</v>
      </c>
      <c r="DZ34" s="75">
        <f t="shared" si="436"/>
        <v>3194.759859</v>
      </c>
      <c r="EA34" s="75">
        <f t="shared" si="436"/>
        <v>0</v>
      </c>
      <c r="EB34" s="75">
        <f t="shared" ref="EB34:EG34" si="437">IF($CD34=EB$5,$BS34,0)</f>
        <v>0</v>
      </c>
      <c r="EC34" s="75">
        <f t="shared" si="437"/>
        <v>0</v>
      </c>
      <c r="ED34" s="75">
        <f t="shared" si="437"/>
        <v>0</v>
      </c>
      <c r="EE34" s="75">
        <f t="shared" si="437"/>
        <v>0</v>
      </c>
      <c r="EF34" s="75">
        <f t="shared" si="437"/>
        <v>24135.81363</v>
      </c>
      <c r="EG34" s="75">
        <f t="shared" si="437"/>
        <v>0</v>
      </c>
      <c r="EH34" s="75">
        <f t="shared" ref="EH34:EM34" si="438">IF($CE34=EH$5,$BV34,0)</f>
        <v>0</v>
      </c>
      <c r="EI34" s="75">
        <f t="shared" si="438"/>
        <v>0</v>
      </c>
      <c r="EJ34" s="75">
        <f t="shared" si="438"/>
        <v>0</v>
      </c>
      <c r="EK34" s="75">
        <f t="shared" si="438"/>
        <v>0</v>
      </c>
      <c r="EL34" s="75">
        <f t="shared" si="438"/>
        <v>3234.862595</v>
      </c>
      <c r="EM34" s="75">
        <f t="shared" si="438"/>
        <v>0</v>
      </c>
    </row>
    <row r="35" ht="16.5" customHeight="1">
      <c r="A35" s="18"/>
      <c r="B35" s="18"/>
      <c r="C35" s="18"/>
      <c r="D35" s="28"/>
      <c r="E35" s="28"/>
      <c r="F35" s="28"/>
      <c r="G35" s="142"/>
      <c r="H35" s="142"/>
      <c r="I35" s="142"/>
      <c r="J35" s="142"/>
      <c r="K35" s="142"/>
      <c r="L35" s="142"/>
      <c r="M35" s="98" t="s">
        <v>184</v>
      </c>
      <c r="N35" s="142"/>
      <c r="O35" s="142"/>
      <c r="P35" s="18"/>
      <c r="Q35" s="29" t="s">
        <v>156</v>
      </c>
      <c r="R35" s="36">
        <v>9005.0</v>
      </c>
      <c r="S35" s="28">
        <v>1.0</v>
      </c>
      <c r="T35" s="28">
        <v>180.0</v>
      </c>
      <c r="U35" s="70" t="s">
        <v>162</v>
      </c>
      <c r="V35" s="70" t="s">
        <v>163</v>
      </c>
      <c r="W35" s="71">
        <v>1.0</v>
      </c>
      <c r="X35" s="90">
        <v>36770.0</v>
      </c>
      <c r="Y35" s="77">
        <f>IF(X35&gt;1,ABS(ROUND(($Y$5-X35)/365.25,1))," ")+14</f>
        <v>29.8</v>
      </c>
      <c r="Z35" s="145">
        <v>14.0</v>
      </c>
      <c r="AA35" s="36">
        <v>111.0</v>
      </c>
      <c r="AB35" s="36">
        <v>111.0</v>
      </c>
      <c r="AC35" s="17">
        <v>40.0</v>
      </c>
      <c r="AD35" s="92">
        <v>52.0</v>
      </c>
      <c r="AE35" s="28">
        <v>1.0</v>
      </c>
      <c r="AF35" s="28">
        <v>1.0</v>
      </c>
      <c r="AG35" s="28">
        <v>0.0</v>
      </c>
      <c r="AH35" s="28">
        <v>1.0</v>
      </c>
      <c r="AI35" s="28">
        <v>1.0</v>
      </c>
      <c r="AJ35" s="28">
        <v>1.0</v>
      </c>
      <c r="AK35" s="3"/>
      <c r="AL35" s="40"/>
      <c r="AM35" s="28"/>
      <c r="AN35" s="3"/>
      <c r="AO35" s="84" t="str">
        <f t="shared" si="345"/>
        <v>#REF!</v>
      </c>
      <c r="AP35" s="85" t="str">
        <f t="shared" ref="AP35:AQ35" si="439">AV35-AU35</f>
        <v>#REF!</v>
      </c>
      <c r="AQ35" s="85">
        <f t="shared" si="439"/>
        <v>572.89622</v>
      </c>
      <c r="AR35" s="85" t="str">
        <f t="shared" si="347"/>
        <v>#REF!</v>
      </c>
      <c r="AS35" s="100">
        <f>VLOOKUP(AA35,$C$111:$G$236,3)+(E197*0.01)</f>
        <v>26.442032</v>
      </c>
      <c r="AT35" s="84">
        <f t="shared" si="348"/>
        <v>26.71746288</v>
      </c>
      <c r="AU35" s="94" t="str">
        <f t="shared" si="349"/>
        <v>#REF!</v>
      </c>
      <c r="AV35" s="94">
        <f t="shared" si="252"/>
        <v>54999.42656</v>
      </c>
      <c r="AW35" s="94">
        <f t="shared" si="350"/>
        <v>55572.32278</v>
      </c>
      <c r="AX35" s="94">
        <f t="shared" si="254"/>
        <v>6713.6256</v>
      </c>
      <c r="AY35" s="94">
        <f t="shared" si="255"/>
        <v>7085.926656</v>
      </c>
      <c r="AZ35" s="94">
        <f t="shared" si="256"/>
        <v>7652.800788</v>
      </c>
      <c r="BA35" s="91">
        <f t="shared" ref="BA35:BC35" si="440">$W35*D$84*$AJ35</f>
        <v>250</v>
      </c>
      <c r="BB35" s="91">
        <f t="shared" si="440"/>
        <v>250</v>
      </c>
      <c r="BC35" s="91">
        <f t="shared" si="440"/>
        <v>250</v>
      </c>
      <c r="BD35" s="91" t="str">
        <f t="shared" ref="BD35:BF35" si="441">IF(AU35&gt;=D$43,D$43/1000*D$42*$AE35,IF(MOD(AU35,1000)&gt;0.1,$AE35*D$42*(ABS(AU35/1000)+1),$AE35*D$42*ABS(AU35/1000)))</f>
        <v>#REF!</v>
      </c>
      <c r="BE35" s="91">
        <f t="shared" si="441"/>
        <v>305.756869</v>
      </c>
      <c r="BF35" s="91">
        <f t="shared" si="441"/>
        <v>308.8848824</v>
      </c>
      <c r="BG35" s="91" t="str">
        <f t="shared" si="353"/>
        <v>#REF!</v>
      </c>
      <c r="BH35" s="91">
        <f t="shared" si="46"/>
        <v>3409.964447</v>
      </c>
      <c r="BI35" s="91">
        <f t="shared" si="354"/>
        <v>3445.484012</v>
      </c>
      <c r="BJ35" s="91" t="str">
        <f t="shared" si="355"/>
        <v>#REF!</v>
      </c>
      <c r="BK35" s="91">
        <f t="shared" si="375"/>
        <v>3334.339367</v>
      </c>
      <c r="BL35" s="91" t="str">
        <f t="shared" ref="BL35:BN35" si="442">$AF35*AU35*D$87</f>
        <v>#REF!</v>
      </c>
      <c r="BM35" s="91">
        <f t="shared" si="442"/>
        <v>797.4916851</v>
      </c>
      <c r="BN35" s="91">
        <f t="shared" si="442"/>
        <v>805.7986803</v>
      </c>
      <c r="BO35" s="95">
        <f t="shared" si="260"/>
        <v>72</v>
      </c>
      <c r="BP35" s="95">
        <f t="shared" si="357"/>
        <v>72</v>
      </c>
      <c r="BQ35" s="91" t="str">
        <f t="shared" si="358"/>
        <v>#REF!</v>
      </c>
      <c r="BR35" s="91">
        <f t="shared" si="54"/>
        <v>11921.13966</v>
      </c>
      <c r="BS35" s="91">
        <f t="shared" si="359"/>
        <v>15869.30773</v>
      </c>
      <c r="BT35" s="91">
        <f t="shared" ref="BT35:BV35" si="443">IF($AG35=0,0,IF($AG35=1,D$50*AU35,IF($AG35=2,AU35*D$56,"Error in col x")))</f>
        <v>0</v>
      </c>
      <c r="BU35" s="91">
        <f t="shared" si="443"/>
        <v>0</v>
      </c>
      <c r="BV35" s="91">
        <f t="shared" si="443"/>
        <v>0</v>
      </c>
      <c r="BW35" s="91" t="str">
        <f t="shared" ref="BW35:BY35" si="444">SUM(BQ35,BT35)</f>
        <v>#REF!</v>
      </c>
      <c r="BX35" s="91">
        <f t="shared" si="444"/>
        <v>11921.13966</v>
      </c>
      <c r="BY35" s="91">
        <f t="shared" si="444"/>
        <v>15869.30773</v>
      </c>
      <c r="BZ35" s="14"/>
      <c r="CA35" s="44" t="str">
        <f t="shared" ref="CA35:CB35" si="445">SUM(AU35,BW35)</f>
        <v>#REF!</v>
      </c>
      <c r="CB35" s="44">
        <f t="shared" si="445"/>
        <v>66920.56622</v>
      </c>
      <c r="CC35" s="69">
        <f t="shared" si="59"/>
        <v>90051180</v>
      </c>
      <c r="CD35" s="69">
        <f t="shared" si="60"/>
        <v>90052080</v>
      </c>
      <c r="CE35" s="69">
        <f t="shared" si="429"/>
        <v>90052380</v>
      </c>
      <c r="CF35" s="75">
        <f t="shared" ref="CF35:CM35" si="446">IF($CC35=CF$5,$AU35,0)</f>
        <v>0</v>
      </c>
      <c r="CG35" s="75">
        <f t="shared" si="446"/>
        <v>0</v>
      </c>
      <c r="CH35" s="75">
        <f t="shared" si="446"/>
        <v>0</v>
      </c>
      <c r="CI35" s="75">
        <f t="shared" si="446"/>
        <v>0</v>
      </c>
      <c r="CJ35" s="75" t="str">
        <f t="shared" si="446"/>
        <v>#REF!</v>
      </c>
      <c r="CK35" s="75">
        <f t="shared" si="446"/>
        <v>0</v>
      </c>
      <c r="CL35" s="75">
        <f t="shared" si="446"/>
        <v>0</v>
      </c>
      <c r="CM35" s="75">
        <f t="shared" si="446"/>
        <v>0</v>
      </c>
      <c r="CN35" s="75">
        <f t="shared" ref="CN35:CU35" si="447">IF($CC35=CN$5,$AV35,0)</f>
        <v>0</v>
      </c>
      <c r="CO35" s="75">
        <f t="shared" si="447"/>
        <v>0</v>
      </c>
      <c r="CP35" s="75">
        <f t="shared" si="447"/>
        <v>0</v>
      </c>
      <c r="CQ35" s="75">
        <f t="shared" si="447"/>
        <v>0</v>
      </c>
      <c r="CR35" s="75">
        <f t="shared" si="447"/>
        <v>54999.42656</v>
      </c>
      <c r="CS35" s="75">
        <f t="shared" si="447"/>
        <v>0</v>
      </c>
      <c r="CT35" s="75">
        <f t="shared" si="447"/>
        <v>0</v>
      </c>
      <c r="CU35" s="75">
        <f t="shared" si="447"/>
        <v>0</v>
      </c>
      <c r="CV35" s="75">
        <f t="shared" ref="CV35:DC35" si="448">IF($CC35=CV$5,$AW35,0)</f>
        <v>0</v>
      </c>
      <c r="CW35" s="75">
        <f t="shared" si="448"/>
        <v>0</v>
      </c>
      <c r="CX35" s="75">
        <f t="shared" si="448"/>
        <v>0</v>
      </c>
      <c r="CY35" s="75">
        <f t="shared" si="448"/>
        <v>0</v>
      </c>
      <c r="CZ35" s="75">
        <f t="shared" si="448"/>
        <v>55572.32278</v>
      </c>
      <c r="DA35" s="75">
        <f t="shared" si="448"/>
        <v>0</v>
      </c>
      <c r="DB35" s="75">
        <f t="shared" si="448"/>
        <v>0</v>
      </c>
      <c r="DC35" s="75">
        <f t="shared" si="448"/>
        <v>0</v>
      </c>
      <c r="DD35" s="75">
        <f t="shared" ref="DD35:DI35" si="449">IF($CD35=DD$5,$BQ35,0)</f>
        <v>0</v>
      </c>
      <c r="DE35" s="75">
        <f t="shared" si="449"/>
        <v>0</v>
      </c>
      <c r="DF35" s="75">
        <f t="shared" si="449"/>
        <v>0</v>
      </c>
      <c r="DG35" s="75">
        <f t="shared" si="449"/>
        <v>0</v>
      </c>
      <c r="DH35" s="75" t="str">
        <f t="shared" si="449"/>
        <v>#REF!</v>
      </c>
      <c r="DI35" s="75">
        <f t="shared" si="449"/>
        <v>0</v>
      </c>
      <c r="DJ35" s="75">
        <f t="shared" ref="DJ35:DO35" si="450">IF($CE35=DJ$5,$BT35,0)</f>
        <v>0</v>
      </c>
      <c r="DK35" s="75">
        <f t="shared" si="450"/>
        <v>0</v>
      </c>
      <c r="DL35" s="75">
        <f t="shared" si="450"/>
        <v>0</v>
      </c>
      <c r="DM35" s="75">
        <f t="shared" si="450"/>
        <v>0</v>
      </c>
      <c r="DN35" s="75">
        <f t="shared" si="450"/>
        <v>0</v>
      </c>
      <c r="DO35" s="75">
        <f t="shared" si="450"/>
        <v>0</v>
      </c>
      <c r="DP35" s="75">
        <f t="shared" ref="DP35:DU35" si="451">IF($CD35=DP$5,$BR35,0)</f>
        <v>0</v>
      </c>
      <c r="DQ35" s="75">
        <f t="shared" si="451"/>
        <v>0</v>
      </c>
      <c r="DR35" s="75">
        <f t="shared" si="451"/>
        <v>0</v>
      </c>
      <c r="DS35" s="75">
        <f t="shared" si="451"/>
        <v>0</v>
      </c>
      <c r="DT35" s="75">
        <f t="shared" si="451"/>
        <v>11921.13966</v>
      </c>
      <c r="DU35" s="75">
        <f t="shared" si="451"/>
        <v>0</v>
      </c>
      <c r="DV35" s="75">
        <f t="shared" ref="DV35:EA35" si="452">IF($CE35=DV$5,$BU35,0)</f>
        <v>0</v>
      </c>
      <c r="DW35" s="75">
        <f t="shared" si="452"/>
        <v>0</v>
      </c>
      <c r="DX35" s="75">
        <f t="shared" si="452"/>
        <v>0</v>
      </c>
      <c r="DY35" s="75">
        <f t="shared" si="452"/>
        <v>0</v>
      </c>
      <c r="DZ35" s="75">
        <f t="shared" si="452"/>
        <v>0</v>
      </c>
      <c r="EA35" s="75">
        <f t="shared" si="452"/>
        <v>0</v>
      </c>
      <c r="EB35" s="75">
        <f t="shared" ref="EB35:EG35" si="453">IF($CD35=EB$5,$BS35,0)</f>
        <v>0</v>
      </c>
      <c r="EC35" s="75">
        <f t="shared" si="453"/>
        <v>0</v>
      </c>
      <c r="ED35" s="75">
        <f t="shared" si="453"/>
        <v>0</v>
      </c>
      <c r="EE35" s="75">
        <f t="shared" si="453"/>
        <v>0</v>
      </c>
      <c r="EF35" s="75">
        <f t="shared" si="453"/>
        <v>15869.30773</v>
      </c>
      <c r="EG35" s="75">
        <f t="shared" si="453"/>
        <v>0</v>
      </c>
      <c r="EH35" s="75">
        <f t="shared" ref="EH35:EM35" si="454">IF($CE35=EH$5,$BV35,0)</f>
        <v>0</v>
      </c>
      <c r="EI35" s="75">
        <f t="shared" si="454"/>
        <v>0</v>
      </c>
      <c r="EJ35" s="75">
        <f t="shared" si="454"/>
        <v>0</v>
      </c>
      <c r="EK35" s="75">
        <f t="shared" si="454"/>
        <v>0</v>
      </c>
      <c r="EL35" s="75">
        <f t="shared" si="454"/>
        <v>0</v>
      </c>
      <c r="EM35" s="75">
        <f t="shared" si="454"/>
        <v>0</v>
      </c>
    </row>
    <row r="36" ht="15.75" customHeight="1">
      <c r="A36" s="18"/>
      <c r="B36" s="112" t="s">
        <v>164</v>
      </c>
      <c r="C36" s="18"/>
      <c r="D36" s="18"/>
      <c r="E36" s="18"/>
      <c r="F36" s="18"/>
      <c r="G36" s="142"/>
      <c r="H36" s="142"/>
      <c r="I36" s="142"/>
      <c r="J36" s="142"/>
      <c r="K36" s="142"/>
      <c r="L36" s="142"/>
      <c r="M36" s="98" t="s">
        <v>178</v>
      </c>
      <c r="N36" s="142"/>
      <c r="O36" s="142"/>
      <c r="P36" s="18"/>
      <c r="Q36" s="29" t="s">
        <v>156</v>
      </c>
      <c r="R36" s="28">
        <v>9005.0</v>
      </c>
      <c r="S36" s="28">
        <v>1.0</v>
      </c>
      <c r="T36" s="28">
        <v>180.0</v>
      </c>
      <c r="U36" s="18" t="s">
        <v>165</v>
      </c>
      <c r="V36" s="18" t="s">
        <v>166</v>
      </c>
      <c r="W36" s="71">
        <v>1.0</v>
      </c>
      <c r="X36" s="90">
        <v>34414.0</v>
      </c>
      <c r="Y36" s="77">
        <f>IF(X36&gt;1,ABS(ROUND(($Y$5-X36)/365.25,1))," ")+4</f>
        <v>26.3</v>
      </c>
      <c r="Z36" s="77">
        <v>4.0</v>
      </c>
      <c r="AA36" s="28">
        <v>108.0</v>
      </c>
      <c r="AB36" s="28">
        <v>108.0</v>
      </c>
      <c r="AC36" s="28">
        <v>40.0</v>
      </c>
      <c r="AD36" s="92">
        <v>52.0</v>
      </c>
      <c r="AE36" s="28">
        <v>1.0</v>
      </c>
      <c r="AF36" s="28">
        <v>1.0</v>
      </c>
      <c r="AG36" s="28">
        <v>1.0</v>
      </c>
      <c r="AH36" s="28">
        <v>1.0</v>
      </c>
      <c r="AI36" s="28">
        <v>1.0</v>
      </c>
      <c r="AJ36" s="28">
        <v>1.0</v>
      </c>
      <c r="AK36" s="3"/>
      <c r="AL36" s="40" t="s">
        <v>167</v>
      </c>
      <c r="AM36" s="28"/>
      <c r="AN36" s="3"/>
      <c r="AO36" s="84" t="str">
        <f t="shared" si="345"/>
        <v>#REF!</v>
      </c>
      <c r="AP36" s="85" t="str">
        <f t="shared" ref="AP36:AQ36" si="455">AV36-AU36</f>
        <v>#REF!</v>
      </c>
      <c r="AQ36" s="85">
        <f t="shared" si="455"/>
        <v>572.89622</v>
      </c>
      <c r="AR36" s="85" t="str">
        <f t="shared" si="347"/>
        <v>#REF!</v>
      </c>
      <c r="AS36" s="100">
        <f>VLOOKUP(AA36,$C$111:$G$236,3)+(E197*0.01)</f>
        <v>21.942032</v>
      </c>
      <c r="AT36" s="84">
        <f t="shared" si="348"/>
        <v>22.21746288</v>
      </c>
      <c r="AU36" s="94" t="str">
        <f t="shared" si="349"/>
        <v>#REF!</v>
      </c>
      <c r="AV36" s="94">
        <f t="shared" si="252"/>
        <v>45639.42656</v>
      </c>
      <c r="AW36" s="94">
        <f t="shared" si="350"/>
        <v>46212.32278</v>
      </c>
      <c r="AX36" s="94">
        <f t="shared" si="254"/>
        <v>6713.6256</v>
      </c>
      <c r="AY36" s="94">
        <f t="shared" si="255"/>
        <v>7085.926656</v>
      </c>
      <c r="AZ36" s="94">
        <f t="shared" si="256"/>
        <v>7652.800788</v>
      </c>
      <c r="BA36" s="91">
        <f t="shared" ref="BA36:BC36" si="456">$W36*D$84*$AJ36</f>
        <v>250</v>
      </c>
      <c r="BB36" s="91">
        <f t="shared" si="456"/>
        <v>250</v>
      </c>
      <c r="BC36" s="91">
        <f t="shared" si="456"/>
        <v>250</v>
      </c>
      <c r="BD36" s="91" t="str">
        <f t="shared" ref="BD36:BF36" si="457">IF(AU36&gt;=D$43,D$43/1000*D$42*$AE36,IF(MOD(AU36,1000)&gt;0.1,$AE36*D$42*(ABS(AU36/1000)+1),$AE36*D$42*ABS(AU36/1000)))</f>
        <v>#REF!</v>
      </c>
      <c r="BE36" s="91">
        <f t="shared" si="457"/>
        <v>254.651269</v>
      </c>
      <c r="BF36" s="91">
        <f t="shared" si="457"/>
        <v>257.7792824</v>
      </c>
      <c r="BG36" s="91" t="str">
        <f t="shared" si="353"/>
        <v>#REF!</v>
      </c>
      <c r="BH36" s="91">
        <f t="shared" si="46"/>
        <v>2829.644447</v>
      </c>
      <c r="BI36" s="91">
        <f t="shared" si="354"/>
        <v>2865.164012</v>
      </c>
      <c r="BJ36" s="91" t="str">
        <f t="shared" si="355"/>
        <v>#REF!</v>
      </c>
      <c r="BK36" s="91">
        <f t="shared" si="375"/>
        <v>2772.739367</v>
      </c>
      <c r="BL36" s="91" t="str">
        <f t="shared" ref="BL36:BN36" si="458">$AF36*AU36*D$87</f>
        <v>#REF!</v>
      </c>
      <c r="BM36" s="91">
        <f t="shared" si="458"/>
        <v>661.7716851</v>
      </c>
      <c r="BN36" s="91">
        <f t="shared" si="458"/>
        <v>670.0786803</v>
      </c>
      <c r="BO36" s="95">
        <f t="shared" si="260"/>
        <v>72</v>
      </c>
      <c r="BP36" s="95">
        <f t="shared" si="357"/>
        <v>72</v>
      </c>
      <c r="BQ36" s="91" t="str">
        <f t="shared" si="358"/>
        <v>#REF!</v>
      </c>
      <c r="BR36" s="91">
        <f t="shared" si="54"/>
        <v>11153.99406</v>
      </c>
      <c r="BS36" s="91">
        <f t="shared" si="359"/>
        <v>14540.56213</v>
      </c>
      <c r="BT36" s="91" t="str">
        <f t="shared" ref="BT36:BV36" si="459">IF($AG36=0,0,IF($AG36=1,D$50*AU36,IF($AG36=2,AU36*D$56,"Error in col x")))</f>
        <v>#REF!</v>
      </c>
      <c r="BU36" s="91">
        <f t="shared" si="459"/>
        <v>3194.759859</v>
      </c>
      <c r="BV36" s="91">
        <f t="shared" si="459"/>
        <v>3234.862595</v>
      </c>
      <c r="BW36" s="91" t="str">
        <f t="shared" ref="BW36:BY36" si="460">SUM(BQ36,BT36)</f>
        <v>#REF!</v>
      </c>
      <c r="BX36" s="91">
        <f t="shared" si="460"/>
        <v>14348.75392</v>
      </c>
      <c r="BY36" s="91">
        <f t="shared" si="460"/>
        <v>17775.42472</v>
      </c>
      <c r="BZ36" s="14"/>
      <c r="CA36" s="44" t="str">
        <f t="shared" ref="CA36:CB36" si="461">SUM(AU36,BW36)</f>
        <v>#REF!</v>
      </c>
      <c r="CB36" s="44">
        <f t="shared" si="461"/>
        <v>59988.18048</v>
      </c>
      <c r="CC36" s="69">
        <f t="shared" si="59"/>
        <v>90051180</v>
      </c>
      <c r="CD36" s="69">
        <f t="shared" si="60"/>
        <v>90052080</v>
      </c>
      <c r="CE36" s="69">
        <f t="shared" si="429"/>
        <v>90052380</v>
      </c>
      <c r="CF36" s="75">
        <f t="shared" ref="CF36:CM36" si="462">IF($CC36=CF$5,$AU36,0)</f>
        <v>0</v>
      </c>
      <c r="CG36" s="75">
        <f t="shared" si="462"/>
        <v>0</v>
      </c>
      <c r="CH36" s="75">
        <f t="shared" si="462"/>
        <v>0</v>
      </c>
      <c r="CI36" s="75">
        <f t="shared" si="462"/>
        <v>0</v>
      </c>
      <c r="CJ36" s="75" t="str">
        <f t="shared" si="462"/>
        <v>#REF!</v>
      </c>
      <c r="CK36" s="75">
        <f t="shared" si="462"/>
        <v>0</v>
      </c>
      <c r="CL36" s="75">
        <f t="shared" si="462"/>
        <v>0</v>
      </c>
      <c r="CM36" s="75">
        <f t="shared" si="462"/>
        <v>0</v>
      </c>
      <c r="CN36" s="75">
        <f t="shared" ref="CN36:CU36" si="463">IF($CC36=CN$5,$AV36,0)</f>
        <v>0</v>
      </c>
      <c r="CO36" s="75">
        <f t="shared" si="463"/>
        <v>0</v>
      </c>
      <c r="CP36" s="75">
        <f t="shared" si="463"/>
        <v>0</v>
      </c>
      <c r="CQ36" s="75">
        <f t="shared" si="463"/>
        <v>0</v>
      </c>
      <c r="CR36" s="75">
        <f t="shared" si="463"/>
        <v>45639.42656</v>
      </c>
      <c r="CS36" s="75">
        <f t="shared" si="463"/>
        <v>0</v>
      </c>
      <c r="CT36" s="75">
        <f t="shared" si="463"/>
        <v>0</v>
      </c>
      <c r="CU36" s="75">
        <f t="shared" si="463"/>
        <v>0</v>
      </c>
      <c r="CV36" s="75">
        <f t="shared" ref="CV36:DC36" si="464">IF($CC36=CV$5,$AW36,0)</f>
        <v>0</v>
      </c>
      <c r="CW36" s="75">
        <f t="shared" si="464"/>
        <v>0</v>
      </c>
      <c r="CX36" s="75">
        <f t="shared" si="464"/>
        <v>0</v>
      </c>
      <c r="CY36" s="75">
        <f t="shared" si="464"/>
        <v>0</v>
      </c>
      <c r="CZ36" s="75">
        <f t="shared" si="464"/>
        <v>46212.32278</v>
      </c>
      <c r="DA36" s="75">
        <f t="shared" si="464"/>
        <v>0</v>
      </c>
      <c r="DB36" s="75">
        <f t="shared" si="464"/>
        <v>0</v>
      </c>
      <c r="DC36" s="75">
        <f t="shared" si="464"/>
        <v>0</v>
      </c>
      <c r="DD36" s="75">
        <f t="shared" ref="DD36:DI36" si="465">IF($CD36=DD$5,$BQ36,0)</f>
        <v>0</v>
      </c>
      <c r="DE36" s="75">
        <f t="shared" si="465"/>
        <v>0</v>
      </c>
      <c r="DF36" s="75">
        <f t="shared" si="465"/>
        <v>0</v>
      </c>
      <c r="DG36" s="75">
        <f t="shared" si="465"/>
        <v>0</v>
      </c>
      <c r="DH36" s="75" t="str">
        <f t="shared" si="465"/>
        <v>#REF!</v>
      </c>
      <c r="DI36" s="75">
        <f t="shared" si="465"/>
        <v>0</v>
      </c>
      <c r="DJ36" s="75">
        <f t="shared" ref="DJ36:DO36" si="466">IF($CE36=DJ$5,$BT36,0)</f>
        <v>0</v>
      </c>
      <c r="DK36" s="75">
        <f t="shared" si="466"/>
        <v>0</v>
      </c>
      <c r="DL36" s="75">
        <f t="shared" si="466"/>
        <v>0</v>
      </c>
      <c r="DM36" s="75">
        <f t="shared" si="466"/>
        <v>0</v>
      </c>
      <c r="DN36" s="75" t="str">
        <f t="shared" si="466"/>
        <v>#REF!</v>
      </c>
      <c r="DO36" s="75">
        <f t="shared" si="466"/>
        <v>0</v>
      </c>
      <c r="DP36" s="75">
        <f t="shared" ref="DP36:DU36" si="467">IF($CD36=DP$5,$BR36,0)</f>
        <v>0</v>
      </c>
      <c r="DQ36" s="75">
        <f t="shared" si="467"/>
        <v>0</v>
      </c>
      <c r="DR36" s="75">
        <f t="shared" si="467"/>
        <v>0</v>
      </c>
      <c r="DS36" s="75">
        <f t="shared" si="467"/>
        <v>0</v>
      </c>
      <c r="DT36" s="75">
        <f t="shared" si="467"/>
        <v>11153.99406</v>
      </c>
      <c r="DU36" s="75">
        <f t="shared" si="467"/>
        <v>0</v>
      </c>
      <c r="DV36" s="75">
        <f t="shared" ref="DV36:EA36" si="468">IF($CE36=DV$5,$BU36,0)</f>
        <v>0</v>
      </c>
      <c r="DW36" s="75">
        <f t="shared" si="468"/>
        <v>0</v>
      </c>
      <c r="DX36" s="75">
        <f t="shared" si="468"/>
        <v>0</v>
      </c>
      <c r="DY36" s="75">
        <f t="shared" si="468"/>
        <v>0</v>
      </c>
      <c r="DZ36" s="75">
        <f t="shared" si="468"/>
        <v>3194.759859</v>
      </c>
      <c r="EA36" s="75">
        <f t="shared" si="468"/>
        <v>0</v>
      </c>
      <c r="EB36" s="75">
        <f t="shared" ref="EB36:EG36" si="469">IF($CD36=EB$5,$BS36,0)</f>
        <v>0</v>
      </c>
      <c r="EC36" s="75">
        <f t="shared" si="469"/>
        <v>0</v>
      </c>
      <c r="ED36" s="75">
        <f t="shared" si="469"/>
        <v>0</v>
      </c>
      <c r="EE36" s="75">
        <f t="shared" si="469"/>
        <v>0</v>
      </c>
      <c r="EF36" s="75">
        <f t="shared" si="469"/>
        <v>14540.56213</v>
      </c>
      <c r="EG36" s="75">
        <f t="shared" si="469"/>
        <v>0</v>
      </c>
      <c r="EH36" s="75">
        <f t="shared" ref="EH36:EM36" si="470">IF($CE36=EH$5,$BV36,0)</f>
        <v>0</v>
      </c>
      <c r="EI36" s="75">
        <f t="shared" si="470"/>
        <v>0</v>
      </c>
      <c r="EJ36" s="75">
        <f t="shared" si="470"/>
        <v>0</v>
      </c>
      <c r="EK36" s="75">
        <f t="shared" si="470"/>
        <v>0</v>
      </c>
      <c r="EL36" s="75">
        <f t="shared" si="470"/>
        <v>3234.862595</v>
      </c>
      <c r="EM36" s="75">
        <f t="shared" si="470"/>
        <v>0</v>
      </c>
    </row>
    <row r="37" ht="14.25" customHeight="1">
      <c r="A37" s="18"/>
      <c r="B37" s="18" t="s">
        <v>168</v>
      </c>
      <c r="C37" s="18"/>
      <c r="D37" s="28"/>
      <c r="E37" s="146">
        <v>0.0</v>
      </c>
      <c r="F37" s="146">
        <v>0.0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8"/>
      <c r="Q37" s="140" t="s">
        <v>169</v>
      </c>
      <c r="R37" s="36">
        <v>9005.0</v>
      </c>
      <c r="S37" s="28">
        <v>1.0</v>
      </c>
      <c r="T37" s="28">
        <v>180.0</v>
      </c>
      <c r="U37" s="39" t="s">
        <v>170</v>
      </c>
      <c r="V37" s="70" t="s">
        <v>171</v>
      </c>
      <c r="W37" s="71">
        <v>1.0</v>
      </c>
      <c r="X37" s="90"/>
      <c r="Y37" s="77" t="str">
        <f t="shared" ref="Y37:Y38" si="486">IF(X37&gt;1,ABS(ROUND(($Y$5-X37)/365.25,1))," ")</f>
        <v> </v>
      </c>
      <c r="Z37" s="77"/>
      <c r="AA37" s="36">
        <v>113.0</v>
      </c>
      <c r="AB37" s="36">
        <v>113.0</v>
      </c>
      <c r="AC37" s="28">
        <v>40.0</v>
      </c>
      <c r="AD37" s="92">
        <v>52.0</v>
      </c>
      <c r="AE37" s="28">
        <v>1.0</v>
      </c>
      <c r="AF37" s="28">
        <v>1.0</v>
      </c>
      <c r="AG37" s="28">
        <v>1.0</v>
      </c>
      <c r="AH37" s="28">
        <v>1.0</v>
      </c>
      <c r="AI37" s="28">
        <v>2.0</v>
      </c>
      <c r="AJ37" s="28">
        <v>1.0</v>
      </c>
      <c r="AK37" s="3"/>
      <c r="AL37" s="19" t="s">
        <v>7</v>
      </c>
      <c r="AM37" s="28"/>
      <c r="AN37" s="3"/>
      <c r="AO37" s="84" t="str">
        <f t="shared" si="345"/>
        <v>#REF!</v>
      </c>
      <c r="AP37" s="85" t="str">
        <f t="shared" ref="AP37:AQ37" si="471">AV37-AU37</f>
        <v>#REF!</v>
      </c>
      <c r="AQ37" s="85">
        <f t="shared" si="471"/>
        <v>1122.0183</v>
      </c>
      <c r="AR37" s="85" t="str">
        <f t="shared" si="347"/>
        <v>#REF!</v>
      </c>
      <c r="AS37" s="84">
        <f>VLOOKUP(AA37,$C$111:$G$236,3)</f>
        <v>23.97475</v>
      </c>
      <c r="AT37" s="84">
        <f t="shared" si="348"/>
        <v>24.51418188</v>
      </c>
      <c r="AU37" s="94" t="str">
        <f t="shared" si="349"/>
        <v>#REF!</v>
      </c>
      <c r="AV37" s="94">
        <f t="shared" si="252"/>
        <v>49867.48</v>
      </c>
      <c r="AW37" s="94">
        <f t="shared" si="350"/>
        <v>50989.4983</v>
      </c>
      <c r="AX37" s="94">
        <f t="shared" si="254"/>
        <v>15131.3184</v>
      </c>
      <c r="AY37" s="94">
        <f t="shared" si="255"/>
        <v>15970.41878</v>
      </c>
      <c r="AZ37" s="94">
        <f t="shared" si="256"/>
        <v>17248.05229</v>
      </c>
      <c r="BA37" s="91">
        <f t="shared" ref="BA37:BA38" si="488">$W37*D$84*$AJ37</f>
        <v>250</v>
      </c>
      <c r="BB37" s="91">
        <f t="shared" ref="BB37:BB38" si="489">443.88*1.08*W37</f>
        <v>479.3904</v>
      </c>
      <c r="BC37" s="91">
        <f t="shared" ref="BC37:BC38" si="490">$W37*F$84*$AJ37</f>
        <v>250</v>
      </c>
      <c r="BD37" s="91" t="str">
        <f t="shared" ref="BD37:BF37" si="472">IF(AU37&gt;=D$43,D$43/1000*D$42*$AE37,IF(MOD(AU37,1000)&gt;0.1,$AE37*D$42*(ABS(AU37/1000)+1),$AE37*D$42*ABS(AU37/1000)))</f>
        <v>#REF!</v>
      </c>
      <c r="BE37" s="91">
        <f t="shared" si="472"/>
        <v>277.7364408</v>
      </c>
      <c r="BF37" s="91">
        <f t="shared" si="472"/>
        <v>283.8626607</v>
      </c>
      <c r="BG37" s="91" t="str">
        <f t="shared" si="353"/>
        <v>#REF!</v>
      </c>
      <c r="BH37" s="91">
        <f t="shared" si="46"/>
        <v>3091.78376</v>
      </c>
      <c r="BI37" s="91">
        <f t="shared" si="354"/>
        <v>3161.348895</v>
      </c>
      <c r="BJ37" s="91" t="str">
        <f t="shared" si="355"/>
        <v>#REF!</v>
      </c>
      <c r="BK37" s="91">
        <f t="shared" si="375"/>
        <v>3059.369898</v>
      </c>
      <c r="BL37" s="91" t="str">
        <f t="shared" ref="BL37:BN37" si="473">$AF37*AU37*D$87</f>
        <v>#REF!</v>
      </c>
      <c r="BM37" s="91">
        <f t="shared" si="473"/>
        <v>723.07846</v>
      </c>
      <c r="BN37" s="91">
        <f t="shared" si="473"/>
        <v>739.3477254</v>
      </c>
      <c r="BO37" s="95">
        <f t="shared" si="260"/>
        <v>72</v>
      </c>
      <c r="BP37" s="95">
        <f t="shared" si="357"/>
        <v>72</v>
      </c>
      <c r="BQ37" s="91" t="str">
        <f t="shared" si="358"/>
        <v>#REF!</v>
      </c>
      <c r="BR37" s="91">
        <f t="shared" si="54"/>
        <v>20614.40784</v>
      </c>
      <c r="BS37" s="91">
        <f t="shared" si="359"/>
        <v>24813.98147</v>
      </c>
      <c r="BT37" s="91" t="str">
        <f t="shared" ref="BT37:BV37" si="474">IF($AG37=0,0,IF($AG37=1,D$50*AU37,IF($AG37=2,AU37*D$56,"Error in col x")))</f>
        <v>#REF!</v>
      </c>
      <c r="BU37" s="91">
        <f t="shared" si="474"/>
        <v>3490.7236</v>
      </c>
      <c r="BV37" s="91">
        <f t="shared" si="474"/>
        <v>3569.264881</v>
      </c>
      <c r="BW37" s="91" t="str">
        <f t="shared" ref="BW37:BY37" si="475">SUM(BQ37,BT37)</f>
        <v>#REF!</v>
      </c>
      <c r="BX37" s="91">
        <f t="shared" si="475"/>
        <v>24105.13144</v>
      </c>
      <c r="BY37" s="91">
        <f t="shared" si="475"/>
        <v>28383.24635</v>
      </c>
      <c r="BZ37" s="14"/>
      <c r="CA37" s="44" t="str">
        <f t="shared" ref="CA37:CB37" si="476">SUM(AU37,BW37)</f>
        <v>#REF!</v>
      </c>
      <c r="CB37" s="44">
        <f t="shared" si="476"/>
        <v>73972.61144</v>
      </c>
      <c r="CC37" s="69">
        <f t="shared" si="59"/>
        <v>90051180</v>
      </c>
      <c r="CD37" s="69">
        <f t="shared" si="60"/>
        <v>90052080</v>
      </c>
      <c r="CE37" s="69">
        <f t="shared" si="429"/>
        <v>90052380</v>
      </c>
      <c r="CF37" s="75">
        <f t="shared" ref="CF37:CM37" si="477">IF($CC37=CF$5,$AU37,0)</f>
        <v>0</v>
      </c>
      <c r="CG37" s="75">
        <f t="shared" si="477"/>
        <v>0</v>
      </c>
      <c r="CH37" s="75">
        <f t="shared" si="477"/>
        <v>0</v>
      </c>
      <c r="CI37" s="75">
        <f t="shared" si="477"/>
        <v>0</v>
      </c>
      <c r="CJ37" s="75" t="str">
        <f t="shared" si="477"/>
        <v>#REF!</v>
      </c>
      <c r="CK37" s="75">
        <f t="shared" si="477"/>
        <v>0</v>
      </c>
      <c r="CL37" s="75">
        <f t="shared" si="477"/>
        <v>0</v>
      </c>
      <c r="CM37" s="75">
        <f t="shared" si="477"/>
        <v>0</v>
      </c>
      <c r="CN37" s="75">
        <f t="shared" ref="CN37:CU37" si="478">IF($CC37=CN$5,$AV37,0)</f>
        <v>0</v>
      </c>
      <c r="CO37" s="75">
        <f t="shared" si="478"/>
        <v>0</v>
      </c>
      <c r="CP37" s="75">
        <f t="shared" si="478"/>
        <v>0</v>
      </c>
      <c r="CQ37" s="75">
        <f t="shared" si="478"/>
        <v>0</v>
      </c>
      <c r="CR37" s="75">
        <f t="shared" si="478"/>
        <v>49867.48</v>
      </c>
      <c r="CS37" s="75">
        <f t="shared" si="478"/>
        <v>0</v>
      </c>
      <c r="CT37" s="75">
        <f t="shared" si="478"/>
        <v>0</v>
      </c>
      <c r="CU37" s="75">
        <f t="shared" si="478"/>
        <v>0</v>
      </c>
      <c r="CV37" s="75">
        <f t="shared" ref="CV37:DC37" si="479">IF($CC37=CV$5,$AW37,0)</f>
        <v>0</v>
      </c>
      <c r="CW37" s="75">
        <f t="shared" si="479"/>
        <v>0</v>
      </c>
      <c r="CX37" s="75">
        <f t="shared" si="479"/>
        <v>0</v>
      </c>
      <c r="CY37" s="75">
        <f t="shared" si="479"/>
        <v>0</v>
      </c>
      <c r="CZ37" s="75">
        <f t="shared" si="479"/>
        <v>50989.4983</v>
      </c>
      <c r="DA37" s="75">
        <f t="shared" si="479"/>
        <v>0</v>
      </c>
      <c r="DB37" s="75">
        <f t="shared" si="479"/>
        <v>0</v>
      </c>
      <c r="DC37" s="75">
        <f t="shared" si="479"/>
        <v>0</v>
      </c>
      <c r="DD37" s="75">
        <f t="shared" ref="DD37:DI37" si="480">IF($CD37=DD$5,$BQ37,0)</f>
        <v>0</v>
      </c>
      <c r="DE37" s="75">
        <f t="shared" si="480"/>
        <v>0</v>
      </c>
      <c r="DF37" s="75">
        <f t="shared" si="480"/>
        <v>0</v>
      </c>
      <c r="DG37" s="75">
        <f t="shared" si="480"/>
        <v>0</v>
      </c>
      <c r="DH37" s="75" t="str">
        <f t="shared" si="480"/>
        <v>#REF!</v>
      </c>
      <c r="DI37" s="75">
        <f t="shared" si="480"/>
        <v>0</v>
      </c>
      <c r="DJ37" s="75">
        <f t="shared" ref="DJ37:DO37" si="481">IF($CE37=DJ$5,$BT37,0)</f>
        <v>0</v>
      </c>
      <c r="DK37" s="75">
        <f t="shared" si="481"/>
        <v>0</v>
      </c>
      <c r="DL37" s="75">
        <f t="shared" si="481"/>
        <v>0</v>
      </c>
      <c r="DM37" s="75">
        <f t="shared" si="481"/>
        <v>0</v>
      </c>
      <c r="DN37" s="75" t="str">
        <f t="shared" si="481"/>
        <v>#REF!</v>
      </c>
      <c r="DO37" s="75">
        <f t="shared" si="481"/>
        <v>0</v>
      </c>
      <c r="DP37" s="75">
        <f t="shared" ref="DP37:DU37" si="482">IF($CD37=DP$5,$BR37,0)</f>
        <v>0</v>
      </c>
      <c r="DQ37" s="75">
        <f t="shared" si="482"/>
        <v>0</v>
      </c>
      <c r="DR37" s="75">
        <f t="shared" si="482"/>
        <v>0</v>
      </c>
      <c r="DS37" s="75">
        <f t="shared" si="482"/>
        <v>0</v>
      </c>
      <c r="DT37" s="75">
        <f t="shared" si="482"/>
        <v>20614.40784</v>
      </c>
      <c r="DU37" s="75">
        <f t="shared" si="482"/>
        <v>0</v>
      </c>
      <c r="DV37" s="75">
        <f t="shared" ref="DV37:EA37" si="483">IF($CE37=DV$5,$BU37,0)</f>
        <v>0</v>
      </c>
      <c r="DW37" s="75">
        <f t="shared" si="483"/>
        <v>0</v>
      </c>
      <c r="DX37" s="75">
        <f t="shared" si="483"/>
        <v>0</v>
      </c>
      <c r="DY37" s="75">
        <f t="shared" si="483"/>
        <v>0</v>
      </c>
      <c r="DZ37" s="75">
        <f t="shared" si="483"/>
        <v>3490.7236</v>
      </c>
      <c r="EA37" s="75">
        <f t="shared" si="483"/>
        <v>0</v>
      </c>
      <c r="EB37" s="75">
        <f t="shared" ref="EB37:EG37" si="484">IF($CD37=EB$5,$BS37,0)</f>
        <v>0</v>
      </c>
      <c r="EC37" s="75">
        <f t="shared" si="484"/>
        <v>0</v>
      </c>
      <c r="ED37" s="75">
        <f t="shared" si="484"/>
        <v>0</v>
      </c>
      <c r="EE37" s="75">
        <f t="shared" si="484"/>
        <v>0</v>
      </c>
      <c r="EF37" s="75">
        <f t="shared" si="484"/>
        <v>24813.98147</v>
      </c>
      <c r="EG37" s="75">
        <f t="shared" si="484"/>
        <v>0</v>
      </c>
      <c r="EH37" s="75">
        <f t="shared" ref="EH37:EM37" si="485">IF($CE37=EH$5,$BV37,0)</f>
        <v>0</v>
      </c>
      <c r="EI37" s="75">
        <f t="shared" si="485"/>
        <v>0</v>
      </c>
      <c r="EJ37" s="75">
        <f t="shared" si="485"/>
        <v>0</v>
      </c>
      <c r="EK37" s="75">
        <f t="shared" si="485"/>
        <v>0</v>
      </c>
      <c r="EL37" s="75">
        <f t="shared" si="485"/>
        <v>3569.264881</v>
      </c>
      <c r="EM37" s="75">
        <f t="shared" si="485"/>
        <v>0</v>
      </c>
    </row>
    <row r="38" ht="27.75" customHeight="1">
      <c r="A38" s="18"/>
      <c r="B38" s="126" t="s">
        <v>172</v>
      </c>
      <c r="C38" s="18"/>
      <c r="D38" s="146">
        <v>0.06</v>
      </c>
      <c r="E38" s="146">
        <v>0.06</v>
      </c>
      <c r="F38" s="146">
        <v>0.06</v>
      </c>
      <c r="G38" s="142"/>
      <c r="H38" s="142" t="s">
        <v>1</v>
      </c>
      <c r="I38" s="142"/>
      <c r="J38" s="142"/>
      <c r="K38" s="142"/>
      <c r="L38" s="142"/>
      <c r="M38" s="142"/>
      <c r="N38" s="142"/>
      <c r="O38" s="142"/>
      <c r="P38" s="18"/>
      <c r="Q38" s="140" t="s">
        <v>173</v>
      </c>
      <c r="R38" s="28">
        <v>9005.0</v>
      </c>
      <c r="S38" s="28">
        <v>1.0</v>
      </c>
      <c r="T38" s="28">
        <v>180.0</v>
      </c>
      <c r="U38" s="18" t="s">
        <v>174</v>
      </c>
      <c r="V38" s="18" t="s">
        <v>175</v>
      </c>
      <c r="W38" s="71">
        <v>0.5</v>
      </c>
      <c r="X38" s="90">
        <v>40378.0</v>
      </c>
      <c r="Y38" s="77">
        <f t="shared" si="486"/>
        <v>6</v>
      </c>
      <c r="Z38" s="77"/>
      <c r="AA38" s="28">
        <v>115.0</v>
      </c>
      <c r="AB38" s="28">
        <v>115.0</v>
      </c>
      <c r="AC38" s="28">
        <v>40.0</v>
      </c>
      <c r="AD38" s="74">
        <v>52.0</v>
      </c>
      <c r="AE38" s="28">
        <v>1.0</v>
      </c>
      <c r="AF38" s="28">
        <v>1.0</v>
      </c>
      <c r="AG38" s="28">
        <v>1.0</v>
      </c>
      <c r="AH38" s="28">
        <v>1.0</v>
      </c>
      <c r="AI38" s="28">
        <v>4.0</v>
      </c>
      <c r="AJ38" s="28">
        <v>1.0</v>
      </c>
      <c r="AK38" s="3"/>
      <c r="AL38" s="40" t="s">
        <v>84</v>
      </c>
      <c r="AM38" s="28"/>
      <c r="AN38" s="3"/>
      <c r="AO38" s="84" t="str">
        <f t="shared" si="345"/>
        <v>#REF!</v>
      </c>
      <c r="AP38" s="85" t="str">
        <f t="shared" ref="AP38:AQ38" si="487">AV38-AU38</f>
        <v>#REF!</v>
      </c>
      <c r="AQ38" s="85">
        <f t="shared" si="487"/>
        <v>13048.7133</v>
      </c>
      <c r="AR38" s="85" t="str">
        <f t="shared" si="347"/>
        <v>#REF!</v>
      </c>
      <c r="AS38" s="84"/>
      <c r="AT38" s="84">
        <f t="shared" si="348"/>
        <v>25.30022875</v>
      </c>
      <c r="AU38" s="94" t="str">
        <f t="shared" si="349"/>
        <v>#REF!</v>
      </c>
      <c r="AV38" s="147">
        <f>(77221*1.025)/2</f>
        <v>39575.7625</v>
      </c>
      <c r="AW38" s="94">
        <f t="shared" si="350"/>
        <v>52624.4758</v>
      </c>
      <c r="AX38" s="94">
        <f t="shared" si="254"/>
        <v>9208.4256</v>
      </c>
      <c r="AY38" s="94">
        <f t="shared" si="255"/>
        <v>9719.074656</v>
      </c>
      <c r="AZ38" s="94">
        <f t="shared" si="256"/>
        <v>10496.60063</v>
      </c>
      <c r="BA38" s="91">
        <f t="shared" si="488"/>
        <v>125</v>
      </c>
      <c r="BB38" s="91">
        <f t="shared" si="489"/>
        <v>239.6952</v>
      </c>
      <c r="BC38" s="91">
        <f t="shared" si="490"/>
        <v>125</v>
      </c>
      <c r="BD38" s="91" t="str">
        <f t="shared" ref="BD38:BF38" si="491">IF(AU38&gt;=D$43,D$43/1000*D$42*$AE38,IF(MOD(AU38,1000)&gt;0.1,$AE38*D$42*(ABS(AU38/1000)+1),$AE38*D$42*ABS(AU38/1000)))</f>
        <v>#REF!</v>
      </c>
      <c r="BE38" s="91">
        <f t="shared" si="491"/>
        <v>221.5436633</v>
      </c>
      <c r="BF38" s="91">
        <f t="shared" si="491"/>
        <v>292.7896379</v>
      </c>
      <c r="BG38" s="91" t="str">
        <f t="shared" si="353"/>
        <v>#REF!</v>
      </c>
      <c r="BH38" s="91">
        <f t="shared" si="46"/>
        <v>2453.697275</v>
      </c>
      <c r="BI38" s="91">
        <f t="shared" si="354"/>
        <v>3262.7175</v>
      </c>
      <c r="BJ38" s="91" t="str">
        <f t="shared" si="355"/>
        <v>#REF!</v>
      </c>
      <c r="BK38" s="91">
        <f t="shared" si="375"/>
        <v>3157.468548</v>
      </c>
      <c r="BL38" s="91" t="str">
        <f t="shared" ref="BL38:BN38" si="492">$AF38*AU38*D$87</f>
        <v>#REF!</v>
      </c>
      <c r="BM38" s="91">
        <f t="shared" si="492"/>
        <v>573.8485563</v>
      </c>
      <c r="BN38" s="91">
        <f t="shared" si="492"/>
        <v>763.0548991</v>
      </c>
      <c r="BO38" s="95">
        <f t="shared" si="260"/>
        <v>72</v>
      </c>
      <c r="BP38" s="95">
        <f t="shared" si="357"/>
        <v>72</v>
      </c>
      <c r="BQ38" s="91" t="str">
        <f t="shared" si="358"/>
        <v>#REF!</v>
      </c>
      <c r="BR38" s="91">
        <f t="shared" si="54"/>
        <v>13279.85935</v>
      </c>
      <c r="BS38" s="91">
        <f t="shared" si="359"/>
        <v>18169.63121</v>
      </c>
      <c r="BT38" s="91" t="str">
        <f t="shared" ref="BT38:BV38" si="493">IF($AG38=0,0,IF($AG38=1,D$50*AU38,IF($AG38=2,AU38*D$56,"Error in col x")))</f>
        <v>#REF!</v>
      </c>
      <c r="BU38" s="91">
        <f t="shared" si="493"/>
        <v>2770.303375</v>
      </c>
      <c r="BV38" s="91">
        <f t="shared" si="493"/>
        <v>3683.713306</v>
      </c>
      <c r="BW38" s="91" t="str">
        <f t="shared" ref="BW38:BY38" si="494">SUM(BQ38,BT38)</f>
        <v>#REF!</v>
      </c>
      <c r="BX38" s="91">
        <f t="shared" si="494"/>
        <v>16050.16273</v>
      </c>
      <c r="BY38" s="91">
        <f t="shared" si="494"/>
        <v>21853.34452</v>
      </c>
      <c r="BZ38" s="14"/>
      <c r="CA38" s="44" t="str">
        <f t="shared" ref="CA38:CB38" si="495">SUM(AU38,BW38)</f>
        <v>#REF!</v>
      </c>
      <c r="CB38" s="44">
        <f t="shared" si="495"/>
        <v>55625.92523</v>
      </c>
      <c r="CC38" s="69">
        <f t="shared" si="59"/>
        <v>90051180</v>
      </c>
      <c r="CD38" s="69">
        <f t="shared" si="60"/>
        <v>90052080</v>
      </c>
      <c r="CE38" s="69">
        <f t="shared" si="429"/>
        <v>90052380</v>
      </c>
      <c r="CF38" s="75">
        <f t="shared" ref="CF38:CM38" si="496">IF($CC38=CF$5,$AU38,0)</f>
        <v>0</v>
      </c>
      <c r="CG38" s="75">
        <f t="shared" si="496"/>
        <v>0</v>
      </c>
      <c r="CH38" s="75">
        <f t="shared" si="496"/>
        <v>0</v>
      </c>
      <c r="CI38" s="75">
        <f t="shared" si="496"/>
        <v>0</v>
      </c>
      <c r="CJ38" s="75" t="str">
        <f t="shared" si="496"/>
        <v>#REF!</v>
      </c>
      <c r="CK38" s="75">
        <f t="shared" si="496"/>
        <v>0</v>
      </c>
      <c r="CL38" s="75">
        <f t="shared" si="496"/>
        <v>0</v>
      </c>
      <c r="CM38" s="75">
        <f t="shared" si="496"/>
        <v>0</v>
      </c>
      <c r="CN38" s="75">
        <f t="shared" ref="CN38:CU38" si="497">IF($CC38=CN$5,$AV38,0)</f>
        <v>0</v>
      </c>
      <c r="CO38" s="75">
        <f t="shared" si="497"/>
        <v>0</v>
      </c>
      <c r="CP38" s="75">
        <f t="shared" si="497"/>
        <v>0</v>
      </c>
      <c r="CQ38" s="75">
        <f t="shared" si="497"/>
        <v>0</v>
      </c>
      <c r="CR38" s="75">
        <f t="shared" si="497"/>
        <v>39575.7625</v>
      </c>
      <c r="CS38" s="75">
        <f t="shared" si="497"/>
        <v>0</v>
      </c>
      <c r="CT38" s="75">
        <f t="shared" si="497"/>
        <v>0</v>
      </c>
      <c r="CU38" s="75">
        <f t="shared" si="497"/>
        <v>0</v>
      </c>
      <c r="CV38" s="75">
        <f t="shared" ref="CV38:DC38" si="498">IF($CC38=CV$5,$AW38,0)</f>
        <v>0</v>
      </c>
      <c r="CW38" s="75">
        <f t="shared" si="498"/>
        <v>0</v>
      </c>
      <c r="CX38" s="75">
        <f t="shared" si="498"/>
        <v>0</v>
      </c>
      <c r="CY38" s="75">
        <f t="shared" si="498"/>
        <v>0</v>
      </c>
      <c r="CZ38" s="75">
        <f t="shared" si="498"/>
        <v>52624.4758</v>
      </c>
      <c r="DA38" s="75">
        <f t="shared" si="498"/>
        <v>0</v>
      </c>
      <c r="DB38" s="75">
        <f t="shared" si="498"/>
        <v>0</v>
      </c>
      <c r="DC38" s="75">
        <f t="shared" si="498"/>
        <v>0</v>
      </c>
      <c r="DD38" s="75">
        <f t="shared" ref="DD38:DI38" si="499">IF($CD38=DD$5,$BQ38,0)</f>
        <v>0</v>
      </c>
      <c r="DE38" s="75">
        <f t="shared" si="499"/>
        <v>0</v>
      </c>
      <c r="DF38" s="75">
        <f t="shared" si="499"/>
        <v>0</v>
      </c>
      <c r="DG38" s="75">
        <f t="shared" si="499"/>
        <v>0</v>
      </c>
      <c r="DH38" s="75" t="str">
        <f t="shared" si="499"/>
        <v>#REF!</v>
      </c>
      <c r="DI38" s="75">
        <f t="shared" si="499"/>
        <v>0</v>
      </c>
      <c r="DJ38" s="75">
        <f t="shared" ref="DJ38:DO38" si="500">IF($CE38=DJ$5,$BT38,0)</f>
        <v>0</v>
      </c>
      <c r="DK38" s="75">
        <f t="shared" si="500"/>
        <v>0</v>
      </c>
      <c r="DL38" s="75">
        <f t="shared" si="500"/>
        <v>0</v>
      </c>
      <c r="DM38" s="75">
        <f t="shared" si="500"/>
        <v>0</v>
      </c>
      <c r="DN38" s="75" t="str">
        <f t="shared" si="500"/>
        <v>#REF!</v>
      </c>
      <c r="DO38" s="75">
        <f t="shared" si="500"/>
        <v>0</v>
      </c>
      <c r="DP38" s="75">
        <f t="shared" ref="DP38:DU38" si="501">IF($CD38=DP$5,$BR38,0)</f>
        <v>0</v>
      </c>
      <c r="DQ38" s="75">
        <f t="shared" si="501"/>
        <v>0</v>
      </c>
      <c r="DR38" s="75">
        <f t="shared" si="501"/>
        <v>0</v>
      </c>
      <c r="DS38" s="75">
        <f t="shared" si="501"/>
        <v>0</v>
      </c>
      <c r="DT38" s="75">
        <f t="shared" si="501"/>
        <v>13279.85935</v>
      </c>
      <c r="DU38" s="75">
        <f t="shared" si="501"/>
        <v>0</v>
      </c>
      <c r="DV38" s="75">
        <f t="shared" ref="DV38:EA38" si="502">IF($CE38=DV$5,$BU38,0)</f>
        <v>0</v>
      </c>
      <c r="DW38" s="75">
        <f t="shared" si="502"/>
        <v>0</v>
      </c>
      <c r="DX38" s="75">
        <f t="shared" si="502"/>
        <v>0</v>
      </c>
      <c r="DY38" s="75">
        <f t="shared" si="502"/>
        <v>0</v>
      </c>
      <c r="DZ38" s="75">
        <f t="shared" si="502"/>
        <v>2770.303375</v>
      </c>
      <c r="EA38" s="75">
        <f t="shared" si="502"/>
        <v>0</v>
      </c>
      <c r="EB38" s="75">
        <f t="shared" ref="EB38:EG38" si="503">IF($CD38=EB$5,$BS38,0)</f>
        <v>0</v>
      </c>
      <c r="EC38" s="75">
        <f t="shared" si="503"/>
        <v>0</v>
      </c>
      <c r="ED38" s="75">
        <f t="shared" si="503"/>
        <v>0</v>
      </c>
      <c r="EE38" s="75">
        <f t="shared" si="503"/>
        <v>0</v>
      </c>
      <c r="EF38" s="75">
        <f t="shared" si="503"/>
        <v>18169.63121</v>
      </c>
      <c r="EG38" s="75">
        <f t="shared" si="503"/>
        <v>0</v>
      </c>
      <c r="EH38" s="75">
        <f t="shared" ref="EH38:EM38" si="504">IF($CE38=EH$5,$BV38,0)</f>
        <v>0</v>
      </c>
      <c r="EI38" s="75">
        <f t="shared" si="504"/>
        <v>0</v>
      </c>
      <c r="EJ38" s="75">
        <f t="shared" si="504"/>
        <v>0</v>
      </c>
      <c r="EK38" s="75">
        <f t="shared" si="504"/>
        <v>0</v>
      </c>
      <c r="EL38" s="75">
        <f t="shared" si="504"/>
        <v>3683.713306</v>
      </c>
      <c r="EM38" s="75">
        <f t="shared" si="504"/>
        <v>0</v>
      </c>
    </row>
    <row r="39" ht="24.75" customHeight="1">
      <c r="A39" s="18"/>
      <c r="B39" s="19"/>
      <c r="C39" s="28"/>
      <c r="D39" s="30"/>
      <c r="E39" s="30"/>
      <c r="F39" s="30"/>
      <c r="G39" s="142"/>
      <c r="H39" s="142"/>
      <c r="I39" s="142"/>
      <c r="J39" s="142"/>
      <c r="K39" s="142"/>
      <c r="L39" s="142"/>
      <c r="M39" s="142"/>
      <c r="N39" s="142"/>
      <c r="O39" s="142"/>
      <c r="P39" s="126"/>
      <c r="Q39" s="148"/>
      <c r="R39" s="28">
        <v>9005.0</v>
      </c>
      <c r="S39" s="28">
        <v>1.0</v>
      </c>
      <c r="T39" s="28">
        <v>180.0</v>
      </c>
      <c r="U39" s="70" t="s">
        <v>176</v>
      </c>
      <c r="V39" s="70"/>
      <c r="W39" s="70"/>
      <c r="X39" s="149"/>
      <c r="Y39" s="28"/>
      <c r="Z39" s="28"/>
      <c r="AA39" s="77"/>
      <c r="AB39" s="77"/>
      <c r="AC39" s="150" t="s">
        <v>177</v>
      </c>
      <c r="AD39" s="151"/>
      <c r="AE39" s="151"/>
      <c r="AF39" s="151"/>
      <c r="AG39" s="151"/>
      <c r="AH39" s="151"/>
      <c r="AI39" s="151"/>
      <c r="AJ39" s="151"/>
      <c r="AK39" s="3"/>
      <c r="AL39" s="18"/>
      <c r="AM39" s="18"/>
      <c r="AN39" s="3"/>
      <c r="AO39" s="84" t="str">
        <f t="shared" si="345"/>
        <v>#REF!</v>
      </c>
      <c r="AP39" s="85">
        <f t="shared" ref="AP39:AQ39" si="505">AV39-AU39</f>
        <v>0</v>
      </c>
      <c r="AQ39" s="85">
        <f t="shared" si="505"/>
        <v>0</v>
      </c>
      <c r="AR39" s="85">
        <f t="shared" si="347"/>
        <v>0</v>
      </c>
      <c r="AS39" s="84" t="str">
        <f>VLOOKUP(AA39,$C$111:$G$236,3)</f>
        <v/>
      </c>
      <c r="AT39" s="84" t="str">
        <f t="shared" si="348"/>
        <v/>
      </c>
      <c r="AU39" s="152"/>
      <c r="AV39" s="153"/>
      <c r="AW39" s="153"/>
      <c r="AX39" s="94">
        <f t="shared" si="254"/>
        <v>0</v>
      </c>
      <c r="AY39" s="94">
        <f t="shared" si="255"/>
        <v>0</v>
      </c>
      <c r="AZ39" s="94">
        <f t="shared" si="256"/>
        <v>0</v>
      </c>
      <c r="BA39" s="94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 t="str">
        <f t="shared" si="358"/>
        <v>#REF!</v>
      </c>
      <c r="BR39" s="91">
        <f t="shared" si="54"/>
        <v>0</v>
      </c>
      <c r="BS39" s="91">
        <f t="shared" si="359"/>
        <v>0</v>
      </c>
      <c r="BT39" s="91">
        <f t="shared" ref="BT39:BV39" si="506">IF($AG39=0,0,IF($AG39=1,D$50*AU39,IF($AG39=2,AU39*D$56,"Error in col x")))</f>
        <v>0</v>
      </c>
      <c r="BU39" s="91">
        <f t="shared" si="506"/>
        <v>0</v>
      </c>
      <c r="BV39" s="91">
        <f t="shared" si="506"/>
        <v>0</v>
      </c>
      <c r="BW39" s="91" t="str">
        <f t="shared" ref="BW39:BY39" si="507">SUM(BQ39,BT39)</f>
        <v>#REF!</v>
      </c>
      <c r="BX39" s="91">
        <f t="shared" si="507"/>
        <v>0</v>
      </c>
      <c r="BY39" s="91">
        <f t="shared" si="507"/>
        <v>0</v>
      </c>
      <c r="BZ39" s="14"/>
      <c r="CA39" s="44" t="str">
        <f t="shared" ref="CA39:CB39" si="508">SUM(AU39,BW39)</f>
        <v>#REF!</v>
      </c>
      <c r="CB39" s="44">
        <f t="shared" si="508"/>
        <v>0</v>
      </c>
      <c r="CC39" s="69">
        <f t="shared" si="59"/>
        <v>90051180</v>
      </c>
      <c r="CD39" s="69">
        <f t="shared" si="60"/>
        <v>90052080</v>
      </c>
      <c r="CE39" s="69">
        <f t="shared" si="429"/>
        <v>90052380</v>
      </c>
      <c r="CF39" s="75">
        <f t="shared" ref="CF39:CM39" si="509">IF($CC39=CF$5,$AU39,0)</f>
        <v>0</v>
      </c>
      <c r="CG39" s="75">
        <f t="shared" si="509"/>
        <v>0</v>
      </c>
      <c r="CH39" s="75">
        <f t="shared" si="509"/>
        <v>0</v>
      </c>
      <c r="CI39" s="75">
        <f t="shared" si="509"/>
        <v>0</v>
      </c>
      <c r="CJ39" s="75" t="str">
        <f t="shared" si="509"/>
        <v/>
      </c>
      <c r="CK39" s="75">
        <f t="shared" si="509"/>
        <v>0</v>
      </c>
      <c r="CL39" s="75">
        <f t="shared" si="509"/>
        <v>0</v>
      </c>
      <c r="CM39" s="75">
        <f t="shared" si="509"/>
        <v>0</v>
      </c>
      <c r="CN39" s="75">
        <f t="shared" ref="CN39:CU39" si="510">IF($CC39=CN$5,$AV39,0)</f>
        <v>0</v>
      </c>
      <c r="CO39" s="75">
        <f t="shared" si="510"/>
        <v>0</v>
      </c>
      <c r="CP39" s="75">
        <f t="shared" si="510"/>
        <v>0</v>
      </c>
      <c r="CQ39" s="75">
        <f t="shared" si="510"/>
        <v>0</v>
      </c>
      <c r="CR39" s="75" t="str">
        <f t="shared" si="510"/>
        <v/>
      </c>
      <c r="CS39" s="75">
        <f t="shared" si="510"/>
        <v>0</v>
      </c>
      <c r="CT39" s="75">
        <f t="shared" si="510"/>
        <v>0</v>
      </c>
      <c r="CU39" s="75">
        <f t="shared" si="510"/>
        <v>0</v>
      </c>
      <c r="CV39" s="75">
        <f t="shared" ref="CV39:DC39" si="511">IF($CC39=CV$5,$AW39,0)</f>
        <v>0</v>
      </c>
      <c r="CW39" s="75">
        <f t="shared" si="511"/>
        <v>0</v>
      </c>
      <c r="CX39" s="75">
        <f t="shared" si="511"/>
        <v>0</v>
      </c>
      <c r="CY39" s="75">
        <f t="shared" si="511"/>
        <v>0</v>
      </c>
      <c r="CZ39" s="75" t="str">
        <f t="shared" si="511"/>
        <v/>
      </c>
      <c r="DA39" s="75">
        <f t="shared" si="511"/>
        <v>0</v>
      </c>
      <c r="DB39" s="75">
        <f t="shared" si="511"/>
        <v>0</v>
      </c>
      <c r="DC39" s="75">
        <f t="shared" si="511"/>
        <v>0</v>
      </c>
      <c r="DD39" s="75">
        <f t="shared" ref="DD39:DI39" si="512">IF($CD39=DD$5,$BQ39,0)</f>
        <v>0</v>
      </c>
      <c r="DE39" s="75">
        <f t="shared" si="512"/>
        <v>0</v>
      </c>
      <c r="DF39" s="75">
        <f t="shared" si="512"/>
        <v>0</v>
      </c>
      <c r="DG39" s="75">
        <f t="shared" si="512"/>
        <v>0</v>
      </c>
      <c r="DH39" s="75" t="str">
        <f t="shared" si="512"/>
        <v>#REF!</v>
      </c>
      <c r="DI39" s="75">
        <f t="shared" si="512"/>
        <v>0</v>
      </c>
      <c r="DJ39" s="75">
        <f t="shared" ref="DJ39:DO39" si="513">IF($CE39=DJ$5,$BT39,0)</f>
        <v>0</v>
      </c>
      <c r="DK39" s="75">
        <f t="shared" si="513"/>
        <v>0</v>
      </c>
      <c r="DL39" s="75">
        <f t="shared" si="513"/>
        <v>0</v>
      </c>
      <c r="DM39" s="75">
        <f t="shared" si="513"/>
        <v>0</v>
      </c>
      <c r="DN39" s="75">
        <f t="shared" si="513"/>
        <v>0</v>
      </c>
      <c r="DO39" s="75">
        <f t="shared" si="513"/>
        <v>0</v>
      </c>
      <c r="DP39" s="75">
        <f t="shared" ref="DP39:DU39" si="514">IF($CD39=DP$5,$BR39,0)</f>
        <v>0</v>
      </c>
      <c r="DQ39" s="75">
        <f t="shared" si="514"/>
        <v>0</v>
      </c>
      <c r="DR39" s="75">
        <f t="shared" si="514"/>
        <v>0</v>
      </c>
      <c r="DS39" s="75">
        <f t="shared" si="514"/>
        <v>0</v>
      </c>
      <c r="DT39" s="75">
        <f t="shared" si="514"/>
        <v>0</v>
      </c>
      <c r="DU39" s="75">
        <f t="shared" si="514"/>
        <v>0</v>
      </c>
      <c r="DV39" s="75">
        <f t="shared" ref="DV39:EA39" si="515">IF($CE39=DV$5,$BU39,0)</f>
        <v>0</v>
      </c>
      <c r="DW39" s="75">
        <f t="shared" si="515"/>
        <v>0</v>
      </c>
      <c r="DX39" s="75">
        <f t="shared" si="515"/>
        <v>0</v>
      </c>
      <c r="DY39" s="75">
        <f t="shared" si="515"/>
        <v>0</v>
      </c>
      <c r="DZ39" s="75">
        <f t="shared" si="515"/>
        <v>0</v>
      </c>
      <c r="EA39" s="75">
        <f t="shared" si="515"/>
        <v>0</v>
      </c>
      <c r="EB39" s="75">
        <f t="shared" ref="EB39:EG39" si="516">IF($CD39=EB$5,$BS39,0)</f>
        <v>0</v>
      </c>
      <c r="EC39" s="75">
        <f t="shared" si="516"/>
        <v>0</v>
      </c>
      <c r="ED39" s="75">
        <f t="shared" si="516"/>
        <v>0</v>
      </c>
      <c r="EE39" s="75">
        <f t="shared" si="516"/>
        <v>0</v>
      </c>
      <c r="EF39" s="75">
        <f t="shared" si="516"/>
        <v>0</v>
      </c>
      <c r="EG39" s="75">
        <f t="shared" si="516"/>
        <v>0</v>
      </c>
      <c r="EH39" s="75">
        <f t="shared" ref="EH39:EM39" si="517">IF($CE39=EH$5,$BV39,0)</f>
        <v>0</v>
      </c>
      <c r="EI39" s="75">
        <f t="shared" si="517"/>
        <v>0</v>
      </c>
      <c r="EJ39" s="75">
        <f t="shared" si="517"/>
        <v>0</v>
      </c>
      <c r="EK39" s="75">
        <f t="shared" si="517"/>
        <v>0</v>
      </c>
      <c r="EL39" s="75">
        <f t="shared" si="517"/>
        <v>0</v>
      </c>
      <c r="EM39" s="75">
        <f t="shared" si="517"/>
        <v>0</v>
      </c>
    </row>
    <row r="40" ht="18.0" customHeight="1">
      <c r="A40" s="18"/>
      <c r="B40" s="112" t="s">
        <v>179</v>
      </c>
      <c r="C40" s="18"/>
      <c r="D40" s="28"/>
      <c r="E40" s="28"/>
      <c r="F40" s="28"/>
      <c r="G40" s="142"/>
      <c r="H40" s="142"/>
      <c r="I40" s="142"/>
      <c r="J40" s="142"/>
      <c r="K40" s="142"/>
      <c r="L40" s="142"/>
      <c r="M40" s="98" t="s">
        <v>200</v>
      </c>
      <c r="N40" s="142"/>
      <c r="O40" s="142"/>
      <c r="P40" s="18" t="s">
        <v>180</v>
      </c>
      <c r="Q40" s="140" t="s">
        <v>181</v>
      </c>
      <c r="R40" s="28">
        <v>9020.0</v>
      </c>
      <c r="S40" s="28">
        <v>1.0</v>
      </c>
      <c r="T40" s="28">
        <v>180.0</v>
      </c>
      <c r="U40" s="18" t="s">
        <v>182</v>
      </c>
      <c r="V40" s="18" t="s">
        <v>183</v>
      </c>
      <c r="W40" s="71">
        <v>1.0</v>
      </c>
      <c r="X40" s="90">
        <v>30753.0</v>
      </c>
      <c r="Y40" s="77">
        <f t="shared" ref="Y40:Y41" si="534">IF(X40&gt;1,ABS(ROUND(($Y$5-X40)/365.25,1))," ")</f>
        <v>32.3</v>
      </c>
      <c r="Z40" s="77"/>
      <c r="AA40" s="28">
        <v>81.0</v>
      </c>
      <c r="AB40" s="28">
        <v>81.0</v>
      </c>
      <c r="AC40" s="28">
        <v>40.0</v>
      </c>
      <c r="AD40" s="92">
        <v>52.0</v>
      </c>
      <c r="AE40" s="28">
        <v>1.0</v>
      </c>
      <c r="AF40" s="28">
        <v>1.0</v>
      </c>
      <c r="AG40" s="28">
        <v>1.0</v>
      </c>
      <c r="AH40" s="28">
        <v>1.0</v>
      </c>
      <c r="AI40" s="28">
        <v>2.0</v>
      </c>
      <c r="AJ40" s="28">
        <v>1.0</v>
      </c>
      <c r="AK40" s="3"/>
      <c r="AL40" s="40" t="s">
        <v>76</v>
      </c>
      <c r="AM40" s="28"/>
      <c r="AN40" s="3"/>
      <c r="AO40" s="84" t="str">
        <f t="shared" si="345"/>
        <v>#REF!</v>
      </c>
      <c r="AP40" s="85" t="str">
        <f t="shared" ref="AP40:AQ40" si="518">AV40-AU40</f>
        <v>#REF!</v>
      </c>
      <c r="AQ40" s="85">
        <f t="shared" si="518"/>
        <v>576.30963</v>
      </c>
      <c r="AR40" s="85" t="str">
        <f t="shared" si="347"/>
        <v>#REF!</v>
      </c>
      <c r="AS40" s="100">
        <f>VLOOKUP(AA40,$C$111:$G$236,3)+(E169*0.01)</f>
        <v>20.3716765</v>
      </c>
      <c r="AT40" s="84">
        <f t="shared" si="348"/>
        <v>20.64874844</v>
      </c>
      <c r="AU40" s="94" t="str">
        <f t="shared" ref="AU40:AU61" si="536">IF($E$9=0,$AO40*$W40,IF($E$9=1,$AO40*$AC40*$AD40,"error some place"))</f>
        <v>#REF!</v>
      </c>
      <c r="AV40" s="94">
        <f t="shared" ref="AV40:AV55" si="537">IF($E$9=0,$AS40*$W40,IF($E$9=1,$AS40*$AC40*$AD40,"error some place"))</f>
        <v>42373.08712</v>
      </c>
      <c r="AW40" s="94">
        <f t="shared" ref="AW40:AW61" si="538">IF($E$9=0,$AT40*$W40,IF($E$9=1,$AT40*$AC40*$AD40,"error some place"))</f>
        <v>42949.39675</v>
      </c>
      <c r="AX40" s="94">
        <f t="shared" si="254"/>
        <v>15131.3184</v>
      </c>
      <c r="AY40" s="94">
        <f t="shared" si="255"/>
        <v>15970.41878</v>
      </c>
      <c r="AZ40" s="94">
        <f t="shared" si="256"/>
        <v>17248.05229</v>
      </c>
      <c r="BA40" s="91">
        <f t="shared" ref="BA40:BC40" si="519">$W40*D$84*$AJ40</f>
        <v>250</v>
      </c>
      <c r="BB40" s="91">
        <f t="shared" si="519"/>
        <v>250</v>
      </c>
      <c r="BC40" s="91">
        <f t="shared" si="519"/>
        <v>250</v>
      </c>
      <c r="BD40" s="91" t="str">
        <f t="shared" ref="BD40:BF40" si="520">IF(AU40&gt;=D$43,D$43/1000*D$42*$AE40,IF(MOD(AU40,1000)&gt;0.1,$AE40*D$42*(ABS(AU40/1000)+1),$AE40*D$42*ABS(AU40/1000)))</f>
        <v>#REF!</v>
      </c>
      <c r="BE40" s="91">
        <f t="shared" si="520"/>
        <v>236.8170557</v>
      </c>
      <c r="BF40" s="91">
        <f t="shared" si="520"/>
        <v>239.9637063</v>
      </c>
      <c r="BG40" s="91" t="str">
        <f t="shared" ref="BG40:BG78" si="541">AU40*D$90*AH40</f>
        <v>#REF!</v>
      </c>
      <c r="BH40" s="91">
        <f t="shared" ref="BH40:BH78" si="542">AV40*E$90*AH40</f>
        <v>2627.131401</v>
      </c>
      <c r="BI40" s="91">
        <f t="shared" ref="BI40:BI78" si="543">AW40*F$90*AH40</f>
        <v>2662.862599</v>
      </c>
      <c r="BJ40" s="91" t="str">
        <f t="shared" ref="BJ40:BJ78" si="544">AU40*$D$38</f>
        <v>#REF!</v>
      </c>
      <c r="BK40" s="91">
        <f>AW40*$F$38</f>
        <v>2576.963805</v>
      </c>
      <c r="BL40" s="91" t="str">
        <f t="shared" ref="BL40:BN40" si="521">$AF40*AU40*D$87</f>
        <v>#REF!</v>
      </c>
      <c r="BM40" s="91">
        <f t="shared" si="521"/>
        <v>614.4097632</v>
      </c>
      <c r="BN40" s="91">
        <f t="shared" si="521"/>
        <v>622.7662529</v>
      </c>
      <c r="BO40" s="95">
        <f t="shared" ref="BO40:BO54" si="546">IF(AV40&gt;$C$93,$C$93*$E$93,IF(AV40&lt;$C$93,AV40*$E$93))</f>
        <v>72</v>
      </c>
      <c r="BP40" s="95">
        <f t="shared" ref="BP40:BP78" si="547">IF(AW40&gt;$C$93,$C$93*$F$93,IF(AW40&lt;$C$93,AW40*$F$93))</f>
        <v>72</v>
      </c>
      <c r="BQ40" s="91" t="str">
        <f t="shared" si="358"/>
        <v>#REF!</v>
      </c>
      <c r="BR40" s="91">
        <f t="shared" si="54"/>
        <v>19770.777</v>
      </c>
      <c r="BS40" s="91">
        <f t="shared" si="359"/>
        <v>23672.60865</v>
      </c>
      <c r="BT40" s="91" t="str">
        <f t="shared" ref="BT40:BV40" si="522">IF($AG40=0,0,IF($AG40=1,D$50*AU40,IF($AG40=2,AU40*D$56,"Error in col x")))</f>
        <v>#REF!</v>
      </c>
      <c r="BU40" s="91">
        <f t="shared" si="522"/>
        <v>2966.116098</v>
      </c>
      <c r="BV40" s="91">
        <f t="shared" si="522"/>
        <v>3006.457773</v>
      </c>
      <c r="BW40" s="91" t="str">
        <f t="shared" ref="BW40:BY40" si="523">SUM(BQ40,BT40)</f>
        <v>#REF!</v>
      </c>
      <c r="BX40" s="91">
        <f t="shared" si="523"/>
        <v>22736.8931</v>
      </c>
      <c r="BY40" s="91">
        <f t="shared" si="523"/>
        <v>26679.06642</v>
      </c>
      <c r="BZ40" s="14"/>
      <c r="CA40" s="44" t="str">
        <f t="shared" ref="CA40:CB40" si="524">SUM(AU40,BW40)</f>
        <v>#REF!</v>
      </c>
      <c r="CB40" s="44">
        <f t="shared" si="524"/>
        <v>65109.98022</v>
      </c>
      <c r="CC40" s="69">
        <f t="shared" si="59"/>
        <v>90201180</v>
      </c>
      <c r="CD40" s="69">
        <f t="shared" si="60"/>
        <v>90202080</v>
      </c>
      <c r="CE40" s="69">
        <f t="shared" si="429"/>
        <v>90202380</v>
      </c>
      <c r="CF40" s="75">
        <f t="shared" ref="CF40:CM40" si="525">IF($CC40=CF$5,$AU40,0)</f>
        <v>0</v>
      </c>
      <c r="CG40" s="75">
        <f t="shared" si="525"/>
        <v>0</v>
      </c>
      <c r="CH40" s="75">
        <f t="shared" si="525"/>
        <v>0</v>
      </c>
      <c r="CI40" s="75">
        <f t="shared" si="525"/>
        <v>0</v>
      </c>
      <c r="CJ40" s="75">
        <f t="shared" si="525"/>
        <v>0</v>
      </c>
      <c r="CK40" s="75" t="str">
        <f t="shared" si="525"/>
        <v>#REF!</v>
      </c>
      <c r="CL40" s="75">
        <f t="shared" si="525"/>
        <v>0</v>
      </c>
      <c r="CM40" s="75">
        <f t="shared" si="525"/>
        <v>0</v>
      </c>
      <c r="CN40" s="75">
        <f t="shared" ref="CN40:CU40" si="526">IF($CC40=CN$5,$AV40,0)</f>
        <v>0</v>
      </c>
      <c r="CO40" s="75">
        <f t="shared" si="526"/>
        <v>0</v>
      </c>
      <c r="CP40" s="75">
        <f t="shared" si="526"/>
        <v>0</v>
      </c>
      <c r="CQ40" s="75">
        <f t="shared" si="526"/>
        <v>0</v>
      </c>
      <c r="CR40" s="75">
        <f t="shared" si="526"/>
        <v>0</v>
      </c>
      <c r="CS40" s="75">
        <f t="shared" si="526"/>
        <v>42373.08712</v>
      </c>
      <c r="CT40" s="75">
        <f t="shared" si="526"/>
        <v>0</v>
      </c>
      <c r="CU40" s="75">
        <f t="shared" si="526"/>
        <v>0</v>
      </c>
      <c r="CV40" s="75">
        <f t="shared" ref="CV40:DC40" si="527">IF($CC40=CV$5,$AW40,0)</f>
        <v>0</v>
      </c>
      <c r="CW40" s="75">
        <f t="shared" si="527"/>
        <v>0</v>
      </c>
      <c r="CX40" s="75">
        <f t="shared" si="527"/>
        <v>0</v>
      </c>
      <c r="CY40" s="75">
        <f t="shared" si="527"/>
        <v>0</v>
      </c>
      <c r="CZ40" s="75">
        <f t="shared" si="527"/>
        <v>0</v>
      </c>
      <c r="DA40" s="75">
        <f t="shared" si="527"/>
        <v>42949.39675</v>
      </c>
      <c r="DB40" s="75">
        <f t="shared" si="527"/>
        <v>0</v>
      </c>
      <c r="DC40" s="75">
        <f t="shared" si="527"/>
        <v>0</v>
      </c>
      <c r="DD40" s="75">
        <f t="shared" ref="DD40:DI40" si="528">IF($CD40=DD$5,$BQ40,0)</f>
        <v>0</v>
      </c>
      <c r="DE40" s="75">
        <f t="shared" si="528"/>
        <v>0</v>
      </c>
      <c r="DF40" s="75">
        <f t="shared" si="528"/>
        <v>0</v>
      </c>
      <c r="DG40" s="75">
        <f t="shared" si="528"/>
        <v>0</v>
      </c>
      <c r="DH40" s="75">
        <f t="shared" si="528"/>
        <v>0</v>
      </c>
      <c r="DI40" s="75" t="str">
        <f t="shared" si="528"/>
        <v>#REF!</v>
      </c>
      <c r="DJ40" s="75">
        <f t="shared" ref="DJ40:DO40" si="529">IF($CE40=DJ$5,$BT40,0)</f>
        <v>0</v>
      </c>
      <c r="DK40" s="75">
        <f t="shared" si="529"/>
        <v>0</v>
      </c>
      <c r="DL40" s="75">
        <f t="shared" si="529"/>
        <v>0</v>
      </c>
      <c r="DM40" s="75">
        <f t="shared" si="529"/>
        <v>0</v>
      </c>
      <c r="DN40" s="75">
        <f t="shared" si="529"/>
        <v>0</v>
      </c>
      <c r="DO40" s="75" t="str">
        <f t="shared" si="529"/>
        <v>#REF!</v>
      </c>
      <c r="DP40" s="75">
        <f t="shared" ref="DP40:DU40" si="530">IF($CD40=DP$5,$BR40,0)</f>
        <v>0</v>
      </c>
      <c r="DQ40" s="75">
        <f t="shared" si="530"/>
        <v>0</v>
      </c>
      <c r="DR40" s="75">
        <f t="shared" si="530"/>
        <v>0</v>
      </c>
      <c r="DS40" s="75">
        <f t="shared" si="530"/>
        <v>0</v>
      </c>
      <c r="DT40" s="75">
        <f t="shared" si="530"/>
        <v>0</v>
      </c>
      <c r="DU40" s="75">
        <f t="shared" si="530"/>
        <v>19770.777</v>
      </c>
      <c r="DV40" s="75">
        <f t="shared" ref="DV40:EA40" si="531">IF($CE40=DV$5,$BU40,0)</f>
        <v>0</v>
      </c>
      <c r="DW40" s="75">
        <f t="shared" si="531"/>
        <v>0</v>
      </c>
      <c r="DX40" s="75">
        <f t="shared" si="531"/>
        <v>0</v>
      </c>
      <c r="DY40" s="75">
        <f t="shared" si="531"/>
        <v>0</v>
      </c>
      <c r="DZ40" s="75">
        <f t="shared" si="531"/>
        <v>0</v>
      </c>
      <c r="EA40" s="75">
        <f t="shared" si="531"/>
        <v>2966.116098</v>
      </c>
      <c r="EB40" s="75">
        <f t="shared" ref="EB40:EG40" si="532">IF($CD40=EB$5,$BS40,0)</f>
        <v>0</v>
      </c>
      <c r="EC40" s="75">
        <f t="shared" si="532"/>
        <v>0</v>
      </c>
      <c r="ED40" s="75">
        <f t="shared" si="532"/>
        <v>0</v>
      </c>
      <c r="EE40" s="75">
        <f t="shared" si="532"/>
        <v>0</v>
      </c>
      <c r="EF40" s="75">
        <f t="shared" si="532"/>
        <v>0</v>
      </c>
      <c r="EG40" s="75">
        <f t="shared" si="532"/>
        <v>23672.60865</v>
      </c>
      <c r="EH40" s="75">
        <f t="shared" ref="EH40:EM40" si="533">IF($CE40=EH$5,$BV40,0)</f>
        <v>0</v>
      </c>
      <c r="EI40" s="75">
        <f t="shared" si="533"/>
        <v>0</v>
      </c>
      <c r="EJ40" s="75">
        <f t="shared" si="533"/>
        <v>0</v>
      </c>
      <c r="EK40" s="75">
        <f t="shared" si="533"/>
        <v>0</v>
      </c>
      <c r="EL40" s="75">
        <f t="shared" si="533"/>
        <v>0</v>
      </c>
      <c r="EM40" s="75">
        <f t="shared" si="533"/>
        <v>3006.457773</v>
      </c>
    </row>
    <row r="41" ht="18.0" customHeight="1">
      <c r="A41" s="18"/>
      <c r="B41" s="18" t="s">
        <v>168</v>
      </c>
      <c r="C41" s="18"/>
      <c r="D41" s="28"/>
      <c r="E41" s="146">
        <v>0.0</v>
      </c>
      <c r="F41" s="146">
        <v>0.0</v>
      </c>
      <c r="G41" s="126"/>
      <c r="H41" s="126"/>
      <c r="I41" s="126"/>
      <c r="J41" s="126"/>
      <c r="K41" s="126"/>
      <c r="L41" s="126"/>
      <c r="M41" s="126"/>
      <c r="N41" s="126"/>
      <c r="O41" s="126"/>
      <c r="P41" s="18" t="s">
        <v>180</v>
      </c>
      <c r="Q41" s="140" t="s">
        <v>181</v>
      </c>
      <c r="R41" s="28">
        <v>9020.0</v>
      </c>
      <c r="S41" s="28">
        <v>1.0</v>
      </c>
      <c r="T41" s="28">
        <v>180.0</v>
      </c>
      <c r="U41" s="70" t="s">
        <v>185</v>
      </c>
      <c r="V41" s="70" t="s">
        <v>186</v>
      </c>
      <c r="W41" s="71">
        <v>1.0</v>
      </c>
      <c r="X41" s="90">
        <v>40792.0</v>
      </c>
      <c r="Y41" s="77">
        <f t="shared" si="534"/>
        <v>4.8</v>
      </c>
      <c r="Z41" s="77" t="s">
        <v>187</v>
      </c>
      <c r="AA41" s="97">
        <v>71.0</v>
      </c>
      <c r="AB41" s="36">
        <v>73.0</v>
      </c>
      <c r="AC41" s="36">
        <v>40.0</v>
      </c>
      <c r="AD41" s="92">
        <v>52.0</v>
      </c>
      <c r="AE41" s="28">
        <v>1.0</v>
      </c>
      <c r="AF41" s="28">
        <v>1.0</v>
      </c>
      <c r="AG41" s="28">
        <v>0.0</v>
      </c>
      <c r="AH41" s="28">
        <v>1.0</v>
      </c>
      <c r="AI41" s="28">
        <v>3.0</v>
      </c>
      <c r="AJ41" s="28">
        <v>0.0</v>
      </c>
      <c r="AK41" s="3"/>
      <c r="AL41" s="19" t="s">
        <v>9</v>
      </c>
      <c r="AM41" s="28"/>
      <c r="AN41" s="3"/>
      <c r="AO41" s="84" t="str">
        <f t="shared" si="345"/>
        <v>#REF!</v>
      </c>
      <c r="AP41" s="85" t="str">
        <f t="shared" ref="AP41:AQ41" si="535">AV41-AU41</f>
        <v>#REF!</v>
      </c>
      <c r="AQ41" s="85">
        <f t="shared" si="535"/>
        <v>1311.39541</v>
      </c>
      <c r="AR41" s="85" t="str">
        <f t="shared" si="347"/>
        <v>#REF!</v>
      </c>
      <c r="AS41" s="84">
        <f t="shared" ref="AS41:AS47" si="561">VLOOKUP(AA41,$C$111:$G$236,3)</f>
        <v>19.212775</v>
      </c>
      <c r="AT41" s="84">
        <f t="shared" si="348"/>
        <v>19.84325356</v>
      </c>
      <c r="AU41" s="94" t="str">
        <f t="shared" si="536"/>
        <v>#REF!</v>
      </c>
      <c r="AV41" s="94">
        <f t="shared" si="537"/>
        <v>39962.572</v>
      </c>
      <c r="AW41" s="94">
        <f t="shared" si="538"/>
        <v>41273.96741</v>
      </c>
      <c r="AX41" s="94">
        <f t="shared" si="254"/>
        <v>11881.6896</v>
      </c>
      <c r="AY41" s="94">
        <f t="shared" si="255"/>
        <v>12540.5833</v>
      </c>
      <c r="AZ41" s="94">
        <f t="shared" si="256"/>
        <v>13543.82996</v>
      </c>
      <c r="BA41" s="91">
        <f t="shared" ref="BA41:BC41" si="539">$W41*D$84*$AJ41</f>
        <v>0</v>
      </c>
      <c r="BB41" s="91">
        <f t="shared" si="539"/>
        <v>0</v>
      </c>
      <c r="BC41" s="91">
        <f t="shared" si="539"/>
        <v>0</v>
      </c>
      <c r="BD41" s="91" t="str">
        <f t="shared" ref="BD41:BF41" si="540">IF(AU41&gt;=D$43,D$43/1000*D$42*$AE41,IF(MOD(AU41,1000)&gt;0.1,$AE41*D$42*(ABS(AU41/1000)+1),$AE41*D$42*ABS(AU41/1000)))</f>
        <v>#REF!</v>
      </c>
      <c r="BE41" s="91">
        <f t="shared" si="540"/>
        <v>223.6556431</v>
      </c>
      <c r="BF41" s="91">
        <f t="shared" si="540"/>
        <v>230.8158621</v>
      </c>
      <c r="BG41" s="91" t="str">
        <f t="shared" si="541"/>
        <v>#REF!</v>
      </c>
      <c r="BH41" s="91">
        <f t="shared" si="542"/>
        <v>2477.679464</v>
      </c>
      <c r="BI41" s="91">
        <f t="shared" si="543"/>
        <v>2558.985979</v>
      </c>
      <c r="BJ41" s="91" t="str">
        <f t="shared" si="544"/>
        <v>#REF!</v>
      </c>
      <c r="BK41" s="91">
        <v>28.0</v>
      </c>
      <c r="BL41" s="91" t="str">
        <f t="shared" ref="BL41:BN41" si="545">$AF41*AU41*D$87</f>
        <v>#REF!</v>
      </c>
      <c r="BM41" s="91">
        <f t="shared" si="545"/>
        <v>579.457294</v>
      </c>
      <c r="BN41" s="91">
        <f t="shared" si="545"/>
        <v>598.4725274</v>
      </c>
      <c r="BO41" s="95">
        <f t="shared" si="546"/>
        <v>72</v>
      </c>
      <c r="BP41" s="95">
        <f t="shared" si="547"/>
        <v>72</v>
      </c>
      <c r="BQ41" s="91" t="str">
        <f t="shared" si="358"/>
        <v>#REF!</v>
      </c>
      <c r="BR41" s="91">
        <f t="shared" si="54"/>
        <v>15893.3757</v>
      </c>
      <c r="BS41" s="91">
        <f t="shared" si="359"/>
        <v>17032.10433</v>
      </c>
      <c r="BT41" s="91">
        <f t="shared" ref="BT41:BV41" si="548">IF($AG41=0,0,IF($AG41=1,D$50*AU41,IF($AG41=2,AU41*D$56,"Error in col x")))</f>
        <v>0</v>
      </c>
      <c r="BU41" s="91">
        <f t="shared" si="548"/>
        <v>0</v>
      </c>
      <c r="BV41" s="91">
        <f t="shared" si="548"/>
        <v>0</v>
      </c>
      <c r="BW41" s="91" t="str">
        <f t="shared" ref="BW41:BY41" si="549">SUM(BQ41,BT41)</f>
        <v>#REF!</v>
      </c>
      <c r="BX41" s="91">
        <f t="shared" si="549"/>
        <v>15893.3757</v>
      </c>
      <c r="BY41" s="91">
        <f t="shared" si="549"/>
        <v>17032.10433</v>
      </c>
      <c r="BZ41" s="14"/>
      <c r="CA41" s="44" t="str">
        <f t="shared" ref="CA41:CB41" si="550">SUM(AU41,BW41)</f>
        <v>#REF!</v>
      </c>
      <c r="CB41" s="44">
        <f t="shared" si="550"/>
        <v>55855.9477</v>
      </c>
      <c r="CC41" s="69">
        <f t="shared" si="59"/>
        <v>90201180</v>
      </c>
      <c r="CD41" s="69">
        <f t="shared" si="60"/>
        <v>90202080</v>
      </c>
      <c r="CE41" s="69">
        <f t="shared" si="429"/>
        <v>90202380</v>
      </c>
      <c r="CF41" s="75">
        <f t="shared" ref="CF41:CM41" si="551">IF($CC41=CF$5,$AU41,0)</f>
        <v>0</v>
      </c>
      <c r="CG41" s="75">
        <f t="shared" si="551"/>
        <v>0</v>
      </c>
      <c r="CH41" s="75">
        <f t="shared" si="551"/>
        <v>0</v>
      </c>
      <c r="CI41" s="75">
        <f t="shared" si="551"/>
        <v>0</v>
      </c>
      <c r="CJ41" s="75">
        <f t="shared" si="551"/>
        <v>0</v>
      </c>
      <c r="CK41" s="75" t="str">
        <f t="shared" si="551"/>
        <v>#REF!</v>
      </c>
      <c r="CL41" s="75">
        <f t="shared" si="551"/>
        <v>0</v>
      </c>
      <c r="CM41" s="75">
        <f t="shared" si="551"/>
        <v>0</v>
      </c>
      <c r="CN41" s="75">
        <f t="shared" ref="CN41:CU41" si="552">IF($CC41=CN$5,$AV41,0)</f>
        <v>0</v>
      </c>
      <c r="CO41" s="75">
        <f t="shared" si="552"/>
        <v>0</v>
      </c>
      <c r="CP41" s="75">
        <f t="shared" si="552"/>
        <v>0</v>
      </c>
      <c r="CQ41" s="75">
        <f t="shared" si="552"/>
        <v>0</v>
      </c>
      <c r="CR41" s="75">
        <f t="shared" si="552"/>
        <v>0</v>
      </c>
      <c r="CS41" s="75">
        <f t="shared" si="552"/>
        <v>39962.572</v>
      </c>
      <c r="CT41" s="75">
        <f t="shared" si="552"/>
        <v>0</v>
      </c>
      <c r="CU41" s="75">
        <f t="shared" si="552"/>
        <v>0</v>
      </c>
      <c r="CV41" s="75">
        <f t="shared" ref="CV41:DC41" si="553">IF($CC41=CV$5,$AW41,0)</f>
        <v>0</v>
      </c>
      <c r="CW41" s="75">
        <f t="shared" si="553"/>
        <v>0</v>
      </c>
      <c r="CX41" s="75">
        <f t="shared" si="553"/>
        <v>0</v>
      </c>
      <c r="CY41" s="75">
        <f t="shared" si="553"/>
        <v>0</v>
      </c>
      <c r="CZ41" s="75">
        <f t="shared" si="553"/>
        <v>0</v>
      </c>
      <c r="DA41" s="75">
        <f t="shared" si="553"/>
        <v>41273.96741</v>
      </c>
      <c r="DB41" s="75">
        <f t="shared" si="553"/>
        <v>0</v>
      </c>
      <c r="DC41" s="75">
        <f t="shared" si="553"/>
        <v>0</v>
      </c>
      <c r="DD41" s="75">
        <f t="shared" ref="DD41:DI41" si="554">IF($CD41=DD$5,$BQ41,0)</f>
        <v>0</v>
      </c>
      <c r="DE41" s="75">
        <f t="shared" si="554"/>
        <v>0</v>
      </c>
      <c r="DF41" s="75">
        <f t="shared" si="554"/>
        <v>0</v>
      </c>
      <c r="DG41" s="75">
        <f t="shared" si="554"/>
        <v>0</v>
      </c>
      <c r="DH41" s="75">
        <f t="shared" si="554"/>
        <v>0</v>
      </c>
      <c r="DI41" s="75" t="str">
        <f t="shared" si="554"/>
        <v>#REF!</v>
      </c>
      <c r="DJ41" s="75">
        <f t="shared" ref="DJ41:DO41" si="555">IF($CE41=DJ$5,$BT41,0)</f>
        <v>0</v>
      </c>
      <c r="DK41" s="75">
        <f t="shared" si="555"/>
        <v>0</v>
      </c>
      <c r="DL41" s="75">
        <f t="shared" si="555"/>
        <v>0</v>
      </c>
      <c r="DM41" s="75">
        <f t="shared" si="555"/>
        <v>0</v>
      </c>
      <c r="DN41" s="75">
        <f t="shared" si="555"/>
        <v>0</v>
      </c>
      <c r="DO41" s="75">
        <f t="shared" si="555"/>
        <v>0</v>
      </c>
      <c r="DP41" s="75">
        <f t="shared" ref="DP41:DU41" si="556">IF($CD41=DP$5,$BR41,0)</f>
        <v>0</v>
      </c>
      <c r="DQ41" s="75">
        <f t="shared" si="556"/>
        <v>0</v>
      </c>
      <c r="DR41" s="75">
        <f t="shared" si="556"/>
        <v>0</v>
      </c>
      <c r="DS41" s="75">
        <f t="shared" si="556"/>
        <v>0</v>
      </c>
      <c r="DT41" s="75">
        <f t="shared" si="556"/>
        <v>0</v>
      </c>
      <c r="DU41" s="75">
        <f t="shared" si="556"/>
        <v>15893.3757</v>
      </c>
      <c r="DV41" s="75">
        <f t="shared" ref="DV41:EA41" si="557">IF($CE41=DV$5,$BU41,0)</f>
        <v>0</v>
      </c>
      <c r="DW41" s="75">
        <f t="shared" si="557"/>
        <v>0</v>
      </c>
      <c r="DX41" s="75">
        <f t="shared" si="557"/>
        <v>0</v>
      </c>
      <c r="DY41" s="75">
        <f t="shared" si="557"/>
        <v>0</v>
      </c>
      <c r="DZ41" s="75">
        <f t="shared" si="557"/>
        <v>0</v>
      </c>
      <c r="EA41" s="75">
        <f t="shared" si="557"/>
        <v>0</v>
      </c>
      <c r="EB41" s="75">
        <f t="shared" ref="EB41:EG41" si="558">IF($CD41=EB$5,$BS41,0)</f>
        <v>0</v>
      </c>
      <c r="EC41" s="75">
        <f t="shared" si="558"/>
        <v>0</v>
      </c>
      <c r="ED41" s="75">
        <f t="shared" si="558"/>
        <v>0</v>
      </c>
      <c r="EE41" s="75">
        <f t="shared" si="558"/>
        <v>0</v>
      </c>
      <c r="EF41" s="75">
        <f t="shared" si="558"/>
        <v>0</v>
      </c>
      <c r="EG41" s="75">
        <f t="shared" si="558"/>
        <v>17032.10433</v>
      </c>
      <c r="EH41" s="75">
        <f t="shared" ref="EH41:EM41" si="559">IF($CE41=EH$5,$BV41,0)</f>
        <v>0</v>
      </c>
      <c r="EI41" s="75">
        <f t="shared" si="559"/>
        <v>0</v>
      </c>
      <c r="EJ41" s="75">
        <f t="shared" si="559"/>
        <v>0</v>
      </c>
      <c r="EK41" s="75">
        <f t="shared" si="559"/>
        <v>0</v>
      </c>
      <c r="EL41" s="75">
        <f t="shared" si="559"/>
        <v>0</v>
      </c>
      <c r="EM41" s="75">
        <f t="shared" si="559"/>
        <v>0</v>
      </c>
    </row>
    <row r="42" ht="18.0" customHeight="1">
      <c r="A42" s="18"/>
      <c r="B42" s="126" t="s">
        <v>188</v>
      </c>
      <c r="C42" s="18"/>
      <c r="D42" s="154">
        <v>5.46</v>
      </c>
      <c r="E42" s="41">
        <f>(1+E41)*D42</f>
        <v>5.46</v>
      </c>
      <c r="F42" s="41">
        <v>5.46</v>
      </c>
      <c r="G42" s="113"/>
      <c r="H42" s="113"/>
      <c r="I42" s="113"/>
      <c r="J42" s="113"/>
      <c r="K42" s="113"/>
      <c r="L42" s="113"/>
      <c r="M42" s="113"/>
      <c r="N42" s="113"/>
      <c r="O42" s="113"/>
      <c r="P42" s="18"/>
      <c r="Q42" s="140" t="s">
        <v>181</v>
      </c>
      <c r="R42" s="28">
        <v>9020.0</v>
      </c>
      <c r="S42" s="28">
        <v>1.0</v>
      </c>
      <c r="T42" s="28">
        <v>180.0</v>
      </c>
      <c r="U42" s="18" t="s">
        <v>189</v>
      </c>
      <c r="V42" s="18" t="s">
        <v>124</v>
      </c>
      <c r="W42" s="71">
        <v>0.5</v>
      </c>
      <c r="X42" s="166">
        <v>42081.0</v>
      </c>
      <c r="Y42" s="77">
        <f>IF(X42&gt;1,ABS(ROUND(($Y$5-X42)/365.25,1))," ")+1</f>
        <v>2.3</v>
      </c>
      <c r="Z42" s="167" t="s">
        <v>154</v>
      </c>
      <c r="AA42" s="28">
        <v>57.0</v>
      </c>
      <c r="AB42" s="28">
        <v>58.0</v>
      </c>
      <c r="AC42" s="28">
        <v>24.0</v>
      </c>
      <c r="AD42" s="137">
        <v>37.0</v>
      </c>
      <c r="AE42" s="28">
        <v>1.0</v>
      </c>
      <c r="AF42" s="28">
        <v>1.0</v>
      </c>
      <c r="AG42" s="28">
        <v>0.0</v>
      </c>
      <c r="AH42" s="28">
        <v>1.0</v>
      </c>
      <c r="AI42" s="28">
        <v>0.0</v>
      </c>
      <c r="AJ42" s="28">
        <v>1.0</v>
      </c>
      <c r="AK42" s="3"/>
      <c r="AL42" s="40"/>
      <c r="AM42" s="28"/>
      <c r="AN42" s="3"/>
      <c r="AO42" s="84" t="str">
        <f t="shared" si="345"/>
        <v>#REF!</v>
      </c>
      <c r="AP42" s="85" t="str">
        <f t="shared" ref="AP42:AQ42" si="560">AV42-AU42</f>
        <v>#REF!</v>
      </c>
      <c r="AQ42" s="85">
        <f t="shared" si="560"/>
        <v>452.718828</v>
      </c>
      <c r="AR42" s="85" t="str">
        <f t="shared" si="347"/>
        <v>#REF!</v>
      </c>
      <c r="AS42" s="84">
        <f t="shared" si="561"/>
        <v>18.46635</v>
      </c>
      <c r="AT42" s="84">
        <f t="shared" si="348"/>
        <v>18.9761685</v>
      </c>
      <c r="AU42" s="94" t="str">
        <f t="shared" si="536"/>
        <v>#REF!</v>
      </c>
      <c r="AV42" s="94">
        <f t="shared" si="537"/>
        <v>16398.1188</v>
      </c>
      <c r="AW42" s="94">
        <f t="shared" si="538"/>
        <v>16850.83763</v>
      </c>
      <c r="AX42" s="94">
        <f t="shared" si="254"/>
        <v>0</v>
      </c>
      <c r="AY42" s="94">
        <f t="shared" si="255"/>
        <v>0</v>
      </c>
      <c r="AZ42" s="94">
        <f t="shared" si="256"/>
        <v>0</v>
      </c>
      <c r="BA42" s="91">
        <f t="shared" ref="BA42:BC42" si="562">$W42*D$84*$AJ42</f>
        <v>125</v>
      </c>
      <c r="BB42" s="91">
        <f t="shared" si="562"/>
        <v>125</v>
      </c>
      <c r="BC42" s="91">
        <f t="shared" si="562"/>
        <v>125</v>
      </c>
      <c r="BD42" s="91" t="str">
        <f t="shared" ref="BD42:BF42" si="563">IF(AU42&gt;=D$43,D$43/1000*D$42*$AE42,IF(MOD(AU42,1000)&gt;0.1,$AE42*D$42*(ABS(AU42/1000)+1),$AE42*D$42*ABS(AU42/1000)))</f>
        <v>#REF!</v>
      </c>
      <c r="BE42" s="91">
        <f t="shared" si="563"/>
        <v>94.99372865</v>
      </c>
      <c r="BF42" s="91">
        <f t="shared" si="563"/>
        <v>97.46557345</v>
      </c>
      <c r="BG42" s="91" t="str">
        <f t="shared" si="541"/>
        <v>#REF!</v>
      </c>
      <c r="BH42" s="91">
        <f t="shared" si="542"/>
        <v>1016.683366</v>
      </c>
      <c r="BI42" s="91">
        <f t="shared" si="543"/>
        <v>1044.751933</v>
      </c>
      <c r="BJ42" s="91" t="str">
        <f t="shared" si="544"/>
        <v>#REF!</v>
      </c>
      <c r="BK42" s="91">
        <f t="shared" ref="BK42:BK78" si="580">AW42*$F$38</f>
        <v>1011.050258</v>
      </c>
      <c r="BL42" s="91" t="str">
        <f t="shared" ref="BL42:BN42" si="564">$AF42*AU42*D$87</f>
        <v>#REF!</v>
      </c>
      <c r="BM42" s="91">
        <f t="shared" si="564"/>
        <v>237.7727226</v>
      </c>
      <c r="BN42" s="91">
        <f t="shared" si="564"/>
        <v>244.3371456</v>
      </c>
      <c r="BO42" s="95">
        <f t="shared" si="546"/>
        <v>72</v>
      </c>
      <c r="BP42" s="95">
        <f t="shared" si="547"/>
        <v>72</v>
      </c>
      <c r="BQ42" s="91" t="str">
        <f t="shared" si="358"/>
        <v>#REF!</v>
      </c>
      <c r="BR42" s="91">
        <f t="shared" si="54"/>
        <v>1546.449817</v>
      </c>
      <c r="BS42" s="91">
        <f t="shared" si="359"/>
        <v>2594.60491</v>
      </c>
      <c r="BT42" s="91">
        <f t="shared" ref="BT42:BV42" si="565">IF($AG42=0,0,IF($AG42=1,D$50*AU42,IF($AG42=2,AU42*D$56,"Error in col x")))</f>
        <v>0</v>
      </c>
      <c r="BU42" s="91">
        <f t="shared" si="565"/>
        <v>0</v>
      </c>
      <c r="BV42" s="91">
        <f t="shared" si="565"/>
        <v>0</v>
      </c>
      <c r="BW42" s="91" t="str">
        <f t="shared" ref="BW42:BY42" si="566">SUM(BQ42,BT42)</f>
        <v>#REF!</v>
      </c>
      <c r="BX42" s="91">
        <f t="shared" si="566"/>
        <v>1546.449817</v>
      </c>
      <c r="BY42" s="91">
        <f t="shared" si="566"/>
        <v>2594.60491</v>
      </c>
      <c r="BZ42" s="14"/>
      <c r="CA42" s="44" t="str">
        <f t="shared" ref="CA42:CB42" si="567">SUM(AU42,BW42)</f>
        <v>#REF!</v>
      </c>
      <c r="CB42" s="44">
        <f t="shared" si="567"/>
        <v>17944.56862</v>
      </c>
      <c r="CC42" s="69">
        <f t="shared" si="59"/>
        <v>90201180</v>
      </c>
      <c r="CD42" s="69">
        <f t="shared" si="60"/>
        <v>90202080</v>
      </c>
      <c r="CE42" s="69">
        <f t="shared" si="429"/>
        <v>90202380</v>
      </c>
      <c r="CF42" s="75">
        <f t="shared" ref="CF42:CM42" si="568">IF($CC42=CF$5,$AU42,0)</f>
        <v>0</v>
      </c>
      <c r="CG42" s="75">
        <f t="shared" si="568"/>
        <v>0</v>
      </c>
      <c r="CH42" s="75">
        <f t="shared" si="568"/>
        <v>0</v>
      </c>
      <c r="CI42" s="75">
        <f t="shared" si="568"/>
        <v>0</v>
      </c>
      <c r="CJ42" s="75">
        <f t="shared" si="568"/>
        <v>0</v>
      </c>
      <c r="CK42" s="75" t="str">
        <f t="shared" si="568"/>
        <v>#REF!</v>
      </c>
      <c r="CL42" s="75">
        <f t="shared" si="568"/>
        <v>0</v>
      </c>
      <c r="CM42" s="75">
        <f t="shared" si="568"/>
        <v>0</v>
      </c>
      <c r="CN42" s="75">
        <f t="shared" ref="CN42:CU42" si="569">IF($CC42=CN$5,$AV42,0)</f>
        <v>0</v>
      </c>
      <c r="CO42" s="75">
        <f t="shared" si="569"/>
        <v>0</v>
      </c>
      <c r="CP42" s="75">
        <f t="shared" si="569"/>
        <v>0</v>
      </c>
      <c r="CQ42" s="75">
        <f t="shared" si="569"/>
        <v>0</v>
      </c>
      <c r="CR42" s="75">
        <f t="shared" si="569"/>
        <v>0</v>
      </c>
      <c r="CS42" s="75">
        <f t="shared" si="569"/>
        <v>16398.1188</v>
      </c>
      <c r="CT42" s="75">
        <f t="shared" si="569"/>
        <v>0</v>
      </c>
      <c r="CU42" s="75">
        <f t="shared" si="569"/>
        <v>0</v>
      </c>
      <c r="CV42" s="75">
        <f t="shared" ref="CV42:DC42" si="570">IF($CC42=CV$5,$AW42,0)</f>
        <v>0</v>
      </c>
      <c r="CW42" s="75">
        <f t="shared" si="570"/>
        <v>0</v>
      </c>
      <c r="CX42" s="75">
        <f t="shared" si="570"/>
        <v>0</v>
      </c>
      <c r="CY42" s="75">
        <f t="shared" si="570"/>
        <v>0</v>
      </c>
      <c r="CZ42" s="75">
        <f t="shared" si="570"/>
        <v>0</v>
      </c>
      <c r="DA42" s="75">
        <f t="shared" si="570"/>
        <v>16850.83763</v>
      </c>
      <c r="DB42" s="75">
        <f t="shared" si="570"/>
        <v>0</v>
      </c>
      <c r="DC42" s="75">
        <f t="shared" si="570"/>
        <v>0</v>
      </c>
      <c r="DD42" s="75">
        <f t="shared" ref="DD42:DI42" si="571">IF($CD42=DD$5,$BQ42,0)</f>
        <v>0</v>
      </c>
      <c r="DE42" s="75">
        <f t="shared" si="571"/>
        <v>0</v>
      </c>
      <c r="DF42" s="75">
        <f t="shared" si="571"/>
        <v>0</v>
      </c>
      <c r="DG42" s="75">
        <f t="shared" si="571"/>
        <v>0</v>
      </c>
      <c r="DH42" s="75">
        <f t="shared" si="571"/>
        <v>0</v>
      </c>
      <c r="DI42" s="75" t="str">
        <f t="shared" si="571"/>
        <v>#REF!</v>
      </c>
      <c r="DJ42" s="75">
        <f t="shared" ref="DJ42:DO42" si="572">IF($CE42=DJ$5,$BT42,0)</f>
        <v>0</v>
      </c>
      <c r="DK42" s="75">
        <f t="shared" si="572"/>
        <v>0</v>
      </c>
      <c r="DL42" s="75">
        <f t="shared" si="572"/>
        <v>0</v>
      </c>
      <c r="DM42" s="75">
        <f t="shared" si="572"/>
        <v>0</v>
      </c>
      <c r="DN42" s="75">
        <f t="shared" si="572"/>
        <v>0</v>
      </c>
      <c r="DO42" s="75">
        <f t="shared" si="572"/>
        <v>0</v>
      </c>
      <c r="DP42" s="75">
        <f t="shared" ref="DP42:DU42" si="573">IF($CD42=DP$5,$BR42,0)</f>
        <v>0</v>
      </c>
      <c r="DQ42" s="75">
        <f t="shared" si="573"/>
        <v>0</v>
      </c>
      <c r="DR42" s="75">
        <f t="shared" si="573"/>
        <v>0</v>
      </c>
      <c r="DS42" s="75">
        <f t="shared" si="573"/>
        <v>0</v>
      </c>
      <c r="DT42" s="75">
        <f t="shared" si="573"/>
        <v>0</v>
      </c>
      <c r="DU42" s="75">
        <f t="shared" si="573"/>
        <v>1546.449817</v>
      </c>
      <c r="DV42" s="75">
        <f t="shared" ref="DV42:EA42" si="574">IF($CE42=DV$5,$BU42,0)</f>
        <v>0</v>
      </c>
      <c r="DW42" s="75">
        <f t="shared" si="574"/>
        <v>0</v>
      </c>
      <c r="DX42" s="75">
        <f t="shared" si="574"/>
        <v>0</v>
      </c>
      <c r="DY42" s="75">
        <f t="shared" si="574"/>
        <v>0</v>
      </c>
      <c r="DZ42" s="75">
        <f t="shared" si="574"/>
        <v>0</v>
      </c>
      <c r="EA42" s="75">
        <f t="shared" si="574"/>
        <v>0</v>
      </c>
      <c r="EB42" s="75">
        <f t="shared" ref="EB42:EG42" si="575">IF($CD42=EB$5,$BS42,0)</f>
        <v>0</v>
      </c>
      <c r="EC42" s="75">
        <f t="shared" si="575"/>
        <v>0</v>
      </c>
      <c r="ED42" s="75">
        <f t="shared" si="575"/>
        <v>0</v>
      </c>
      <c r="EE42" s="75">
        <f t="shared" si="575"/>
        <v>0</v>
      </c>
      <c r="EF42" s="75">
        <f t="shared" si="575"/>
        <v>0</v>
      </c>
      <c r="EG42" s="75">
        <f t="shared" si="575"/>
        <v>2594.60491</v>
      </c>
      <c r="EH42" s="75">
        <f t="shared" ref="EH42:EM42" si="576">IF($CE42=EH$5,$BV42,0)</f>
        <v>0</v>
      </c>
      <c r="EI42" s="75">
        <f t="shared" si="576"/>
        <v>0</v>
      </c>
      <c r="EJ42" s="75">
        <f t="shared" si="576"/>
        <v>0</v>
      </c>
      <c r="EK42" s="75">
        <f t="shared" si="576"/>
        <v>0</v>
      </c>
      <c r="EL42" s="75">
        <f t="shared" si="576"/>
        <v>0</v>
      </c>
      <c r="EM42" s="75">
        <f t="shared" si="576"/>
        <v>0</v>
      </c>
    </row>
    <row r="43" ht="18.0" customHeight="1">
      <c r="A43" s="18"/>
      <c r="B43" s="18" t="s">
        <v>190</v>
      </c>
      <c r="C43" s="18"/>
      <c r="D43" s="156">
        <v>99999.0</v>
      </c>
      <c r="E43" s="156">
        <v>99999.0</v>
      </c>
      <c r="F43" s="156">
        <v>99999.0</v>
      </c>
      <c r="G43" s="113"/>
      <c r="H43" s="113"/>
      <c r="I43" s="113"/>
      <c r="J43" s="113"/>
      <c r="K43" s="113"/>
      <c r="L43" s="113"/>
      <c r="M43" s="113"/>
      <c r="N43" s="113"/>
      <c r="O43" s="113"/>
      <c r="P43" s="18"/>
      <c r="Q43" s="140" t="s">
        <v>181</v>
      </c>
      <c r="R43" s="28">
        <v>9020.0</v>
      </c>
      <c r="S43" s="28">
        <v>1.0</v>
      </c>
      <c r="T43" s="28">
        <v>180.0</v>
      </c>
      <c r="U43" s="18" t="s">
        <v>191</v>
      </c>
      <c r="V43" s="18" t="s">
        <v>192</v>
      </c>
      <c r="W43" s="71">
        <v>0.5</v>
      </c>
      <c r="X43" s="90">
        <v>40585.0</v>
      </c>
      <c r="Y43" s="77">
        <f t="shared" ref="Y43:Y44" si="594">IF(X43&gt;1,ABS(ROUND(($Y$5-X43)/365.25,1))," ")+25</f>
        <v>30.4</v>
      </c>
      <c r="Z43" s="77" t="s">
        <v>193</v>
      </c>
      <c r="AA43" s="28">
        <v>81.0</v>
      </c>
      <c r="AB43" s="28">
        <v>81.0</v>
      </c>
      <c r="AC43" s="28">
        <v>20.0</v>
      </c>
      <c r="AD43" s="92">
        <v>38.0</v>
      </c>
      <c r="AE43" s="28">
        <v>0.0</v>
      </c>
      <c r="AF43" s="28">
        <v>1.0</v>
      </c>
      <c r="AG43" s="28">
        <v>1.0</v>
      </c>
      <c r="AH43" s="28">
        <v>1.0</v>
      </c>
      <c r="AI43" s="28">
        <v>0.0</v>
      </c>
      <c r="AJ43" s="28">
        <v>1.0</v>
      </c>
      <c r="AK43" s="3"/>
      <c r="AL43" s="78"/>
      <c r="AM43" s="28"/>
      <c r="AN43" s="3"/>
      <c r="AO43" s="84" t="str">
        <f t="shared" si="345"/>
        <v>#REF!</v>
      </c>
      <c r="AP43" s="85" t="str">
        <f t="shared" ref="AP43:AQ43" si="577">AV43-AU43</f>
        <v>#REF!</v>
      </c>
      <c r="AQ43" s="85">
        <f t="shared" si="577"/>
        <v>345.3238125</v>
      </c>
      <c r="AR43" s="85" t="str">
        <f t="shared" si="347"/>
        <v>#REF!</v>
      </c>
      <c r="AS43" s="84">
        <f t="shared" si="561"/>
        <v>20.194375</v>
      </c>
      <c r="AT43" s="84">
        <f t="shared" si="348"/>
        <v>20.64874844</v>
      </c>
      <c r="AU43" s="94" t="str">
        <f t="shared" si="536"/>
        <v>#REF!</v>
      </c>
      <c r="AV43" s="94">
        <f t="shared" si="537"/>
        <v>15347.725</v>
      </c>
      <c r="AW43" s="94">
        <f t="shared" si="538"/>
        <v>15693.04881</v>
      </c>
      <c r="AX43" s="94">
        <f t="shared" si="254"/>
        <v>0</v>
      </c>
      <c r="AY43" s="94">
        <f t="shared" si="255"/>
        <v>0</v>
      </c>
      <c r="AZ43" s="94">
        <f t="shared" si="256"/>
        <v>0</v>
      </c>
      <c r="BA43" s="91">
        <f t="shared" ref="BA43:BC43" si="578">$W43*D$84*$AJ43</f>
        <v>125</v>
      </c>
      <c r="BB43" s="91">
        <f t="shared" si="578"/>
        <v>125</v>
      </c>
      <c r="BC43" s="91">
        <f t="shared" si="578"/>
        <v>125</v>
      </c>
      <c r="BD43" s="91" t="str">
        <f t="shared" ref="BD43:BF43" si="579">IF(AU43&gt;=D$43,D$43/1000*D$42*$AE43,IF(MOD(AU43,1000)&gt;0.1,$AE43*D$42*(ABS(AU43/1000)+1),$AE43*D$42*ABS(AU43/1000)))</f>
        <v>#REF!</v>
      </c>
      <c r="BE43" s="91">
        <f t="shared" si="579"/>
        <v>0</v>
      </c>
      <c r="BF43" s="91">
        <f t="shared" si="579"/>
        <v>0</v>
      </c>
      <c r="BG43" s="91" t="str">
        <f t="shared" si="541"/>
        <v>#REF!</v>
      </c>
      <c r="BH43" s="91">
        <f t="shared" si="542"/>
        <v>951.55895</v>
      </c>
      <c r="BI43" s="91">
        <f t="shared" si="543"/>
        <v>972.9690264</v>
      </c>
      <c r="BJ43" s="91" t="str">
        <f t="shared" si="544"/>
        <v>#REF!</v>
      </c>
      <c r="BK43" s="91">
        <f t="shared" si="580"/>
        <v>941.5829288</v>
      </c>
      <c r="BL43" s="91" t="str">
        <f t="shared" ref="BL43:BN43" si="581">$AF43*AU43*D$87</f>
        <v>#REF!</v>
      </c>
      <c r="BM43" s="91">
        <f t="shared" si="581"/>
        <v>222.5420125</v>
      </c>
      <c r="BN43" s="91">
        <f t="shared" si="581"/>
        <v>227.5492078</v>
      </c>
      <c r="BO43" s="95">
        <f t="shared" si="546"/>
        <v>72</v>
      </c>
      <c r="BP43" s="95">
        <f t="shared" si="547"/>
        <v>72</v>
      </c>
      <c r="BQ43" s="91" t="str">
        <f t="shared" si="358"/>
        <v>#REF!</v>
      </c>
      <c r="BR43" s="91">
        <f t="shared" si="54"/>
        <v>1371.100963</v>
      </c>
      <c r="BS43" s="91">
        <f t="shared" si="359"/>
        <v>2339.101163</v>
      </c>
      <c r="BT43" s="91" t="str">
        <f t="shared" ref="BT43:BV43" si="582">IF($AG43=0,0,IF($AG43=1,D$50*AU43,IF($AG43=2,AU43*D$56,"Error in col x")))</f>
        <v>#REF!</v>
      </c>
      <c r="BU43" s="91">
        <f t="shared" si="582"/>
        <v>1074.34075</v>
      </c>
      <c r="BV43" s="91">
        <f t="shared" si="582"/>
        <v>1098.513417</v>
      </c>
      <c r="BW43" s="91" t="str">
        <f t="shared" ref="BW43:BY43" si="583">SUM(BQ43,BT43)</f>
        <v>#REF!</v>
      </c>
      <c r="BX43" s="91">
        <f t="shared" si="583"/>
        <v>2445.441713</v>
      </c>
      <c r="BY43" s="91">
        <f t="shared" si="583"/>
        <v>3437.61458</v>
      </c>
      <c r="BZ43" s="14"/>
      <c r="CA43" s="44" t="str">
        <f t="shared" ref="CA43:CB43" si="584">SUM(AU43,BW43)</f>
        <v>#REF!</v>
      </c>
      <c r="CB43" s="44">
        <f t="shared" si="584"/>
        <v>17793.16671</v>
      </c>
      <c r="CC43" s="69">
        <f t="shared" si="59"/>
        <v>90201180</v>
      </c>
      <c r="CD43" s="69">
        <f t="shared" si="60"/>
        <v>90202080</v>
      </c>
      <c r="CE43" s="69">
        <f t="shared" si="429"/>
        <v>90202380</v>
      </c>
      <c r="CF43" s="75">
        <f t="shared" ref="CF43:CM43" si="585">IF($CC43=CF$5,$AU43,0)</f>
        <v>0</v>
      </c>
      <c r="CG43" s="75">
        <f t="shared" si="585"/>
        <v>0</v>
      </c>
      <c r="CH43" s="75">
        <f t="shared" si="585"/>
        <v>0</v>
      </c>
      <c r="CI43" s="75">
        <f t="shared" si="585"/>
        <v>0</v>
      </c>
      <c r="CJ43" s="75">
        <f t="shared" si="585"/>
        <v>0</v>
      </c>
      <c r="CK43" s="75" t="str">
        <f t="shared" si="585"/>
        <v>#REF!</v>
      </c>
      <c r="CL43" s="75">
        <f t="shared" si="585"/>
        <v>0</v>
      </c>
      <c r="CM43" s="75">
        <f t="shared" si="585"/>
        <v>0</v>
      </c>
      <c r="CN43" s="75">
        <f t="shared" ref="CN43:CU43" si="586">IF($CC43=CN$5,$AV43,0)</f>
        <v>0</v>
      </c>
      <c r="CO43" s="75">
        <f t="shared" si="586"/>
        <v>0</v>
      </c>
      <c r="CP43" s="75">
        <f t="shared" si="586"/>
        <v>0</v>
      </c>
      <c r="CQ43" s="75">
        <f t="shared" si="586"/>
        <v>0</v>
      </c>
      <c r="CR43" s="75">
        <f t="shared" si="586"/>
        <v>0</v>
      </c>
      <c r="CS43" s="75">
        <f t="shared" si="586"/>
        <v>15347.725</v>
      </c>
      <c r="CT43" s="75">
        <f t="shared" si="586"/>
        <v>0</v>
      </c>
      <c r="CU43" s="75">
        <f t="shared" si="586"/>
        <v>0</v>
      </c>
      <c r="CV43" s="75">
        <f t="shared" ref="CV43:DC43" si="587">IF($CC43=CV$5,$AW43,0)</f>
        <v>0</v>
      </c>
      <c r="CW43" s="75">
        <f t="shared" si="587"/>
        <v>0</v>
      </c>
      <c r="CX43" s="75">
        <f t="shared" si="587"/>
        <v>0</v>
      </c>
      <c r="CY43" s="75">
        <f t="shared" si="587"/>
        <v>0</v>
      </c>
      <c r="CZ43" s="75">
        <f t="shared" si="587"/>
        <v>0</v>
      </c>
      <c r="DA43" s="75">
        <f t="shared" si="587"/>
        <v>15693.04881</v>
      </c>
      <c r="DB43" s="75">
        <f t="shared" si="587"/>
        <v>0</v>
      </c>
      <c r="DC43" s="75">
        <f t="shared" si="587"/>
        <v>0</v>
      </c>
      <c r="DD43" s="75">
        <f t="shared" ref="DD43:DI43" si="588">IF($CD43=DD$5,$BQ43,0)</f>
        <v>0</v>
      </c>
      <c r="DE43" s="75">
        <f t="shared" si="588"/>
        <v>0</v>
      </c>
      <c r="DF43" s="75">
        <f t="shared" si="588"/>
        <v>0</v>
      </c>
      <c r="DG43" s="75">
        <f t="shared" si="588"/>
        <v>0</v>
      </c>
      <c r="DH43" s="75">
        <f t="shared" si="588"/>
        <v>0</v>
      </c>
      <c r="DI43" s="75" t="str">
        <f t="shared" si="588"/>
        <v>#REF!</v>
      </c>
      <c r="DJ43" s="75">
        <f t="shared" ref="DJ43:DO43" si="589">IF($CE43=DJ$5,$BT43,0)</f>
        <v>0</v>
      </c>
      <c r="DK43" s="75">
        <f t="shared" si="589"/>
        <v>0</v>
      </c>
      <c r="DL43" s="75">
        <f t="shared" si="589"/>
        <v>0</v>
      </c>
      <c r="DM43" s="75">
        <f t="shared" si="589"/>
        <v>0</v>
      </c>
      <c r="DN43" s="75">
        <f t="shared" si="589"/>
        <v>0</v>
      </c>
      <c r="DO43" s="75" t="str">
        <f t="shared" si="589"/>
        <v>#REF!</v>
      </c>
      <c r="DP43" s="75">
        <f t="shared" ref="DP43:DU43" si="590">IF($CD43=DP$5,$BR43,0)</f>
        <v>0</v>
      </c>
      <c r="DQ43" s="75">
        <f t="shared" si="590"/>
        <v>0</v>
      </c>
      <c r="DR43" s="75">
        <f t="shared" si="590"/>
        <v>0</v>
      </c>
      <c r="DS43" s="75">
        <f t="shared" si="590"/>
        <v>0</v>
      </c>
      <c r="DT43" s="75">
        <f t="shared" si="590"/>
        <v>0</v>
      </c>
      <c r="DU43" s="75">
        <f t="shared" si="590"/>
        <v>1371.100963</v>
      </c>
      <c r="DV43" s="75">
        <f t="shared" ref="DV43:EA43" si="591">IF($CE43=DV$5,$BU43,0)</f>
        <v>0</v>
      </c>
      <c r="DW43" s="75">
        <f t="shared" si="591"/>
        <v>0</v>
      </c>
      <c r="DX43" s="75">
        <f t="shared" si="591"/>
        <v>0</v>
      </c>
      <c r="DY43" s="75">
        <f t="shared" si="591"/>
        <v>0</v>
      </c>
      <c r="DZ43" s="75">
        <f t="shared" si="591"/>
        <v>0</v>
      </c>
      <c r="EA43" s="75">
        <f t="shared" si="591"/>
        <v>1074.34075</v>
      </c>
      <c r="EB43" s="75">
        <f t="shared" ref="EB43:EG43" si="592">IF($CD43=EB$5,$BS43,0)</f>
        <v>0</v>
      </c>
      <c r="EC43" s="75">
        <f t="shared" si="592"/>
        <v>0</v>
      </c>
      <c r="ED43" s="75">
        <f t="shared" si="592"/>
        <v>0</v>
      </c>
      <c r="EE43" s="75">
        <f t="shared" si="592"/>
        <v>0</v>
      </c>
      <c r="EF43" s="75">
        <f t="shared" si="592"/>
        <v>0</v>
      </c>
      <c r="EG43" s="75">
        <f t="shared" si="592"/>
        <v>2339.101163</v>
      </c>
      <c r="EH43" s="75">
        <f t="shared" ref="EH43:EM43" si="593">IF($CE43=EH$5,$BV43,0)</f>
        <v>0</v>
      </c>
      <c r="EI43" s="75">
        <f t="shared" si="593"/>
        <v>0</v>
      </c>
      <c r="EJ43" s="75">
        <f t="shared" si="593"/>
        <v>0</v>
      </c>
      <c r="EK43" s="75">
        <f t="shared" si="593"/>
        <v>0</v>
      </c>
      <c r="EL43" s="75">
        <f t="shared" si="593"/>
        <v>0</v>
      </c>
      <c r="EM43" s="75">
        <f t="shared" si="593"/>
        <v>1098.513417</v>
      </c>
    </row>
    <row r="44" ht="18.0" customHeight="1">
      <c r="A44" s="18"/>
      <c r="B44" s="18"/>
      <c r="C44" s="18"/>
      <c r="D44" s="42"/>
      <c r="E44" s="42"/>
      <c r="F44" s="42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40" t="s">
        <v>181</v>
      </c>
      <c r="R44" s="28">
        <v>9020.0</v>
      </c>
      <c r="S44" s="28">
        <v>1.0</v>
      </c>
      <c r="T44" s="28">
        <v>180.0</v>
      </c>
      <c r="U44" s="18" t="s">
        <v>191</v>
      </c>
      <c r="V44" s="18" t="s">
        <v>195</v>
      </c>
      <c r="W44" s="71">
        <v>0.5</v>
      </c>
      <c r="X44" s="90">
        <v>40785.0</v>
      </c>
      <c r="Y44" s="77">
        <f t="shared" si="594"/>
        <v>29.8</v>
      </c>
      <c r="Z44" s="77" t="s">
        <v>193</v>
      </c>
      <c r="AA44" s="28">
        <v>81.0</v>
      </c>
      <c r="AB44" s="28">
        <v>81.0</v>
      </c>
      <c r="AC44" s="28">
        <v>20.0</v>
      </c>
      <c r="AD44" s="92">
        <v>38.0</v>
      </c>
      <c r="AE44" s="28">
        <v>0.0</v>
      </c>
      <c r="AF44" s="28">
        <v>1.0</v>
      </c>
      <c r="AG44" s="28">
        <v>1.0</v>
      </c>
      <c r="AH44" s="28">
        <v>1.0</v>
      </c>
      <c r="AI44" s="28">
        <v>0.0</v>
      </c>
      <c r="AJ44" s="28">
        <v>1.0</v>
      </c>
      <c r="AK44" s="3"/>
      <c r="AL44" s="40" t="s">
        <v>93</v>
      </c>
      <c r="AM44" s="28"/>
      <c r="AN44" s="3"/>
      <c r="AO44" s="84" t="str">
        <f t="shared" si="345"/>
        <v>#REF!</v>
      </c>
      <c r="AP44" s="85" t="str">
        <f t="shared" ref="AP44:AQ44" si="595">AV44-AU44</f>
        <v>#REF!</v>
      </c>
      <c r="AQ44" s="85">
        <f t="shared" si="595"/>
        <v>345.3238125</v>
      </c>
      <c r="AR44" s="85" t="str">
        <f t="shared" si="347"/>
        <v>#REF!</v>
      </c>
      <c r="AS44" s="84">
        <f t="shared" si="561"/>
        <v>20.194375</v>
      </c>
      <c r="AT44" s="84">
        <f t="shared" si="348"/>
        <v>20.64874844</v>
      </c>
      <c r="AU44" s="94" t="str">
        <f t="shared" si="536"/>
        <v>#REF!</v>
      </c>
      <c r="AV44" s="94">
        <f t="shared" si="537"/>
        <v>15347.725</v>
      </c>
      <c r="AW44" s="94">
        <f t="shared" si="538"/>
        <v>15693.04881</v>
      </c>
      <c r="AX44" s="94">
        <f t="shared" si="254"/>
        <v>0</v>
      </c>
      <c r="AY44" s="94">
        <f t="shared" si="255"/>
        <v>0</v>
      </c>
      <c r="AZ44" s="94">
        <f t="shared" si="256"/>
        <v>0</v>
      </c>
      <c r="BA44" s="91">
        <f t="shared" ref="BA44:BC44" si="596">$W44*D$84*$AJ44</f>
        <v>125</v>
      </c>
      <c r="BB44" s="91">
        <f t="shared" si="596"/>
        <v>125</v>
      </c>
      <c r="BC44" s="91">
        <f t="shared" si="596"/>
        <v>125</v>
      </c>
      <c r="BD44" s="91" t="str">
        <f t="shared" ref="BD44:BF44" si="597">IF(AU44&gt;=D$43,D$43/1000*D$42*$AE44,IF(MOD(AU44,1000)&gt;0.1,$AE44*D$42*(ABS(AU44/1000)+1),$AE44*D$42*ABS(AU44/1000)))</f>
        <v>#REF!</v>
      </c>
      <c r="BE44" s="91">
        <f t="shared" si="597"/>
        <v>0</v>
      </c>
      <c r="BF44" s="91">
        <f t="shared" si="597"/>
        <v>0</v>
      </c>
      <c r="BG44" s="91" t="str">
        <f t="shared" si="541"/>
        <v>#REF!</v>
      </c>
      <c r="BH44" s="91">
        <f t="shared" si="542"/>
        <v>951.55895</v>
      </c>
      <c r="BI44" s="91">
        <f t="shared" si="543"/>
        <v>972.9690264</v>
      </c>
      <c r="BJ44" s="91" t="str">
        <f t="shared" si="544"/>
        <v>#REF!</v>
      </c>
      <c r="BK44" s="91">
        <f t="shared" si="580"/>
        <v>941.5829288</v>
      </c>
      <c r="BL44" s="91" t="str">
        <f t="shared" ref="BL44:BN44" si="598">$AF44*AU44*D$87</f>
        <v>#REF!</v>
      </c>
      <c r="BM44" s="91">
        <f t="shared" si="598"/>
        <v>222.5420125</v>
      </c>
      <c r="BN44" s="91">
        <f t="shared" si="598"/>
        <v>227.5492078</v>
      </c>
      <c r="BO44" s="95">
        <f t="shared" si="546"/>
        <v>72</v>
      </c>
      <c r="BP44" s="95">
        <f t="shared" si="547"/>
        <v>72</v>
      </c>
      <c r="BQ44" s="91" t="str">
        <f t="shared" si="358"/>
        <v>#REF!</v>
      </c>
      <c r="BR44" s="91">
        <f t="shared" si="54"/>
        <v>1371.100963</v>
      </c>
      <c r="BS44" s="91">
        <f t="shared" si="359"/>
        <v>2339.101163</v>
      </c>
      <c r="BT44" s="91" t="str">
        <f t="shared" ref="BT44:BV44" si="599">IF($AG44=0,0,IF($AG44=1,D$50*AU44,IF($AG44=2,AU44*D$56,"Error in col x")))</f>
        <v>#REF!</v>
      </c>
      <c r="BU44" s="91">
        <f t="shared" si="599"/>
        <v>1074.34075</v>
      </c>
      <c r="BV44" s="91">
        <f t="shared" si="599"/>
        <v>1098.513417</v>
      </c>
      <c r="BW44" s="91" t="str">
        <f t="shared" ref="BW44:BY44" si="600">SUM(BQ44,BT44)</f>
        <v>#REF!</v>
      </c>
      <c r="BX44" s="91">
        <f t="shared" si="600"/>
        <v>2445.441713</v>
      </c>
      <c r="BY44" s="91">
        <f t="shared" si="600"/>
        <v>3437.61458</v>
      </c>
      <c r="BZ44" s="14"/>
      <c r="CA44" s="44" t="str">
        <f t="shared" ref="CA44:CB44" si="601">SUM(AU44,BW44)</f>
        <v>#REF!</v>
      </c>
      <c r="CB44" s="44">
        <f t="shared" si="601"/>
        <v>17793.16671</v>
      </c>
      <c r="CC44" s="69">
        <f t="shared" si="59"/>
        <v>90201180</v>
      </c>
      <c r="CD44" s="69">
        <f t="shared" si="60"/>
        <v>90202080</v>
      </c>
      <c r="CE44" s="69">
        <f t="shared" si="429"/>
        <v>90202380</v>
      </c>
      <c r="CF44" s="75">
        <f t="shared" ref="CF44:CM44" si="602">IF($CC44=CF$5,$AU44,0)</f>
        <v>0</v>
      </c>
      <c r="CG44" s="75">
        <f t="shared" si="602"/>
        <v>0</v>
      </c>
      <c r="CH44" s="75">
        <f t="shared" si="602"/>
        <v>0</v>
      </c>
      <c r="CI44" s="75">
        <f t="shared" si="602"/>
        <v>0</v>
      </c>
      <c r="CJ44" s="75">
        <f t="shared" si="602"/>
        <v>0</v>
      </c>
      <c r="CK44" s="75" t="str">
        <f t="shared" si="602"/>
        <v>#REF!</v>
      </c>
      <c r="CL44" s="75">
        <f t="shared" si="602"/>
        <v>0</v>
      </c>
      <c r="CM44" s="75">
        <f t="shared" si="602"/>
        <v>0</v>
      </c>
      <c r="CN44" s="75">
        <f t="shared" ref="CN44:CU44" si="603">IF($CC44=CN$5,$AV44,0)</f>
        <v>0</v>
      </c>
      <c r="CO44" s="75">
        <f t="shared" si="603"/>
        <v>0</v>
      </c>
      <c r="CP44" s="75">
        <f t="shared" si="603"/>
        <v>0</v>
      </c>
      <c r="CQ44" s="75">
        <f t="shared" si="603"/>
        <v>0</v>
      </c>
      <c r="CR44" s="75">
        <f t="shared" si="603"/>
        <v>0</v>
      </c>
      <c r="CS44" s="75">
        <f t="shared" si="603"/>
        <v>15347.725</v>
      </c>
      <c r="CT44" s="75">
        <f t="shared" si="603"/>
        <v>0</v>
      </c>
      <c r="CU44" s="75">
        <f t="shared" si="603"/>
        <v>0</v>
      </c>
      <c r="CV44" s="75">
        <f t="shared" ref="CV44:DC44" si="604">IF($CC44=CV$5,$AW44,0)</f>
        <v>0</v>
      </c>
      <c r="CW44" s="75">
        <f t="shared" si="604"/>
        <v>0</v>
      </c>
      <c r="CX44" s="75">
        <f t="shared" si="604"/>
        <v>0</v>
      </c>
      <c r="CY44" s="75">
        <f t="shared" si="604"/>
        <v>0</v>
      </c>
      <c r="CZ44" s="75">
        <f t="shared" si="604"/>
        <v>0</v>
      </c>
      <c r="DA44" s="75">
        <f t="shared" si="604"/>
        <v>15693.04881</v>
      </c>
      <c r="DB44" s="75">
        <f t="shared" si="604"/>
        <v>0</v>
      </c>
      <c r="DC44" s="75">
        <f t="shared" si="604"/>
        <v>0</v>
      </c>
      <c r="DD44" s="75">
        <f t="shared" ref="DD44:DI44" si="605">IF($CD44=DD$5,$BQ44,0)</f>
        <v>0</v>
      </c>
      <c r="DE44" s="75">
        <f t="shared" si="605"/>
        <v>0</v>
      </c>
      <c r="DF44" s="75">
        <f t="shared" si="605"/>
        <v>0</v>
      </c>
      <c r="DG44" s="75">
        <f t="shared" si="605"/>
        <v>0</v>
      </c>
      <c r="DH44" s="75">
        <f t="shared" si="605"/>
        <v>0</v>
      </c>
      <c r="DI44" s="75" t="str">
        <f t="shared" si="605"/>
        <v>#REF!</v>
      </c>
      <c r="DJ44" s="75">
        <f t="shared" ref="DJ44:DO44" si="606">IF($CE44=DJ$5,$BT44,0)</f>
        <v>0</v>
      </c>
      <c r="DK44" s="75">
        <f t="shared" si="606"/>
        <v>0</v>
      </c>
      <c r="DL44" s="75">
        <f t="shared" si="606"/>
        <v>0</v>
      </c>
      <c r="DM44" s="75">
        <f t="shared" si="606"/>
        <v>0</v>
      </c>
      <c r="DN44" s="75">
        <f t="shared" si="606"/>
        <v>0</v>
      </c>
      <c r="DO44" s="75" t="str">
        <f t="shared" si="606"/>
        <v>#REF!</v>
      </c>
      <c r="DP44" s="75">
        <f t="shared" ref="DP44:DU44" si="607">IF($CD44=DP$5,$BR44,0)</f>
        <v>0</v>
      </c>
      <c r="DQ44" s="75">
        <f t="shared" si="607"/>
        <v>0</v>
      </c>
      <c r="DR44" s="75">
        <f t="shared" si="607"/>
        <v>0</v>
      </c>
      <c r="DS44" s="75">
        <f t="shared" si="607"/>
        <v>0</v>
      </c>
      <c r="DT44" s="75">
        <f t="shared" si="607"/>
        <v>0</v>
      </c>
      <c r="DU44" s="75">
        <f t="shared" si="607"/>
        <v>1371.100963</v>
      </c>
      <c r="DV44" s="75">
        <f t="shared" ref="DV44:EA44" si="608">IF($CE44=DV$5,$BU44,0)</f>
        <v>0</v>
      </c>
      <c r="DW44" s="75">
        <f t="shared" si="608"/>
        <v>0</v>
      </c>
      <c r="DX44" s="75">
        <f t="shared" si="608"/>
        <v>0</v>
      </c>
      <c r="DY44" s="75">
        <f t="shared" si="608"/>
        <v>0</v>
      </c>
      <c r="DZ44" s="75">
        <f t="shared" si="608"/>
        <v>0</v>
      </c>
      <c r="EA44" s="75">
        <f t="shared" si="608"/>
        <v>1074.34075</v>
      </c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</row>
    <row r="45" ht="18.0" customHeight="1">
      <c r="A45" s="18"/>
      <c r="B45" s="18" t="s">
        <v>194</v>
      </c>
      <c r="C45" s="18"/>
      <c r="D45" s="42"/>
      <c r="E45" s="42"/>
      <c r="F45" s="42"/>
      <c r="G45" s="18"/>
      <c r="H45" s="18"/>
      <c r="I45" s="18"/>
      <c r="J45" s="18"/>
      <c r="K45" s="18"/>
      <c r="L45" s="18"/>
      <c r="M45" s="174" t="s">
        <v>213</v>
      </c>
      <c r="N45" s="175"/>
      <c r="O45" s="175"/>
      <c r="P45" s="175"/>
      <c r="Q45" s="176" t="s">
        <v>181</v>
      </c>
      <c r="R45" s="177">
        <v>9020.0</v>
      </c>
      <c r="S45" s="177">
        <v>1.0</v>
      </c>
      <c r="T45" s="177">
        <v>180.0</v>
      </c>
      <c r="U45" s="178" t="s">
        <v>214</v>
      </c>
      <c r="V45" s="178" t="s">
        <v>215</v>
      </c>
      <c r="W45" s="179">
        <v>1.0</v>
      </c>
      <c r="X45" s="180">
        <v>42499.0</v>
      </c>
      <c r="Y45" s="181">
        <f>IF(X45&gt;1,ABS(ROUND(($Y$5-X45)/365.25,1))," ")+2</f>
        <v>2.1</v>
      </c>
      <c r="Z45" s="182" t="s">
        <v>155</v>
      </c>
      <c r="AA45" s="183">
        <v>58.0</v>
      </c>
      <c r="AB45" s="177">
        <v>81.0</v>
      </c>
      <c r="AC45" s="184">
        <v>40.0</v>
      </c>
      <c r="AD45" s="185">
        <v>38.0</v>
      </c>
      <c r="AE45" s="177">
        <v>0.0</v>
      </c>
      <c r="AF45" s="177">
        <v>1.0</v>
      </c>
      <c r="AG45" s="177">
        <v>1.0</v>
      </c>
      <c r="AH45" s="177">
        <v>1.0</v>
      </c>
      <c r="AI45" s="177">
        <v>0.0</v>
      </c>
      <c r="AJ45" s="177">
        <v>1.0</v>
      </c>
      <c r="AK45" s="186"/>
      <c r="AL45" s="187" t="s">
        <v>93</v>
      </c>
      <c r="AM45" s="177"/>
      <c r="AN45" s="186"/>
      <c r="AO45" s="188" t="str">
        <f t="shared" si="345"/>
        <v>#REF!</v>
      </c>
      <c r="AP45" s="189" t="str">
        <f t="shared" ref="AP45:AQ45" si="609">AV45-AU45</f>
        <v>#REF!</v>
      </c>
      <c r="AQ45" s="189">
        <f t="shared" si="609"/>
        <v>3177.025625</v>
      </c>
      <c r="AR45" s="189" t="str">
        <f t="shared" si="347"/>
        <v>#REF!</v>
      </c>
      <c r="AS45" s="188">
        <f t="shared" si="561"/>
        <v>18.5586</v>
      </c>
      <c r="AT45" s="188">
        <f t="shared" si="348"/>
        <v>20.64874844</v>
      </c>
      <c r="AU45" s="190" t="str">
        <f t="shared" si="536"/>
        <v>#REF!</v>
      </c>
      <c r="AV45" s="190">
        <f t="shared" si="537"/>
        <v>28209.072</v>
      </c>
      <c r="AW45" s="190">
        <f t="shared" si="538"/>
        <v>31386.09763</v>
      </c>
      <c r="AX45" s="190">
        <f t="shared" si="254"/>
        <v>0</v>
      </c>
      <c r="AY45" s="190">
        <f t="shared" si="255"/>
        <v>0</v>
      </c>
      <c r="AZ45" s="190">
        <f t="shared" si="256"/>
        <v>0</v>
      </c>
      <c r="BA45" s="191">
        <f t="shared" ref="BA45:BC45" si="610">$W45*D$84*$AJ45</f>
        <v>250</v>
      </c>
      <c r="BB45" s="191">
        <f t="shared" si="610"/>
        <v>250</v>
      </c>
      <c r="BC45" s="191">
        <f t="shared" si="610"/>
        <v>250</v>
      </c>
      <c r="BD45" s="191" t="str">
        <f t="shared" ref="BD45:BF45" si="611">IF(AU45&gt;=D$43,D$43/1000*D$42*$AE45,IF(MOD(AU45,1000)&gt;0.1,$AE45*D$42*(ABS(AU45/1000)+1),$AE45*D$42*ABS(AU45/1000)))</f>
        <v>#REF!</v>
      </c>
      <c r="BE45" s="191">
        <f t="shared" si="611"/>
        <v>0</v>
      </c>
      <c r="BF45" s="191">
        <f t="shared" si="611"/>
        <v>0</v>
      </c>
      <c r="BG45" s="191" t="str">
        <f t="shared" si="541"/>
        <v>#REF!</v>
      </c>
      <c r="BH45" s="191">
        <f t="shared" si="542"/>
        <v>1748.962464</v>
      </c>
      <c r="BI45" s="191">
        <f t="shared" si="543"/>
        <v>1945.938053</v>
      </c>
      <c r="BJ45" s="191" t="str">
        <f t="shared" si="544"/>
        <v>#REF!</v>
      </c>
      <c r="BK45" s="191">
        <f t="shared" si="580"/>
        <v>1883.165858</v>
      </c>
      <c r="BL45" s="191" t="str">
        <f t="shared" ref="BL45:BN45" si="612">$AF45*AU45*D$87</f>
        <v>#REF!</v>
      </c>
      <c r="BM45" s="191">
        <f t="shared" si="612"/>
        <v>409.031544</v>
      </c>
      <c r="BN45" s="191">
        <f t="shared" si="612"/>
        <v>455.0984156</v>
      </c>
      <c r="BO45" s="194">
        <f t="shared" si="546"/>
        <v>72</v>
      </c>
      <c r="BP45" s="194">
        <f t="shared" si="547"/>
        <v>72</v>
      </c>
      <c r="BQ45" s="191" t="str">
        <f t="shared" si="358"/>
        <v>#REF!</v>
      </c>
      <c r="BR45" s="191">
        <f t="shared" si="54"/>
        <v>2479.994008</v>
      </c>
      <c r="BS45" s="191">
        <f t="shared" si="359"/>
        <v>4606.202326</v>
      </c>
      <c r="BT45" s="191" t="str">
        <f t="shared" ref="BT45:BV45" si="613">IF($AG45=0,0,IF($AG45=1,D$50*AU45,IF($AG45=2,AU45*D$56,"Error in col x")))</f>
        <v>#REF!</v>
      </c>
      <c r="BU45" s="191">
        <f t="shared" si="613"/>
        <v>1974.63504</v>
      </c>
      <c r="BV45" s="191">
        <f t="shared" si="613"/>
        <v>2197.026834</v>
      </c>
      <c r="BW45" s="191" t="str">
        <f t="shared" ref="BW45:BY45" si="614">SUM(BQ45,BT45)</f>
        <v>#REF!</v>
      </c>
      <c r="BX45" s="191">
        <f t="shared" si="614"/>
        <v>4454.629048</v>
      </c>
      <c r="BY45" s="191">
        <f t="shared" si="614"/>
        <v>6803.22916</v>
      </c>
      <c r="BZ45" s="195"/>
      <c r="CA45" s="196" t="str">
        <f t="shared" ref="CA45:CB45" si="615">SUM(AU45,BW45)</f>
        <v>#REF!</v>
      </c>
      <c r="CB45" s="196">
        <f t="shared" si="615"/>
        <v>32663.70105</v>
      </c>
      <c r="CC45" s="197">
        <f t="shared" si="59"/>
        <v>90201180</v>
      </c>
      <c r="CD45" s="197">
        <f t="shared" si="60"/>
        <v>90202080</v>
      </c>
      <c r="CE45" s="197">
        <f t="shared" si="429"/>
        <v>90202380</v>
      </c>
      <c r="CF45" s="198">
        <f t="shared" ref="CF45:CM45" si="616">IF($CC45=CF$5,$AU45,0)</f>
        <v>0</v>
      </c>
      <c r="CG45" s="198">
        <f t="shared" si="616"/>
        <v>0</v>
      </c>
      <c r="CH45" s="198">
        <f t="shared" si="616"/>
        <v>0</v>
      </c>
      <c r="CI45" s="198">
        <f t="shared" si="616"/>
        <v>0</v>
      </c>
      <c r="CJ45" s="198">
        <f t="shared" si="616"/>
        <v>0</v>
      </c>
      <c r="CK45" s="198" t="str">
        <f t="shared" si="616"/>
        <v>#REF!</v>
      </c>
      <c r="CL45" s="198">
        <f t="shared" si="616"/>
        <v>0</v>
      </c>
      <c r="CM45" s="198">
        <f t="shared" si="616"/>
        <v>0</v>
      </c>
      <c r="CN45" s="198">
        <f t="shared" ref="CN45:CU45" si="617">IF($CC45=CN$5,$AV45,0)</f>
        <v>0</v>
      </c>
      <c r="CO45" s="198">
        <f t="shared" si="617"/>
        <v>0</v>
      </c>
      <c r="CP45" s="198">
        <f t="shared" si="617"/>
        <v>0</v>
      </c>
      <c r="CQ45" s="198">
        <f t="shared" si="617"/>
        <v>0</v>
      </c>
      <c r="CR45" s="198">
        <f t="shared" si="617"/>
        <v>0</v>
      </c>
      <c r="CS45" s="198">
        <f t="shared" si="617"/>
        <v>28209.072</v>
      </c>
      <c r="CT45" s="198">
        <f t="shared" si="617"/>
        <v>0</v>
      </c>
      <c r="CU45" s="198">
        <f t="shared" si="617"/>
        <v>0</v>
      </c>
      <c r="CV45" s="198">
        <f t="shared" ref="CV45:DC45" si="618">IF($CC45=CV$5,$AW45,0)</f>
        <v>0</v>
      </c>
      <c r="CW45" s="198">
        <f t="shared" si="618"/>
        <v>0</v>
      </c>
      <c r="CX45" s="198">
        <f t="shared" si="618"/>
        <v>0</v>
      </c>
      <c r="CY45" s="198">
        <f t="shared" si="618"/>
        <v>0</v>
      </c>
      <c r="CZ45" s="198">
        <f t="shared" si="618"/>
        <v>0</v>
      </c>
      <c r="DA45" s="198">
        <f t="shared" si="618"/>
        <v>31386.09763</v>
      </c>
      <c r="DB45" s="198">
        <f t="shared" si="618"/>
        <v>0</v>
      </c>
      <c r="DC45" s="198">
        <f t="shared" si="618"/>
        <v>0</v>
      </c>
      <c r="DD45" s="198">
        <f t="shared" ref="DD45:DI45" si="619">IF($CD45=DD$5,$BQ45,0)</f>
        <v>0</v>
      </c>
      <c r="DE45" s="198">
        <f t="shared" si="619"/>
        <v>0</v>
      </c>
      <c r="DF45" s="198">
        <f t="shared" si="619"/>
        <v>0</v>
      </c>
      <c r="DG45" s="198">
        <f t="shared" si="619"/>
        <v>0</v>
      </c>
      <c r="DH45" s="198">
        <f t="shared" si="619"/>
        <v>0</v>
      </c>
      <c r="DI45" s="198" t="str">
        <f t="shared" si="619"/>
        <v>#REF!</v>
      </c>
      <c r="DJ45" s="198">
        <f t="shared" ref="DJ45:DO45" si="620">IF($CE45=DJ$5,$BT45,0)</f>
        <v>0</v>
      </c>
      <c r="DK45" s="198">
        <f t="shared" si="620"/>
        <v>0</v>
      </c>
      <c r="DL45" s="198">
        <f t="shared" si="620"/>
        <v>0</v>
      </c>
      <c r="DM45" s="198">
        <f t="shared" si="620"/>
        <v>0</v>
      </c>
      <c r="DN45" s="198">
        <f t="shared" si="620"/>
        <v>0</v>
      </c>
      <c r="DO45" s="198" t="str">
        <f t="shared" si="620"/>
        <v>#REF!</v>
      </c>
      <c r="DP45" s="198">
        <f t="shared" ref="DP45:DU45" si="621">IF($CD45=DP$5,$BR45,0)</f>
        <v>0</v>
      </c>
      <c r="DQ45" s="198">
        <f t="shared" si="621"/>
        <v>0</v>
      </c>
      <c r="DR45" s="198">
        <f t="shared" si="621"/>
        <v>0</v>
      </c>
      <c r="DS45" s="198">
        <f t="shared" si="621"/>
        <v>0</v>
      </c>
      <c r="DT45" s="198">
        <f t="shared" si="621"/>
        <v>0</v>
      </c>
      <c r="DU45" s="198">
        <f t="shared" si="621"/>
        <v>2479.994008</v>
      </c>
      <c r="DV45" s="198">
        <f t="shared" ref="DV45:EA45" si="622">IF($CE45=DV$5,$BU45,0)</f>
        <v>0</v>
      </c>
      <c r="DW45" s="198">
        <f t="shared" si="622"/>
        <v>0</v>
      </c>
      <c r="DX45" s="198">
        <f t="shared" si="622"/>
        <v>0</v>
      </c>
      <c r="DY45" s="198">
        <f t="shared" si="622"/>
        <v>0</v>
      </c>
      <c r="DZ45" s="198">
        <f t="shared" si="622"/>
        <v>0</v>
      </c>
      <c r="EA45" s="198">
        <f t="shared" si="622"/>
        <v>1974.63504</v>
      </c>
      <c r="EB45" s="75">
        <f t="shared" ref="EB45:EG45" si="623">IF($CD45=EB$5,$BS45,0)</f>
        <v>0</v>
      </c>
      <c r="EC45" s="75">
        <f t="shared" si="623"/>
        <v>0</v>
      </c>
      <c r="ED45" s="75">
        <f t="shared" si="623"/>
        <v>0</v>
      </c>
      <c r="EE45" s="75">
        <f t="shared" si="623"/>
        <v>0</v>
      </c>
      <c r="EF45" s="75">
        <f t="shared" si="623"/>
        <v>0</v>
      </c>
      <c r="EG45" s="75">
        <f t="shared" si="623"/>
        <v>4606.202326</v>
      </c>
      <c r="EH45" s="75">
        <f t="shared" ref="EH45:EM45" si="624">IF($CE45=EH$5,$BV45,0)</f>
        <v>0</v>
      </c>
      <c r="EI45" s="75">
        <f t="shared" si="624"/>
        <v>0</v>
      </c>
      <c r="EJ45" s="75">
        <f t="shared" si="624"/>
        <v>0</v>
      </c>
      <c r="EK45" s="75">
        <f t="shared" si="624"/>
        <v>0</v>
      </c>
      <c r="EL45" s="75">
        <f t="shared" si="624"/>
        <v>0</v>
      </c>
      <c r="EM45" s="75">
        <f t="shared" si="624"/>
        <v>2197.026834</v>
      </c>
    </row>
    <row r="46" ht="18.0" customHeight="1">
      <c r="A46" s="18"/>
      <c r="B46" s="18"/>
      <c r="C46" s="18"/>
      <c r="D46" s="42"/>
      <c r="E46" s="42"/>
      <c r="F46" s="42"/>
      <c r="G46" s="18"/>
      <c r="H46" s="18"/>
      <c r="I46" s="18"/>
      <c r="J46" s="18"/>
      <c r="K46" s="18"/>
      <c r="L46" s="18"/>
      <c r="M46" s="174" t="s">
        <v>213</v>
      </c>
      <c r="N46" s="175"/>
      <c r="O46" s="175"/>
      <c r="P46" s="175"/>
      <c r="Q46" s="176" t="s">
        <v>181</v>
      </c>
      <c r="R46" s="177">
        <v>9020.0</v>
      </c>
      <c r="S46" s="177">
        <v>1.0</v>
      </c>
      <c r="T46" s="177">
        <v>180.0</v>
      </c>
      <c r="U46" s="174" t="s">
        <v>217</v>
      </c>
      <c r="V46" s="178"/>
      <c r="W46" s="179">
        <v>1.0</v>
      </c>
      <c r="X46" s="180">
        <v>42436.0</v>
      </c>
      <c r="Y46" s="181">
        <f>IF(X46&gt;1,ABS(ROUND(($Y$5-X46)/365.25,1))," ")</f>
        <v>0.3</v>
      </c>
      <c r="Z46" s="182"/>
      <c r="AA46" s="184">
        <v>56.0</v>
      </c>
      <c r="AB46" s="177">
        <v>81.0</v>
      </c>
      <c r="AC46" s="184">
        <v>40.0</v>
      </c>
      <c r="AD46" s="185">
        <v>38.0</v>
      </c>
      <c r="AE46" s="177">
        <v>0.0</v>
      </c>
      <c r="AF46" s="177">
        <v>1.0</v>
      </c>
      <c r="AG46" s="177">
        <v>1.0</v>
      </c>
      <c r="AH46" s="177">
        <v>1.0</v>
      </c>
      <c r="AI46" s="177">
        <v>0.0</v>
      </c>
      <c r="AJ46" s="177">
        <v>1.0</v>
      </c>
      <c r="AK46" s="186"/>
      <c r="AL46" s="187" t="s">
        <v>93</v>
      </c>
      <c r="AM46" s="177"/>
      <c r="AN46" s="186"/>
      <c r="AO46" s="188" t="str">
        <f t="shared" si="345"/>
        <v>#REF!</v>
      </c>
      <c r="AP46" s="189" t="str">
        <f t="shared" ref="AP46:AQ46" si="625">AV46-AU46</f>
        <v>#REF!</v>
      </c>
      <c r="AQ46" s="189">
        <f t="shared" si="625"/>
        <v>3317.245625</v>
      </c>
      <c r="AR46" s="189" t="str">
        <f t="shared" si="347"/>
        <v>#REF!</v>
      </c>
      <c r="AS46" s="188">
        <f t="shared" si="561"/>
        <v>18.46635</v>
      </c>
      <c r="AT46" s="188">
        <f t="shared" si="348"/>
        <v>20.64874844</v>
      </c>
      <c r="AU46" s="190" t="str">
        <f t="shared" si="536"/>
        <v>#REF!</v>
      </c>
      <c r="AV46" s="190">
        <f t="shared" si="537"/>
        <v>28068.852</v>
      </c>
      <c r="AW46" s="190">
        <f t="shared" si="538"/>
        <v>31386.09763</v>
      </c>
      <c r="AX46" s="190">
        <f t="shared" si="254"/>
        <v>0</v>
      </c>
      <c r="AY46" s="190">
        <f t="shared" si="255"/>
        <v>0</v>
      </c>
      <c r="AZ46" s="190">
        <f t="shared" si="256"/>
        <v>0</v>
      </c>
      <c r="BA46" s="191">
        <f t="shared" ref="BA46:BC46" si="626">$W46*D$84*$AJ46</f>
        <v>250</v>
      </c>
      <c r="BB46" s="191">
        <f t="shared" si="626"/>
        <v>250</v>
      </c>
      <c r="BC46" s="191">
        <f t="shared" si="626"/>
        <v>250</v>
      </c>
      <c r="BD46" s="191" t="str">
        <f t="shared" ref="BD46:BF46" si="627">IF(AU46&gt;=D$43,D$43/1000*D$42*$AE46,IF(MOD(AU46,1000)&gt;0.1,$AE46*D$42*(ABS(AU46/1000)+1),$AE46*D$42*ABS(AU46/1000)))</f>
        <v>#REF!</v>
      </c>
      <c r="BE46" s="191">
        <f t="shared" si="627"/>
        <v>0</v>
      </c>
      <c r="BF46" s="191">
        <f t="shared" si="627"/>
        <v>0</v>
      </c>
      <c r="BG46" s="191" t="str">
        <f t="shared" si="541"/>
        <v>#REF!</v>
      </c>
      <c r="BH46" s="191">
        <f t="shared" si="542"/>
        <v>1740.268824</v>
      </c>
      <c r="BI46" s="191">
        <f t="shared" si="543"/>
        <v>1945.938053</v>
      </c>
      <c r="BJ46" s="191" t="str">
        <f t="shared" si="544"/>
        <v>#REF!</v>
      </c>
      <c r="BK46" s="191">
        <f t="shared" si="580"/>
        <v>1883.165858</v>
      </c>
      <c r="BL46" s="191" t="str">
        <f t="shared" ref="BL46:BN46" si="628">$AF46*AU46*D$87</f>
        <v>#REF!</v>
      </c>
      <c r="BM46" s="191">
        <f t="shared" si="628"/>
        <v>406.998354</v>
      </c>
      <c r="BN46" s="191">
        <f t="shared" si="628"/>
        <v>455.0984156</v>
      </c>
      <c r="BO46" s="194">
        <f t="shared" si="546"/>
        <v>72</v>
      </c>
      <c r="BP46" s="194">
        <f t="shared" si="547"/>
        <v>72</v>
      </c>
      <c r="BQ46" s="191" t="str">
        <f t="shared" si="358"/>
        <v>#REF!</v>
      </c>
      <c r="BR46" s="191">
        <f t="shared" si="54"/>
        <v>2469.267178</v>
      </c>
      <c r="BS46" s="191">
        <f t="shared" si="359"/>
        <v>4606.202326</v>
      </c>
      <c r="BT46" s="191" t="str">
        <f t="shared" ref="BT46:BV46" si="629">IF($AG46=0,0,IF($AG46=1,D$50*AU46,IF($AG46=2,AU46*D$56,"Error in col x")))</f>
        <v>#REF!</v>
      </c>
      <c r="BU46" s="191">
        <f t="shared" si="629"/>
        <v>1964.81964</v>
      </c>
      <c r="BV46" s="191">
        <f t="shared" si="629"/>
        <v>2197.026834</v>
      </c>
      <c r="BW46" s="191" t="str">
        <f t="shared" ref="BW46:BY46" si="630">SUM(BQ46,BT46)</f>
        <v>#REF!</v>
      </c>
      <c r="BX46" s="191">
        <f t="shared" si="630"/>
        <v>4434.086818</v>
      </c>
      <c r="BY46" s="191">
        <f t="shared" si="630"/>
        <v>6803.22916</v>
      </c>
      <c r="BZ46" s="195"/>
      <c r="CA46" s="196" t="str">
        <f t="shared" ref="CA46:CB46" si="631">SUM(AU46,BW46)</f>
        <v>#REF!</v>
      </c>
      <c r="CB46" s="196">
        <f t="shared" si="631"/>
        <v>32502.93882</v>
      </c>
      <c r="CC46" s="197">
        <f t="shared" si="59"/>
        <v>90201180</v>
      </c>
      <c r="CD46" s="197">
        <f t="shared" si="60"/>
        <v>90202080</v>
      </c>
      <c r="CE46" s="197">
        <f t="shared" si="429"/>
        <v>90202380</v>
      </c>
      <c r="CF46" s="198">
        <f t="shared" ref="CF46:CM46" si="632">IF($CC46=CF$5,$AU46,0)</f>
        <v>0</v>
      </c>
      <c r="CG46" s="198">
        <f t="shared" si="632"/>
        <v>0</v>
      </c>
      <c r="CH46" s="198">
        <f t="shared" si="632"/>
        <v>0</v>
      </c>
      <c r="CI46" s="198">
        <f t="shared" si="632"/>
        <v>0</v>
      </c>
      <c r="CJ46" s="198">
        <f t="shared" si="632"/>
        <v>0</v>
      </c>
      <c r="CK46" s="198" t="str">
        <f t="shared" si="632"/>
        <v>#REF!</v>
      </c>
      <c r="CL46" s="198">
        <f t="shared" si="632"/>
        <v>0</v>
      </c>
      <c r="CM46" s="198">
        <f t="shared" si="632"/>
        <v>0</v>
      </c>
      <c r="CN46" s="198">
        <f t="shared" ref="CN46:CU46" si="633">IF($CC46=CN$5,$AV46,0)</f>
        <v>0</v>
      </c>
      <c r="CO46" s="198">
        <f t="shared" si="633"/>
        <v>0</v>
      </c>
      <c r="CP46" s="198">
        <f t="shared" si="633"/>
        <v>0</v>
      </c>
      <c r="CQ46" s="198">
        <f t="shared" si="633"/>
        <v>0</v>
      </c>
      <c r="CR46" s="198">
        <f t="shared" si="633"/>
        <v>0</v>
      </c>
      <c r="CS46" s="198">
        <f t="shared" si="633"/>
        <v>28068.852</v>
      </c>
      <c r="CT46" s="198">
        <f t="shared" si="633"/>
        <v>0</v>
      </c>
      <c r="CU46" s="198">
        <f t="shared" si="633"/>
        <v>0</v>
      </c>
      <c r="CV46" s="198">
        <f t="shared" ref="CV46:DC46" si="634">IF($CC46=CV$5,$AW46,0)</f>
        <v>0</v>
      </c>
      <c r="CW46" s="198">
        <f t="shared" si="634"/>
        <v>0</v>
      </c>
      <c r="CX46" s="198">
        <f t="shared" si="634"/>
        <v>0</v>
      </c>
      <c r="CY46" s="198">
        <f t="shared" si="634"/>
        <v>0</v>
      </c>
      <c r="CZ46" s="198">
        <f t="shared" si="634"/>
        <v>0</v>
      </c>
      <c r="DA46" s="198">
        <f t="shared" si="634"/>
        <v>31386.09763</v>
      </c>
      <c r="DB46" s="198">
        <f t="shared" si="634"/>
        <v>0</v>
      </c>
      <c r="DC46" s="198">
        <f t="shared" si="634"/>
        <v>0</v>
      </c>
      <c r="DD46" s="198">
        <f t="shared" ref="DD46:DI46" si="635">IF($CD46=DD$5,$BQ46,0)</f>
        <v>0</v>
      </c>
      <c r="DE46" s="198">
        <f t="shared" si="635"/>
        <v>0</v>
      </c>
      <c r="DF46" s="198">
        <f t="shared" si="635"/>
        <v>0</v>
      </c>
      <c r="DG46" s="198">
        <f t="shared" si="635"/>
        <v>0</v>
      </c>
      <c r="DH46" s="198">
        <f t="shared" si="635"/>
        <v>0</v>
      </c>
      <c r="DI46" s="198" t="str">
        <f t="shared" si="635"/>
        <v>#REF!</v>
      </c>
      <c r="DJ46" s="198">
        <f t="shared" ref="DJ46:DO46" si="636">IF($CE46=DJ$5,$BT46,0)</f>
        <v>0</v>
      </c>
      <c r="DK46" s="198">
        <f t="shared" si="636"/>
        <v>0</v>
      </c>
      <c r="DL46" s="198">
        <f t="shared" si="636"/>
        <v>0</v>
      </c>
      <c r="DM46" s="198">
        <f t="shared" si="636"/>
        <v>0</v>
      </c>
      <c r="DN46" s="198">
        <f t="shared" si="636"/>
        <v>0</v>
      </c>
      <c r="DO46" s="198" t="str">
        <f t="shared" si="636"/>
        <v>#REF!</v>
      </c>
      <c r="DP46" s="198">
        <f t="shared" ref="DP46:DU46" si="637">IF($CD46=DP$5,$BR46,0)</f>
        <v>0</v>
      </c>
      <c r="DQ46" s="198">
        <f t="shared" si="637"/>
        <v>0</v>
      </c>
      <c r="DR46" s="198">
        <f t="shared" si="637"/>
        <v>0</v>
      </c>
      <c r="DS46" s="198">
        <f t="shared" si="637"/>
        <v>0</v>
      </c>
      <c r="DT46" s="198">
        <f t="shared" si="637"/>
        <v>0</v>
      </c>
      <c r="DU46" s="198">
        <f t="shared" si="637"/>
        <v>2469.267178</v>
      </c>
      <c r="DV46" s="198">
        <f t="shared" ref="DV46:EA46" si="638">IF($CE46=DV$5,$BU46,0)</f>
        <v>0</v>
      </c>
      <c r="DW46" s="198">
        <f t="shared" si="638"/>
        <v>0</v>
      </c>
      <c r="DX46" s="198">
        <f t="shared" si="638"/>
        <v>0</v>
      </c>
      <c r="DY46" s="198">
        <f t="shared" si="638"/>
        <v>0</v>
      </c>
      <c r="DZ46" s="198">
        <f t="shared" si="638"/>
        <v>0</v>
      </c>
      <c r="EA46" s="198">
        <f t="shared" si="638"/>
        <v>1964.81964</v>
      </c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</row>
    <row r="47" ht="18.0" customHeight="1">
      <c r="A47" s="18"/>
      <c r="B47" s="18"/>
      <c r="C47" s="18"/>
      <c r="D47" s="28"/>
      <c r="E47" s="28"/>
      <c r="F47" s="28"/>
      <c r="G47" s="126"/>
      <c r="H47" s="126"/>
      <c r="I47" s="126"/>
      <c r="J47" s="126"/>
      <c r="K47" s="126"/>
      <c r="L47" s="126"/>
      <c r="M47" s="98" t="s">
        <v>220</v>
      </c>
      <c r="N47" s="126"/>
      <c r="O47" s="126"/>
      <c r="P47" s="18" t="s">
        <v>180</v>
      </c>
      <c r="Q47" s="140" t="s">
        <v>181</v>
      </c>
      <c r="R47" s="28">
        <v>9020.0</v>
      </c>
      <c r="S47" s="28">
        <v>1.0</v>
      </c>
      <c r="T47" s="28">
        <v>180.0</v>
      </c>
      <c r="U47" s="18" t="s">
        <v>196</v>
      </c>
      <c r="V47" s="18" t="s">
        <v>197</v>
      </c>
      <c r="W47" s="71">
        <v>1.0</v>
      </c>
      <c r="X47" s="90">
        <v>36152.0</v>
      </c>
      <c r="Y47" s="77">
        <f t="shared" ref="Y47:Y49" si="655">IF(X47&gt;1,ABS(ROUND(($Y$5-X47)/365.25,1))," ")</f>
        <v>17.5</v>
      </c>
      <c r="Z47" s="77"/>
      <c r="AA47" s="128">
        <v>74.0</v>
      </c>
      <c r="AB47" s="28">
        <v>75.0</v>
      </c>
      <c r="AC47" s="28">
        <v>40.0</v>
      </c>
      <c r="AD47" s="92">
        <v>52.0</v>
      </c>
      <c r="AE47" s="28">
        <v>1.0</v>
      </c>
      <c r="AF47" s="28">
        <v>1.0</v>
      </c>
      <c r="AG47" s="28">
        <v>1.0</v>
      </c>
      <c r="AH47" s="28">
        <v>1.0</v>
      </c>
      <c r="AI47" s="28">
        <v>2.0</v>
      </c>
      <c r="AJ47" s="28">
        <v>0.0</v>
      </c>
      <c r="AK47" s="3"/>
      <c r="AL47" s="19" t="s">
        <v>106</v>
      </c>
      <c r="AM47" s="28"/>
      <c r="AN47" s="3"/>
      <c r="AO47" s="84" t="str">
        <f t="shared" si="345"/>
        <v>#REF!</v>
      </c>
      <c r="AP47" s="85" t="str">
        <f t="shared" ref="AP47:AQ47" si="639">AV47-AU47</f>
        <v>#REF!</v>
      </c>
      <c r="AQ47" s="85">
        <f t="shared" si="639"/>
        <v>917.34201</v>
      </c>
      <c r="AR47" s="85" t="str">
        <f t="shared" si="347"/>
        <v>#REF!</v>
      </c>
      <c r="AS47" s="100">
        <f t="shared" si="561"/>
        <v>19.601325</v>
      </c>
      <c r="AT47" s="84">
        <f t="shared" si="348"/>
        <v>20.04235481</v>
      </c>
      <c r="AU47" s="94" t="str">
        <f t="shared" si="536"/>
        <v>#REF!</v>
      </c>
      <c r="AV47" s="94">
        <f t="shared" si="537"/>
        <v>40770.756</v>
      </c>
      <c r="AW47" s="94">
        <f t="shared" si="538"/>
        <v>41688.09801</v>
      </c>
      <c r="AX47" s="94">
        <f t="shared" si="254"/>
        <v>15131.3184</v>
      </c>
      <c r="AY47" s="94">
        <f t="shared" si="255"/>
        <v>15970.41878</v>
      </c>
      <c r="AZ47" s="94">
        <f t="shared" si="256"/>
        <v>17248.05229</v>
      </c>
      <c r="BA47" s="91">
        <f t="shared" ref="BA47:BC47" si="640">$W47*D$84*$AJ47</f>
        <v>0</v>
      </c>
      <c r="BB47" s="91">
        <f t="shared" si="640"/>
        <v>0</v>
      </c>
      <c r="BC47" s="91">
        <f t="shared" si="640"/>
        <v>0</v>
      </c>
      <c r="BD47" s="91" t="str">
        <f t="shared" ref="BD47:BF47" si="641">IF(AU47&gt;=D$43,D$43/1000*D$42*$AE47,IF(MOD(AU47,1000)&gt;0.1,$AE47*D$42*(ABS(AU47/1000)+1),$AE47*D$42*ABS(AU47/1000)))</f>
        <v>#REF!</v>
      </c>
      <c r="BE47" s="91">
        <f t="shared" si="641"/>
        <v>228.0683278</v>
      </c>
      <c r="BF47" s="91">
        <f t="shared" si="641"/>
        <v>233.0770151</v>
      </c>
      <c r="BG47" s="91" t="str">
        <f t="shared" si="541"/>
        <v>#REF!</v>
      </c>
      <c r="BH47" s="91">
        <f t="shared" si="542"/>
        <v>2527.786872</v>
      </c>
      <c r="BI47" s="91">
        <f t="shared" si="543"/>
        <v>2584.662077</v>
      </c>
      <c r="BJ47" s="91" t="str">
        <f t="shared" si="544"/>
        <v>#REF!</v>
      </c>
      <c r="BK47" s="91">
        <f t="shared" si="580"/>
        <v>2501.285881</v>
      </c>
      <c r="BL47" s="91" t="str">
        <f t="shared" ref="BL47:BN47" si="642">$AF47*AU47*D$87</f>
        <v>#REF!</v>
      </c>
      <c r="BM47" s="91">
        <f t="shared" si="642"/>
        <v>591.175962</v>
      </c>
      <c r="BN47" s="91">
        <f t="shared" si="642"/>
        <v>604.4774211</v>
      </c>
      <c r="BO47" s="95">
        <f t="shared" si="546"/>
        <v>72</v>
      </c>
      <c r="BP47" s="95">
        <f t="shared" si="547"/>
        <v>72</v>
      </c>
      <c r="BQ47" s="91" t="str">
        <f t="shared" si="358"/>
        <v>#REF!</v>
      </c>
      <c r="BR47" s="91">
        <f t="shared" si="54"/>
        <v>19389.44995</v>
      </c>
      <c r="BS47" s="91">
        <f t="shared" si="359"/>
        <v>23243.55468</v>
      </c>
      <c r="BT47" s="91" t="str">
        <f t="shared" ref="BT47:BV47" si="643">IF($AG47=0,0,IF($AG47=1,D$50*AU47,IF($AG47=2,AU47*D$56,"Error in col x")))</f>
        <v>#REF!</v>
      </c>
      <c r="BU47" s="91">
        <f t="shared" si="643"/>
        <v>2853.95292</v>
      </c>
      <c r="BV47" s="91">
        <f t="shared" si="643"/>
        <v>2918.166861</v>
      </c>
      <c r="BW47" s="91" t="str">
        <f t="shared" ref="BW47:BY47" si="644">SUM(BQ47,BT47)</f>
        <v>#REF!</v>
      </c>
      <c r="BX47" s="91">
        <f t="shared" si="644"/>
        <v>22243.40287</v>
      </c>
      <c r="BY47" s="91">
        <f t="shared" si="644"/>
        <v>26161.72154</v>
      </c>
      <c r="BZ47" s="14"/>
      <c r="CA47" s="44" t="str">
        <f t="shared" ref="CA47:CB47" si="645">SUM(AU47,BW47)</f>
        <v>#REF!</v>
      </c>
      <c r="CB47" s="44">
        <f t="shared" si="645"/>
        <v>63014.15887</v>
      </c>
      <c r="CC47" s="69">
        <f t="shared" si="59"/>
        <v>90201180</v>
      </c>
      <c r="CD47" s="69">
        <f t="shared" si="60"/>
        <v>90202080</v>
      </c>
      <c r="CE47" s="69">
        <f t="shared" si="429"/>
        <v>90202380</v>
      </c>
      <c r="CF47" s="75">
        <f t="shared" ref="CF47:CM47" si="646">IF($CC47=CF$5,$AU47,0)</f>
        <v>0</v>
      </c>
      <c r="CG47" s="75">
        <f t="shared" si="646"/>
        <v>0</v>
      </c>
      <c r="CH47" s="75">
        <f t="shared" si="646"/>
        <v>0</v>
      </c>
      <c r="CI47" s="75">
        <f t="shared" si="646"/>
        <v>0</v>
      </c>
      <c r="CJ47" s="75">
        <f t="shared" si="646"/>
        <v>0</v>
      </c>
      <c r="CK47" s="75" t="str">
        <f t="shared" si="646"/>
        <v>#REF!</v>
      </c>
      <c r="CL47" s="75">
        <f t="shared" si="646"/>
        <v>0</v>
      </c>
      <c r="CM47" s="75">
        <f t="shared" si="646"/>
        <v>0</v>
      </c>
      <c r="CN47" s="75">
        <f t="shared" ref="CN47:CU47" si="647">IF($CC47=CN$5,$AV47,0)</f>
        <v>0</v>
      </c>
      <c r="CO47" s="75">
        <f t="shared" si="647"/>
        <v>0</v>
      </c>
      <c r="CP47" s="75">
        <f t="shared" si="647"/>
        <v>0</v>
      </c>
      <c r="CQ47" s="75">
        <f t="shared" si="647"/>
        <v>0</v>
      </c>
      <c r="CR47" s="75">
        <f t="shared" si="647"/>
        <v>0</v>
      </c>
      <c r="CS47" s="75">
        <f t="shared" si="647"/>
        <v>40770.756</v>
      </c>
      <c r="CT47" s="75">
        <f t="shared" si="647"/>
        <v>0</v>
      </c>
      <c r="CU47" s="75">
        <f t="shared" si="647"/>
        <v>0</v>
      </c>
      <c r="CV47" s="75">
        <f t="shared" ref="CV47:DC47" si="648">IF($CC47=CV$5,$AW47,0)</f>
        <v>0</v>
      </c>
      <c r="CW47" s="75">
        <f t="shared" si="648"/>
        <v>0</v>
      </c>
      <c r="CX47" s="75">
        <f t="shared" si="648"/>
        <v>0</v>
      </c>
      <c r="CY47" s="75">
        <f t="shared" si="648"/>
        <v>0</v>
      </c>
      <c r="CZ47" s="75">
        <f t="shared" si="648"/>
        <v>0</v>
      </c>
      <c r="DA47" s="75">
        <f t="shared" si="648"/>
        <v>41688.09801</v>
      </c>
      <c r="DB47" s="75">
        <f t="shared" si="648"/>
        <v>0</v>
      </c>
      <c r="DC47" s="75">
        <f t="shared" si="648"/>
        <v>0</v>
      </c>
      <c r="DD47" s="75">
        <f t="shared" ref="DD47:DI47" si="649">IF($CD47=DD$5,$BQ47,0)</f>
        <v>0</v>
      </c>
      <c r="DE47" s="75">
        <f t="shared" si="649"/>
        <v>0</v>
      </c>
      <c r="DF47" s="75">
        <f t="shared" si="649"/>
        <v>0</v>
      </c>
      <c r="DG47" s="75">
        <f t="shared" si="649"/>
        <v>0</v>
      </c>
      <c r="DH47" s="75">
        <f t="shared" si="649"/>
        <v>0</v>
      </c>
      <c r="DI47" s="75" t="str">
        <f t="shared" si="649"/>
        <v>#REF!</v>
      </c>
      <c r="DJ47" s="75">
        <f t="shared" ref="DJ47:DO47" si="650">IF($CE47=DJ$5,$BT47,0)</f>
        <v>0</v>
      </c>
      <c r="DK47" s="75">
        <f t="shared" si="650"/>
        <v>0</v>
      </c>
      <c r="DL47" s="75">
        <f t="shared" si="650"/>
        <v>0</v>
      </c>
      <c r="DM47" s="75">
        <f t="shared" si="650"/>
        <v>0</v>
      </c>
      <c r="DN47" s="75">
        <f t="shared" si="650"/>
        <v>0</v>
      </c>
      <c r="DO47" s="75" t="str">
        <f t="shared" si="650"/>
        <v>#REF!</v>
      </c>
      <c r="DP47" s="75">
        <f t="shared" ref="DP47:DU47" si="651">IF($CD47=DP$5,$BR47,0)</f>
        <v>0</v>
      </c>
      <c r="DQ47" s="75">
        <f t="shared" si="651"/>
        <v>0</v>
      </c>
      <c r="DR47" s="75">
        <f t="shared" si="651"/>
        <v>0</v>
      </c>
      <c r="DS47" s="75">
        <f t="shared" si="651"/>
        <v>0</v>
      </c>
      <c r="DT47" s="75">
        <f t="shared" si="651"/>
        <v>0</v>
      </c>
      <c r="DU47" s="75">
        <f t="shared" si="651"/>
        <v>19389.44995</v>
      </c>
      <c r="DV47" s="75">
        <f t="shared" ref="DV47:EA47" si="652">IF($CE47=DV$5,$BU47,0)</f>
        <v>0</v>
      </c>
      <c r="DW47" s="75">
        <f t="shared" si="652"/>
        <v>0</v>
      </c>
      <c r="DX47" s="75">
        <f t="shared" si="652"/>
        <v>0</v>
      </c>
      <c r="DY47" s="75">
        <f t="shared" si="652"/>
        <v>0</v>
      </c>
      <c r="DZ47" s="75">
        <f t="shared" si="652"/>
        <v>0</v>
      </c>
      <c r="EA47" s="75">
        <f t="shared" si="652"/>
        <v>2853.95292</v>
      </c>
      <c r="EB47" s="75">
        <f t="shared" ref="EB47:EG47" si="653">IF($CD47=EB$5,$BS47,0)</f>
        <v>0</v>
      </c>
      <c r="EC47" s="75">
        <f t="shared" si="653"/>
        <v>0</v>
      </c>
      <c r="ED47" s="75">
        <f t="shared" si="653"/>
        <v>0</v>
      </c>
      <c r="EE47" s="75">
        <f t="shared" si="653"/>
        <v>0</v>
      </c>
      <c r="EF47" s="75">
        <f t="shared" si="653"/>
        <v>0</v>
      </c>
      <c r="EG47" s="75">
        <f t="shared" si="653"/>
        <v>23243.55468</v>
      </c>
      <c r="EH47" s="75">
        <f t="shared" ref="EH47:EM47" si="654">IF($CE47=EH$5,$BV47,0)</f>
        <v>0</v>
      </c>
      <c r="EI47" s="75">
        <f t="shared" si="654"/>
        <v>0</v>
      </c>
      <c r="EJ47" s="75">
        <f t="shared" si="654"/>
        <v>0</v>
      </c>
      <c r="EK47" s="75">
        <f t="shared" si="654"/>
        <v>0</v>
      </c>
      <c r="EL47" s="75">
        <f t="shared" si="654"/>
        <v>0</v>
      </c>
      <c r="EM47" s="75">
        <f t="shared" si="654"/>
        <v>2918.166861</v>
      </c>
    </row>
    <row r="48" ht="18.0" customHeight="1">
      <c r="A48" s="18"/>
      <c r="B48" s="112" t="s">
        <v>198</v>
      </c>
      <c r="C48" s="18"/>
      <c r="D48" s="28"/>
      <c r="E48" s="78"/>
      <c r="F48" s="78"/>
      <c r="G48" s="126"/>
      <c r="H48" s="126"/>
      <c r="I48" s="126"/>
      <c r="J48" s="126"/>
      <c r="K48" s="126"/>
      <c r="L48" s="126"/>
      <c r="M48" s="98" t="s">
        <v>200</v>
      </c>
      <c r="N48" s="126"/>
      <c r="O48" s="126"/>
      <c r="P48" s="18" t="s">
        <v>180</v>
      </c>
      <c r="Q48" s="140" t="s">
        <v>181</v>
      </c>
      <c r="R48" s="28">
        <v>9020.0</v>
      </c>
      <c r="S48" s="28">
        <v>1.0</v>
      </c>
      <c r="T48" s="28">
        <v>180.0</v>
      </c>
      <c r="U48" s="18" t="s">
        <v>199</v>
      </c>
      <c r="V48" s="18" t="s">
        <v>124</v>
      </c>
      <c r="W48" s="71">
        <v>1.0</v>
      </c>
      <c r="X48" s="90">
        <v>31180.0</v>
      </c>
      <c r="Y48" s="77">
        <f t="shared" si="655"/>
        <v>31.1</v>
      </c>
      <c r="Z48" s="77"/>
      <c r="AA48" s="28">
        <v>81.0</v>
      </c>
      <c r="AB48" s="28">
        <v>81.0</v>
      </c>
      <c r="AC48" s="28">
        <v>40.0</v>
      </c>
      <c r="AD48" s="92">
        <v>52.0</v>
      </c>
      <c r="AE48" s="28">
        <v>1.0</v>
      </c>
      <c r="AF48" s="28">
        <v>1.0</v>
      </c>
      <c r="AG48" s="28">
        <v>1.0</v>
      </c>
      <c r="AH48" s="28">
        <v>1.0</v>
      </c>
      <c r="AI48" s="28">
        <v>2.0</v>
      </c>
      <c r="AJ48" s="28">
        <v>1.0</v>
      </c>
      <c r="AK48" s="3"/>
      <c r="AL48" s="78"/>
      <c r="AM48" s="28"/>
      <c r="AN48" s="3"/>
      <c r="AO48" s="84" t="str">
        <f t="shared" si="345"/>
        <v>#REF!</v>
      </c>
      <c r="AP48" s="85" t="str">
        <f t="shared" ref="AP48:AQ48" si="656">AV48-AU48</f>
        <v>#REF!</v>
      </c>
      <c r="AQ48" s="85">
        <f t="shared" si="656"/>
        <v>576.30963</v>
      </c>
      <c r="AR48" s="85" t="str">
        <f t="shared" si="347"/>
        <v>#REF!</v>
      </c>
      <c r="AS48" s="100">
        <f>VLOOKUP(AA48,$C$111:$G$236,3)+(E169*0.01)</f>
        <v>20.3716765</v>
      </c>
      <c r="AT48" s="84">
        <f t="shared" si="348"/>
        <v>20.64874844</v>
      </c>
      <c r="AU48" s="94" t="str">
        <f t="shared" si="536"/>
        <v>#REF!</v>
      </c>
      <c r="AV48" s="94">
        <f t="shared" si="537"/>
        <v>42373.08712</v>
      </c>
      <c r="AW48" s="94">
        <f t="shared" si="538"/>
        <v>42949.39675</v>
      </c>
      <c r="AX48" s="94">
        <f t="shared" si="254"/>
        <v>15131.3184</v>
      </c>
      <c r="AY48" s="94">
        <f t="shared" si="255"/>
        <v>15970.41878</v>
      </c>
      <c r="AZ48" s="94">
        <f t="shared" si="256"/>
        <v>17248.05229</v>
      </c>
      <c r="BA48" s="91">
        <f t="shared" ref="BA48:BC48" si="657">$W48*D$84*$AJ48</f>
        <v>250</v>
      </c>
      <c r="BB48" s="91">
        <f t="shared" si="657"/>
        <v>250</v>
      </c>
      <c r="BC48" s="91">
        <f t="shared" si="657"/>
        <v>250</v>
      </c>
      <c r="BD48" s="91" t="str">
        <f t="shared" ref="BD48:BF48" si="658">IF(AU48&gt;=D$43,D$43/1000*D$42*$AE48,IF(MOD(AU48,1000)&gt;0.1,$AE48*D$42*(ABS(AU48/1000)+1),$AE48*D$42*ABS(AU48/1000)))</f>
        <v>#REF!</v>
      </c>
      <c r="BE48" s="91">
        <f t="shared" si="658"/>
        <v>236.8170557</v>
      </c>
      <c r="BF48" s="91">
        <f t="shared" si="658"/>
        <v>239.9637063</v>
      </c>
      <c r="BG48" s="91" t="str">
        <f t="shared" si="541"/>
        <v>#REF!</v>
      </c>
      <c r="BH48" s="91">
        <f t="shared" si="542"/>
        <v>2627.131401</v>
      </c>
      <c r="BI48" s="91">
        <f t="shared" si="543"/>
        <v>2662.862599</v>
      </c>
      <c r="BJ48" s="91" t="str">
        <f t="shared" si="544"/>
        <v>#REF!</v>
      </c>
      <c r="BK48" s="91">
        <f t="shared" si="580"/>
        <v>2576.963805</v>
      </c>
      <c r="BL48" s="91" t="str">
        <f t="shared" ref="BL48:BN48" si="659">$AF48*AU48*D$87</f>
        <v>#REF!</v>
      </c>
      <c r="BM48" s="91">
        <f t="shared" si="659"/>
        <v>614.4097632</v>
      </c>
      <c r="BN48" s="91">
        <f t="shared" si="659"/>
        <v>622.7662529</v>
      </c>
      <c r="BO48" s="95">
        <f t="shared" si="546"/>
        <v>72</v>
      </c>
      <c r="BP48" s="95">
        <f t="shared" si="547"/>
        <v>72</v>
      </c>
      <c r="BQ48" s="91" t="str">
        <f t="shared" si="358"/>
        <v>#REF!</v>
      </c>
      <c r="BR48" s="91">
        <f t="shared" si="54"/>
        <v>19770.777</v>
      </c>
      <c r="BS48" s="91">
        <f t="shared" si="359"/>
        <v>23672.60865</v>
      </c>
      <c r="BT48" s="91" t="str">
        <f t="shared" ref="BT48:BV48" si="660">IF($AG48=0,0,IF($AG48=1,D$50*AU48,IF($AG48=2,AU48*D$56,"Error in col x")))</f>
        <v>#REF!</v>
      </c>
      <c r="BU48" s="91">
        <f t="shared" si="660"/>
        <v>2966.116098</v>
      </c>
      <c r="BV48" s="91">
        <f t="shared" si="660"/>
        <v>3006.457773</v>
      </c>
      <c r="BW48" s="91" t="str">
        <f t="shared" ref="BW48:BY48" si="661">SUM(BQ48,BT48)</f>
        <v>#REF!</v>
      </c>
      <c r="BX48" s="91">
        <f t="shared" si="661"/>
        <v>22736.8931</v>
      </c>
      <c r="BY48" s="91">
        <f t="shared" si="661"/>
        <v>26679.06642</v>
      </c>
      <c r="BZ48" s="14"/>
      <c r="CA48" s="44" t="str">
        <f t="shared" ref="CA48:CB48" si="662">SUM(AU48,BW48)</f>
        <v>#REF!</v>
      </c>
      <c r="CB48" s="44">
        <f t="shared" si="662"/>
        <v>65109.98022</v>
      </c>
      <c r="CC48" s="69">
        <f t="shared" si="59"/>
        <v>90201180</v>
      </c>
      <c r="CD48" s="69">
        <f t="shared" si="60"/>
        <v>90202080</v>
      </c>
      <c r="CE48" s="69">
        <f t="shared" si="429"/>
        <v>90202380</v>
      </c>
      <c r="CF48" s="75">
        <f t="shared" ref="CF48:CM48" si="663">IF($CC48=CF$5,$AU48,0)</f>
        <v>0</v>
      </c>
      <c r="CG48" s="75">
        <f t="shared" si="663"/>
        <v>0</v>
      </c>
      <c r="CH48" s="75">
        <f t="shared" si="663"/>
        <v>0</v>
      </c>
      <c r="CI48" s="75">
        <f t="shared" si="663"/>
        <v>0</v>
      </c>
      <c r="CJ48" s="75">
        <f t="shared" si="663"/>
        <v>0</v>
      </c>
      <c r="CK48" s="75" t="str">
        <f t="shared" si="663"/>
        <v>#REF!</v>
      </c>
      <c r="CL48" s="75">
        <f t="shared" si="663"/>
        <v>0</v>
      </c>
      <c r="CM48" s="75">
        <f t="shared" si="663"/>
        <v>0</v>
      </c>
      <c r="CN48" s="75">
        <f t="shared" ref="CN48:CU48" si="664">IF($CC48=CN$5,$AV48,0)</f>
        <v>0</v>
      </c>
      <c r="CO48" s="75">
        <f t="shared" si="664"/>
        <v>0</v>
      </c>
      <c r="CP48" s="75">
        <f t="shared" si="664"/>
        <v>0</v>
      </c>
      <c r="CQ48" s="75">
        <f t="shared" si="664"/>
        <v>0</v>
      </c>
      <c r="CR48" s="75">
        <f t="shared" si="664"/>
        <v>0</v>
      </c>
      <c r="CS48" s="75">
        <f t="shared" si="664"/>
        <v>42373.08712</v>
      </c>
      <c r="CT48" s="75">
        <f t="shared" si="664"/>
        <v>0</v>
      </c>
      <c r="CU48" s="75">
        <f t="shared" si="664"/>
        <v>0</v>
      </c>
      <c r="CV48" s="75">
        <f t="shared" ref="CV48:DC48" si="665">IF($CC48=CV$5,$AW48,0)</f>
        <v>0</v>
      </c>
      <c r="CW48" s="75">
        <f t="shared" si="665"/>
        <v>0</v>
      </c>
      <c r="CX48" s="75">
        <f t="shared" si="665"/>
        <v>0</v>
      </c>
      <c r="CY48" s="75">
        <f t="shared" si="665"/>
        <v>0</v>
      </c>
      <c r="CZ48" s="75">
        <f t="shared" si="665"/>
        <v>0</v>
      </c>
      <c r="DA48" s="75">
        <f t="shared" si="665"/>
        <v>42949.39675</v>
      </c>
      <c r="DB48" s="75">
        <f t="shared" si="665"/>
        <v>0</v>
      </c>
      <c r="DC48" s="75">
        <f t="shared" si="665"/>
        <v>0</v>
      </c>
      <c r="DD48" s="75">
        <f t="shared" ref="DD48:DI48" si="666">IF($CD48=DD$5,$BQ48,0)</f>
        <v>0</v>
      </c>
      <c r="DE48" s="75">
        <f t="shared" si="666"/>
        <v>0</v>
      </c>
      <c r="DF48" s="75">
        <f t="shared" si="666"/>
        <v>0</v>
      </c>
      <c r="DG48" s="75">
        <f t="shared" si="666"/>
        <v>0</v>
      </c>
      <c r="DH48" s="75">
        <f t="shared" si="666"/>
        <v>0</v>
      </c>
      <c r="DI48" s="75" t="str">
        <f t="shared" si="666"/>
        <v>#REF!</v>
      </c>
      <c r="DJ48" s="75">
        <f t="shared" ref="DJ48:DO48" si="667">IF($CE48=DJ$5,$BT48,0)</f>
        <v>0</v>
      </c>
      <c r="DK48" s="75">
        <f t="shared" si="667"/>
        <v>0</v>
      </c>
      <c r="DL48" s="75">
        <f t="shared" si="667"/>
        <v>0</v>
      </c>
      <c r="DM48" s="75">
        <f t="shared" si="667"/>
        <v>0</v>
      </c>
      <c r="DN48" s="75">
        <f t="shared" si="667"/>
        <v>0</v>
      </c>
      <c r="DO48" s="75" t="str">
        <f t="shared" si="667"/>
        <v>#REF!</v>
      </c>
      <c r="DP48" s="75">
        <f t="shared" ref="DP48:DU48" si="668">IF($CD48=DP$5,$BR48,0)</f>
        <v>0</v>
      </c>
      <c r="DQ48" s="75">
        <f t="shared" si="668"/>
        <v>0</v>
      </c>
      <c r="DR48" s="75">
        <f t="shared" si="668"/>
        <v>0</v>
      </c>
      <c r="DS48" s="75">
        <f t="shared" si="668"/>
        <v>0</v>
      </c>
      <c r="DT48" s="75">
        <f t="shared" si="668"/>
        <v>0</v>
      </c>
      <c r="DU48" s="75">
        <f t="shared" si="668"/>
        <v>19770.777</v>
      </c>
      <c r="DV48" s="75">
        <f t="shared" ref="DV48:EA48" si="669">IF($CE48=DV$5,$BU48,0)</f>
        <v>0</v>
      </c>
      <c r="DW48" s="75">
        <f t="shared" si="669"/>
        <v>0</v>
      </c>
      <c r="DX48" s="75">
        <f t="shared" si="669"/>
        <v>0</v>
      </c>
      <c r="DY48" s="75">
        <f t="shared" si="669"/>
        <v>0</v>
      </c>
      <c r="DZ48" s="75">
        <f t="shared" si="669"/>
        <v>0</v>
      </c>
      <c r="EA48" s="75">
        <f t="shared" si="669"/>
        <v>2966.116098</v>
      </c>
      <c r="EB48" s="75">
        <f t="shared" ref="EB48:EG48" si="670">IF($CD48=EB$5,$BS48,0)</f>
        <v>0</v>
      </c>
      <c r="EC48" s="75">
        <f t="shared" si="670"/>
        <v>0</v>
      </c>
      <c r="ED48" s="75">
        <f t="shared" si="670"/>
        <v>0</v>
      </c>
      <c r="EE48" s="75">
        <f t="shared" si="670"/>
        <v>0</v>
      </c>
      <c r="EF48" s="75">
        <f t="shared" si="670"/>
        <v>0</v>
      </c>
      <c r="EG48" s="75">
        <f t="shared" si="670"/>
        <v>23672.60865</v>
      </c>
      <c r="EH48" s="75">
        <f t="shared" ref="EH48:EM48" si="671">IF($CE48=EH$5,$BV48,0)</f>
        <v>0</v>
      </c>
      <c r="EI48" s="75">
        <f t="shared" si="671"/>
        <v>0</v>
      </c>
      <c r="EJ48" s="75">
        <f t="shared" si="671"/>
        <v>0</v>
      </c>
      <c r="EK48" s="75">
        <f t="shared" si="671"/>
        <v>0</v>
      </c>
      <c r="EL48" s="75">
        <f t="shared" si="671"/>
        <v>0</v>
      </c>
      <c r="EM48" s="75">
        <f t="shared" si="671"/>
        <v>3006.457773</v>
      </c>
    </row>
    <row r="49" ht="18.0" customHeight="1">
      <c r="A49" s="18"/>
      <c r="B49" s="18" t="s">
        <v>168</v>
      </c>
      <c r="C49" s="18"/>
      <c r="D49" s="28"/>
      <c r="E49" s="146">
        <v>0.0</v>
      </c>
      <c r="F49" s="146">
        <v>0.0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8"/>
      <c r="Q49" s="140" t="s">
        <v>181</v>
      </c>
      <c r="R49" s="28">
        <v>9020.0</v>
      </c>
      <c r="S49" s="28">
        <v>1.0</v>
      </c>
      <c r="T49" s="28">
        <v>180.0</v>
      </c>
      <c r="U49" s="158" t="s">
        <v>201</v>
      </c>
      <c r="V49" s="158" t="s">
        <v>202</v>
      </c>
      <c r="W49" s="159">
        <v>0.5</v>
      </c>
      <c r="X49" s="160">
        <v>42282.0</v>
      </c>
      <c r="Y49" s="161">
        <f t="shared" si="655"/>
        <v>0.7</v>
      </c>
      <c r="Z49" s="161"/>
      <c r="AA49" s="162">
        <v>57.0</v>
      </c>
      <c r="AB49" s="162">
        <v>58.0</v>
      </c>
      <c r="AC49" s="162">
        <v>20.0</v>
      </c>
      <c r="AD49" s="92">
        <v>37.0</v>
      </c>
      <c r="AE49" s="163">
        <v>1.0</v>
      </c>
      <c r="AF49" s="163">
        <v>1.0</v>
      </c>
      <c r="AG49" s="163">
        <v>1.0</v>
      </c>
      <c r="AH49" s="163">
        <v>1.0</v>
      </c>
      <c r="AI49" s="163">
        <v>1.0</v>
      </c>
      <c r="AJ49" s="163">
        <v>1.0</v>
      </c>
      <c r="AK49" s="3"/>
      <c r="AL49" s="40" t="s">
        <v>13</v>
      </c>
      <c r="AM49" s="28"/>
      <c r="AN49" s="3"/>
      <c r="AO49" s="84" t="str">
        <f t="shared" si="345"/>
        <v>#REF!</v>
      </c>
      <c r="AP49" s="85" t="str">
        <f t="shared" ref="AP49:AQ49" si="672">AV49-AU49</f>
        <v>#REF!</v>
      </c>
      <c r="AQ49" s="85">
        <f t="shared" si="672"/>
        <v>377.26569</v>
      </c>
      <c r="AR49" s="85" t="str">
        <f t="shared" si="347"/>
        <v>#REF!</v>
      </c>
      <c r="AS49" s="84">
        <f t="shared" ref="AS49:AS51" si="689">VLOOKUP(AA49,$C$111:$G$236,3)</f>
        <v>18.46635</v>
      </c>
      <c r="AT49" s="84">
        <f t="shared" si="348"/>
        <v>18.9761685</v>
      </c>
      <c r="AU49" s="94" t="str">
        <f t="shared" si="536"/>
        <v>#REF!</v>
      </c>
      <c r="AV49" s="94">
        <f t="shared" si="537"/>
        <v>13665.099</v>
      </c>
      <c r="AW49" s="94">
        <f t="shared" si="538"/>
        <v>14042.36469</v>
      </c>
      <c r="AX49" s="94">
        <f t="shared" si="254"/>
        <v>3356.8128</v>
      </c>
      <c r="AY49" s="94">
        <f t="shared" si="255"/>
        <v>3542.963328</v>
      </c>
      <c r="AZ49" s="94">
        <f t="shared" si="256"/>
        <v>3826.400394</v>
      </c>
      <c r="BA49" s="91">
        <f t="shared" ref="BA49:BC49" si="673">$W49*D$84*$AJ49</f>
        <v>125</v>
      </c>
      <c r="BB49" s="91">
        <f t="shared" si="673"/>
        <v>125</v>
      </c>
      <c r="BC49" s="91">
        <f t="shared" si="673"/>
        <v>125</v>
      </c>
      <c r="BD49" s="91" t="str">
        <f t="shared" ref="BD49:BF49" si="674">IF(AU49&gt;=D$43,D$43/1000*D$42*$AE49,IF(MOD(AU49,1000)&gt;0.1,$AE49*D$42*(ABS(AU49/1000)+1),$AE49*D$42*ABS(AU49/1000)))</f>
        <v>#REF!</v>
      </c>
      <c r="BE49" s="91">
        <f t="shared" si="674"/>
        <v>80.07144054</v>
      </c>
      <c r="BF49" s="91">
        <f t="shared" si="674"/>
        <v>82.13131121</v>
      </c>
      <c r="BG49" s="91" t="str">
        <f t="shared" si="541"/>
        <v>#REF!</v>
      </c>
      <c r="BH49" s="91">
        <f t="shared" si="542"/>
        <v>847.236138</v>
      </c>
      <c r="BI49" s="91">
        <f t="shared" si="543"/>
        <v>870.6266108</v>
      </c>
      <c r="BJ49" s="91" t="str">
        <f t="shared" si="544"/>
        <v>#REF!</v>
      </c>
      <c r="BK49" s="91">
        <f t="shared" si="580"/>
        <v>842.5418814</v>
      </c>
      <c r="BL49" s="91" t="str">
        <f t="shared" ref="BL49:BN49" si="675">$AF49*AU49*D$87</f>
        <v>#REF!</v>
      </c>
      <c r="BM49" s="91">
        <f t="shared" si="675"/>
        <v>198.1439355</v>
      </c>
      <c r="BN49" s="91">
        <f t="shared" si="675"/>
        <v>203.614288</v>
      </c>
      <c r="BO49" s="95">
        <f t="shared" si="546"/>
        <v>72</v>
      </c>
      <c r="BP49" s="95">
        <f t="shared" si="547"/>
        <v>72</v>
      </c>
      <c r="BQ49" s="91" t="str">
        <f t="shared" si="358"/>
        <v>#REF!</v>
      </c>
      <c r="BR49" s="91">
        <f t="shared" si="54"/>
        <v>4865.414842</v>
      </c>
      <c r="BS49" s="91">
        <f t="shared" si="359"/>
        <v>6022.314486</v>
      </c>
      <c r="BT49" s="91" t="str">
        <f t="shared" ref="BT49:BV49" si="676">IF($AG49=0,0,IF($AG49=1,D$50*AU49,IF($AG49=2,AU49*D$56,"Error in col x")))</f>
        <v>#REF!</v>
      </c>
      <c r="BU49" s="91">
        <f t="shared" si="676"/>
        <v>956.55693</v>
      </c>
      <c r="BV49" s="91">
        <f t="shared" si="676"/>
        <v>982.9655283</v>
      </c>
      <c r="BW49" s="91" t="str">
        <f t="shared" ref="BW49:BY49" si="677">SUM(BQ49,BT49)</f>
        <v>#REF!</v>
      </c>
      <c r="BX49" s="91">
        <f t="shared" si="677"/>
        <v>5821.971772</v>
      </c>
      <c r="BY49" s="91">
        <f t="shared" si="677"/>
        <v>7005.280014</v>
      </c>
      <c r="BZ49" s="14"/>
      <c r="CA49" s="44" t="str">
        <f t="shared" ref="CA49:CB49" si="678">SUM(AU49,BW49)</f>
        <v>#REF!</v>
      </c>
      <c r="CB49" s="44">
        <f t="shared" si="678"/>
        <v>19487.07077</v>
      </c>
      <c r="CC49" s="69">
        <f t="shared" si="59"/>
        <v>90201180</v>
      </c>
      <c r="CD49" s="69">
        <f t="shared" si="60"/>
        <v>90202080</v>
      </c>
      <c r="CE49" s="69">
        <f t="shared" si="429"/>
        <v>90202380</v>
      </c>
      <c r="CF49" s="75">
        <f t="shared" ref="CF49:CM49" si="679">IF($CC49=CF$5,$AU49,0)</f>
        <v>0</v>
      </c>
      <c r="CG49" s="75">
        <f t="shared" si="679"/>
        <v>0</v>
      </c>
      <c r="CH49" s="75">
        <f t="shared" si="679"/>
        <v>0</v>
      </c>
      <c r="CI49" s="75">
        <f t="shared" si="679"/>
        <v>0</v>
      </c>
      <c r="CJ49" s="75">
        <f t="shared" si="679"/>
        <v>0</v>
      </c>
      <c r="CK49" s="75" t="str">
        <f t="shared" si="679"/>
        <v>#REF!</v>
      </c>
      <c r="CL49" s="75">
        <f t="shared" si="679"/>
        <v>0</v>
      </c>
      <c r="CM49" s="75">
        <f t="shared" si="679"/>
        <v>0</v>
      </c>
      <c r="CN49" s="75">
        <f t="shared" ref="CN49:CU49" si="680">IF($CC49=CN$5,$AV49,0)</f>
        <v>0</v>
      </c>
      <c r="CO49" s="75">
        <f t="shared" si="680"/>
        <v>0</v>
      </c>
      <c r="CP49" s="75">
        <f t="shared" si="680"/>
        <v>0</v>
      </c>
      <c r="CQ49" s="75">
        <f t="shared" si="680"/>
        <v>0</v>
      </c>
      <c r="CR49" s="75">
        <f t="shared" si="680"/>
        <v>0</v>
      </c>
      <c r="CS49" s="75">
        <f t="shared" si="680"/>
        <v>13665.099</v>
      </c>
      <c r="CT49" s="75">
        <f t="shared" si="680"/>
        <v>0</v>
      </c>
      <c r="CU49" s="75">
        <f t="shared" si="680"/>
        <v>0</v>
      </c>
      <c r="CV49" s="75">
        <f t="shared" ref="CV49:DC49" si="681">IF($CC49=CV$5,$AW49,0)</f>
        <v>0</v>
      </c>
      <c r="CW49" s="75">
        <f t="shared" si="681"/>
        <v>0</v>
      </c>
      <c r="CX49" s="75">
        <f t="shared" si="681"/>
        <v>0</v>
      </c>
      <c r="CY49" s="75">
        <f t="shared" si="681"/>
        <v>0</v>
      </c>
      <c r="CZ49" s="75">
        <f t="shared" si="681"/>
        <v>0</v>
      </c>
      <c r="DA49" s="75">
        <f t="shared" si="681"/>
        <v>14042.36469</v>
      </c>
      <c r="DB49" s="75">
        <f t="shared" si="681"/>
        <v>0</v>
      </c>
      <c r="DC49" s="75">
        <f t="shared" si="681"/>
        <v>0</v>
      </c>
      <c r="DD49" s="75">
        <f t="shared" ref="DD49:DI49" si="682">IF($CD49=DD$5,$BQ49,0)</f>
        <v>0</v>
      </c>
      <c r="DE49" s="75">
        <f t="shared" si="682"/>
        <v>0</v>
      </c>
      <c r="DF49" s="75">
        <f t="shared" si="682"/>
        <v>0</v>
      </c>
      <c r="DG49" s="75">
        <f t="shared" si="682"/>
        <v>0</v>
      </c>
      <c r="DH49" s="75">
        <f t="shared" si="682"/>
        <v>0</v>
      </c>
      <c r="DI49" s="75" t="str">
        <f t="shared" si="682"/>
        <v>#REF!</v>
      </c>
      <c r="DJ49" s="75">
        <f t="shared" ref="DJ49:DO49" si="683">IF($CE49=DJ$5,$BT49,0)</f>
        <v>0</v>
      </c>
      <c r="DK49" s="75">
        <f t="shared" si="683"/>
        <v>0</v>
      </c>
      <c r="DL49" s="75">
        <f t="shared" si="683"/>
        <v>0</v>
      </c>
      <c r="DM49" s="75">
        <f t="shared" si="683"/>
        <v>0</v>
      </c>
      <c r="DN49" s="75">
        <f t="shared" si="683"/>
        <v>0</v>
      </c>
      <c r="DO49" s="75" t="str">
        <f t="shared" si="683"/>
        <v>#REF!</v>
      </c>
      <c r="DP49" s="75">
        <f t="shared" ref="DP49:DU49" si="684">IF($CD49=DP$5,$BR49,0)</f>
        <v>0</v>
      </c>
      <c r="DQ49" s="75">
        <f t="shared" si="684"/>
        <v>0</v>
      </c>
      <c r="DR49" s="75">
        <f t="shared" si="684"/>
        <v>0</v>
      </c>
      <c r="DS49" s="75">
        <f t="shared" si="684"/>
        <v>0</v>
      </c>
      <c r="DT49" s="75">
        <f t="shared" si="684"/>
        <v>0</v>
      </c>
      <c r="DU49" s="75">
        <f t="shared" si="684"/>
        <v>4865.414842</v>
      </c>
      <c r="DV49" s="75">
        <f t="shared" ref="DV49:EA49" si="685">IF($CE49=DV$5,$BU49,0)</f>
        <v>0</v>
      </c>
      <c r="DW49" s="75">
        <f t="shared" si="685"/>
        <v>0</v>
      </c>
      <c r="DX49" s="75">
        <f t="shared" si="685"/>
        <v>0</v>
      </c>
      <c r="DY49" s="75">
        <f t="shared" si="685"/>
        <v>0</v>
      </c>
      <c r="DZ49" s="75">
        <f t="shared" si="685"/>
        <v>0</v>
      </c>
      <c r="EA49" s="75">
        <f t="shared" si="685"/>
        <v>956.55693</v>
      </c>
      <c r="EB49" s="75">
        <f t="shared" ref="EB49:EG49" si="686">IF($CD49=EB$5,$BS49,0)</f>
        <v>0</v>
      </c>
      <c r="EC49" s="75">
        <f t="shared" si="686"/>
        <v>0</v>
      </c>
      <c r="ED49" s="75">
        <f t="shared" si="686"/>
        <v>0</v>
      </c>
      <c r="EE49" s="75">
        <f t="shared" si="686"/>
        <v>0</v>
      </c>
      <c r="EF49" s="75">
        <f t="shared" si="686"/>
        <v>0</v>
      </c>
      <c r="EG49" s="75">
        <f t="shared" si="686"/>
        <v>6022.314486</v>
      </c>
      <c r="EH49" s="75">
        <f t="shared" ref="EH49:EM49" si="687">IF($CE49=EH$5,$BV49,0)</f>
        <v>0</v>
      </c>
      <c r="EI49" s="75">
        <f t="shared" si="687"/>
        <v>0</v>
      </c>
      <c r="EJ49" s="75">
        <f t="shared" si="687"/>
        <v>0</v>
      </c>
      <c r="EK49" s="75">
        <f t="shared" si="687"/>
        <v>0</v>
      </c>
      <c r="EL49" s="75">
        <f t="shared" si="687"/>
        <v>0</v>
      </c>
      <c r="EM49" s="75">
        <f t="shared" si="687"/>
        <v>982.9655283</v>
      </c>
    </row>
    <row r="50" ht="18.0" customHeight="1">
      <c r="A50" s="18"/>
      <c r="B50" s="126" t="s">
        <v>172</v>
      </c>
      <c r="C50" s="18"/>
      <c r="D50" s="146">
        <v>0.07</v>
      </c>
      <c r="E50" s="78">
        <v>0.07</v>
      </c>
      <c r="F50" s="78">
        <v>0.07</v>
      </c>
      <c r="G50" s="164"/>
      <c r="H50" s="164"/>
      <c r="I50" s="164"/>
      <c r="J50" s="164"/>
      <c r="K50" s="164"/>
      <c r="L50" s="164"/>
      <c r="M50" s="101" t="s">
        <v>231</v>
      </c>
      <c r="N50" s="164"/>
      <c r="O50" s="164"/>
      <c r="P50" s="18"/>
      <c r="Q50" s="140" t="s">
        <v>181</v>
      </c>
      <c r="R50" s="36">
        <v>9020.0</v>
      </c>
      <c r="S50" s="28">
        <v>1.0</v>
      </c>
      <c r="T50" s="28">
        <v>180.0</v>
      </c>
      <c r="U50" s="106" t="s">
        <v>203</v>
      </c>
      <c r="V50" s="106" t="s">
        <v>204</v>
      </c>
      <c r="W50" s="134">
        <v>0.5</v>
      </c>
      <c r="X50" s="165">
        <v>42268.0</v>
      </c>
      <c r="Y50" s="77">
        <f>IF(X50&gt;1,ABS(ROUND(($Y$5-X50)/365.25,1))," ")+2</f>
        <v>2.8</v>
      </c>
      <c r="Z50" s="167" t="s">
        <v>155</v>
      </c>
      <c r="AA50" s="99">
        <v>58.0</v>
      </c>
      <c r="AB50" s="36">
        <v>57.0</v>
      </c>
      <c r="AC50" s="36">
        <v>20.0</v>
      </c>
      <c r="AD50" s="92">
        <v>37.0</v>
      </c>
      <c r="AE50" s="109">
        <v>1.0</v>
      </c>
      <c r="AF50" s="109">
        <v>1.0</v>
      </c>
      <c r="AG50" s="109">
        <v>1.0</v>
      </c>
      <c r="AH50" s="109">
        <v>1.0</v>
      </c>
      <c r="AI50" s="163">
        <v>1.0</v>
      </c>
      <c r="AJ50" s="163">
        <v>1.0</v>
      </c>
      <c r="AK50" s="3"/>
      <c r="AL50" s="19" t="s">
        <v>7</v>
      </c>
      <c r="AM50" s="28"/>
      <c r="AN50" s="3"/>
      <c r="AO50" s="84" t="str">
        <f t="shared" si="345"/>
        <v>#REF!</v>
      </c>
      <c r="AP50" s="85" t="str">
        <f t="shared" ref="AP50:AQ50" si="688">AV50-AU50</f>
        <v>#REF!</v>
      </c>
      <c r="AQ50" s="85">
        <f t="shared" si="688"/>
        <v>246.5997275</v>
      </c>
      <c r="AR50" s="85" t="str">
        <f t="shared" si="347"/>
        <v>#REF!</v>
      </c>
      <c r="AS50" s="100">
        <f t="shared" si="689"/>
        <v>18.5586</v>
      </c>
      <c r="AT50" s="84">
        <f t="shared" si="348"/>
        <v>18.89184288</v>
      </c>
      <c r="AU50" s="94" t="str">
        <f t="shared" si="536"/>
        <v>#REF!</v>
      </c>
      <c r="AV50" s="94">
        <f t="shared" si="537"/>
        <v>13733.364</v>
      </c>
      <c r="AW50" s="94">
        <f t="shared" si="538"/>
        <v>13979.96373</v>
      </c>
      <c r="AX50" s="94">
        <f t="shared" si="254"/>
        <v>3356.8128</v>
      </c>
      <c r="AY50" s="94">
        <f t="shared" si="255"/>
        <v>3542.963328</v>
      </c>
      <c r="AZ50" s="94">
        <f t="shared" si="256"/>
        <v>3826.400394</v>
      </c>
      <c r="BA50" s="91">
        <f t="shared" ref="BA50:BC50" si="690">$W50*D$84*$AJ50</f>
        <v>125</v>
      </c>
      <c r="BB50" s="91">
        <f t="shared" si="690"/>
        <v>125</v>
      </c>
      <c r="BC50" s="91">
        <f t="shared" si="690"/>
        <v>125</v>
      </c>
      <c r="BD50" s="91" t="str">
        <f t="shared" ref="BD50:BF50" si="691">IF(AU50&gt;=D$43,D$43/1000*D$42*$AE50,IF(MOD(AU50,1000)&gt;0.1,$AE50*D$42*(ABS(AU50/1000)+1),$AE50*D$42*ABS(AU50/1000)))</f>
        <v>#REF!</v>
      </c>
      <c r="BE50" s="91">
        <f t="shared" si="691"/>
        <v>80.44416744</v>
      </c>
      <c r="BF50" s="91">
        <f t="shared" si="691"/>
        <v>81.79060195</v>
      </c>
      <c r="BG50" s="91" t="str">
        <f t="shared" si="541"/>
        <v>#REF!</v>
      </c>
      <c r="BH50" s="91">
        <f t="shared" si="542"/>
        <v>851.468568</v>
      </c>
      <c r="BI50" s="91">
        <f t="shared" si="543"/>
        <v>866.7577511</v>
      </c>
      <c r="BJ50" s="91" t="str">
        <f t="shared" si="544"/>
        <v>#REF!</v>
      </c>
      <c r="BK50" s="91">
        <f t="shared" si="580"/>
        <v>838.7978237</v>
      </c>
      <c r="BL50" s="91" t="str">
        <f t="shared" ref="BL50:BN50" si="692">$AF50*AU50*D$87</f>
        <v>#REF!</v>
      </c>
      <c r="BM50" s="91">
        <f t="shared" si="692"/>
        <v>199.133778</v>
      </c>
      <c r="BN50" s="91">
        <f t="shared" si="692"/>
        <v>202.709474</v>
      </c>
      <c r="BO50" s="95">
        <f t="shared" si="546"/>
        <v>72</v>
      </c>
      <c r="BP50" s="95">
        <f t="shared" si="547"/>
        <v>72</v>
      </c>
      <c r="BQ50" s="91" t="str">
        <f t="shared" si="358"/>
        <v>#REF!</v>
      </c>
      <c r="BR50" s="91">
        <f t="shared" si="54"/>
        <v>4871.009841</v>
      </c>
      <c r="BS50" s="91">
        <f t="shared" si="359"/>
        <v>6013.456045</v>
      </c>
      <c r="BT50" s="91" t="str">
        <f t="shared" ref="BT50:BV50" si="693">IF($AG50=0,0,IF($AG50=1,D$50*AU50,IF($AG50=2,AU50*D$56,"Error in col x")))</f>
        <v>#REF!</v>
      </c>
      <c r="BU50" s="91">
        <f t="shared" si="693"/>
        <v>961.33548</v>
      </c>
      <c r="BV50" s="91">
        <f t="shared" si="693"/>
        <v>978.5974609</v>
      </c>
      <c r="BW50" s="91" t="str">
        <f t="shared" ref="BW50:BY50" si="694">SUM(BQ50,BT50)</f>
        <v>#REF!</v>
      </c>
      <c r="BX50" s="91">
        <f t="shared" si="694"/>
        <v>5832.345321</v>
      </c>
      <c r="BY50" s="91">
        <f t="shared" si="694"/>
        <v>6992.053506</v>
      </c>
      <c r="BZ50" s="14"/>
      <c r="CA50" s="44" t="str">
        <f t="shared" ref="CA50:CB50" si="695">SUM(AU50,BW50)</f>
        <v>#REF!</v>
      </c>
      <c r="CB50" s="44">
        <f t="shared" si="695"/>
        <v>19565.70932</v>
      </c>
      <c r="CC50" s="69">
        <f t="shared" si="59"/>
        <v>90201180</v>
      </c>
      <c r="CD50" s="69">
        <f t="shared" si="60"/>
        <v>90202080</v>
      </c>
      <c r="CE50" s="69">
        <f t="shared" si="429"/>
        <v>90202380</v>
      </c>
      <c r="CF50" s="75">
        <f t="shared" ref="CF50:CM50" si="696">IF($CC50=CF$5,$AU50,0)</f>
        <v>0</v>
      </c>
      <c r="CG50" s="75">
        <f t="shared" si="696"/>
        <v>0</v>
      </c>
      <c r="CH50" s="75">
        <f t="shared" si="696"/>
        <v>0</v>
      </c>
      <c r="CI50" s="75">
        <f t="shared" si="696"/>
        <v>0</v>
      </c>
      <c r="CJ50" s="75">
        <f t="shared" si="696"/>
        <v>0</v>
      </c>
      <c r="CK50" s="75" t="str">
        <f t="shared" si="696"/>
        <v>#REF!</v>
      </c>
      <c r="CL50" s="75">
        <f t="shared" si="696"/>
        <v>0</v>
      </c>
      <c r="CM50" s="75">
        <f t="shared" si="696"/>
        <v>0</v>
      </c>
      <c r="CN50" s="75">
        <f t="shared" ref="CN50:CU50" si="697">IF($CC50=CN$5,$AV50,0)</f>
        <v>0</v>
      </c>
      <c r="CO50" s="75">
        <f t="shared" si="697"/>
        <v>0</v>
      </c>
      <c r="CP50" s="75">
        <f t="shared" si="697"/>
        <v>0</v>
      </c>
      <c r="CQ50" s="75">
        <f t="shared" si="697"/>
        <v>0</v>
      </c>
      <c r="CR50" s="75">
        <f t="shared" si="697"/>
        <v>0</v>
      </c>
      <c r="CS50" s="75">
        <f t="shared" si="697"/>
        <v>13733.364</v>
      </c>
      <c r="CT50" s="75">
        <f t="shared" si="697"/>
        <v>0</v>
      </c>
      <c r="CU50" s="75">
        <f t="shared" si="697"/>
        <v>0</v>
      </c>
      <c r="CV50" s="75">
        <f t="shared" ref="CV50:DC50" si="698">IF($CC50=CV$5,$AW50,0)</f>
        <v>0</v>
      </c>
      <c r="CW50" s="75">
        <f t="shared" si="698"/>
        <v>0</v>
      </c>
      <c r="CX50" s="75">
        <f t="shared" si="698"/>
        <v>0</v>
      </c>
      <c r="CY50" s="75">
        <f t="shared" si="698"/>
        <v>0</v>
      </c>
      <c r="CZ50" s="75">
        <f t="shared" si="698"/>
        <v>0</v>
      </c>
      <c r="DA50" s="75">
        <f t="shared" si="698"/>
        <v>13979.96373</v>
      </c>
      <c r="DB50" s="75">
        <f t="shared" si="698"/>
        <v>0</v>
      </c>
      <c r="DC50" s="75">
        <f t="shared" si="698"/>
        <v>0</v>
      </c>
      <c r="DD50" s="75">
        <f t="shared" ref="DD50:DI50" si="699">IF($CD50=DD$5,$BQ50,0)</f>
        <v>0</v>
      </c>
      <c r="DE50" s="75">
        <f t="shared" si="699"/>
        <v>0</v>
      </c>
      <c r="DF50" s="75">
        <f t="shared" si="699"/>
        <v>0</v>
      </c>
      <c r="DG50" s="75">
        <f t="shared" si="699"/>
        <v>0</v>
      </c>
      <c r="DH50" s="75">
        <f t="shared" si="699"/>
        <v>0</v>
      </c>
      <c r="DI50" s="75" t="str">
        <f t="shared" si="699"/>
        <v>#REF!</v>
      </c>
      <c r="DJ50" s="75">
        <f t="shared" ref="DJ50:DO50" si="700">IF($CE50=DJ$5,$BT50,0)</f>
        <v>0</v>
      </c>
      <c r="DK50" s="75">
        <f t="shared" si="700"/>
        <v>0</v>
      </c>
      <c r="DL50" s="75">
        <f t="shared" si="700"/>
        <v>0</v>
      </c>
      <c r="DM50" s="75">
        <f t="shared" si="700"/>
        <v>0</v>
      </c>
      <c r="DN50" s="75">
        <f t="shared" si="700"/>
        <v>0</v>
      </c>
      <c r="DO50" s="75" t="str">
        <f t="shared" si="700"/>
        <v>#REF!</v>
      </c>
      <c r="DP50" s="75">
        <f t="shared" ref="DP50:DU50" si="701">IF($CD50=DP$5,$BR50,0)</f>
        <v>0</v>
      </c>
      <c r="DQ50" s="75">
        <f t="shared" si="701"/>
        <v>0</v>
      </c>
      <c r="DR50" s="75">
        <f t="shared" si="701"/>
        <v>0</v>
      </c>
      <c r="DS50" s="75">
        <f t="shared" si="701"/>
        <v>0</v>
      </c>
      <c r="DT50" s="75">
        <f t="shared" si="701"/>
        <v>0</v>
      </c>
      <c r="DU50" s="75">
        <f t="shared" si="701"/>
        <v>4871.009841</v>
      </c>
      <c r="DV50" s="75">
        <f t="shared" ref="DV50:EA50" si="702">IF($CE50=DV$5,$BU50,0)</f>
        <v>0</v>
      </c>
      <c r="DW50" s="75">
        <f t="shared" si="702"/>
        <v>0</v>
      </c>
      <c r="DX50" s="75">
        <f t="shared" si="702"/>
        <v>0</v>
      </c>
      <c r="DY50" s="75">
        <f t="shared" si="702"/>
        <v>0</v>
      </c>
      <c r="DZ50" s="75">
        <f t="shared" si="702"/>
        <v>0</v>
      </c>
      <c r="EA50" s="75">
        <f t="shared" si="702"/>
        <v>961.33548</v>
      </c>
      <c r="EB50" s="75">
        <f t="shared" ref="EB50:EG50" si="703">IF($CD50=EB$5,$BS50,0)</f>
        <v>0</v>
      </c>
      <c r="EC50" s="75">
        <f t="shared" si="703"/>
        <v>0</v>
      </c>
      <c r="ED50" s="75">
        <f t="shared" si="703"/>
        <v>0</v>
      </c>
      <c r="EE50" s="75">
        <f t="shared" si="703"/>
        <v>0</v>
      </c>
      <c r="EF50" s="75">
        <f t="shared" si="703"/>
        <v>0</v>
      </c>
      <c r="EG50" s="75">
        <f t="shared" si="703"/>
        <v>6013.456045</v>
      </c>
      <c r="EH50" s="75">
        <f t="shared" ref="EH50:EM50" si="704">IF($CE50=EH$5,$BV50,0)</f>
        <v>0</v>
      </c>
      <c r="EI50" s="75">
        <f t="shared" si="704"/>
        <v>0</v>
      </c>
      <c r="EJ50" s="75">
        <f t="shared" si="704"/>
        <v>0</v>
      </c>
      <c r="EK50" s="75">
        <f t="shared" si="704"/>
        <v>0</v>
      </c>
      <c r="EL50" s="75">
        <f t="shared" si="704"/>
        <v>0</v>
      </c>
      <c r="EM50" s="75">
        <f t="shared" si="704"/>
        <v>978.5974609</v>
      </c>
    </row>
    <row r="51" ht="16.5" customHeight="1">
      <c r="A51" s="18"/>
      <c r="B51" s="126" t="s">
        <v>172</v>
      </c>
      <c r="C51" s="18"/>
      <c r="D51" s="146">
        <v>0.0</v>
      </c>
      <c r="E51" s="78">
        <f t="shared" ref="E51:F51" si="705">D51*(1+E50)</f>
        <v>0</v>
      </c>
      <c r="F51" s="78">
        <f t="shared" si="705"/>
        <v>0</v>
      </c>
      <c r="G51" s="164"/>
      <c r="H51" s="164"/>
      <c r="I51" s="164"/>
      <c r="J51" s="164"/>
      <c r="K51" s="164"/>
      <c r="L51" s="164"/>
      <c r="M51" s="164"/>
      <c r="N51" s="164"/>
      <c r="O51" s="164"/>
      <c r="P51" s="18"/>
      <c r="Q51" s="140" t="s">
        <v>181</v>
      </c>
      <c r="R51" s="28">
        <v>9020.0</v>
      </c>
      <c r="S51" s="28">
        <v>1.0</v>
      </c>
      <c r="T51" s="28">
        <v>180.0</v>
      </c>
      <c r="U51" s="18" t="s">
        <v>205</v>
      </c>
      <c r="V51" s="18" t="s">
        <v>206</v>
      </c>
      <c r="W51" s="71">
        <v>0.5</v>
      </c>
      <c r="X51" s="90">
        <v>39867.0</v>
      </c>
      <c r="Y51" s="77">
        <f>IF(X51&gt;1,ABS(ROUND(($Y$5-X51)/365.25,1))," ")+5</f>
        <v>12.4</v>
      </c>
      <c r="Z51" s="77" t="s">
        <v>207</v>
      </c>
      <c r="AA51" s="28">
        <v>68.0</v>
      </c>
      <c r="AB51" s="28">
        <v>69.0</v>
      </c>
      <c r="AC51" s="28">
        <v>20.0</v>
      </c>
      <c r="AD51" s="92">
        <v>37.0</v>
      </c>
      <c r="AE51" s="28">
        <v>1.0</v>
      </c>
      <c r="AF51" s="28">
        <v>1.0</v>
      </c>
      <c r="AG51" s="28">
        <v>1.0</v>
      </c>
      <c r="AH51" s="28">
        <v>1.0</v>
      </c>
      <c r="AI51" s="28">
        <v>0.0</v>
      </c>
      <c r="AJ51" s="28">
        <v>1.0</v>
      </c>
      <c r="AK51" s="3"/>
      <c r="AL51" s="19"/>
      <c r="AM51" s="28"/>
      <c r="AN51" s="3"/>
      <c r="AO51" s="84" t="str">
        <f t="shared" si="345"/>
        <v>#REF!</v>
      </c>
      <c r="AP51" s="85" t="str">
        <f t="shared" ref="AP51:AQ51" si="706">AV51-AU51</f>
        <v>#REF!</v>
      </c>
      <c r="AQ51" s="85">
        <f t="shared" si="706"/>
        <v>316.658025</v>
      </c>
      <c r="AR51" s="85" t="str">
        <f t="shared" si="347"/>
        <v>#REF!</v>
      </c>
      <c r="AS51" s="84">
        <f t="shared" si="689"/>
        <v>19.0185</v>
      </c>
      <c r="AT51" s="84">
        <f t="shared" si="348"/>
        <v>19.44641625</v>
      </c>
      <c r="AU51" s="94" t="str">
        <f t="shared" si="536"/>
        <v>#REF!</v>
      </c>
      <c r="AV51" s="94">
        <f t="shared" si="537"/>
        <v>14073.69</v>
      </c>
      <c r="AW51" s="94">
        <f t="shared" si="538"/>
        <v>14390.34803</v>
      </c>
      <c r="AX51" s="94">
        <f t="shared" si="254"/>
        <v>0</v>
      </c>
      <c r="AY51" s="94">
        <f t="shared" si="255"/>
        <v>0</v>
      </c>
      <c r="AZ51" s="94">
        <f t="shared" si="256"/>
        <v>0</v>
      </c>
      <c r="BA51" s="91">
        <f t="shared" ref="BA51:BC51" si="707">$W51*D$84*$AJ51</f>
        <v>125</v>
      </c>
      <c r="BB51" s="91">
        <f t="shared" si="707"/>
        <v>125</v>
      </c>
      <c r="BC51" s="91">
        <f t="shared" si="707"/>
        <v>125</v>
      </c>
      <c r="BD51" s="91" t="str">
        <f>IF(AU51&gt;=D$43,D$43/1000*D$42*$AE51,IF(MOD(AU51,1000)&gt;0.1,$AE51*D$42*((ABS(AU51/1000)+1)),$AE51*D$42*ABS(AU51/1000)))</f>
        <v>#REF!</v>
      </c>
      <c r="BE51" s="91">
        <f t="shared" ref="BE51:BF51" si="708">IF(AV51&gt;=E$43,E$43/1000*E$42*$AE51,IF(MOD(AV51,1000)&gt;0.1,$AE51*E$42*(ABS(AV51/1000)+1),$AE51*E$42*ABS(AV51/1000)))</f>
        <v>82.3023474</v>
      </c>
      <c r="BF51" s="91">
        <f t="shared" si="708"/>
        <v>84.03130022</v>
      </c>
      <c r="BG51" s="91" t="str">
        <f t="shared" si="541"/>
        <v>#REF!</v>
      </c>
      <c r="BH51" s="91">
        <f t="shared" si="542"/>
        <v>872.56878</v>
      </c>
      <c r="BI51" s="91">
        <f t="shared" si="543"/>
        <v>892.2015776</v>
      </c>
      <c r="BJ51" s="91" t="str">
        <f t="shared" si="544"/>
        <v>#REF!</v>
      </c>
      <c r="BK51" s="91">
        <f t="shared" si="580"/>
        <v>863.4208815</v>
      </c>
      <c r="BL51" s="91" t="str">
        <f t="shared" ref="BL51:BN51" si="709">$AF51*AU51*D$87</f>
        <v>#REF!</v>
      </c>
      <c r="BM51" s="91">
        <f t="shared" si="709"/>
        <v>204.068505</v>
      </c>
      <c r="BN51" s="91">
        <f t="shared" si="709"/>
        <v>208.6600464</v>
      </c>
      <c r="BO51" s="95">
        <f t="shared" si="546"/>
        <v>72</v>
      </c>
      <c r="BP51" s="95">
        <f t="shared" si="547"/>
        <v>72</v>
      </c>
      <c r="BQ51" s="91" t="str">
        <f t="shared" si="358"/>
        <v>#REF!</v>
      </c>
      <c r="BR51" s="91">
        <f t="shared" si="54"/>
        <v>1355.939632</v>
      </c>
      <c r="BS51" s="91">
        <f t="shared" si="359"/>
        <v>2245.313806</v>
      </c>
      <c r="BT51" s="91" t="str">
        <f t="shared" ref="BT51:BV51" si="710">IF($AG51=0,0,IF($AG51=1,D$50*AU51,IF($AG51=2,AU51*D$56,"Error in col x")))</f>
        <v>#REF!</v>
      </c>
      <c r="BU51" s="91">
        <f t="shared" si="710"/>
        <v>985.1583</v>
      </c>
      <c r="BV51" s="91">
        <f t="shared" si="710"/>
        <v>1007.324362</v>
      </c>
      <c r="BW51" s="91" t="str">
        <f t="shared" ref="BW51:BY51" si="711">SUM(BQ51,BT51)</f>
        <v>#REF!</v>
      </c>
      <c r="BX51" s="91">
        <f t="shared" si="711"/>
        <v>2341.097932</v>
      </c>
      <c r="BY51" s="91">
        <f t="shared" si="711"/>
        <v>3252.638167</v>
      </c>
      <c r="BZ51" s="14"/>
      <c r="CA51" s="44" t="str">
        <f t="shared" ref="CA51:CB51" si="712">SUM(AU51,BW51)</f>
        <v>#REF!</v>
      </c>
      <c r="CB51" s="44">
        <f t="shared" si="712"/>
        <v>16414.78793</v>
      </c>
      <c r="CC51" s="69">
        <f t="shared" si="59"/>
        <v>90201180</v>
      </c>
      <c r="CD51" s="69">
        <f t="shared" si="60"/>
        <v>90202080</v>
      </c>
      <c r="CE51" s="69">
        <f t="shared" si="429"/>
        <v>90202380</v>
      </c>
      <c r="CF51" s="75">
        <f t="shared" ref="CF51:CM51" si="713">IF($CC51=CF$5,$AU51,0)</f>
        <v>0</v>
      </c>
      <c r="CG51" s="75">
        <f t="shared" si="713"/>
        <v>0</v>
      </c>
      <c r="CH51" s="75">
        <f t="shared" si="713"/>
        <v>0</v>
      </c>
      <c r="CI51" s="75">
        <f t="shared" si="713"/>
        <v>0</v>
      </c>
      <c r="CJ51" s="75">
        <f t="shared" si="713"/>
        <v>0</v>
      </c>
      <c r="CK51" s="75" t="str">
        <f t="shared" si="713"/>
        <v>#REF!</v>
      </c>
      <c r="CL51" s="75">
        <f t="shared" si="713"/>
        <v>0</v>
      </c>
      <c r="CM51" s="75">
        <f t="shared" si="713"/>
        <v>0</v>
      </c>
      <c r="CN51" s="75">
        <f t="shared" ref="CN51:CU51" si="714">IF($CC51=CN$5,$AV51,0)</f>
        <v>0</v>
      </c>
      <c r="CO51" s="75">
        <f t="shared" si="714"/>
        <v>0</v>
      </c>
      <c r="CP51" s="75">
        <f t="shared" si="714"/>
        <v>0</v>
      </c>
      <c r="CQ51" s="75">
        <f t="shared" si="714"/>
        <v>0</v>
      </c>
      <c r="CR51" s="75">
        <f t="shared" si="714"/>
        <v>0</v>
      </c>
      <c r="CS51" s="75">
        <f t="shared" si="714"/>
        <v>14073.69</v>
      </c>
      <c r="CT51" s="75">
        <f t="shared" si="714"/>
        <v>0</v>
      </c>
      <c r="CU51" s="75">
        <f t="shared" si="714"/>
        <v>0</v>
      </c>
      <c r="CV51" s="75">
        <f t="shared" ref="CV51:DC51" si="715">IF($CC51=CV$5,$AW51,0)</f>
        <v>0</v>
      </c>
      <c r="CW51" s="75">
        <f t="shared" si="715"/>
        <v>0</v>
      </c>
      <c r="CX51" s="75">
        <f t="shared" si="715"/>
        <v>0</v>
      </c>
      <c r="CY51" s="75">
        <f t="shared" si="715"/>
        <v>0</v>
      </c>
      <c r="CZ51" s="75">
        <f t="shared" si="715"/>
        <v>0</v>
      </c>
      <c r="DA51" s="75">
        <f t="shared" si="715"/>
        <v>14390.34803</v>
      </c>
      <c r="DB51" s="75">
        <f t="shared" si="715"/>
        <v>0</v>
      </c>
      <c r="DC51" s="75">
        <f t="shared" si="715"/>
        <v>0</v>
      </c>
      <c r="DD51" s="75">
        <f t="shared" ref="DD51:DI51" si="716">IF($CD51=DD$5,$BQ51,0)</f>
        <v>0</v>
      </c>
      <c r="DE51" s="75">
        <f t="shared" si="716"/>
        <v>0</v>
      </c>
      <c r="DF51" s="75">
        <f t="shared" si="716"/>
        <v>0</v>
      </c>
      <c r="DG51" s="75">
        <f t="shared" si="716"/>
        <v>0</v>
      </c>
      <c r="DH51" s="75">
        <f t="shared" si="716"/>
        <v>0</v>
      </c>
      <c r="DI51" s="75" t="str">
        <f t="shared" si="716"/>
        <v>#REF!</v>
      </c>
      <c r="DJ51" s="75">
        <f t="shared" ref="DJ51:DO51" si="717">IF($CE51=DJ$5,$BT51,0)</f>
        <v>0</v>
      </c>
      <c r="DK51" s="75">
        <f t="shared" si="717"/>
        <v>0</v>
      </c>
      <c r="DL51" s="75">
        <f t="shared" si="717"/>
        <v>0</v>
      </c>
      <c r="DM51" s="75">
        <f t="shared" si="717"/>
        <v>0</v>
      </c>
      <c r="DN51" s="75">
        <f t="shared" si="717"/>
        <v>0</v>
      </c>
      <c r="DO51" s="75" t="str">
        <f t="shared" si="717"/>
        <v>#REF!</v>
      </c>
      <c r="DP51" s="75">
        <f t="shared" ref="DP51:DU51" si="718">IF($CD51=DP$5,$BR51,0)</f>
        <v>0</v>
      </c>
      <c r="DQ51" s="75">
        <f t="shared" si="718"/>
        <v>0</v>
      </c>
      <c r="DR51" s="75">
        <f t="shared" si="718"/>
        <v>0</v>
      </c>
      <c r="DS51" s="75">
        <f t="shared" si="718"/>
        <v>0</v>
      </c>
      <c r="DT51" s="75">
        <f t="shared" si="718"/>
        <v>0</v>
      </c>
      <c r="DU51" s="75">
        <f t="shared" si="718"/>
        <v>1355.939632</v>
      </c>
      <c r="DV51" s="75">
        <f t="shared" ref="DV51:EA51" si="719">IF($CE51=DV$5,$BU51,0)</f>
        <v>0</v>
      </c>
      <c r="DW51" s="75">
        <f t="shared" si="719"/>
        <v>0</v>
      </c>
      <c r="DX51" s="75">
        <f t="shared" si="719"/>
        <v>0</v>
      </c>
      <c r="DY51" s="75">
        <f t="shared" si="719"/>
        <v>0</v>
      </c>
      <c r="DZ51" s="75">
        <f t="shared" si="719"/>
        <v>0</v>
      </c>
      <c r="EA51" s="75">
        <f t="shared" si="719"/>
        <v>985.1583</v>
      </c>
      <c r="EB51" s="75">
        <f t="shared" ref="EB51:EG51" si="720">IF($CD51=EB$5,$BS51,0)</f>
        <v>0</v>
      </c>
      <c r="EC51" s="75">
        <f t="shared" si="720"/>
        <v>0</v>
      </c>
      <c r="ED51" s="75">
        <f t="shared" si="720"/>
        <v>0</v>
      </c>
      <c r="EE51" s="75">
        <f t="shared" si="720"/>
        <v>0</v>
      </c>
      <c r="EF51" s="75">
        <f t="shared" si="720"/>
        <v>0</v>
      </c>
      <c r="EG51" s="75">
        <f t="shared" si="720"/>
        <v>2245.313806</v>
      </c>
      <c r="EH51" s="75">
        <f t="shared" ref="EH51:EM51" si="721">IF($CE51=EH$5,$BV51,0)</f>
        <v>0</v>
      </c>
      <c r="EI51" s="75">
        <f t="shared" si="721"/>
        <v>0</v>
      </c>
      <c r="EJ51" s="75">
        <f t="shared" si="721"/>
        <v>0</v>
      </c>
      <c r="EK51" s="75">
        <f t="shared" si="721"/>
        <v>0</v>
      </c>
      <c r="EL51" s="75">
        <f t="shared" si="721"/>
        <v>0</v>
      </c>
      <c r="EM51" s="75">
        <f t="shared" si="721"/>
        <v>1007.324362</v>
      </c>
    </row>
    <row r="52" ht="16.5" customHeight="1">
      <c r="A52" s="18"/>
      <c r="B52" s="126"/>
      <c r="C52" s="18"/>
      <c r="D52" s="78"/>
      <c r="E52" s="78"/>
      <c r="F52" s="78"/>
      <c r="G52" s="164"/>
      <c r="H52" s="164"/>
      <c r="I52" s="164"/>
      <c r="J52" s="164"/>
      <c r="K52" s="164"/>
      <c r="L52" s="164"/>
      <c r="M52" s="168" t="s">
        <v>208</v>
      </c>
      <c r="N52" s="164"/>
      <c r="O52" s="164"/>
      <c r="P52" s="18" t="s">
        <v>180</v>
      </c>
      <c r="Q52" s="140" t="s">
        <v>181</v>
      </c>
      <c r="R52" s="28">
        <v>9020.0</v>
      </c>
      <c r="S52" s="28">
        <v>1.0</v>
      </c>
      <c r="T52" s="28">
        <v>180.0</v>
      </c>
      <c r="U52" s="18" t="s">
        <v>209</v>
      </c>
      <c r="V52" s="18" t="s">
        <v>197</v>
      </c>
      <c r="W52" s="71">
        <v>0.5</v>
      </c>
      <c r="X52" s="217">
        <v>41730.0</v>
      </c>
      <c r="Y52" s="35">
        <f t="shared" ref="Y52:Y53" si="738">IF(X52&gt;1,ABS(ROUND(($Y$5-X52)/365.25,1))," ")+10</f>
        <v>12.3</v>
      </c>
      <c r="Z52" s="218" t="s">
        <v>237</v>
      </c>
      <c r="AA52" s="128">
        <v>68.0</v>
      </c>
      <c r="AB52" s="28">
        <v>68.0</v>
      </c>
      <c r="AC52" s="28">
        <v>20.0</v>
      </c>
      <c r="AD52" s="92">
        <v>52.0</v>
      </c>
      <c r="AE52" s="28">
        <v>1.0</v>
      </c>
      <c r="AF52" s="28">
        <v>1.0</v>
      </c>
      <c r="AG52" s="28">
        <v>1.0</v>
      </c>
      <c r="AH52" s="28">
        <v>1.0</v>
      </c>
      <c r="AI52" s="169">
        <v>4.0</v>
      </c>
      <c r="AJ52" s="28">
        <v>1.0</v>
      </c>
      <c r="AK52" s="3"/>
      <c r="AL52" s="19" t="s">
        <v>68</v>
      </c>
      <c r="AM52" s="28"/>
      <c r="AN52" s="3"/>
      <c r="AO52" s="84" t="str">
        <f t="shared" si="345"/>
        <v>#REF!</v>
      </c>
      <c r="AP52" s="85" t="str">
        <f t="shared" ref="AP52:AQ52" si="722">AV52-AU52</f>
        <v>#REF!</v>
      </c>
      <c r="AQ52" s="85">
        <f t="shared" si="722"/>
        <v>445.0329</v>
      </c>
      <c r="AR52" s="85" t="str">
        <f t="shared" si="347"/>
        <v>#REF!</v>
      </c>
      <c r="AS52" s="100">
        <f>VLOOKUP(AA52,$C$111:$G$236,3)</f>
        <v>19.0185</v>
      </c>
      <c r="AT52" s="84">
        <f t="shared" si="348"/>
        <v>19.44641625</v>
      </c>
      <c r="AU52" s="94" t="str">
        <f t="shared" si="536"/>
        <v>#REF!</v>
      </c>
      <c r="AV52" s="94">
        <f t="shared" si="537"/>
        <v>19779.24</v>
      </c>
      <c r="AW52" s="94">
        <f t="shared" si="538"/>
        <v>20224.2729</v>
      </c>
      <c r="AX52" s="94">
        <f t="shared" si="254"/>
        <v>9208.4256</v>
      </c>
      <c r="AY52" s="94">
        <f t="shared" si="255"/>
        <v>9719.074656</v>
      </c>
      <c r="AZ52" s="94">
        <f t="shared" si="256"/>
        <v>10496.60063</v>
      </c>
      <c r="BA52" s="91">
        <f t="shared" ref="BA52:BC52" si="723">$W52*D$84*$AJ52</f>
        <v>125</v>
      </c>
      <c r="BB52" s="91">
        <f t="shared" si="723"/>
        <v>125</v>
      </c>
      <c r="BC52" s="91">
        <f t="shared" si="723"/>
        <v>125</v>
      </c>
      <c r="BD52" s="91" t="str">
        <f t="shared" ref="BD52:BF52" si="724">IF(AU52&gt;=D$43,D$43/1000*D$42*$AE52,IF(MOD(AU52,1000)&gt;0.1,$AE52*D$42*(ABS(AU52/1000)+1),$AE52*D$42*ABS(AU52/1000)))</f>
        <v>#REF!</v>
      </c>
      <c r="BE52" s="91">
        <f t="shared" si="724"/>
        <v>113.4546504</v>
      </c>
      <c r="BF52" s="91">
        <f t="shared" si="724"/>
        <v>115.88453</v>
      </c>
      <c r="BG52" s="91" t="str">
        <f t="shared" si="541"/>
        <v>#REF!</v>
      </c>
      <c r="BH52" s="91">
        <f t="shared" si="542"/>
        <v>1226.31288</v>
      </c>
      <c r="BI52" s="91">
        <f t="shared" si="543"/>
        <v>1253.90492</v>
      </c>
      <c r="BJ52" s="91" t="str">
        <f t="shared" si="544"/>
        <v>#REF!</v>
      </c>
      <c r="BK52" s="91">
        <f t="shared" si="580"/>
        <v>1213.456374</v>
      </c>
      <c r="BL52" s="91" t="str">
        <f t="shared" ref="BL52:BN52" si="725">$AF52*AU52*D$87</f>
        <v>#REF!</v>
      </c>
      <c r="BM52" s="91">
        <f t="shared" si="725"/>
        <v>286.79898</v>
      </c>
      <c r="BN52" s="91">
        <f t="shared" si="725"/>
        <v>293.2519571</v>
      </c>
      <c r="BO52" s="95">
        <f t="shared" si="546"/>
        <v>72</v>
      </c>
      <c r="BP52" s="95">
        <f t="shared" si="547"/>
        <v>72</v>
      </c>
      <c r="BQ52" s="91" t="str">
        <f t="shared" si="358"/>
        <v>#REF!</v>
      </c>
      <c r="BR52" s="91">
        <f t="shared" si="54"/>
        <v>11542.64117</v>
      </c>
      <c r="BS52" s="91">
        <f t="shared" si="359"/>
        <v>13570.09841</v>
      </c>
      <c r="BT52" s="91" t="str">
        <f t="shared" ref="BT52:BV52" si="726">IF($AG52=0,0,IF($AG52=1,D$50*AU52,IF($AG52=2,AU52*D$56,"Error in col x")))</f>
        <v>#REF!</v>
      </c>
      <c r="BU52" s="91">
        <f t="shared" si="726"/>
        <v>1384.5468</v>
      </c>
      <c r="BV52" s="91">
        <f t="shared" si="726"/>
        <v>1415.699103</v>
      </c>
      <c r="BW52" s="91" t="str">
        <f t="shared" ref="BW52:BY52" si="727">SUM(BQ52,BT52)</f>
        <v>#REF!</v>
      </c>
      <c r="BX52" s="91">
        <f t="shared" si="727"/>
        <v>12927.18797</v>
      </c>
      <c r="BY52" s="91">
        <f t="shared" si="727"/>
        <v>14985.79751</v>
      </c>
      <c r="BZ52" s="14"/>
      <c r="CA52" s="44" t="str">
        <f t="shared" ref="CA52:CB52" si="728">SUM(AU52,BW52)</f>
        <v>#REF!</v>
      </c>
      <c r="CB52" s="44">
        <f t="shared" si="728"/>
        <v>32706.42797</v>
      </c>
      <c r="CC52" s="69">
        <f t="shared" si="59"/>
        <v>90201180</v>
      </c>
      <c r="CD52" s="69">
        <f t="shared" si="60"/>
        <v>90202080</v>
      </c>
      <c r="CE52" s="69">
        <f t="shared" si="429"/>
        <v>90202380</v>
      </c>
      <c r="CF52" s="75">
        <f t="shared" ref="CF52:CM52" si="729">IF($CC52=CF$5,$AU52,0)</f>
        <v>0</v>
      </c>
      <c r="CG52" s="75">
        <f t="shared" si="729"/>
        <v>0</v>
      </c>
      <c r="CH52" s="75">
        <f t="shared" si="729"/>
        <v>0</v>
      </c>
      <c r="CI52" s="75">
        <f t="shared" si="729"/>
        <v>0</v>
      </c>
      <c r="CJ52" s="75">
        <f t="shared" si="729"/>
        <v>0</v>
      </c>
      <c r="CK52" s="75" t="str">
        <f t="shared" si="729"/>
        <v>#REF!</v>
      </c>
      <c r="CL52" s="75">
        <f t="shared" si="729"/>
        <v>0</v>
      </c>
      <c r="CM52" s="75">
        <f t="shared" si="729"/>
        <v>0</v>
      </c>
      <c r="CN52" s="75">
        <f t="shared" ref="CN52:CU52" si="730">IF($CC52=CN$5,$AV52,0)</f>
        <v>0</v>
      </c>
      <c r="CO52" s="75">
        <f t="shared" si="730"/>
        <v>0</v>
      </c>
      <c r="CP52" s="75">
        <f t="shared" si="730"/>
        <v>0</v>
      </c>
      <c r="CQ52" s="75">
        <f t="shared" si="730"/>
        <v>0</v>
      </c>
      <c r="CR52" s="75">
        <f t="shared" si="730"/>
        <v>0</v>
      </c>
      <c r="CS52" s="75">
        <f t="shared" si="730"/>
        <v>19779.24</v>
      </c>
      <c r="CT52" s="75">
        <f t="shared" si="730"/>
        <v>0</v>
      </c>
      <c r="CU52" s="75">
        <f t="shared" si="730"/>
        <v>0</v>
      </c>
      <c r="CV52" s="75">
        <f t="shared" ref="CV52:DC52" si="731">IF($CC52=CV$5,$AW52,0)</f>
        <v>0</v>
      </c>
      <c r="CW52" s="75">
        <f t="shared" si="731"/>
        <v>0</v>
      </c>
      <c r="CX52" s="75">
        <f t="shared" si="731"/>
        <v>0</v>
      </c>
      <c r="CY52" s="75">
        <f t="shared" si="731"/>
        <v>0</v>
      </c>
      <c r="CZ52" s="75">
        <f t="shared" si="731"/>
        <v>0</v>
      </c>
      <c r="DA52" s="75">
        <f t="shared" si="731"/>
        <v>20224.2729</v>
      </c>
      <c r="DB52" s="75">
        <f t="shared" si="731"/>
        <v>0</v>
      </c>
      <c r="DC52" s="75">
        <f t="shared" si="731"/>
        <v>0</v>
      </c>
      <c r="DD52" s="75">
        <f t="shared" ref="DD52:DI52" si="732">IF($CD52=DD$5,$BQ52,0)</f>
        <v>0</v>
      </c>
      <c r="DE52" s="75">
        <f t="shared" si="732"/>
        <v>0</v>
      </c>
      <c r="DF52" s="75">
        <f t="shared" si="732"/>
        <v>0</v>
      </c>
      <c r="DG52" s="75">
        <f t="shared" si="732"/>
        <v>0</v>
      </c>
      <c r="DH52" s="75">
        <f t="shared" si="732"/>
        <v>0</v>
      </c>
      <c r="DI52" s="75" t="str">
        <f t="shared" si="732"/>
        <v>#REF!</v>
      </c>
      <c r="DJ52" s="75">
        <f t="shared" ref="DJ52:DO52" si="733">IF($CE52=DJ$5,$BT52,0)</f>
        <v>0</v>
      </c>
      <c r="DK52" s="75">
        <f t="shared" si="733"/>
        <v>0</v>
      </c>
      <c r="DL52" s="75">
        <f t="shared" si="733"/>
        <v>0</v>
      </c>
      <c r="DM52" s="75">
        <f t="shared" si="733"/>
        <v>0</v>
      </c>
      <c r="DN52" s="75">
        <f t="shared" si="733"/>
        <v>0</v>
      </c>
      <c r="DO52" s="75" t="str">
        <f t="shared" si="733"/>
        <v>#REF!</v>
      </c>
      <c r="DP52" s="75">
        <f t="shared" ref="DP52:DU52" si="734">IF($CD52=DP$5,$BR52,0)</f>
        <v>0</v>
      </c>
      <c r="DQ52" s="75">
        <f t="shared" si="734"/>
        <v>0</v>
      </c>
      <c r="DR52" s="75">
        <f t="shared" si="734"/>
        <v>0</v>
      </c>
      <c r="DS52" s="75">
        <f t="shared" si="734"/>
        <v>0</v>
      </c>
      <c r="DT52" s="75">
        <f t="shared" si="734"/>
        <v>0</v>
      </c>
      <c r="DU52" s="75">
        <f t="shared" si="734"/>
        <v>11542.64117</v>
      </c>
      <c r="DV52" s="75">
        <f t="shared" ref="DV52:EA52" si="735">IF($CE52=DV$5,$BU52,0)</f>
        <v>0</v>
      </c>
      <c r="DW52" s="75">
        <f t="shared" si="735"/>
        <v>0</v>
      </c>
      <c r="DX52" s="75">
        <f t="shared" si="735"/>
        <v>0</v>
      </c>
      <c r="DY52" s="75">
        <f t="shared" si="735"/>
        <v>0</v>
      </c>
      <c r="DZ52" s="75">
        <f t="shared" si="735"/>
        <v>0</v>
      </c>
      <c r="EA52" s="75">
        <f t="shared" si="735"/>
        <v>1384.5468</v>
      </c>
      <c r="EB52" s="75">
        <f t="shared" ref="EB52:EG52" si="736">IF($CD52=EB$5,$BS52,0)</f>
        <v>0</v>
      </c>
      <c r="EC52" s="75">
        <f t="shared" si="736"/>
        <v>0</v>
      </c>
      <c r="ED52" s="75">
        <f t="shared" si="736"/>
        <v>0</v>
      </c>
      <c r="EE52" s="75">
        <f t="shared" si="736"/>
        <v>0</v>
      </c>
      <c r="EF52" s="75">
        <f t="shared" si="736"/>
        <v>0</v>
      </c>
      <c r="EG52" s="75">
        <f t="shared" si="736"/>
        <v>13570.09841</v>
      </c>
      <c r="EH52" s="75">
        <f t="shared" ref="EH52:EM52" si="737">IF($CE52=EH$5,$BV52,0)</f>
        <v>0</v>
      </c>
      <c r="EI52" s="75">
        <f t="shared" si="737"/>
        <v>0</v>
      </c>
      <c r="EJ52" s="75">
        <f t="shared" si="737"/>
        <v>0</v>
      </c>
      <c r="EK52" s="75">
        <f t="shared" si="737"/>
        <v>0</v>
      </c>
      <c r="EL52" s="75">
        <f t="shared" si="737"/>
        <v>0</v>
      </c>
      <c r="EM52" s="75">
        <f t="shared" si="737"/>
        <v>1415.699103</v>
      </c>
    </row>
    <row r="53">
      <c r="A53" s="18"/>
      <c r="B53" s="126"/>
      <c r="C53" s="18"/>
      <c r="D53" s="78"/>
      <c r="E53" s="78"/>
      <c r="F53" s="78"/>
      <c r="G53" s="18"/>
      <c r="H53" s="18"/>
      <c r="I53" s="18"/>
      <c r="J53" s="18"/>
      <c r="K53" s="18"/>
      <c r="L53" s="18"/>
      <c r="N53" s="18"/>
      <c r="O53" s="18"/>
      <c r="P53" s="18" t="s">
        <v>180</v>
      </c>
      <c r="Q53" s="170" t="s">
        <v>210</v>
      </c>
      <c r="R53" s="28">
        <v>9020.0</v>
      </c>
      <c r="S53" s="28">
        <v>1.0</v>
      </c>
      <c r="T53" s="28">
        <v>180.0</v>
      </c>
      <c r="U53" s="70" t="s">
        <v>209</v>
      </c>
      <c r="V53" s="70" t="s">
        <v>197</v>
      </c>
      <c r="W53" s="71">
        <v>0.5</v>
      </c>
      <c r="X53" s="217">
        <v>41730.0</v>
      </c>
      <c r="Y53" s="35">
        <f t="shared" si="738"/>
        <v>12.3</v>
      </c>
      <c r="Z53" s="218" t="s">
        <v>237</v>
      </c>
      <c r="AA53" s="36"/>
      <c r="AB53" s="36">
        <v>112.0</v>
      </c>
      <c r="AC53" s="36">
        <v>20.0</v>
      </c>
      <c r="AD53" s="92">
        <v>52.0</v>
      </c>
      <c r="AE53" s="28">
        <v>0.0</v>
      </c>
      <c r="AF53" s="28">
        <v>1.0</v>
      </c>
      <c r="AG53" s="28">
        <v>1.0</v>
      </c>
      <c r="AH53" s="28">
        <v>1.0</v>
      </c>
      <c r="AI53" s="169">
        <v>4.0</v>
      </c>
      <c r="AJ53" s="28">
        <v>1.0</v>
      </c>
      <c r="AK53" s="3"/>
      <c r="AL53" s="19" t="s">
        <v>4</v>
      </c>
      <c r="AM53" s="28"/>
      <c r="AN53" s="3"/>
      <c r="AO53" s="84" t="str">
        <f t="shared" si="345"/>
        <v>#REF!</v>
      </c>
      <c r="AP53" s="85" t="str">
        <f t="shared" ref="AP53:AQ53" si="739">AV53-AU53</f>
        <v>#REF!</v>
      </c>
      <c r="AQ53" s="85">
        <f t="shared" si="739"/>
        <v>-20819.24</v>
      </c>
      <c r="AR53" s="85" t="str">
        <f t="shared" si="347"/>
        <v>#REF!</v>
      </c>
      <c r="AS53" s="100">
        <f>AS52+1</f>
        <v>20.0185</v>
      </c>
      <c r="AT53" s="84" t="str">
        <f t="shared" si="348"/>
        <v/>
      </c>
      <c r="AU53" s="94" t="str">
        <f t="shared" si="536"/>
        <v>#REF!</v>
      </c>
      <c r="AV53" s="94">
        <f t="shared" si="537"/>
        <v>20819.24</v>
      </c>
      <c r="AW53" s="94">
        <f t="shared" si="538"/>
        <v>0</v>
      </c>
      <c r="AX53" s="94">
        <f t="shared" si="254"/>
        <v>9208.4256</v>
      </c>
      <c r="AY53" s="94">
        <f t="shared" si="255"/>
        <v>9719.074656</v>
      </c>
      <c r="AZ53" s="94">
        <f t="shared" si="256"/>
        <v>10496.60063</v>
      </c>
      <c r="BA53" s="91">
        <f t="shared" ref="BA53:BC53" si="740">$W53*D$84*$AJ53</f>
        <v>125</v>
      </c>
      <c r="BB53" s="91">
        <f t="shared" si="740"/>
        <v>125</v>
      </c>
      <c r="BC53" s="91">
        <f t="shared" si="740"/>
        <v>125</v>
      </c>
      <c r="BD53" s="91" t="str">
        <f t="shared" ref="BD53:BF53" si="741">IF(AU53&gt;=D$43,D$43/1000*D$42*$AE53,IF(MOD(AU53,1000)&gt;0.1,$AE53*D$42*(ABS(AU53/1000)+1),$AE53*D$42*ABS(AU53/1000)))</f>
        <v>#REF!</v>
      </c>
      <c r="BE53" s="91">
        <f t="shared" si="741"/>
        <v>0</v>
      </c>
      <c r="BF53" s="91">
        <f t="shared" si="741"/>
        <v>0</v>
      </c>
      <c r="BG53" s="91" t="str">
        <f t="shared" si="541"/>
        <v>#REF!</v>
      </c>
      <c r="BH53" s="91">
        <f t="shared" si="542"/>
        <v>1290.79288</v>
      </c>
      <c r="BI53" s="91">
        <f t="shared" si="543"/>
        <v>0</v>
      </c>
      <c r="BJ53" s="91" t="str">
        <f t="shared" si="544"/>
        <v>#REF!</v>
      </c>
      <c r="BK53" s="91">
        <f t="shared" si="580"/>
        <v>0</v>
      </c>
      <c r="BL53" s="91" t="str">
        <f t="shared" ref="BL53:BN53" si="742">$AF53*AU53*D$87</f>
        <v>#REF!</v>
      </c>
      <c r="BM53" s="91">
        <f t="shared" si="742"/>
        <v>301.87898</v>
      </c>
      <c r="BN53" s="91">
        <f t="shared" si="742"/>
        <v>0</v>
      </c>
      <c r="BO53" s="95">
        <f t="shared" si="546"/>
        <v>72</v>
      </c>
      <c r="BP53" s="95">
        <f t="shared" si="547"/>
        <v>0</v>
      </c>
      <c r="BQ53" s="91" t="str">
        <f t="shared" si="358"/>
        <v>#REF!</v>
      </c>
      <c r="BR53" s="91">
        <f t="shared" si="54"/>
        <v>11508.74652</v>
      </c>
      <c r="BS53" s="91">
        <f t="shared" si="359"/>
        <v>10621.60063</v>
      </c>
      <c r="BT53" s="91" t="str">
        <f t="shared" ref="BT53:BV53" si="743">IF($AG53=0,0,IF($AG53=1,D$50*AU53,IF($AG53=2,AU53*D$56,"Error in col x")))</f>
        <v>#REF!</v>
      </c>
      <c r="BU53" s="91">
        <f t="shared" si="743"/>
        <v>1457.3468</v>
      </c>
      <c r="BV53" s="91">
        <f t="shared" si="743"/>
        <v>0</v>
      </c>
      <c r="BW53" s="91" t="str">
        <f t="shared" ref="BW53:BY53" si="744">SUM(BQ53,BT53)</f>
        <v>#REF!</v>
      </c>
      <c r="BX53" s="91">
        <f t="shared" si="744"/>
        <v>12966.09332</v>
      </c>
      <c r="BY53" s="91">
        <f t="shared" si="744"/>
        <v>10621.60063</v>
      </c>
      <c r="BZ53" s="14"/>
      <c r="CA53" s="44" t="str">
        <f t="shared" ref="CA53:CB53" si="745">SUM(AU53,BW53)</f>
        <v>#REF!</v>
      </c>
      <c r="CB53" s="44">
        <f t="shared" si="745"/>
        <v>33785.33332</v>
      </c>
      <c r="CC53" s="69">
        <f t="shared" si="59"/>
        <v>90201180</v>
      </c>
      <c r="CD53" s="69">
        <f t="shared" si="60"/>
        <v>90202080</v>
      </c>
      <c r="CE53" s="69">
        <f t="shared" si="429"/>
        <v>90202380</v>
      </c>
      <c r="CF53" s="75">
        <f t="shared" ref="CF53:CM53" si="746">IF($CC53=CF$5,$AU53,0)</f>
        <v>0</v>
      </c>
      <c r="CG53" s="75">
        <f t="shared" si="746"/>
        <v>0</v>
      </c>
      <c r="CH53" s="75">
        <f t="shared" si="746"/>
        <v>0</v>
      </c>
      <c r="CI53" s="75">
        <f t="shared" si="746"/>
        <v>0</v>
      </c>
      <c r="CJ53" s="75">
        <f t="shared" si="746"/>
        <v>0</v>
      </c>
      <c r="CK53" s="75" t="str">
        <f t="shared" si="746"/>
        <v>#REF!</v>
      </c>
      <c r="CL53" s="75">
        <f t="shared" si="746"/>
        <v>0</v>
      </c>
      <c r="CM53" s="75">
        <f t="shared" si="746"/>
        <v>0</v>
      </c>
      <c r="CN53" s="75">
        <f t="shared" ref="CN53:CU53" si="747">IF($CC53=CN$5,$AV53,0)</f>
        <v>0</v>
      </c>
      <c r="CO53" s="75">
        <f t="shared" si="747"/>
        <v>0</v>
      </c>
      <c r="CP53" s="75">
        <f t="shared" si="747"/>
        <v>0</v>
      </c>
      <c r="CQ53" s="75">
        <f t="shared" si="747"/>
        <v>0</v>
      </c>
      <c r="CR53" s="75">
        <f t="shared" si="747"/>
        <v>0</v>
      </c>
      <c r="CS53" s="75">
        <f t="shared" si="747"/>
        <v>20819.24</v>
      </c>
      <c r="CT53" s="75">
        <f t="shared" si="747"/>
        <v>0</v>
      </c>
      <c r="CU53" s="75">
        <f t="shared" si="747"/>
        <v>0</v>
      </c>
      <c r="CV53" s="75">
        <f t="shared" ref="CV53:DC53" si="748">IF($CC53=CV$5,$AW53,0)</f>
        <v>0</v>
      </c>
      <c r="CW53" s="75">
        <f t="shared" si="748"/>
        <v>0</v>
      </c>
      <c r="CX53" s="75">
        <f t="shared" si="748"/>
        <v>0</v>
      </c>
      <c r="CY53" s="75">
        <f t="shared" si="748"/>
        <v>0</v>
      </c>
      <c r="CZ53" s="75">
        <f t="shared" si="748"/>
        <v>0</v>
      </c>
      <c r="DA53" s="75">
        <f t="shared" si="748"/>
        <v>0</v>
      </c>
      <c r="DB53" s="75">
        <f t="shared" si="748"/>
        <v>0</v>
      </c>
      <c r="DC53" s="75">
        <f t="shared" si="748"/>
        <v>0</v>
      </c>
      <c r="DD53" s="75">
        <f t="shared" ref="DD53:DI53" si="749">IF($CD53=DD$5,$BQ53,0)</f>
        <v>0</v>
      </c>
      <c r="DE53" s="75">
        <f t="shared" si="749"/>
        <v>0</v>
      </c>
      <c r="DF53" s="75">
        <f t="shared" si="749"/>
        <v>0</v>
      </c>
      <c r="DG53" s="75">
        <f t="shared" si="749"/>
        <v>0</v>
      </c>
      <c r="DH53" s="75">
        <f t="shared" si="749"/>
        <v>0</v>
      </c>
      <c r="DI53" s="75" t="str">
        <f t="shared" si="749"/>
        <v>#REF!</v>
      </c>
      <c r="DJ53" s="75">
        <f t="shared" ref="DJ53:DO53" si="750">IF($CE53=DJ$5,$BT53,0)</f>
        <v>0</v>
      </c>
      <c r="DK53" s="75">
        <f t="shared" si="750"/>
        <v>0</v>
      </c>
      <c r="DL53" s="75">
        <f t="shared" si="750"/>
        <v>0</v>
      </c>
      <c r="DM53" s="75">
        <f t="shared" si="750"/>
        <v>0</v>
      </c>
      <c r="DN53" s="75">
        <f t="shared" si="750"/>
        <v>0</v>
      </c>
      <c r="DO53" s="75" t="str">
        <f t="shared" si="750"/>
        <v>#REF!</v>
      </c>
      <c r="DP53" s="75">
        <f t="shared" ref="DP53:DU53" si="751">IF($CD53=DP$5,$BR53,0)</f>
        <v>0</v>
      </c>
      <c r="DQ53" s="75">
        <f t="shared" si="751"/>
        <v>0</v>
      </c>
      <c r="DR53" s="75">
        <f t="shared" si="751"/>
        <v>0</v>
      </c>
      <c r="DS53" s="75">
        <f t="shared" si="751"/>
        <v>0</v>
      </c>
      <c r="DT53" s="75">
        <f t="shared" si="751"/>
        <v>0</v>
      </c>
      <c r="DU53" s="75">
        <f t="shared" si="751"/>
        <v>11508.74652</v>
      </c>
      <c r="DV53" s="75">
        <f t="shared" ref="DV53:EA53" si="752">IF($CE53=DV$5,$BU53,0)</f>
        <v>0</v>
      </c>
      <c r="DW53" s="75">
        <f t="shared" si="752"/>
        <v>0</v>
      </c>
      <c r="DX53" s="75">
        <f t="shared" si="752"/>
        <v>0</v>
      </c>
      <c r="DY53" s="75">
        <f t="shared" si="752"/>
        <v>0</v>
      </c>
      <c r="DZ53" s="75">
        <f t="shared" si="752"/>
        <v>0</v>
      </c>
      <c r="EA53" s="75">
        <f t="shared" si="752"/>
        <v>1457.3468</v>
      </c>
      <c r="EB53" s="75">
        <f t="shared" ref="EB53:EG53" si="753">IF($CD53=EB$5,$BS53,0)</f>
        <v>0</v>
      </c>
      <c r="EC53" s="75">
        <f t="shared" si="753"/>
        <v>0</v>
      </c>
      <c r="ED53" s="75">
        <f t="shared" si="753"/>
        <v>0</v>
      </c>
      <c r="EE53" s="75">
        <f t="shared" si="753"/>
        <v>0</v>
      </c>
      <c r="EF53" s="75">
        <f t="shared" si="753"/>
        <v>0</v>
      </c>
      <c r="EG53" s="75">
        <f t="shared" si="753"/>
        <v>10621.60063</v>
      </c>
      <c r="EH53" s="75">
        <f t="shared" ref="EH53:EM53" si="754">IF($CE53=EH$5,$BV53,0)</f>
        <v>0</v>
      </c>
      <c r="EI53" s="75">
        <f t="shared" si="754"/>
        <v>0</v>
      </c>
      <c r="EJ53" s="75">
        <f t="shared" si="754"/>
        <v>0</v>
      </c>
      <c r="EK53" s="75">
        <f t="shared" si="754"/>
        <v>0</v>
      </c>
      <c r="EL53" s="75">
        <f t="shared" si="754"/>
        <v>0</v>
      </c>
      <c r="EM53" s="75">
        <f t="shared" si="754"/>
        <v>0</v>
      </c>
    </row>
    <row r="54" ht="14.25" customHeight="1">
      <c r="A54" s="18"/>
      <c r="B54" s="112" t="s">
        <v>211</v>
      </c>
      <c r="C54" s="18"/>
      <c r="D54" s="28"/>
      <c r="E54" s="78"/>
      <c r="F54" s="78"/>
      <c r="G54" s="126"/>
      <c r="H54" s="126"/>
      <c r="I54" s="126"/>
      <c r="J54" s="126"/>
      <c r="K54" s="126"/>
      <c r="L54" s="126"/>
      <c r="M54" s="126"/>
      <c r="N54" s="126"/>
      <c r="O54" s="126"/>
      <c r="P54" s="113"/>
      <c r="Q54" s="140" t="s">
        <v>181</v>
      </c>
      <c r="R54" s="28">
        <v>9020.0</v>
      </c>
      <c r="S54" s="28">
        <v>1.0</v>
      </c>
      <c r="T54" s="28">
        <v>180.0</v>
      </c>
      <c r="U54" s="172" t="s">
        <v>212</v>
      </c>
      <c r="V54" s="172"/>
      <c r="W54" s="173">
        <v>1.0</v>
      </c>
      <c r="X54" s="90"/>
      <c r="Y54" s="77" t="str">
        <f t="shared" ref="Y54:Y59" si="771">IF(X54&gt;1,ABS(ROUND(($Y$5-X54)/365.25,1))," ")</f>
        <v> </v>
      </c>
      <c r="Z54" s="77"/>
      <c r="AA54" s="36">
        <v>55.0</v>
      </c>
      <c r="AB54" s="36">
        <v>117.0</v>
      </c>
      <c r="AC54" s="36">
        <v>40.0</v>
      </c>
      <c r="AD54" s="92">
        <v>52.0</v>
      </c>
      <c r="AE54" s="28"/>
      <c r="AF54" s="28">
        <v>1.0</v>
      </c>
      <c r="AG54" s="28"/>
      <c r="AH54" s="28">
        <v>1.0</v>
      </c>
      <c r="AI54" s="28">
        <v>0.0</v>
      </c>
      <c r="AJ54" s="28">
        <v>0.0</v>
      </c>
      <c r="AK54" s="3"/>
      <c r="AL54" s="19"/>
      <c r="AM54" s="28"/>
      <c r="AN54" s="3"/>
      <c r="AO54" s="84" t="str">
        <f t="shared" si="345"/>
        <v>#REF!</v>
      </c>
      <c r="AP54" s="85" t="str">
        <f t="shared" ref="AP54:AQ54" si="755">AV54-AU54</f>
        <v>#REF!</v>
      </c>
      <c r="AQ54" s="85">
        <f t="shared" si="755"/>
        <v>-1823.30564</v>
      </c>
      <c r="AR54" s="85" t="str">
        <f t="shared" si="347"/>
        <v>#REF!</v>
      </c>
      <c r="AS54" s="84">
        <f t="shared" ref="AS54:AS58" si="773">VLOOKUP(AA54,$C$111:$G$236,3)</f>
        <v>17.73015</v>
      </c>
      <c r="AT54" s="84">
        <f t="shared" si="348"/>
        <v>16.85356075</v>
      </c>
      <c r="AU54" s="94" t="str">
        <f t="shared" si="536"/>
        <v>#REF!</v>
      </c>
      <c r="AV54" s="94">
        <f t="shared" si="537"/>
        <v>36878.712</v>
      </c>
      <c r="AW54" s="94">
        <f t="shared" si="538"/>
        <v>35055.40636</v>
      </c>
      <c r="AX54" s="94">
        <f t="shared" si="254"/>
        <v>0</v>
      </c>
      <c r="AY54" s="94">
        <f t="shared" si="255"/>
        <v>0</v>
      </c>
      <c r="AZ54" s="94">
        <f t="shared" si="256"/>
        <v>0</v>
      </c>
      <c r="BA54" s="91">
        <f t="shared" ref="BA54:BC54" si="756">$W54*D$84*$AJ54</f>
        <v>0</v>
      </c>
      <c r="BB54" s="91">
        <f t="shared" si="756"/>
        <v>0</v>
      </c>
      <c r="BC54" s="91">
        <f t="shared" si="756"/>
        <v>0</v>
      </c>
      <c r="BD54" s="91" t="str">
        <f t="shared" ref="BD54:BF54" si="757">IF(AU54&gt;=D$43,D$43/1000*D$42*$AE54,IF(MOD(AU54,1000)&gt;0.1,$AE54*D$42*(ABS(AU54/1000)+1),$AE54*D$42*ABS(AU54/1000)))</f>
        <v>#REF!</v>
      </c>
      <c r="BE54" s="91">
        <f t="shared" si="757"/>
        <v>0</v>
      </c>
      <c r="BF54" s="91">
        <f t="shared" si="757"/>
        <v>0</v>
      </c>
      <c r="BG54" s="91" t="str">
        <f t="shared" si="541"/>
        <v>#REF!</v>
      </c>
      <c r="BH54" s="91">
        <f t="shared" si="542"/>
        <v>2286.480144</v>
      </c>
      <c r="BI54" s="91">
        <f t="shared" si="543"/>
        <v>2173.435194</v>
      </c>
      <c r="BJ54" s="91" t="str">
        <f t="shared" si="544"/>
        <v>#REF!</v>
      </c>
      <c r="BK54" s="91">
        <f t="shared" si="580"/>
        <v>2103.324382</v>
      </c>
      <c r="BL54" s="91" t="str">
        <f t="shared" ref="BL54:BN54" si="758">$AF54*AU54*D$87</f>
        <v>#REF!</v>
      </c>
      <c r="BM54" s="91">
        <f t="shared" si="758"/>
        <v>534.741324</v>
      </c>
      <c r="BN54" s="91">
        <f t="shared" si="758"/>
        <v>508.3033922</v>
      </c>
      <c r="BO54" s="95">
        <f t="shared" si="546"/>
        <v>72</v>
      </c>
      <c r="BP54" s="95">
        <f t="shared" si="547"/>
        <v>72</v>
      </c>
      <c r="BQ54" s="91" t="str">
        <f t="shared" si="358"/>
        <v>#REF!</v>
      </c>
      <c r="BR54" s="91">
        <f t="shared" si="54"/>
        <v>2893.221468</v>
      </c>
      <c r="BS54" s="91">
        <f t="shared" si="359"/>
        <v>4857.062968</v>
      </c>
      <c r="BT54" s="91">
        <f t="shared" ref="BT54:BV54" si="759">IF($AG54=0,0,IF($AG54=1,D$50*AU54,IF($AG54=2,AU54*D$56,"Error in col x")))</f>
        <v>0</v>
      </c>
      <c r="BU54" s="91">
        <f t="shared" si="759"/>
        <v>0</v>
      </c>
      <c r="BV54" s="91">
        <f t="shared" si="759"/>
        <v>0</v>
      </c>
      <c r="BW54" s="91" t="str">
        <f t="shared" ref="BW54:BY54" si="760">SUM(BQ54,BT54)</f>
        <v>#REF!</v>
      </c>
      <c r="BX54" s="91">
        <f t="shared" si="760"/>
        <v>2893.221468</v>
      </c>
      <c r="BY54" s="91">
        <f t="shared" si="760"/>
        <v>4857.062968</v>
      </c>
      <c r="BZ54" s="14"/>
      <c r="CA54" s="44" t="str">
        <f t="shared" ref="CA54:CB54" si="761">SUM(AU54,BW54)</f>
        <v>#REF!</v>
      </c>
      <c r="CB54" s="44">
        <f t="shared" si="761"/>
        <v>39771.93347</v>
      </c>
      <c r="CC54" s="69">
        <f t="shared" si="59"/>
        <v>90201180</v>
      </c>
      <c r="CD54" s="69">
        <f t="shared" si="60"/>
        <v>90202080</v>
      </c>
      <c r="CE54" s="69">
        <f t="shared" si="429"/>
        <v>90202380</v>
      </c>
      <c r="CF54" s="75">
        <f t="shared" ref="CF54:CM54" si="762">IF($CC54=CF$5,$AU54,0)</f>
        <v>0</v>
      </c>
      <c r="CG54" s="75">
        <f t="shared" si="762"/>
        <v>0</v>
      </c>
      <c r="CH54" s="75">
        <f t="shared" si="762"/>
        <v>0</v>
      </c>
      <c r="CI54" s="75">
        <f t="shared" si="762"/>
        <v>0</v>
      </c>
      <c r="CJ54" s="75">
        <f t="shared" si="762"/>
        <v>0</v>
      </c>
      <c r="CK54" s="75" t="str">
        <f t="shared" si="762"/>
        <v>#REF!</v>
      </c>
      <c r="CL54" s="75">
        <f t="shared" si="762"/>
        <v>0</v>
      </c>
      <c r="CM54" s="75">
        <f t="shared" si="762"/>
        <v>0</v>
      </c>
      <c r="CN54" s="75">
        <f t="shared" ref="CN54:CU54" si="763">IF($CC54=CN$5,$AV54,0)</f>
        <v>0</v>
      </c>
      <c r="CO54" s="75">
        <f t="shared" si="763"/>
        <v>0</v>
      </c>
      <c r="CP54" s="75">
        <f t="shared" si="763"/>
        <v>0</v>
      </c>
      <c r="CQ54" s="75">
        <f t="shared" si="763"/>
        <v>0</v>
      </c>
      <c r="CR54" s="75">
        <f t="shared" si="763"/>
        <v>0</v>
      </c>
      <c r="CS54" s="75">
        <f t="shared" si="763"/>
        <v>36878.712</v>
      </c>
      <c r="CT54" s="75">
        <f t="shared" si="763"/>
        <v>0</v>
      </c>
      <c r="CU54" s="75">
        <f t="shared" si="763"/>
        <v>0</v>
      </c>
      <c r="CV54" s="75">
        <f t="shared" ref="CV54:DC54" si="764">IF($CC54=CV$5,$AW54,0)</f>
        <v>0</v>
      </c>
      <c r="CW54" s="75">
        <f t="shared" si="764"/>
        <v>0</v>
      </c>
      <c r="CX54" s="75">
        <f t="shared" si="764"/>
        <v>0</v>
      </c>
      <c r="CY54" s="75">
        <f t="shared" si="764"/>
        <v>0</v>
      </c>
      <c r="CZ54" s="75">
        <f t="shared" si="764"/>
        <v>0</v>
      </c>
      <c r="DA54" s="75">
        <f t="shared" si="764"/>
        <v>35055.40636</v>
      </c>
      <c r="DB54" s="75">
        <f t="shared" si="764"/>
        <v>0</v>
      </c>
      <c r="DC54" s="75">
        <f t="shared" si="764"/>
        <v>0</v>
      </c>
      <c r="DD54" s="75">
        <f t="shared" ref="DD54:DI54" si="765">IF($CD54=DD$5,$BQ54,0)</f>
        <v>0</v>
      </c>
      <c r="DE54" s="75">
        <f t="shared" si="765"/>
        <v>0</v>
      </c>
      <c r="DF54" s="75">
        <f t="shared" si="765"/>
        <v>0</v>
      </c>
      <c r="DG54" s="75">
        <f t="shared" si="765"/>
        <v>0</v>
      </c>
      <c r="DH54" s="75">
        <f t="shared" si="765"/>
        <v>0</v>
      </c>
      <c r="DI54" s="75" t="str">
        <f t="shared" si="765"/>
        <v>#REF!</v>
      </c>
      <c r="DJ54" s="75">
        <f t="shared" ref="DJ54:DO54" si="766">IF($CE54=DJ$5,$BT54,0)</f>
        <v>0</v>
      </c>
      <c r="DK54" s="75">
        <f t="shared" si="766"/>
        <v>0</v>
      </c>
      <c r="DL54" s="75">
        <f t="shared" si="766"/>
        <v>0</v>
      </c>
      <c r="DM54" s="75">
        <f t="shared" si="766"/>
        <v>0</v>
      </c>
      <c r="DN54" s="75">
        <f t="shared" si="766"/>
        <v>0</v>
      </c>
      <c r="DO54" s="75">
        <f t="shared" si="766"/>
        <v>0</v>
      </c>
      <c r="DP54" s="75">
        <f t="shared" ref="DP54:DU54" si="767">IF($CD54=DP$5,$BR54,0)</f>
        <v>0</v>
      </c>
      <c r="DQ54" s="75">
        <f t="shared" si="767"/>
        <v>0</v>
      </c>
      <c r="DR54" s="75">
        <f t="shared" si="767"/>
        <v>0</v>
      </c>
      <c r="DS54" s="75">
        <f t="shared" si="767"/>
        <v>0</v>
      </c>
      <c r="DT54" s="75">
        <f t="shared" si="767"/>
        <v>0</v>
      </c>
      <c r="DU54" s="75">
        <f t="shared" si="767"/>
        <v>2893.221468</v>
      </c>
      <c r="DV54" s="75">
        <f t="shared" ref="DV54:EA54" si="768">IF($CE54=DV$5,$BU54,0)</f>
        <v>0</v>
      </c>
      <c r="DW54" s="75">
        <f t="shared" si="768"/>
        <v>0</v>
      </c>
      <c r="DX54" s="75">
        <f t="shared" si="768"/>
        <v>0</v>
      </c>
      <c r="DY54" s="75">
        <f t="shared" si="768"/>
        <v>0</v>
      </c>
      <c r="DZ54" s="75">
        <f t="shared" si="768"/>
        <v>0</v>
      </c>
      <c r="EA54" s="75">
        <f t="shared" si="768"/>
        <v>0</v>
      </c>
      <c r="EB54" s="75">
        <f t="shared" ref="EB54:EG54" si="769">IF($CD54=EB$5,$BS54,0)</f>
        <v>0</v>
      </c>
      <c r="EC54" s="75">
        <f t="shared" si="769"/>
        <v>0</v>
      </c>
      <c r="ED54" s="75">
        <f t="shared" si="769"/>
        <v>0</v>
      </c>
      <c r="EE54" s="75">
        <f t="shared" si="769"/>
        <v>0</v>
      </c>
      <c r="EF54" s="75">
        <f t="shared" si="769"/>
        <v>0</v>
      </c>
      <c r="EG54" s="75">
        <f t="shared" si="769"/>
        <v>4857.062968</v>
      </c>
      <c r="EH54" s="75">
        <f t="shared" ref="EH54:EM54" si="770">IF($CE54=EH$5,$BV54,0)</f>
        <v>0</v>
      </c>
      <c r="EI54" s="75">
        <f t="shared" si="770"/>
        <v>0</v>
      </c>
      <c r="EJ54" s="75">
        <f t="shared" si="770"/>
        <v>0</v>
      </c>
      <c r="EK54" s="75">
        <f t="shared" si="770"/>
        <v>0</v>
      </c>
      <c r="EL54" s="75">
        <f t="shared" si="770"/>
        <v>0</v>
      </c>
      <c r="EM54" s="75">
        <f t="shared" si="770"/>
        <v>0</v>
      </c>
    </row>
    <row r="55" ht="14.25" customHeight="1">
      <c r="A55" s="18"/>
      <c r="B55" s="18" t="s">
        <v>168</v>
      </c>
      <c r="C55" s="18"/>
      <c r="D55" s="28"/>
      <c r="E55" s="146">
        <v>0.0</v>
      </c>
      <c r="F55" s="146">
        <v>0.0</v>
      </c>
      <c r="G55" s="126"/>
      <c r="H55" s="126"/>
      <c r="I55" s="126"/>
      <c r="J55" s="126"/>
      <c r="K55" s="126"/>
      <c r="L55" s="126"/>
      <c r="M55" s="126"/>
      <c r="N55" s="126"/>
      <c r="O55" s="126"/>
      <c r="P55" s="18"/>
      <c r="Q55" s="140" t="s">
        <v>181</v>
      </c>
      <c r="R55" s="28">
        <v>9020.0</v>
      </c>
      <c r="S55" s="28">
        <v>1.0</v>
      </c>
      <c r="T55" s="28">
        <v>180.0</v>
      </c>
      <c r="U55" s="192" t="s">
        <v>216</v>
      </c>
      <c r="V55" s="130"/>
      <c r="W55" s="71"/>
      <c r="X55" s="90"/>
      <c r="Y55" s="77" t="str">
        <f t="shared" si="771"/>
        <v> </v>
      </c>
      <c r="Z55" s="77"/>
      <c r="AA55" s="28">
        <v>56.0</v>
      </c>
      <c r="AB55" s="28">
        <v>56.0</v>
      </c>
      <c r="AC55" s="28">
        <v>-52.0</v>
      </c>
      <c r="AD55" s="92">
        <v>38.0</v>
      </c>
      <c r="AE55" s="28">
        <v>0.0</v>
      </c>
      <c r="AF55" s="128">
        <v>0.0</v>
      </c>
      <c r="AG55" s="28">
        <v>0.0</v>
      </c>
      <c r="AH55" s="128">
        <v>0.0</v>
      </c>
      <c r="AI55" s="28">
        <v>0.0</v>
      </c>
      <c r="AJ55" s="28">
        <v>0.0</v>
      </c>
      <c r="AK55" s="3"/>
      <c r="AL55" s="19"/>
      <c r="AM55" s="28"/>
      <c r="AN55" s="3"/>
      <c r="AO55" s="84" t="str">
        <f t="shared" si="345"/>
        <v>#REF!</v>
      </c>
      <c r="AP55" s="85" t="str">
        <f t="shared" ref="AP55:AQ55" si="772">AV55-AU55</f>
        <v>#REF!</v>
      </c>
      <c r="AQ55" s="85">
        <f t="shared" si="772"/>
        <v>-840.773921</v>
      </c>
      <c r="AR55" s="85" t="str">
        <f t="shared" si="347"/>
        <v>#REF!</v>
      </c>
      <c r="AS55" s="84">
        <f t="shared" si="773"/>
        <v>18.46635</v>
      </c>
      <c r="AT55" s="84">
        <f t="shared" si="348"/>
        <v>18.89184288</v>
      </c>
      <c r="AU55" s="94" t="str">
        <f t="shared" si="536"/>
        <v>#REF!</v>
      </c>
      <c r="AV55" s="193">
        <f t="shared" si="537"/>
        <v>-36489.5076</v>
      </c>
      <c r="AW55" s="94">
        <f t="shared" si="538"/>
        <v>-37330.28152</v>
      </c>
      <c r="AX55" s="94">
        <f t="shared" si="254"/>
        <v>0</v>
      </c>
      <c r="AY55" s="94">
        <f t="shared" si="255"/>
        <v>0</v>
      </c>
      <c r="AZ55" s="94">
        <f t="shared" si="256"/>
        <v>0</v>
      </c>
      <c r="BA55" s="91">
        <f t="shared" ref="BA55:BC55" si="774">$W55*D$84*$AJ55</f>
        <v>0</v>
      </c>
      <c r="BB55" s="91">
        <f t="shared" si="774"/>
        <v>0</v>
      </c>
      <c r="BC55" s="91">
        <f t="shared" si="774"/>
        <v>0</v>
      </c>
      <c r="BD55" s="91" t="str">
        <f t="shared" ref="BD55:BF55" si="775">IF(AU55&gt;=D$43,D$43/1000*D$42*$AE55,IF(MOD(AU55,1000)&gt;0.1,$AE55*D$42*(ABS(AU55/1000)+1),$AE55*D$42*ABS(AU55/1000)))</f>
        <v>#REF!</v>
      </c>
      <c r="BE55" s="91">
        <f t="shared" si="775"/>
        <v>0</v>
      </c>
      <c r="BF55" s="91">
        <f t="shared" si="775"/>
        <v>0</v>
      </c>
      <c r="BG55" s="91" t="str">
        <f t="shared" si="541"/>
        <v>#REF!</v>
      </c>
      <c r="BH55" s="91">
        <f t="shared" si="542"/>
        <v>0</v>
      </c>
      <c r="BI55" s="91">
        <f t="shared" si="543"/>
        <v>0</v>
      </c>
      <c r="BJ55" s="91" t="str">
        <f t="shared" si="544"/>
        <v>#REF!</v>
      </c>
      <c r="BK55" s="91">
        <f t="shared" si="580"/>
        <v>-2239.816891</v>
      </c>
      <c r="BL55" s="91" t="str">
        <f t="shared" ref="BL55:BN55" si="776">$AF55*AU55*D$87</f>
        <v>#REF!</v>
      </c>
      <c r="BM55" s="91">
        <f t="shared" si="776"/>
        <v>0</v>
      </c>
      <c r="BN55" s="91">
        <f t="shared" si="776"/>
        <v>0</v>
      </c>
      <c r="BO55" s="95">
        <v>0.0</v>
      </c>
      <c r="BP55" s="74">
        <f t="shared" si="547"/>
        <v>-223.9816891</v>
      </c>
      <c r="BQ55" s="91" t="str">
        <f t="shared" si="358"/>
        <v>#REF!</v>
      </c>
      <c r="BR55" s="91">
        <f t="shared" si="54"/>
        <v>0</v>
      </c>
      <c r="BS55" s="91">
        <f t="shared" si="359"/>
        <v>-2463.79858</v>
      </c>
      <c r="BT55" s="91">
        <f t="shared" ref="BT55:BV55" si="777">IF($AG55=0,0,IF($AG55=1,D$50*AU55,IF($AG55=2,AU55*D$56,"Error in col x")))</f>
        <v>0</v>
      </c>
      <c r="BU55" s="91">
        <f t="shared" si="777"/>
        <v>0</v>
      </c>
      <c r="BV55" s="91">
        <f t="shared" si="777"/>
        <v>0</v>
      </c>
      <c r="BW55" s="91" t="str">
        <f t="shared" ref="BW55:BY55" si="778">SUM(BQ55,BT55)</f>
        <v>#REF!</v>
      </c>
      <c r="BX55" s="91">
        <f t="shared" si="778"/>
        <v>0</v>
      </c>
      <c r="BY55" s="91">
        <f t="shared" si="778"/>
        <v>-2463.79858</v>
      </c>
      <c r="BZ55" s="14"/>
      <c r="CA55" s="44" t="str">
        <f t="shared" ref="CA55:CB55" si="779">SUM(AU55,BW55)</f>
        <v>#REF!</v>
      </c>
      <c r="CB55" s="44">
        <f t="shared" si="779"/>
        <v>-36489.5076</v>
      </c>
      <c r="CC55" s="69">
        <f t="shared" si="59"/>
        <v>90201180</v>
      </c>
      <c r="CD55" s="69">
        <f t="shared" si="60"/>
        <v>90202080</v>
      </c>
      <c r="CE55" s="69">
        <f t="shared" si="429"/>
        <v>90202380</v>
      </c>
      <c r="CF55" s="75">
        <f t="shared" ref="CF55:CM55" si="780">IF($CC55=CF$5,$AU55,0)</f>
        <v>0</v>
      </c>
      <c r="CG55" s="75">
        <f t="shared" si="780"/>
        <v>0</v>
      </c>
      <c r="CH55" s="75">
        <f t="shared" si="780"/>
        <v>0</v>
      </c>
      <c r="CI55" s="75">
        <f t="shared" si="780"/>
        <v>0</v>
      </c>
      <c r="CJ55" s="75">
        <f t="shared" si="780"/>
        <v>0</v>
      </c>
      <c r="CK55" s="75" t="str">
        <f t="shared" si="780"/>
        <v>#REF!</v>
      </c>
      <c r="CL55" s="75">
        <f t="shared" si="780"/>
        <v>0</v>
      </c>
      <c r="CM55" s="75">
        <f t="shared" si="780"/>
        <v>0</v>
      </c>
      <c r="CN55" s="75">
        <f t="shared" ref="CN55:CU55" si="781">IF($CC55=CN$5,$AV55,0)</f>
        <v>0</v>
      </c>
      <c r="CO55" s="75">
        <f t="shared" si="781"/>
        <v>0</v>
      </c>
      <c r="CP55" s="75">
        <f t="shared" si="781"/>
        <v>0</v>
      </c>
      <c r="CQ55" s="75">
        <f t="shared" si="781"/>
        <v>0</v>
      </c>
      <c r="CR55" s="75">
        <f t="shared" si="781"/>
        <v>0</v>
      </c>
      <c r="CS55" s="75">
        <f t="shared" si="781"/>
        <v>-36489.5076</v>
      </c>
      <c r="CT55" s="75">
        <f t="shared" si="781"/>
        <v>0</v>
      </c>
      <c r="CU55" s="75">
        <f t="shared" si="781"/>
        <v>0</v>
      </c>
      <c r="CV55" s="75">
        <f t="shared" ref="CV55:DC55" si="782">IF($CC55=CV$5,$AW55,0)</f>
        <v>0</v>
      </c>
      <c r="CW55" s="75">
        <f t="shared" si="782"/>
        <v>0</v>
      </c>
      <c r="CX55" s="75">
        <f t="shared" si="782"/>
        <v>0</v>
      </c>
      <c r="CY55" s="75">
        <f t="shared" si="782"/>
        <v>0</v>
      </c>
      <c r="CZ55" s="75">
        <f t="shared" si="782"/>
        <v>0</v>
      </c>
      <c r="DA55" s="75">
        <f t="shared" si="782"/>
        <v>-37330.28152</v>
      </c>
      <c r="DB55" s="75">
        <f t="shared" si="782"/>
        <v>0</v>
      </c>
      <c r="DC55" s="75">
        <f t="shared" si="782"/>
        <v>0</v>
      </c>
      <c r="DD55" s="75">
        <f t="shared" ref="DD55:DI55" si="783">IF($CD55=DD$5,$BQ55,0)</f>
        <v>0</v>
      </c>
      <c r="DE55" s="75">
        <f t="shared" si="783"/>
        <v>0</v>
      </c>
      <c r="DF55" s="75">
        <f t="shared" si="783"/>
        <v>0</v>
      </c>
      <c r="DG55" s="75">
        <f t="shared" si="783"/>
        <v>0</v>
      </c>
      <c r="DH55" s="75">
        <f t="shared" si="783"/>
        <v>0</v>
      </c>
      <c r="DI55" s="75" t="str">
        <f t="shared" si="783"/>
        <v>#REF!</v>
      </c>
      <c r="DJ55" s="75">
        <f t="shared" ref="DJ55:DO55" si="784">IF($CE55=DJ$5,$BT55,0)</f>
        <v>0</v>
      </c>
      <c r="DK55" s="75">
        <f t="shared" si="784"/>
        <v>0</v>
      </c>
      <c r="DL55" s="75">
        <f t="shared" si="784"/>
        <v>0</v>
      </c>
      <c r="DM55" s="75">
        <f t="shared" si="784"/>
        <v>0</v>
      </c>
      <c r="DN55" s="75">
        <f t="shared" si="784"/>
        <v>0</v>
      </c>
      <c r="DO55" s="75">
        <f t="shared" si="784"/>
        <v>0</v>
      </c>
      <c r="DP55" s="75">
        <f t="shared" ref="DP55:DU55" si="785">IF($CD55=DP$5,$BR55,0)</f>
        <v>0</v>
      </c>
      <c r="DQ55" s="75">
        <f t="shared" si="785"/>
        <v>0</v>
      </c>
      <c r="DR55" s="75">
        <f t="shared" si="785"/>
        <v>0</v>
      </c>
      <c r="DS55" s="75">
        <f t="shared" si="785"/>
        <v>0</v>
      </c>
      <c r="DT55" s="75">
        <f t="shared" si="785"/>
        <v>0</v>
      </c>
      <c r="DU55" s="75">
        <f t="shared" si="785"/>
        <v>0</v>
      </c>
      <c r="DV55" s="75">
        <f t="shared" ref="DV55:EA55" si="786">IF($CE55=DV$5,$BU55,0)</f>
        <v>0</v>
      </c>
      <c r="DW55" s="75">
        <f t="shared" si="786"/>
        <v>0</v>
      </c>
      <c r="DX55" s="75">
        <f t="shared" si="786"/>
        <v>0</v>
      </c>
      <c r="DY55" s="75">
        <f t="shared" si="786"/>
        <v>0</v>
      </c>
      <c r="DZ55" s="75">
        <f t="shared" si="786"/>
        <v>0</v>
      </c>
      <c r="EA55" s="75">
        <f t="shared" si="786"/>
        <v>0</v>
      </c>
      <c r="EB55" s="75">
        <f t="shared" ref="EB55:EG55" si="787">IF($CD55=EB$5,$BS55,0)</f>
        <v>0</v>
      </c>
      <c r="EC55" s="75">
        <f t="shared" si="787"/>
        <v>0</v>
      </c>
      <c r="ED55" s="75">
        <f t="shared" si="787"/>
        <v>0</v>
      </c>
      <c r="EE55" s="75">
        <f t="shared" si="787"/>
        <v>0</v>
      </c>
      <c r="EF55" s="75">
        <f t="shared" si="787"/>
        <v>0</v>
      </c>
      <c r="EG55" s="75">
        <f t="shared" si="787"/>
        <v>-2463.79858</v>
      </c>
      <c r="EH55" s="75">
        <f t="shared" ref="EH55:EM55" si="788">IF($CE55=EH$5,$BV55,0)</f>
        <v>0</v>
      </c>
      <c r="EI55" s="75">
        <f t="shared" si="788"/>
        <v>0</v>
      </c>
      <c r="EJ55" s="75">
        <f t="shared" si="788"/>
        <v>0</v>
      </c>
      <c r="EK55" s="75">
        <f t="shared" si="788"/>
        <v>0</v>
      </c>
      <c r="EL55" s="75">
        <f t="shared" si="788"/>
        <v>0</v>
      </c>
      <c r="EM55" s="75">
        <f t="shared" si="788"/>
        <v>0</v>
      </c>
    </row>
    <row r="56" ht="13.5" customHeight="1">
      <c r="A56" s="18"/>
      <c r="B56" s="126" t="s">
        <v>172</v>
      </c>
      <c r="C56" s="18"/>
      <c r="D56" s="78">
        <v>0.02</v>
      </c>
      <c r="E56" s="78">
        <v>0.02</v>
      </c>
      <c r="F56" s="78">
        <v>0.02</v>
      </c>
      <c r="G56" s="113"/>
      <c r="H56" s="113"/>
      <c r="I56" s="113"/>
      <c r="J56" s="113"/>
      <c r="K56" s="113"/>
      <c r="L56" s="113"/>
      <c r="M56" s="113"/>
      <c r="N56" s="113"/>
      <c r="O56" s="113"/>
      <c r="P56" s="130"/>
      <c r="Q56" s="170" t="s">
        <v>181</v>
      </c>
      <c r="R56" s="109">
        <v>9020.0</v>
      </c>
      <c r="S56" s="109">
        <v>1.0</v>
      </c>
      <c r="T56" s="109">
        <v>180.0</v>
      </c>
      <c r="U56" s="199" t="s">
        <v>127</v>
      </c>
      <c r="V56" s="130"/>
      <c r="W56" s="134"/>
      <c r="X56" s="165"/>
      <c r="Y56" s="136" t="str">
        <f t="shared" si="771"/>
        <v> </v>
      </c>
      <c r="Z56" s="136"/>
      <c r="AA56" s="109"/>
      <c r="AB56" s="109">
        <v>56.0</v>
      </c>
      <c r="AC56" s="109"/>
      <c r="AD56" s="200"/>
      <c r="AE56" s="109">
        <v>0.0</v>
      </c>
      <c r="AF56" s="144">
        <v>1.0</v>
      </c>
      <c r="AG56" s="144">
        <v>1.0</v>
      </c>
      <c r="AH56" s="144">
        <v>1.0</v>
      </c>
      <c r="AI56" s="144">
        <v>0.0</v>
      </c>
      <c r="AJ56" s="144">
        <v>0.0</v>
      </c>
      <c r="AK56" s="3"/>
      <c r="AL56" s="201"/>
      <c r="AM56" s="28"/>
      <c r="AN56" s="3"/>
      <c r="AO56" s="171" t="str">
        <f t="shared" si="345"/>
        <v>#REF!</v>
      </c>
      <c r="AP56" s="202" t="str">
        <f t="shared" ref="AP56:AQ56" si="789">AV56-AU56</f>
        <v>#REF!</v>
      </c>
      <c r="AQ56" s="202">
        <f t="shared" si="789"/>
        <v>-1500</v>
      </c>
      <c r="AR56" s="202" t="str">
        <f t="shared" si="347"/>
        <v>#REF!</v>
      </c>
      <c r="AS56" s="171" t="str">
        <f t="shared" si="773"/>
        <v/>
      </c>
      <c r="AT56" s="171">
        <f t="shared" si="348"/>
        <v>18.89184288</v>
      </c>
      <c r="AU56" s="193" t="str">
        <f t="shared" si="536"/>
        <v>#REF!</v>
      </c>
      <c r="AV56" s="203">
        <v>1500.0</v>
      </c>
      <c r="AW56" s="193">
        <f t="shared" si="538"/>
        <v>0</v>
      </c>
      <c r="AX56" s="193">
        <f t="shared" si="254"/>
        <v>0</v>
      </c>
      <c r="AY56" s="203">
        <v>0.0</v>
      </c>
      <c r="AZ56" s="193">
        <f t="shared" si="256"/>
        <v>0</v>
      </c>
      <c r="BA56" s="204">
        <f t="shared" ref="BA56:BC56" si="790">$W56*D$84*$AJ56</f>
        <v>0</v>
      </c>
      <c r="BB56" s="204">
        <f t="shared" si="790"/>
        <v>0</v>
      </c>
      <c r="BC56" s="204">
        <f t="shared" si="790"/>
        <v>0</v>
      </c>
      <c r="BD56" s="204" t="str">
        <f t="shared" ref="BD56:BF56" si="791">IF(AU56&gt;=D$43,D$43/1000*D$42*$AE56,IF(MOD(AU56,1000)&gt;0.1,$AE56*D$42*(ABS(AU56/1000)+1),$AE56*D$42*ABS(AU56/1000)))</f>
        <v>#REF!</v>
      </c>
      <c r="BE56" s="204">
        <f t="shared" si="791"/>
        <v>0</v>
      </c>
      <c r="BF56" s="204">
        <f t="shared" si="791"/>
        <v>0</v>
      </c>
      <c r="BG56" s="204" t="str">
        <f t="shared" si="541"/>
        <v>#REF!</v>
      </c>
      <c r="BH56" s="204">
        <f t="shared" si="542"/>
        <v>93</v>
      </c>
      <c r="BI56" s="204">
        <f t="shared" si="543"/>
        <v>0</v>
      </c>
      <c r="BJ56" s="204" t="str">
        <f t="shared" si="544"/>
        <v>#REF!</v>
      </c>
      <c r="BK56" s="204">
        <f t="shared" si="580"/>
        <v>0</v>
      </c>
      <c r="BL56" s="204" t="str">
        <f t="shared" ref="BL56:BN56" si="792">$AF56*AU56*D$87</f>
        <v>#REF!</v>
      </c>
      <c r="BM56" s="204">
        <f t="shared" si="792"/>
        <v>21.75</v>
      </c>
      <c r="BN56" s="204">
        <f t="shared" si="792"/>
        <v>0</v>
      </c>
      <c r="BO56" s="205">
        <v>0.0</v>
      </c>
      <c r="BP56" s="200">
        <f t="shared" si="547"/>
        <v>0</v>
      </c>
      <c r="BQ56" s="204" t="str">
        <f t="shared" si="358"/>
        <v>#REF!</v>
      </c>
      <c r="BR56" s="204">
        <f t="shared" si="54"/>
        <v>114.75</v>
      </c>
      <c r="BS56" s="204">
        <f t="shared" si="359"/>
        <v>0</v>
      </c>
      <c r="BT56" s="204" t="str">
        <f t="shared" ref="BT56:BV56" si="793">IF($AG56=0,0,IF($AG56=1,D$50*AU56,IF($AG56=2,AU56*D$56,"Error in col x")))</f>
        <v>#REF!</v>
      </c>
      <c r="BU56" s="204">
        <f t="shared" si="793"/>
        <v>105</v>
      </c>
      <c r="BV56" s="204">
        <f t="shared" si="793"/>
        <v>0</v>
      </c>
      <c r="BW56" s="204" t="str">
        <f t="shared" ref="BW56:BY56" si="794">SUM(BQ56,BT56)</f>
        <v>#REF!</v>
      </c>
      <c r="BX56" s="204">
        <f t="shared" si="794"/>
        <v>219.75</v>
      </c>
      <c r="BY56" s="204">
        <f t="shared" si="794"/>
        <v>0</v>
      </c>
      <c r="BZ56" s="14"/>
      <c r="CA56" s="206" t="str">
        <f t="shared" ref="CA56:CB56" si="795">SUM(AU56,BW56)</f>
        <v>#REF!</v>
      </c>
      <c r="CB56" s="206">
        <f t="shared" si="795"/>
        <v>1719.75</v>
      </c>
      <c r="CC56" s="207">
        <f t="shared" si="59"/>
        <v>90201180</v>
      </c>
      <c r="CD56" s="207">
        <f t="shared" si="60"/>
        <v>90202080</v>
      </c>
      <c r="CE56" s="207">
        <f t="shared" si="429"/>
        <v>90202380</v>
      </c>
      <c r="CF56" s="208">
        <f t="shared" ref="CF56:CM56" si="796">IF($CC56=CF$5,$AU56,0)</f>
        <v>0</v>
      </c>
      <c r="CG56" s="208">
        <f t="shared" si="796"/>
        <v>0</v>
      </c>
      <c r="CH56" s="208">
        <f t="shared" si="796"/>
        <v>0</v>
      </c>
      <c r="CI56" s="208">
        <f t="shared" si="796"/>
        <v>0</v>
      </c>
      <c r="CJ56" s="208">
        <f t="shared" si="796"/>
        <v>0</v>
      </c>
      <c r="CK56" s="208" t="str">
        <f t="shared" si="796"/>
        <v>#REF!</v>
      </c>
      <c r="CL56" s="208">
        <f t="shared" si="796"/>
        <v>0</v>
      </c>
      <c r="CM56" s="208">
        <f t="shared" si="796"/>
        <v>0</v>
      </c>
      <c r="CN56" s="208">
        <f t="shared" ref="CN56:CU56" si="797">IF($CC56=CN$5,$AV56,0)</f>
        <v>0</v>
      </c>
      <c r="CO56" s="208">
        <f t="shared" si="797"/>
        <v>0</v>
      </c>
      <c r="CP56" s="208">
        <f t="shared" si="797"/>
        <v>0</v>
      </c>
      <c r="CQ56" s="208">
        <f t="shared" si="797"/>
        <v>0</v>
      </c>
      <c r="CR56" s="208">
        <f t="shared" si="797"/>
        <v>0</v>
      </c>
      <c r="CS56" s="208">
        <f t="shared" si="797"/>
        <v>1500</v>
      </c>
      <c r="CT56" s="208">
        <f t="shared" si="797"/>
        <v>0</v>
      </c>
      <c r="CU56" s="208">
        <f t="shared" si="797"/>
        <v>0</v>
      </c>
      <c r="CV56" s="208">
        <f t="shared" ref="CV56:DC56" si="798">IF($CC56=CV$5,$AW56,0)</f>
        <v>0</v>
      </c>
      <c r="CW56" s="208">
        <f t="shared" si="798"/>
        <v>0</v>
      </c>
      <c r="CX56" s="208">
        <f t="shared" si="798"/>
        <v>0</v>
      </c>
      <c r="CY56" s="208">
        <f t="shared" si="798"/>
        <v>0</v>
      </c>
      <c r="CZ56" s="208">
        <f t="shared" si="798"/>
        <v>0</v>
      </c>
      <c r="DA56" s="208">
        <f t="shared" si="798"/>
        <v>0</v>
      </c>
      <c r="DB56" s="208">
        <f t="shared" si="798"/>
        <v>0</v>
      </c>
      <c r="DC56" s="208">
        <f t="shared" si="798"/>
        <v>0</v>
      </c>
      <c r="DD56" s="208">
        <f t="shared" ref="DD56:DI56" si="799">IF($CD56=DD$5,$BQ56,0)</f>
        <v>0</v>
      </c>
      <c r="DE56" s="208">
        <f t="shared" si="799"/>
        <v>0</v>
      </c>
      <c r="DF56" s="208">
        <f t="shared" si="799"/>
        <v>0</v>
      </c>
      <c r="DG56" s="208">
        <f t="shared" si="799"/>
        <v>0</v>
      </c>
      <c r="DH56" s="208">
        <f t="shared" si="799"/>
        <v>0</v>
      </c>
      <c r="DI56" s="208" t="str">
        <f t="shared" si="799"/>
        <v>#REF!</v>
      </c>
      <c r="DJ56" s="208">
        <f t="shared" ref="DJ56:DO56" si="800">IF($CE56=DJ$5,$BT56,0)</f>
        <v>0</v>
      </c>
      <c r="DK56" s="208">
        <f t="shared" si="800"/>
        <v>0</v>
      </c>
      <c r="DL56" s="208">
        <f t="shared" si="800"/>
        <v>0</v>
      </c>
      <c r="DM56" s="208">
        <f t="shared" si="800"/>
        <v>0</v>
      </c>
      <c r="DN56" s="208">
        <f t="shared" si="800"/>
        <v>0</v>
      </c>
      <c r="DO56" s="208" t="str">
        <f t="shared" si="800"/>
        <v>#REF!</v>
      </c>
      <c r="DP56" s="208">
        <f t="shared" ref="DP56:DU56" si="801">IF($CD56=DP$5,$BR56,0)</f>
        <v>0</v>
      </c>
      <c r="DQ56" s="208">
        <f t="shared" si="801"/>
        <v>0</v>
      </c>
      <c r="DR56" s="208">
        <f t="shared" si="801"/>
        <v>0</v>
      </c>
      <c r="DS56" s="208">
        <f t="shared" si="801"/>
        <v>0</v>
      </c>
      <c r="DT56" s="208">
        <f t="shared" si="801"/>
        <v>0</v>
      </c>
      <c r="DU56" s="208">
        <f t="shared" si="801"/>
        <v>114.75</v>
      </c>
      <c r="DV56" s="208">
        <f t="shared" ref="DV56:EA56" si="802">IF($CE56=DV$5,$BU56,0)</f>
        <v>0</v>
      </c>
      <c r="DW56" s="208">
        <f t="shared" si="802"/>
        <v>0</v>
      </c>
      <c r="DX56" s="208">
        <f t="shared" si="802"/>
        <v>0</v>
      </c>
      <c r="DY56" s="208">
        <f t="shared" si="802"/>
        <v>0</v>
      </c>
      <c r="DZ56" s="208">
        <f t="shared" si="802"/>
        <v>0</v>
      </c>
      <c r="EA56" s="208">
        <f t="shared" si="802"/>
        <v>105</v>
      </c>
      <c r="EB56" s="75">
        <f t="shared" ref="EB56:EG56" si="803">IF($CD57=EB$5,$BS57,0)</f>
        <v>0</v>
      </c>
      <c r="EC56" s="75">
        <f t="shared" si="803"/>
        <v>0</v>
      </c>
      <c r="ED56" s="75">
        <f t="shared" si="803"/>
        <v>0</v>
      </c>
      <c r="EE56" s="75">
        <f t="shared" si="803"/>
        <v>0</v>
      </c>
      <c r="EF56" s="75">
        <f t="shared" si="803"/>
        <v>0</v>
      </c>
      <c r="EG56" s="75">
        <f t="shared" si="803"/>
        <v>23551.34982</v>
      </c>
      <c r="EH56" s="75">
        <f t="shared" ref="EH56:EM56" si="804">IF($CE57=EH$5,$BV57,0)</f>
        <v>0</v>
      </c>
      <c r="EI56" s="75">
        <f t="shared" si="804"/>
        <v>0</v>
      </c>
      <c r="EJ56" s="75">
        <f t="shared" si="804"/>
        <v>0</v>
      </c>
      <c r="EK56" s="75">
        <f t="shared" si="804"/>
        <v>0</v>
      </c>
      <c r="EL56" s="75">
        <f t="shared" si="804"/>
        <v>0</v>
      </c>
      <c r="EM56" s="75">
        <f t="shared" si="804"/>
        <v>2946.665449</v>
      </c>
    </row>
    <row r="57" ht="13.5" customHeight="1">
      <c r="A57" s="18"/>
      <c r="B57" s="126"/>
      <c r="C57" s="18"/>
      <c r="D57" s="78"/>
      <c r="E57" s="78"/>
      <c r="F57" s="78"/>
      <c r="G57" s="113"/>
      <c r="H57" s="18"/>
      <c r="I57" s="18"/>
      <c r="J57" s="18"/>
      <c r="K57" s="18"/>
      <c r="L57" s="18"/>
      <c r="M57" s="18"/>
      <c r="N57" s="18"/>
      <c r="O57" s="113"/>
      <c r="P57" s="18"/>
      <c r="Q57" s="140" t="s">
        <v>218</v>
      </c>
      <c r="R57" s="28">
        <v>9020.0</v>
      </c>
      <c r="S57" s="28">
        <v>1.0</v>
      </c>
      <c r="T57" s="28">
        <v>181.0</v>
      </c>
      <c r="U57" s="18" t="s">
        <v>101</v>
      </c>
      <c r="V57" s="18" t="s">
        <v>219</v>
      </c>
      <c r="W57" s="71">
        <v>1.0</v>
      </c>
      <c r="X57" s="90"/>
      <c r="Y57" s="77" t="str">
        <f t="shared" si="771"/>
        <v> </v>
      </c>
      <c r="Z57" s="77"/>
      <c r="AA57" s="28">
        <v>114.0</v>
      </c>
      <c r="AB57" s="28">
        <v>114.0</v>
      </c>
      <c r="AC57" s="28">
        <v>40.0</v>
      </c>
      <c r="AD57" s="92">
        <v>52.0</v>
      </c>
      <c r="AE57" s="28">
        <v>1.0</v>
      </c>
      <c r="AF57" s="28">
        <v>1.0</v>
      </c>
      <c r="AG57" s="28">
        <v>1.0</v>
      </c>
      <c r="AH57" s="28">
        <v>1.0</v>
      </c>
      <c r="AI57" s="28">
        <v>2.0</v>
      </c>
      <c r="AJ57" s="28">
        <v>1.0</v>
      </c>
      <c r="AK57" s="3"/>
      <c r="AL57" s="40" t="s">
        <v>13</v>
      </c>
      <c r="AM57" s="28"/>
      <c r="AN57" s="3"/>
      <c r="AO57" s="84" t="str">
        <f t="shared" si="345"/>
        <v>#REF!</v>
      </c>
      <c r="AP57" s="85" t="str">
        <f t="shared" ref="AP57:AQ57" si="805">AV57-AU57</f>
        <v>#REF!</v>
      </c>
      <c r="AQ57" s="85">
        <f t="shared" si="805"/>
        <v>926.3007</v>
      </c>
      <c r="AR57" s="85" t="str">
        <f t="shared" si="347"/>
        <v>#REF!</v>
      </c>
      <c r="AS57" s="84">
        <f t="shared" si="773"/>
        <v>19.79275</v>
      </c>
      <c r="AT57" s="84">
        <f t="shared" si="348"/>
        <v>20.23808688</v>
      </c>
      <c r="AU57" s="94" t="str">
        <f t="shared" si="536"/>
        <v>#REF!</v>
      </c>
      <c r="AV57" s="94">
        <f t="shared" ref="AV57:AV58" si="821">IF($E$9=0,$AS57*$W57,IF($E$9=1,$AS57*$AC57*$AD57,"error some place"))</f>
        <v>41168.92</v>
      </c>
      <c r="AW57" s="94">
        <f t="shared" si="538"/>
        <v>42095.2207</v>
      </c>
      <c r="AX57" s="94">
        <f t="shared" si="254"/>
        <v>15131.3184</v>
      </c>
      <c r="AY57" s="94">
        <f t="shared" ref="AY57:AY62" si="822">W57*VLOOKUP($AI57,$C$277:$F$285,3)</f>
        <v>15970.41878</v>
      </c>
      <c r="AZ57" s="94">
        <f t="shared" si="256"/>
        <v>17248.05229</v>
      </c>
      <c r="BA57" s="91">
        <f t="shared" ref="BA57:BA62" si="823">$W57*D$84*$AJ57</f>
        <v>250</v>
      </c>
      <c r="BB57" s="91">
        <f t="shared" ref="BB57:BB58" si="824">693.88*1.08*W57</f>
        <v>749.3904</v>
      </c>
      <c r="BC57" s="91">
        <f t="shared" ref="BC57:BC59" si="825">$W57*F$84*$AJ57</f>
        <v>250</v>
      </c>
      <c r="BD57" s="91" t="str">
        <f t="shared" ref="BD57:BF57" si="806">IF(AU57&gt;=D$43,D$43/1000*D$42*$AE57,IF(MOD(AU57,1000)&gt;0.1,$AE57*D$42*(ABS(AU57/1000)+1),$AE57*D$42*ABS(AU57/1000)))</f>
        <v>#REF!</v>
      </c>
      <c r="BE57" s="91">
        <f t="shared" si="806"/>
        <v>230.2423032</v>
      </c>
      <c r="BF57" s="91">
        <f t="shared" si="806"/>
        <v>235.299905</v>
      </c>
      <c r="BG57" s="91" t="str">
        <f t="shared" si="541"/>
        <v>#REF!</v>
      </c>
      <c r="BH57" s="91">
        <f t="shared" si="542"/>
        <v>2552.47304</v>
      </c>
      <c r="BI57" s="91">
        <f t="shared" si="543"/>
        <v>2609.903683</v>
      </c>
      <c r="BJ57" s="91" t="str">
        <f t="shared" si="544"/>
        <v>#REF!</v>
      </c>
      <c r="BK57" s="91">
        <f t="shared" si="580"/>
        <v>2525.713242</v>
      </c>
      <c r="BL57" s="91" t="str">
        <f t="shared" ref="BL57:BN57" si="807">$AF57*AU57*D$87</f>
        <v>#REF!</v>
      </c>
      <c r="BM57" s="91">
        <f t="shared" si="807"/>
        <v>596.94934</v>
      </c>
      <c r="BN57" s="91">
        <f t="shared" si="807"/>
        <v>610.3807002</v>
      </c>
      <c r="BO57" s="95">
        <f t="shared" ref="BO57:BO62" si="828">IF(AV57&gt;$C$93,$C$93*$E$93,IF(AV57&lt;$C$93,AV57*$E$93))</f>
        <v>72</v>
      </c>
      <c r="BP57" s="95">
        <f t="shared" si="547"/>
        <v>72</v>
      </c>
      <c r="BQ57" s="91" t="str">
        <f t="shared" si="358"/>
        <v>#REF!</v>
      </c>
      <c r="BR57" s="91">
        <f t="shared" si="54"/>
        <v>20171.47387</v>
      </c>
      <c r="BS57" s="91">
        <f t="shared" si="359"/>
        <v>23551.34982</v>
      </c>
      <c r="BT57" s="91" t="str">
        <f t="shared" ref="BT57:BV57" si="808">IF($AG57=0,0,IF($AG57=1,D$50*AU57,IF($AG57=2,AU57*D$56,"Error in col x")))</f>
        <v>#REF!</v>
      </c>
      <c r="BU57" s="91">
        <f t="shared" si="808"/>
        <v>2881.8244</v>
      </c>
      <c r="BV57" s="91">
        <f t="shared" si="808"/>
        <v>2946.665449</v>
      </c>
      <c r="BW57" s="91" t="str">
        <f t="shared" ref="BW57:BY57" si="809">SUM(BQ57,BT57)</f>
        <v>#REF!</v>
      </c>
      <c r="BX57" s="91">
        <f t="shared" si="809"/>
        <v>23053.29827</v>
      </c>
      <c r="BY57" s="91">
        <f t="shared" si="809"/>
        <v>26498.01527</v>
      </c>
      <c r="BZ57" s="14"/>
      <c r="CA57" s="44" t="str">
        <f t="shared" ref="CA57:CB57" si="810">SUM(AU57,BW57)</f>
        <v>#REF!</v>
      </c>
      <c r="CB57" s="44">
        <f t="shared" si="810"/>
        <v>64222.21827</v>
      </c>
      <c r="CC57" s="69">
        <f t="shared" si="59"/>
        <v>90201181</v>
      </c>
      <c r="CD57" s="69">
        <f t="shared" si="60"/>
        <v>90202080</v>
      </c>
      <c r="CE57" s="69">
        <f t="shared" si="429"/>
        <v>90202380</v>
      </c>
      <c r="CF57" s="75">
        <f t="shared" ref="CF57:CM57" si="811">IF($CC57=CF$5,$AU57,0)</f>
        <v>0</v>
      </c>
      <c r="CG57" s="75">
        <f t="shared" si="811"/>
        <v>0</v>
      </c>
      <c r="CH57" s="75">
        <f t="shared" si="811"/>
        <v>0</v>
      </c>
      <c r="CI57" s="75">
        <f t="shared" si="811"/>
        <v>0</v>
      </c>
      <c r="CJ57" s="75">
        <f t="shared" si="811"/>
        <v>0</v>
      </c>
      <c r="CK57" s="75">
        <f t="shared" si="811"/>
        <v>0</v>
      </c>
      <c r="CL57" s="75" t="str">
        <f t="shared" si="811"/>
        <v>#REF!</v>
      </c>
      <c r="CM57" s="75">
        <f t="shared" si="811"/>
        <v>0</v>
      </c>
      <c r="CN57" s="75">
        <f t="shared" ref="CN57:CU57" si="812">IF($CC57=CN$5,$AV57,0)</f>
        <v>0</v>
      </c>
      <c r="CO57" s="75">
        <f t="shared" si="812"/>
        <v>0</v>
      </c>
      <c r="CP57" s="75">
        <f t="shared" si="812"/>
        <v>0</v>
      </c>
      <c r="CQ57" s="75">
        <f t="shared" si="812"/>
        <v>0</v>
      </c>
      <c r="CR57" s="75">
        <f t="shared" si="812"/>
        <v>0</v>
      </c>
      <c r="CS57" s="75">
        <f t="shared" si="812"/>
        <v>0</v>
      </c>
      <c r="CT57" s="75">
        <f t="shared" si="812"/>
        <v>41168.92</v>
      </c>
      <c r="CU57" s="75">
        <f t="shared" si="812"/>
        <v>0</v>
      </c>
      <c r="CV57" s="75">
        <f t="shared" ref="CV57:DC57" si="813">IF($CC57=CV$5,$AW57,0)</f>
        <v>0</v>
      </c>
      <c r="CW57" s="75">
        <f t="shared" si="813"/>
        <v>0</v>
      </c>
      <c r="CX57" s="75">
        <f t="shared" si="813"/>
        <v>0</v>
      </c>
      <c r="CY57" s="75">
        <f t="shared" si="813"/>
        <v>0</v>
      </c>
      <c r="CZ57" s="75">
        <f t="shared" si="813"/>
        <v>0</v>
      </c>
      <c r="DA57" s="75">
        <f t="shared" si="813"/>
        <v>0</v>
      </c>
      <c r="DB57" s="75">
        <f t="shared" si="813"/>
        <v>42095.2207</v>
      </c>
      <c r="DC57" s="75">
        <f t="shared" si="813"/>
        <v>0</v>
      </c>
      <c r="DD57" s="75">
        <f t="shared" ref="DD57:DI57" si="814">IF($CD57=DD$5,$BQ57,0)</f>
        <v>0</v>
      </c>
      <c r="DE57" s="75">
        <f t="shared" si="814"/>
        <v>0</v>
      </c>
      <c r="DF57" s="75">
        <f t="shared" si="814"/>
        <v>0</v>
      </c>
      <c r="DG57" s="75">
        <f t="shared" si="814"/>
        <v>0</v>
      </c>
      <c r="DH57" s="75">
        <f t="shared" si="814"/>
        <v>0</v>
      </c>
      <c r="DI57" s="75" t="str">
        <f t="shared" si="814"/>
        <v>#REF!</v>
      </c>
      <c r="DJ57" s="75">
        <f t="shared" ref="DJ57:DO57" si="815">IF($CE57=DJ$5,$BT57,0)</f>
        <v>0</v>
      </c>
      <c r="DK57" s="75">
        <f t="shared" si="815"/>
        <v>0</v>
      </c>
      <c r="DL57" s="75">
        <f t="shared" si="815"/>
        <v>0</v>
      </c>
      <c r="DM57" s="75">
        <f t="shared" si="815"/>
        <v>0</v>
      </c>
      <c r="DN57" s="75">
        <f t="shared" si="815"/>
        <v>0</v>
      </c>
      <c r="DO57" s="75" t="str">
        <f t="shared" si="815"/>
        <v>#REF!</v>
      </c>
      <c r="DP57" s="75">
        <f t="shared" ref="DP57:DU57" si="816">IF($CD57=DP$5,$BR57,0)</f>
        <v>0</v>
      </c>
      <c r="DQ57" s="75">
        <f t="shared" si="816"/>
        <v>0</v>
      </c>
      <c r="DR57" s="75">
        <f t="shared" si="816"/>
        <v>0</v>
      </c>
      <c r="DS57" s="75">
        <f t="shared" si="816"/>
        <v>0</v>
      </c>
      <c r="DT57" s="75">
        <f t="shared" si="816"/>
        <v>0</v>
      </c>
      <c r="DU57" s="75">
        <f t="shared" si="816"/>
        <v>20171.47387</v>
      </c>
      <c r="DV57" s="75">
        <f t="shared" ref="DV57:EA57" si="817">IF($CE57=DV$5,$BU57,0)</f>
        <v>0</v>
      </c>
      <c r="DW57" s="75">
        <f t="shared" si="817"/>
        <v>0</v>
      </c>
      <c r="DX57" s="75">
        <f t="shared" si="817"/>
        <v>0</v>
      </c>
      <c r="DY57" s="75">
        <f t="shared" si="817"/>
        <v>0</v>
      </c>
      <c r="DZ57" s="75">
        <f t="shared" si="817"/>
        <v>0</v>
      </c>
      <c r="EA57" s="75">
        <f t="shared" si="817"/>
        <v>2881.8244</v>
      </c>
      <c r="EB57" s="75">
        <f t="shared" ref="EB57:EG57" si="818">IF($CD59=EB$5,$BS59,0)</f>
        <v>0</v>
      </c>
      <c r="EC57" s="75">
        <f t="shared" si="818"/>
        <v>0</v>
      </c>
      <c r="ED57" s="75">
        <f t="shared" si="818"/>
        <v>0</v>
      </c>
      <c r="EE57" s="75">
        <f t="shared" si="818"/>
        <v>0</v>
      </c>
      <c r="EF57" s="75">
        <f t="shared" si="818"/>
        <v>0</v>
      </c>
      <c r="EG57" s="75">
        <f t="shared" si="818"/>
        <v>14719.05698</v>
      </c>
      <c r="EH57" s="75">
        <f t="shared" ref="EH57:EM57" si="819">IF($CE59=EH$5,$BV59,0)</f>
        <v>0</v>
      </c>
      <c r="EI57" s="75">
        <f t="shared" si="819"/>
        <v>0</v>
      </c>
      <c r="EJ57" s="75">
        <f t="shared" si="819"/>
        <v>0</v>
      </c>
      <c r="EK57" s="75">
        <f t="shared" si="819"/>
        <v>0</v>
      </c>
      <c r="EL57" s="75">
        <f t="shared" si="819"/>
        <v>0</v>
      </c>
      <c r="EM57" s="75">
        <f t="shared" si="819"/>
        <v>1982.246721</v>
      </c>
    </row>
    <row r="58" ht="26.25" customHeight="1">
      <c r="A58" s="18"/>
      <c r="B58" s="142" t="s">
        <v>221</v>
      </c>
      <c r="G58" s="113"/>
      <c r="H58" s="113"/>
      <c r="I58" s="142" t="s">
        <v>222</v>
      </c>
      <c r="N58" s="18"/>
      <c r="O58" s="113"/>
      <c r="P58" s="18"/>
      <c r="Q58" s="170" t="s">
        <v>223</v>
      </c>
      <c r="R58" s="109">
        <v>9020.0</v>
      </c>
      <c r="S58" s="109">
        <v>1.0</v>
      </c>
      <c r="T58" s="109">
        <v>181.0</v>
      </c>
      <c r="U58" s="130" t="s">
        <v>101</v>
      </c>
      <c r="V58" s="130" t="s">
        <v>219</v>
      </c>
      <c r="W58" s="134">
        <v>1.0</v>
      </c>
      <c r="X58" s="165"/>
      <c r="Y58" s="136" t="str">
        <f t="shared" si="771"/>
        <v> </v>
      </c>
      <c r="Z58" s="136"/>
      <c r="AA58" s="109">
        <v>114.0</v>
      </c>
      <c r="AB58" s="109">
        <v>114.0</v>
      </c>
      <c r="AC58" s="109">
        <v>2.25</v>
      </c>
      <c r="AD58" s="137">
        <v>52.0</v>
      </c>
      <c r="AE58" s="109">
        <v>0.0</v>
      </c>
      <c r="AF58" s="109">
        <v>1.0</v>
      </c>
      <c r="AG58" s="109">
        <v>1.0</v>
      </c>
      <c r="AH58" s="109">
        <v>1.0</v>
      </c>
      <c r="AI58" s="109">
        <v>0.0</v>
      </c>
      <c r="AJ58" s="109">
        <v>0.0</v>
      </c>
      <c r="AK58" s="3"/>
      <c r="AL58" s="40" t="s">
        <v>13</v>
      </c>
      <c r="AM58" s="28"/>
      <c r="AN58" s="3"/>
      <c r="AO58" s="84" t="str">
        <f t="shared" si="345"/>
        <v>#REF!</v>
      </c>
      <c r="AP58" s="85" t="str">
        <f t="shared" ref="AP58:AQ58" si="820">AV58-AU58</f>
        <v>#REF!</v>
      </c>
      <c r="AQ58" s="85">
        <f t="shared" si="820"/>
        <v>52.10441437</v>
      </c>
      <c r="AR58" s="85" t="str">
        <f t="shared" si="347"/>
        <v>#REF!</v>
      </c>
      <c r="AS58" s="84">
        <f t="shared" si="773"/>
        <v>19.79275</v>
      </c>
      <c r="AT58" s="84">
        <f t="shared" si="348"/>
        <v>20.23808688</v>
      </c>
      <c r="AU58" s="94" t="str">
        <f t="shared" si="536"/>
        <v>#REF!</v>
      </c>
      <c r="AV58" s="94">
        <f t="shared" si="821"/>
        <v>2315.75175</v>
      </c>
      <c r="AW58" s="94">
        <f t="shared" si="538"/>
        <v>2367.856164</v>
      </c>
      <c r="AX58" s="94">
        <f t="shared" si="254"/>
        <v>0</v>
      </c>
      <c r="AY58" s="94">
        <f t="shared" si="822"/>
        <v>0</v>
      </c>
      <c r="AZ58" s="94">
        <f t="shared" si="256"/>
        <v>0</v>
      </c>
      <c r="BA58" s="91">
        <f t="shared" si="823"/>
        <v>0</v>
      </c>
      <c r="BB58" s="91">
        <f t="shared" si="824"/>
        <v>749.3904</v>
      </c>
      <c r="BC58" s="91">
        <f t="shared" si="825"/>
        <v>0</v>
      </c>
      <c r="BD58" s="91" t="str">
        <f t="shared" ref="BD58:BF58" si="826">IF(AU58&gt;=D$43,D$43/1000*D$42*$AE58,IF(MOD(AU58,1000)&gt;0.1,$AE58*D$42*(ABS(AU58/1000)+1),$AE58*D$42*ABS(AU58/1000)))</f>
        <v>#REF!</v>
      </c>
      <c r="BE58" s="91">
        <f t="shared" si="826"/>
        <v>0</v>
      </c>
      <c r="BF58" s="91">
        <f t="shared" si="826"/>
        <v>0</v>
      </c>
      <c r="BG58" s="91" t="str">
        <f t="shared" si="541"/>
        <v>#REF!</v>
      </c>
      <c r="BH58" s="91">
        <f t="shared" si="542"/>
        <v>143.5766085</v>
      </c>
      <c r="BI58" s="91">
        <f t="shared" si="543"/>
        <v>146.8070822</v>
      </c>
      <c r="BJ58" s="91" t="str">
        <f t="shared" si="544"/>
        <v>#REF!</v>
      </c>
      <c r="BK58" s="91">
        <f t="shared" si="580"/>
        <v>142.0713699</v>
      </c>
      <c r="BL58" s="91" t="str">
        <f t="shared" ref="BL58:BN58" si="827">$AF58*AU58*D$87</f>
        <v>#REF!</v>
      </c>
      <c r="BM58" s="91">
        <f t="shared" si="827"/>
        <v>33.57840038</v>
      </c>
      <c r="BN58" s="91">
        <f t="shared" si="827"/>
        <v>34.33391438</v>
      </c>
      <c r="BO58" s="95">
        <f t="shared" si="828"/>
        <v>13.8945105</v>
      </c>
      <c r="BP58" s="95">
        <f t="shared" si="547"/>
        <v>14.20713699</v>
      </c>
      <c r="BQ58" s="91" t="str">
        <f t="shared" si="358"/>
        <v>#REF!</v>
      </c>
      <c r="BR58" s="91">
        <f t="shared" si="54"/>
        <v>940.4399194</v>
      </c>
      <c r="BS58" s="91">
        <f t="shared" si="359"/>
        <v>337.4195034</v>
      </c>
      <c r="BT58" s="91" t="str">
        <f t="shared" ref="BT58:BV58" si="829">IF($AG58=0,0,IF($AG58=1,D$50*AU58,IF($AG58=2,AU58*D$56,"Error in col x")))</f>
        <v>#REF!</v>
      </c>
      <c r="BU58" s="91">
        <f t="shared" si="829"/>
        <v>162.1026225</v>
      </c>
      <c r="BV58" s="91">
        <f t="shared" si="829"/>
        <v>165.7499315</v>
      </c>
      <c r="BW58" s="91" t="str">
        <f t="shared" ref="BW58:BY58" si="830">SUM(BQ58,BT58)</f>
        <v>#REF!</v>
      </c>
      <c r="BX58" s="91">
        <f t="shared" si="830"/>
        <v>1102.542542</v>
      </c>
      <c r="BY58" s="91">
        <f t="shared" si="830"/>
        <v>503.1694349</v>
      </c>
      <c r="BZ58" s="14"/>
      <c r="CA58" s="44" t="str">
        <f t="shared" ref="CA58:CB58" si="831">SUM(AU58,BW58)</f>
        <v>#REF!</v>
      </c>
      <c r="CB58" s="44">
        <f t="shared" si="831"/>
        <v>3418.294292</v>
      </c>
      <c r="CC58" s="69">
        <f t="shared" si="59"/>
        <v>90201181</v>
      </c>
      <c r="CD58" s="69">
        <f t="shared" si="60"/>
        <v>90202080</v>
      </c>
      <c r="CE58" s="69">
        <f t="shared" si="429"/>
        <v>90202380</v>
      </c>
      <c r="CF58" s="75">
        <f t="shared" ref="CF58:CM58" si="832">IF($CC58=CF$5,$AU58,0)</f>
        <v>0</v>
      </c>
      <c r="CG58" s="75">
        <f t="shared" si="832"/>
        <v>0</v>
      </c>
      <c r="CH58" s="75">
        <f t="shared" si="832"/>
        <v>0</v>
      </c>
      <c r="CI58" s="75">
        <f t="shared" si="832"/>
        <v>0</v>
      </c>
      <c r="CJ58" s="75">
        <f t="shared" si="832"/>
        <v>0</v>
      </c>
      <c r="CK58" s="75">
        <f t="shared" si="832"/>
        <v>0</v>
      </c>
      <c r="CL58" s="75" t="str">
        <f t="shared" si="832"/>
        <v>#REF!</v>
      </c>
      <c r="CM58" s="75">
        <f t="shared" si="832"/>
        <v>0</v>
      </c>
      <c r="CN58" s="75">
        <f t="shared" ref="CN58:CU58" si="833">IF($CC58=CN$5,$AV58,0)</f>
        <v>0</v>
      </c>
      <c r="CO58" s="75">
        <f t="shared" si="833"/>
        <v>0</v>
      </c>
      <c r="CP58" s="75">
        <f t="shared" si="833"/>
        <v>0</v>
      </c>
      <c r="CQ58" s="75">
        <f t="shared" si="833"/>
        <v>0</v>
      </c>
      <c r="CR58" s="75">
        <f t="shared" si="833"/>
        <v>0</v>
      </c>
      <c r="CS58" s="75">
        <f t="shared" si="833"/>
        <v>0</v>
      </c>
      <c r="CT58" s="75">
        <f t="shared" si="833"/>
        <v>2315.75175</v>
      </c>
      <c r="CU58" s="75">
        <f t="shared" si="833"/>
        <v>0</v>
      </c>
      <c r="CV58" s="75">
        <f t="shared" ref="CV58:DC58" si="834">IF($CC58=CV$5,$AW58,0)</f>
        <v>0</v>
      </c>
      <c r="CW58" s="75">
        <f t="shared" si="834"/>
        <v>0</v>
      </c>
      <c r="CX58" s="75">
        <f t="shared" si="834"/>
        <v>0</v>
      </c>
      <c r="CY58" s="75">
        <f t="shared" si="834"/>
        <v>0</v>
      </c>
      <c r="CZ58" s="75">
        <f t="shared" si="834"/>
        <v>0</v>
      </c>
      <c r="DA58" s="75">
        <f t="shared" si="834"/>
        <v>0</v>
      </c>
      <c r="DB58" s="75">
        <f t="shared" si="834"/>
        <v>2367.856164</v>
      </c>
      <c r="DC58" s="75">
        <f t="shared" si="834"/>
        <v>0</v>
      </c>
      <c r="DD58" s="75">
        <f t="shared" ref="DD58:DI58" si="835">IF($CD58=DD$5,$BQ58,0)</f>
        <v>0</v>
      </c>
      <c r="DE58" s="75">
        <f t="shared" si="835"/>
        <v>0</v>
      </c>
      <c r="DF58" s="75">
        <f t="shared" si="835"/>
        <v>0</v>
      </c>
      <c r="DG58" s="75">
        <f t="shared" si="835"/>
        <v>0</v>
      </c>
      <c r="DH58" s="75">
        <f t="shared" si="835"/>
        <v>0</v>
      </c>
      <c r="DI58" s="75" t="str">
        <f t="shared" si="835"/>
        <v>#REF!</v>
      </c>
      <c r="DJ58" s="75">
        <f t="shared" ref="DJ58:DO58" si="836">IF($CE58=DJ$5,$BT58,0)</f>
        <v>0</v>
      </c>
      <c r="DK58" s="75">
        <f t="shared" si="836"/>
        <v>0</v>
      </c>
      <c r="DL58" s="75">
        <f t="shared" si="836"/>
        <v>0</v>
      </c>
      <c r="DM58" s="75">
        <f t="shared" si="836"/>
        <v>0</v>
      </c>
      <c r="DN58" s="75">
        <f t="shared" si="836"/>
        <v>0</v>
      </c>
      <c r="DO58" s="75" t="str">
        <f t="shared" si="836"/>
        <v>#REF!</v>
      </c>
      <c r="DP58" s="75">
        <f t="shared" ref="DP58:DU58" si="837">IF($CD58=DP$5,$BR58,0)</f>
        <v>0</v>
      </c>
      <c r="DQ58" s="75">
        <f t="shared" si="837"/>
        <v>0</v>
      </c>
      <c r="DR58" s="75">
        <f t="shared" si="837"/>
        <v>0</v>
      </c>
      <c r="DS58" s="75">
        <f t="shared" si="837"/>
        <v>0</v>
      </c>
      <c r="DT58" s="75">
        <f t="shared" si="837"/>
        <v>0</v>
      </c>
      <c r="DU58" s="75">
        <f t="shared" si="837"/>
        <v>940.4399194</v>
      </c>
      <c r="DV58" s="75">
        <f t="shared" ref="DV58:EA58" si="838">IF($CE58=DV$5,$BU58,0)</f>
        <v>0</v>
      </c>
      <c r="DW58" s="75">
        <f t="shared" si="838"/>
        <v>0</v>
      </c>
      <c r="DX58" s="75">
        <f t="shared" si="838"/>
        <v>0</v>
      </c>
      <c r="DY58" s="75">
        <f t="shared" si="838"/>
        <v>0</v>
      </c>
      <c r="DZ58" s="75">
        <f t="shared" si="838"/>
        <v>0</v>
      </c>
      <c r="EA58" s="75">
        <f t="shared" si="838"/>
        <v>162.1026225</v>
      </c>
      <c r="EB58" s="75">
        <f t="shared" ref="EB58:EG58" si="839">IF($CD60=EB$5,$BS60,0)</f>
        <v>0</v>
      </c>
      <c r="EC58" s="75">
        <f t="shared" si="839"/>
        <v>0</v>
      </c>
      <c r="ED58" s="75">
        <f t="shared" si="839"/>
        <v>0</v>
      </c>
      <c r="EE58" s="75">
        <f t="shared" si="839"/>
        <v>0</v>
      </c>
      <c r="EF58" s="75">
        <f t="shared" si="839"/>
        <v>0</v>
      </c>
      <c r="EG58" s="75">
        <f t="shared" si="839"/>
        <v>864.5876665</v>
      </c>
      <c r="EH58" s="75">
        <f t="shared" ref="EH58:EM58" si="840">IF($CE60=EH$5,$BV60,0)</f>
        <v>0</v>
      </c>
      <c r="EI58" s="75">
        <f t="shared" si="840"/>
        <v>0</v>
      </c>
      <c r="EJ58" s="75">
        <f t="shared" si="840"/>
        <v>0</v>
      </c>
      <c r="EK58" s="75">
        <f t="shared" si="840"/>
        <v>0</v>
      </c>
      <c r="EL58" s="75">
        <f t="shared" si="840"/>
        <v>0</v>
      </c>
      <c r="EM58" s="75">
        <f t="shared" si="840"/>
        <v>0</v>
      </c>
    </row>
    <row r="59" ht="14.25" customHeight="1">
      <c r="A59" s="18"/>
      <c r="B59" s="112" t="s">
        <v>224</v>
      </c>
      <c r="C59" s="18"/>
      <c r="D59" s="28"/>
      <c r="E59" s="28"/>
      <c r="F59" s="28"/>
      <c r="G59" s="113"/>
      <c r="H59" s="113"/>
      <c r="I59" s="112" t="s">
        <v>225</v>
      </c>
      <c r="J59" s="18"/>
      <c r="K59" s="28"/>
      <c r="L59" s="28"/>
      <c r="M59" s="28"/>
      <c r="N59" s="18"/>
      <c r="O59" s="113"/>
      <c r="P59" s="18"/>
      <c r="Q59" s="140" t="s">
        <v>226</v>
      </c>
      <c r="R59" s="28">
        <v>9020.0</v>
      </c>
      <c r="S59" s="28">
        <v>1.0</v>
      </c>
      <c r="T59" s="28">
        <v>181.0</v>
      </c>
      <c r="U59" s="70" t="s">
        <v>227</v>
      </c>
      <c r="V59" s="70" t="s">
        <v>175</v>
      </c>
      <c r="W59" s="71">
        <v>0.5</v>
      </c>
      <c r="X59" s="90">
        <v>40378.0</v>
      </c>
      <c r="Y59" s="77">
        <f t="shared" si="771"/>
        <v>6</v>
      </c>
      <c r="Z59" s="77"/>
      <c r="AA59" s="36">
        <v>115.0</v>
      </c>
      <c r="AB59" s="36">
        <v>116.0</v>
      </c>
      <c r="AC59" s="36">
        <v>40.0</v>
      </c>
      <c r="AD59" s="92">
        <v>52.0</v>
      </c>
      <c r="AE59" s="28">
        <v>1.0</v>
      </c>
      <c r="AF59" s="28">
        <v>1.0</v>
      </c>
      <c r="AG59" s="28">
        <v>1.0</v>
      </c>
      <c r="AH59" s="28">
        <v>1.0</v>
      </c>
      <c r="AI59" s="28">
        <v>4.0</v>
      </c>
      <c r="AJ59" s="28">
        <v>1.0</v>
      </c>
      <c r="AK59" s="3"/>
      <c r="AL59" s="19"/>
      <c r="AM59" s="28"/>
      <c r="AN59" s="3"/>
      <c r="AO59" s="84" t="str">
        <f t="shared" si="345"/>
        <v>#REF!</v>
      </c>
      <c r="AP59" s="85" t="str">
        <f t="shared" ref="AP59:AQ59" si="841">AV59-AU59</f>
        <v>#REF!</v>
      </c>
      <c r="AQ59" s="85">
        <f t="shared" si="841"/>
        <v>-11257.9522</v>
      </c>
      <c r="AR59" s="85" t="str">
        <f t="shared" si="347"/>
        <v>#REF!</v>
      </c>
      <c r="AS59" s="84"/>
      <c r="AT59" s="84">
        <f t="shared" si="348"/>
        <v>13.61433188</v>
      </c>
      <c r="AU59" s="94" t="str">
        <f t="shared" si="536"/>
        <v>#REF!</v>
      </c>
      <c r="AV59" s="147">
        <f>(77221*1.025)/2</f>
        <v>39575.7625</v>
      </c>
      <c r="AW59" s="94">
        <f t="shared" si="538"/>
        <v>28317.8103</v>
      </c>
      <c r="AX59" s="94">
        <f t="shared" si="254"/>
        <v>9208.4256</v>
      </c>
      <c r="AY59" s="94">
        <f t="shared" si="822"/>
        <v>9719.074656</v>
      </c>
      <c r="AZ59" s="94">
        <f t="shared" si="256"/>
        <v>10496.60063</v>
      </c>
      <c r="BA59" s="91">
        <f t="shared" si="823"/>
        <v>125</v>
      </c>
      <c r="BB59" s="91">
        <f>443.88*1.08*W59</f>
        <v>239.6952</v>
      </c>
      <c r="BC59" s="91">
        <f t="shared" si="825"/>
        <v>125</v>
      </c>
      <c r="BD59" s="91" t="str">
        <f t="shared" ref="BD59:BF59" si="842">IF(AU59&gt;=D$43,D$43/1000*D$42*$AE59,IF(MOD(AU59,1000)&gt;0.1,$AE59*D$42*(ABS(AU59/1000)+1),$AE59*D$42*ABS(AU59/1000)))</f>
        <v>#REF!</v>
      </c>
      <c r="BE59" s="91">
        <f t="shared" si="842"/>
        <v>221.5436633</v>
      </c>
      <c r="BF59" s="91">
        <f t="shared" si="842"/>
        <v>160.0752442</v>
      </c>
      <c r="BG59" s="91" t="str">
        <f t="shared" si="541"/>
        <v>#REF!</v>
      </c>
      <c r="BH59" s="91">
        <f t="shared" si="542"/>
        <v>2453.697275</v>
      </c>
      <c r="BI59" s="91">
        <f t="shared" si="543"/>
        <v>1755.704239</v>
      </c>
      <c r="BJ59" s="91" t="str">
        <f t="shared" si="544"/>
        <v>#REF!</v>
      </c>
      <c r="BK59" s="91">
        <f t="shared" si="580"/>
        <v>1699.068618</v>
      </c>
      <c r="BL59" s="91" t="str">
        <f t="shared" ref="BL59:BN59" si="843">$AF59*AU59*D$87</f>
        <v>#REF!</v>
      </c>
      <c r="BM59" s="91">
        <f t="shared" si="843"/>
        <v>573.8485563</v>
      </c>
      <c r="BN59" s="91">
        <f t="shared" si="843"/>
        <v>410.6082494</v>
      </c>
      <c r="BO59" s="95">
        <f t="shared" si="828"/>
        <v>72</v>
      </c>
      <c r="BP59" s="95">
        <f t="shared" si="547"/>
        <v>72</v>
      </c>
      <c r="BQ59" s="91" t="str">
        <f t="shared" si="358"/>
        <v>#REF!</v>
      </c>
      <c r="BR59" s="91">
        <f t="shared" si="54"/>
        <v>13279.85935</v>
      </c>
      <c r="BS59" s="91">
        <f t="shared" si="359"/>
        <v>14719.05698</v>
      </c>
      <c r="BT59" s="91" t="str">
        <f t="shared" ref="BT59:BV59" si="844">IF($AG59=0,0,IF($AG59=1,D$50*AU59,IF($AG59=2,AU59*D$56,"Error in col x")))</f>
        <v>#REF!</v>
      </c>
      <c r="BU59" s="91">
        <f t="shared" si="844"/>
        <v>2770.303375</v>
      </c>
      <c r="BV59" s="91">
        <f t="shared" si="844"/>
        <v>1982.246721</v>
      </c>
      <c r="BW59" s="91" t="str">
        <f t="shared" ref="BW59:BY59" si="845">SUM(BQ59,BT59)</f>
        <v>#REF!</v>
      </c>
      <c r="BX59" s="91">
        <f t="shared" si="845"/>
        <v>16050.16273</v>
      </c>
      <c r="BY59" s="91">
        <f t="shared" si="845"/>
        <v>16701.3037</v>
      </c>
      <c r="BZ59" s="14"/>
      <c r="CA59" s="44" t="str">
        <f t="shared" ref="CA59:CB59" si="846">SUM(AU59,BW59)</f>
        <v>#REF!</v>
      </c>
      <c r="CB59" s="44">
        <f t="shared" si="846"/>
        <v>55625.92523</v>
      </c>
      <c r="CC59" s="69">
        <f t="shared" si="59"/>
        <v>90201181</v>
      </c>
      <c r="CD59" s="69">
        <f t="shared" si="60"/>
        <v>90202080</v>
      </c>
      <c r="CE59" s="69">
        <f t="shared" si="429"/>
        <v>90202380</v>
      </c>
      <c r="CF59" s="75">
        <f t="shared" ref="CF59:CM59" si="847">IF($CC59=CF$5,$AU59,0)</f>
        <v>0</v>
      </c>
      <c r="CG59" s="75">
        <f t="shared" si="847"/>
        <v>0</v>
      </c>
      <c r="CH59" s="75">
        <f t="shared" si="847"/>
        <v>0</v>
      </c>
      <c r="CI59" s="75">
        <f t="shared" si="847"/>
        <v>0</v>
      </c>
      <c r="CJ59" s="75">
        <f t="shared" si="847"/>
        <v>0</v>
      </c>
      <c r="CK59" s="75">
        <f t="shared" si="847"/>
        <v>0</v>
      </c>
      <c r="CL59" s="75" t="str">
        <f t="shared" si="847"/>
        <v>#REF!</v>
      </c>
      <c r="CM59" s="75">
        <f t="shared" si="847"/>
        <v>0</v>
      </c>
      <c r="CN59" s="75">
        <f t="shared" ref="CN59:CU59" si="848">IF($CC59=CN$5,$AV59,0)</f>
        <v>0</v>
      </c>
      <c r="CO59" s="75">
        <f t="shared" si="848"/>
        <v>0</v>
      </c>
      <c r="CP59" s="75">
        <f t="shared" si="848"/>
        <v>0</v>
      </c>
      <c r="CQ59" s="75">
        <f t="shared" si="848"/>
        <v>0</v>
      </c>
      <c r="CR59" s="75">
        <f t="shared" si="848"/>
        <v>0</v>
      </c>
      <c r="CS59" s="75">
        <f t="shared" si="848"/>
        <v>0</v>
      </c>
      <c r="CT59" s="75">
        <f t="shared" si="848"/>
        <v>39575.7625</v>
      </c>
      <c r="CU59" s="75">
        <f t="shared" si="848"/>
        <v>0</v>
      </c>
      <c r="CV59" s="75">
        <f t="shared" ref="CV59:DC59" si="849">IF($CC59=CV$5,$AW59,0)</f>
        <v>0</v>
      </c>
      <c r="CW59" s="75">
        <f t="shared" si="849"/>
        <v>0</v>
      </c>
      <c r="CX59" s="75">
        <f t="shared" si="849"/>
        <v>0</v>
      </c>
      <c r="CY59" s="75">
        <f t="shared" si="849"/>
        <v>0</v>
      </c>
      <c r="CZ59" s="75">
        <f t="shared" si="849"/>
        <v>0</v>
      </c>
      <c r="DA59" s="75">
        <f t="shared" si="849"/>
        <v>0</v>
      </c>
      <c r="DB59" s="75">
        <f t="shared" si="849"/>
        <v>28317.8103</v>
      </c>
      <c r="DC59" s="75">
        <f t="shared" si="849"/>
        <v>0</v>
      </c>
      <c r="DD59" s="75">
        <f t="shared" ref="DD59:DI59" si="850">IF($CD59=DD$5,$BQ59,0)</f>
        <v>0</v>
      </c>
      <c r="DE59" s="75">
        <f t="shared" si="850"/>
        <v>0</v>
      </c>
      <c r="DF59" s="75">
        <f t="shared" si="850"/>
        <v>0</v>
      </c>
      <c r="DG59" s="75">
        <f t="shared" si="850"/>
        <v>0</v>
      </c>
      <c r="DH59" s="75">
        <f t="shared" si="850"/>
        <v>0</v>
      </c>
      <c r="DI59" s="75" t="str">
        <f t="shared" si="850"/>
        <v>#REF!</v>
      </c>
      <c r="DJ59" s="75">
        <f t="shared" ref="DJ59:DO59" si="851">IF($CE59=DJ$5,$BT59,0)</f>
        <v>0</v>
      </c>
      <c r="DK59" s="75">
        <f t="shared" si="851"/>
        <v>0</v>
      </c>
      <c r="DL59" s="75">
        <f t="shared" si="851"/>
        <v>0</v>
      </c>
      <c r="DM59" s="75">
        <f t="shared" si="851"/>
        <v>0</v>
      </c>
      <c r="DN59" s="75">
        <f t="shared" si="851"/>
        <v>0</v>
      </c>
      <c r="DO59" s="75" t="str">
        <f t="shared" si="851"/>
        <v>#REF!</v>
      </c>
      <c r="DP59" s="75">
        <f t="shared" ref="DP59:DU59" si="852">IF($CD59=DP$5,$BR59,0)</f>
        <v>0</v>
      </c>
      <c r="DQ59" s="75">
        <f t="shared" si="852"/>
        <v>0</v>
      </c>
      <c r="DR59" s="75">
        <f t="shared" si="852"/>
        <v>0</v>
      </c>
      <c r="DS59" s="75">
        <f t="shared" si="852"/>
        <v>0</v>
      </c>
      <c r="DT59" s="75">
        <f t="shared" si="852"/>
        <v>0</v>
      </c>
      <c r="DU59" s="75">
        <f t="shared" si="852"/>
        <v>13279.85935</v>
      </c>
      <c r="DV59" s="75">
        <f t="shared" ref="DV59:EA59" si="853">IF($CE59=DV$5,$BU59,0)</f>
        <v>0</v>
      </c>
      <c r="DW59" s="75">
        <f t="shared" si="853"/>
        <v>0</v>
      </c>
      <c r="DX59" s="75">
        <f t="shared" si="853"/>
        <v>0</v>
      </c>
      <c r="DY59" s="75">
        <f t="shared" si="853"/>
        <v>0</v>
      </c>
      <c r="DZ59" s="75">
        <f t="shared" si="853"/>
        <v>0</v>
      </c>
      <c r="EA59" s="75">
        <f t="shared" si="853"/>
        <v>2770.303375</v>
      </c>
      <c r="EB59" s="18">
        <f t="shared" ref="EB59:EG59" si="854">IF($CD61=EB$5,$BS61,0)</f>
        <v>0</v>
      </c>
      <c r="EC59" s="18">
        <f t="shared" si="854"/>
        <v>0</v>
      </c>
      <c r="ED59" s="18">
        <f t="shared" si="854"/>
        <v>0</v>
      </c>
      <c r="EE59" s="18">
        <f t="shared" si="854"/>
        <v>0</v>
      </c>
      <c r="EF59" s="18">
        <f t="shared" si="854"/>
        <v>0</v>
      </c>
      <c r="EG59" s="75">
        <f t="shared" si="854"/>
        <v>1774.378171</v>
      </c>
      <c r="EH59" s="18">
        <f t="shared" ref="EH59:EM59" si="855">IF($CE61=EH$5,$BV61,0)</f>
        <v>0</v>
      </c>
      <c r="EI59" s="18">
        <f t="shared" si="855"/>
        <v>0</v>
      </c>
      <c r="EJ59" s="18">
        <f t="shared" si="855"/>
        <v>0</v>
      </c>
      <c r="EK59" s="18">
        <f t="shared" si="855"/>
        <v>0</v>
      </c>
      <c r="EL59" s="18">
        <f t="shared" si="855"/>
        <v>0</v>
      </c>
      <c r="EM59" s="91">
        <f t="shared" si="855"/>
        <v>0</v>
      </c>
    </row>
    <row r="60" ht="12.75" customHeight="1">
      <c r="A60" s="18"/>
      <c r="B60" s="18" t="s">
        <v>168</v>
      </c>
      <c r="C60" s="18"/>
      <c r="D60" s="78"/>
      <c r="E60" s="146">
        <v>0.08</v>
      </c>
      <c r="F60" s="146">
        <v>0.08</v>
      </c>
      <c r="G60" s="113"/>
      <c r="H60" s="113"/>
      <c r="I60" s="18" t="s">
        <v>168</v>
      </c>
      <c r="J60" s="18"/>
      <c r="K60" s="78"/>
      <c r="L60" s="146">
        <v>0.08</v>
      </c>
      <c r="M60" s="146">
        <v>0.08</v>
      </c>
      <c r="N60" s="18"/>
      <c r="O60" s="113"/>
      <c r="P60" s="113"/>
      <c r="Q60" s="140" t="s">
        <v>228</v>
      </c>
      <c r="R60" s="28">
        <v>9020.0</v>
      </c>
      <c r="S60" s="28">
        <v>1.0</v>
      </c>
      <c r="T60" s="128">
        <v>180.0</v>
      </c>
      <c r="U60" s="70" t="s">
        <v>229</v>
      </c>
      <c r="V60" s="70" t="s">
        <v>230</v>
      </c>
      <c r="W60" s="71">
        <v>0.0</v>
      </c>
      <c r="X60" s="90"/>
      <c r="Y60" s="77"/>
      <c r="Z60" s="77"/>
      <c r="AA60" s="36">
        <v>117.0</v>
      </c>
      <c r="AB60" s="36">
        <v>117.0</v>
      </c>
      <c r="AC60" s="36">
        <v>10.0</v>
      </c>
      <c r="AD60" s="92">
        <v>36.0</v>
      </c>
      <c r="AE60" s="28">
        <v>0.0</v>
      </c>
      <c r="AF60" s="28">
        <v>1.0</v>
      </c>
      <c r="AG60" s="28">
        <v>0.0</v>
      </c>
      <c r="AH60" s="28">
        <v>1.0</v>
      </c>
      <c r="AI60" s="28">
        <v>0.0</v>
      </c>
      <c r="AJ60" s="28">
        <v>0.0</v>
      </c>
      <c r="AK60" s="3"/>
      <c r="AL60" s="19"/>
      <c r="AM60" s="28"/>
      <c r="AN60" s="3"/>
      <c r="AO60" s="84" t="str">
        <f t="shared" si="345"/>
        <v>#REF!</v>
      </c>
      <c r="AP60" s="85" t="str">
        <f t="shared" ref="AP60:AQ60" si="856">AV60-AU60</f>
        <v>#REF!</v>
      </c>
      <c r="AQ60" s="85">
        <f t="shared" si="856"/>
        <v>133.50987</v>
      </c>
      <c r="AR60" s="85" t="str">
        <f t="shared" si="347"/>
        <v>#REF!</v>
      </c>
      <c r="AS60" s="84">
        <f t="shared" ref="AS60:AS62" si="873">VLOOKUP(AA60,$C$111:$G$236,3)</f>
        <v>16.4827</v>
      </c>
      <c r="AT60" s="84">
        <f t="shared" si="348"/>
        <v>16.85356075</v>
      </c>
      <c r="AU60" s="94" t="str">
        <f t="shared" si="536"/>
        <v>#REF!</v>
      </c>
      <c r="AV60" s="94">
        <f t="shared" ref="AV60:AV62" si="874">IF($E$9=0,$AS60*$W60,IF($E$9=1,$AS60*$AC60*$AD60,"error some place"))</f>
        <v>5933.772</v>
      </c>
      <c r="AW60" s="94">
        <f t="shared" si="538"/>
        <v>6067.28187</v>
      </c>
      <c r="AX60" s="94">
        <f t="shared" si="254"/>
        <v>0</v>
      </c>
      <c r="AY60" s="94">
        <f t="shared" si="822"/>
        <v>0</v>
      </c>
      <c r="AZ60" s="94">
        <f t="shared" si="256"/>
        <v>0</v>
      </c>
      <c r="BA60" s="91">
        <f t="shared" si="823"/>
        <v>0</v>
      </c>
      <c r="BB60" s="91">
        <f t="shared" ref="BB60:BC60" si="857">$W60*E$84*$AJ60</f>
        <v>0</v>
      </c>
      <c r="BC60" s="91">
        <f t="shared" si="857"/>
        <v>0</v>
      </c>
      <c r="BD60" s="91" t="str">
        <f t="shared" ref="BD60:BF60" si="858">IF(AU60&gt;=D$43,D$43/1000*D$42*$AE60,IF(MOD(AU60,1000)&gt;0.1,$AE60*D$42*(ABS(AU60/1000)+1),$AE60*D$42*ABS(AU60/1000)))</f>
        <v>#REF!</v>
      </c>
      <c r="BE60" s="91">
        <f t="shared" si="858"/>
        <v>0</v>
      </c>
      <c r="BF60" s="91">
        <f t="shared" si="858"/>
        <v>0</v>
      </c>
      <c r="BG60" s="91" t="str">
        <f t="shared" si="541"/>
        <v>#REF!</v>
      </c>
      <c r="BH60" s="91">
        <f t="shared" si="542"/>
        <v>367.893864</v>
      </c>
      <c r="BI60" s="91">
        <f t="shared" si="543"/>
        <v>376.1714759</v>
      </c>
      <c r="BJ60" s="91" t="str">
        <f t="shared" si="544"/>
        <v>#REF!</v>
      </c>
      <c r="BK60" s="91">
        <f t="shared" si="580"/>
        <v>364.0369122</v>
      </c>
      <c r="BL60" s="91" t="str">
        <f t="shared" ref="BL60:BN60" si="859">$AF60*AU60*D$87</f>
        <v>#REF!</v>
      </c>
      <c r="BM60" s="91">
        <f t="shared" si="859"/>
        <v>86.039694</v>
      </c>
      <c r="BN60" s="91">
        <f t="shared" si="859"/>
        <v>87.97558712</v>
      </c>
      <c r="BO60" s="210">
        <f t="shared" si="828"/>
        <v>35.602632</v>
      </c>
      <c r="BP60" s="95">
        <f t="shared" si="547"/>
        <v>36.40369122</v>
      </c>
      <c r="BQ60" s="91" t="str">
        <f t="shared" si="358"/>
        <v>#REF!</v>
      </c>
      <c r="BR60" s="91">
        <f t="shared" si="54"/>
        <v>489.53619</v>
      </c>
      <c r="BS60" s="91">
        <f t="shared" si="359"/>
        <v>864.5876665</v>
      </c>
      <c r="BT60" s="91">
        <f t="shared" ref="BT60:BV60" si="860">IF($AG60=0,0,IF($AG60=1,D$50*AU60,IF($AG60=2,AU60*D$56,"Error in col x")))</f>
        <v>0</v>
      </c>
      <c r="BU60" s="91">
        <f t="shared" si="860"/>
        <v>0</v>
      </c>
      <c r="BV60" s="91">
        <f t="shared" si="860"/>
        <v>0</v>
      </c>
      <c r="BW60" s="91" t="str">
        <f t="shared" ref="BW60:BY60" si="861">SUM(BQ60,BT60)</f>
        <v>#REF!</v>
      </c>
      <c r="BX60" s="91">
        <f t="shared" si="861"/>
        <v>489.53619</v>
      </c>
      <c r="BY60" s="91">
        <f t="shared" si="861"/>
        <v>864.5876665</v>
      </c>
      <c r="BZ60" s="14"/>
      <c r="CA60" s="44" t="str">
        <f t="shared" ref="CA60:CB60" si="862">SUM(AU60,BW60)</f>
        <v>#REF!</v>
      </c>
      <c r="CB60" s="44">
        <f t="shared" si="862"/>
        <v>6423.30819</v>
      </c>
      <c r="CC60" s="69">
        <f t="shared" si="59"/>
        <v>90201180</v>
      </c>
      <c r="CD60" s="69">
        <f t="shared" si="60"/>
        <v>90202080</v>
      </c>
      <c r="CE60" s="69">
        <f t="shared" si="429"/>
        <v>90202380</v>
      </c>
      <c r="CF60" s="75">
        <f t="shared" ref="CF60:CM60" si="863">IF($CC60=CF$5,$AU60,0)</f>
        <v>0</v>
      </c>
      <c r="CG60" s="75">
        <f t="shared" si="863"/>
        <v>0</v>
      </c>
      <c r="CH60" s="75">
        <f t="shared" si="863"/>
        <v>0</v>
      </c>
      <c r="CI60" s="75">
        <f t="shared" si="863"/>
        <v>0</v>
      </c>
      <c r="CJ60" s="75">
        <f t="shared" si="863"/>
        <v>0</v>
      </c>
      <c r="CK60" s="75" t="str">
        <f t="shared" si="863"/>
        <v>#REF!</v>
      </c>
      <c r="CL60" s="75">
        <f t="shared" si="863"/>
        <v>0</v>
      </c>
      <c r="CM60" s="75">
        <f t="shared" si="863"/>
        <v>0</v>
      </c>
      <c r="CN60" s="75">
        <f t="shared" ref="CN60:CU60" si="864">IF($CC60=CN$5,$AV60,0)</f>
        <v>0</v>
      </c>
      <c r="CO60" s="75">
        <f t="shared" si="864"/>
        <v>0</v>
      </c>
      <c r="CP60" s="75">
        <f t="shared" si="864"/>
        <v>0</v>
      </c>
      <c r="CQ60" s="75">
        <f t="shared" si="864"/>
        <v>0</v>
      </c>
      <c r="CR60" s="75">
        <f t="shared" si="864"/>
        <v>0</v>
      </c>
      <c r="CS60" s="75">
        <f t="shared" si="864"/>
        <v>5933.772</v>
      </c>
      <c r="CT60" s="75">
        <f t="shared" si="864"/>
        <v>0</v>
      </c>
      <c r="CU60" s="75">
        <f t="shared" si="864"/>
        <v>0</v>
      </c>
      <c r="CV60" s="75">
        <f t="shared" ref="CV60:DC60" si="865">IF($CC60=CV$5,$AW60,0)</f>
        <v>0</v>
      </c>
      <c r="CW60" s="75">
        <f t="shared" si="865"/>
        <v>0</v>
      </c>
      <c r="CX60" s="75">
        <f t="shared" si="865"/>
        <v>0</v>
      </c>
      <c r="CY60" s="75">
        <f t="shared" si="865"/>
        <v>0</v>
      </c>
      <c r="CZ60" s="75">
        <f t="shared" si="865"/>
        <v>0</v>
      </c>
      <c r="DA60" s="75">
        <f t="shared" si="865"/>
        <v>6067.28187</v>
      </c>
      <c r="DB60" s="75">
        <f t="shared" si="865"/>
        <v>0</v>
      </c>
      <c r="DC60" s="75">
        <f t="shared" si="865"/>
        <v>0</v>
      </c>
      <c r="DD60" s="75">
        <f t="shared" ref="DD60:DI60" si="866">IF($CD60=DD$5,$BQ60,0)</f>
        <v>0</v>
      </c>
      <c r="DE60" s="75">
        <f t="shared" si="866"/>
        <v>0</v>
      </c>
      <c r="DF60" s="75">
        <f t="shared" si="866"/>
        <v>0</v>
      </c>
      <c r="DG60" s="75">
        <f t="shared" si="866"/>
        <v>0</v>
      </c>
      <c r="DH60" s="75">
        <f t="shared" si="866"/>
        <v>0</v>
      </c>
      <c r="DI60" s="75" t="str">
        <f t="shared" si="866"/>
        <v>#REF!</v>
      </c>
      <c r="DJ60" s="75">
        <f t="shared" ref="DJ60:DO60" si="867">IF($CE60=DJ$5,$BT60,0)</f>
        <v>0</v>
      </c>
      <c r="DK60" s="75">
        <f t="shared" si="867"/>
        <v>0</v>
      </c>
      <c r="DL60" s="75">
        <f t="shared" si="867"/>
        <v>0</v>
      </c>
      <c r="DM60" s="75">
        <f t="shared" si="867"/>
        <v>0</v>
      </c>
      <c r="DN60" s="75">
        <f t="shared" si="867"/>
        <v>0</v>
      </c>
      <c r="DO60" s="75">
        <f t="shared" si="867"/>
        <v>0</v>
      </c>
      <c r="DP60" s="75">
        <f t="shared" ref="DP60:DU60" si="868">IF($CD60=DP$5,$BR60,0)</f>
        <v>0</v>
      </c>
      <c r="DQ60" s="75">
        <f t="shared" si="868"/>
        <v>0</v>
      </c>
      <c r="DR60" s="75">
        <f t="shared" si="868"/>
        <v>0</v>
      </c>
      <c r="DS60" s="75">
        <f t="shared" si="868"/>
        <v>0</v>
      </c>
      <c r="DT60" s="75">
        <f t="shared" si="868"/>
        <v>0</v>
      </c>
      <c r="DU60" s="75">
        <f t="shared" si="868"/>
        <v>489.53619</v>
      </c>
      <c r="DV60" s="75">
        <f t="shared" ref="DV60:EA60" si="869">IF($CE60=DV$5,$BU60,0)</f>
        <v>0</v>
      </c>
      <c r="DW60" s="75">
        <f t="shared" si="869"/>
        <v>0</v>
      </c>
      <c r="DX60" s="75">
        <f t="shared" si="869"/>
        <v>0</v>
      </c>
      <c r="DY60" s="75">
        <f t="shared" si="869"/>
        <v>0</v>
      </c>
      <c r="DZ60" s="75">
        <f t="shared" si="869"/>
        <v>0</v>
      </c>
      <c r="EA60" s="75">
        <f t="shared" si="869"/>
        <v>0</v>
      </c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</row>
    <row r="61" ht="12.75" customHeight="1">
      <c r="A61" s="18"/>
      <c r="B61" s="126" t="s">
        <v>232</v>
      </c>
      <c r="C61" s="18"/>
      <c r="D61" s="42">
        <v>7629.12</v>
      </c>
      <c r="E61" s="42">
        <f t="shared" ref="E61:F61" si="870">SUM(D61*E60+D61)</f>
        <v>8239.4496</v>
      </c>
      <c r="F61" s="42">
        <f t="shared" si="870"/>
        <v>8898.605568</v>
      </c>
      <c r="G61" s="113"/>
      <c r="H61" s="113"/>
      <c r="I61" s="126" t="s">
        <v>232</v>
      </c>
      <c r="J61" s="18"/>
      <c r="K61" s="42">
        <v>7629.12</v>
      </c>
      <c r="L61" s="42">
        <f t="shared" ref="L61:M61" si="871">SUM(K61*L60+K61)</f>
        <v>8239.4496</v>
      </c>
      <c r="M61" s="42">
        <f t="shared" si="871"/>
        <v>8898.605568</v>
      </c>
      <c r="N61" s="18"/>
      <c r="O61" s="113"/>
      <c r="P61" s="113"/>
      <c r="Q61" s="140" t="s">
        <v>228</v>
      </c>
      <c r="R61" s="28">
        <v>9020.0</v>
      </c>
      <c r="S61" s="28">
        <v>1.0</v>
      </c>
      <c r="T61" s="128">
        <v>180.0</v>
      </c>
      <c r="U61" s="70" t="s">
        <v>233</v>
      </c>
      <c r="V61" s="70" t="s">
        <v>234</v>
      </c>
      <c r="W61" s="71">
        <v>0.0</v>
      </c>
      <c r="X61" s="90"/>
      <c r="Y61" s="77"/>
      <c r="Z61" s="77"/>
      <c r="AA61" s="36">
        <v>117.0</v>
      </c>
      <c r="AB61" s="36">
        <v>117.0</v>
      </c>
      <c r="AC61" s="211">
        <v>20.0</v>
      </c>
      <c r="AD61" s="92">
        <v>37.0</v>
      </c>
      <c r="AE61" s="28">
        <v>0.0</v>
      </c>
      <c r="AF61" s="28">
        <v>1.0</v>
      </c>
      <c r="AG61" s="28">
        <v>0.0</v>
      </c>
      <c r="AH61" s="28">
        <v>1.0</v>
      </c>
      <c r="AI61" s="28">
        <v>0.0</v>
      </c>
      <c r="AJ61" s="28">
        <v>0.0</v>
      </c>
      <c r="AK61" s="3"/>
      <c r="AL61" s="40"/>
      <c r="AM61" s="28"/>
      <c r="AN61" s="3"/>
      <c r="AO61" s="84" t="str">
        <f t="shared" si="345"/>
        <v>#REF!</v>
      </c>
      <c r="AP61" s="85" t="str">
        <f t="shared" ref="AP61:AQ61" si="872">AV61-AU61</f>
        <v>#REF!</v>
      </c>
      <c r="AQ61" s="85">
        <f t="shared" si="872"/>
        <v>274.436955</v>
      </c>
      <c r="AR61" s="85" t="str">
        <f t="shared" si="347"/>
        <v>#REF!</v>
      </c>
      <c r="AS61" s="84">
        <f t="shared" si="873"/>
        <v>16.4827</v>
      </c>
      <c r="AT61" s="84">
        <f t="shared" si="348"/>
        <v>16.85356075</v>
      </c>
      <c r="AU61" s="85" t="str">
        <f t="shared" si="536"/>
        <v>#REF!</v>
      </c>
      <c r="AV61" s="94">
        <f t="shared" si="874"/>
        <v>12197.198</v>
      </c>
      <c r="AW61" s="94">
        <f t="shared" si="538"/>
        <v>12471.63496</v>
      </c>
      <c r="AX61" s="94">
        <f t="shared" si="254"/>
        <v>0</v>
      </c>
      <c r="AY61" s="94">
        <f t="shared" si="822"/>
        <v>0</v>
      </c>
      <c r="AZ61" s="94">
        <f t="shared" si="256"/>
        <v>0</v>
      </c>
      <c r="BA61" s="94">
        <f t="shared" si="823"/>
        <v>0</v>
      </c>
      <c r="BB61" s="91">
        <f t="shared" ref="BB61:BC61" si="875">$W61*E$84*$AJ61</f>
        <v>0</v>
      </c>
      <c r="BC61" s="91">
        <f t="shared" si="875"/>
        <v>0</v>
      </c>
      <c r="BD61" s="91" t="str">
        <f t="shared" ref="BD61:BF61" si="876">IF(AU61&gt;=D$43,D$43/1000*D$42*$AE61,IF(MOD(AU61,1000)&gt;0.1,$AE61*D$42*(ABS(AU61/1000)+1),$AE61*D$42*ABS(AU61/1000)))</f>
        <v>#REF!</v>
      </c>
      <c r="BE61" s="91">
        <f t="shared" si="876"/>
        <v>0</v>
      </c>
      <c r="BF61" s="91">
        <f t="shared" si="876"/>
        <v>0</v>
      </c>
      <c r="BG61" s="91" t="str">
        <f t="shared" si="541"/>
        <v>#REF!</v>
      </c>
      <c r="BH61" s="91">
        <f t="shared" si="542"/>
        <v>756.226276</v>
      </c>
      <c r="BI61" s="91">
        <f t="shared" si="543"/>
        <v>773.2413672</v>
      </c>
      <c r="BJ61" s="91" t="str">
        <f t="shared" si="544"/>
        <v>#REF!</v>
      </c>
      <c r="BK61" s="91">
        <f t="shared" si="580"/>
        <v>748.2980973</v>
      </c>
      <c r="BL61" s="91" t="str">
        <f t="shared" ref="BL61:BN61" si="877">$AF61*AU61*D$87</f>
        <v>#REF!</v>
      </c>
      <c r="BM61" s="91">
        <f t="shared" si="877"/>
        <v>176.859371</v>
      </c>
      <c r="BN61" s="91">
        <f t="shared" si="877"/>
        <v>180.8387068</v>
      </c>
      <c r="BO61" s="91">
        <f t="shared" si="828"/>
        <v>72</v>
      </c>
      <c r="BP61" s="91">
        <f t="shared" si="547"/>
        <v>72</v>
      </c>
      <c r="BQ61" s="91" t="str">
        <f t="shared" si="358"/>
        <v>#REF!</v>
      </c>
      <c r="BR61" s="91">
        <f t="shared" si="54"/>
        <v>1005.085647</v>
      </c>
      <c r="BS61" s="91">
        <f t="shared" si="359"/>
        <v>1774.378171</v>
      </c>
      <c r="BT61" s="91">
        <f t="shared" ref="BT61:BV61" si="878">IF($AG61=0,0,IF($AG61=1,D$50*AU61,IF($AG61=2,AU61*D$56,"Error in col x")))</f>
        <v>0</v>
      </c>
      <c r="BU61" s="91">
        <f t="shared" si="878"/>
        <v>0</v>
      </c>
      <c r="BV61" s="91">
        <f t="shared" si="878"/>
        <v>0</v>
      </c>
      <c r="BW61" s="91" t="str">
        <f t="shared" ref="BW61:BY61" si="879">SUM(BQ61,BT61)</f>
        <v>#REF!</v>
      </c>
      <c r="BX61" s="91">
        <f t="shared" si="879"/>
        <v>1005.085647</v>
      </c>
      <c r="BY61" s="91">
        <f t="shared" si="879"/>
        <v>1774.378171</v>
      </c>
      <c r="BZ61" s="14"/>
      <c r="CA61" s="44" t="str">
        <f t="shared" ref="CA61:CB61" si="880">SUM(AU61,BW61)</f>
        <v>#REF!</v>
      </c>
      <c r="CB61" s="44">
        <f t="shared" si="880"/>
        <v>13202.28365</v>
      </c>
      <c r="CC61" s="69">
        <f t="shared" si="59"/>
        <v>90201180</v>
      </c>
      <c r="CD61" s="69">
        <f t="shared" si="60"/>
        <v>90202080</v>
      </c>
      <c r="CE61" s="69">
        <f t="shared" si="429"/>
        <v>90202380</v>
      </c>
      <c r="CF61" s="18">
        <f t="shared" ref="CF61:CM61" si="881">IF($CC61=CF$5,$AU61,0)</f>
        <v>0</v>
      </c>
      <c r="CG61" s="18">
        <f t="shared" si="881"/>
        <v>0</v>
      </c>
      <c r="CH61" s="18">
        <f t="shared" si="881"/>
        <v>0</v>
      </c>
      <c r="CI61" s="18">
        <f t="shared" si="881"/>
        <v>0</v>
      </c>
      <c r="CJ61" s="18">
        <f t="shared" si="881"/>
        <v>0</v>
      </c>
      <c r="CK61" s="212" t="str">
        <f t="shared" si="881"/>
        <v>#REF!</v>
      </c>
      <c r="CL61" s="18">
        <f t="shared" si="881"/>
        <v>0</v>
      </c>
      <c r="CM61" s="75">
        <f t="shared" si="881"/>
        <v>0</v>
      </c>
      <c r="CN61" s="18">
        <f t="shared" ref="CN61:CU61" si="882">IF($CC61=CN$5,$AV61,0)</f>
        <v>0</v>
      </c>
      <c r="CO61" s="18">
        <f t="shared" si="882"/>
        <v>0</v>
      </c>
      <c r="CP61" s="18">
        <f t="shared" si="882"/>
        <v>0</v>
      </c>
      <c r="CQ61" s="18">
        <f t="shared" si="882"/>
        <v>0</v>
      </c>
      <c r="CR61" s="18">
        <f t="shared" si="882"/>
        <v>0</v>
      </c>
      <c r="CS61" s="91">
        <f t="shared" si="882"/>
        <v>12197.198</v>
      </c>
      <c r="CT61" s="18">
        <f t="shared" si="882"/>
        <v>0</v>
      </c>
      <c r="CU61" s="75">
        <f t="shared" si="882"/>
        <v>0</v>
      </c>
      <c r="CV61" s="18">
        <f t="shared" ref="CV61:DC61" si="883">IF($CC61=CV$5,$AW61,0)</f>
        <v>0</v>
      </c>
      <c r="CW61" s="18">
        <f t="shared" si="883"/>
        <v>0</v>
      </c>
      <c r="CX61" s="18">
        <f t="shared" si="883"/>
        <v>0</v>
      </c>
      <c r="CY61" s="18">
        <f t="shared" si="883"/>
        <v>0</v>
      </c>
      <c r="CZ61" s="18">
        <f t="shared" si="883"/>
        <v>0</v>
      </c>
      <c r="DA61" s="91">
        <f t="shared" si="883"/>
        <v>12471.63496</v>
      </c>
      <c r="DB61" s="18">
        <f t="shared" si="883"/>
        <v>0</v>
      </c>
      <c r="DC61" s="75">
        <f t="shared" si="883"/>
        <v>0</v>
      </c>
      <c r="DD61" s="18">
        <f t="shared" ref="DD61:DI61" si="884">IF($CD61=DD$5,$BQ61,0)</f>
        <v>0</v>
      </c>
      <c r="DE61" s="18">
        <f t="shared" si="884"/>
        <v>0</v>
      </c>
      <c r="DF61" s="18">
        <f t="shared" si="884"/>
        <v>0</v>
      </c>
      <c r="DG61" s="18">
        <f t="shared" si="884"/>
        <v>0</v>
      </c>
      <c r="DH61" s="18">
        <f t="shared" si="884"/>
        <v>0</v>
      </c>
      <c r="DI61" s="75" t="str">
        <f t="shared" si="884"/>
        <v>#REF!</v>
      </c>
      <c r="DJ61" s="18">
        <f t="shared" ref="DJ61:DO61" si="885">IF($CE61=DJ$5,$BT61,0)</f>
        <v>0</v>
      </c>
      <c r="DK61" s="18">
        <f t="shared" si="885"/>
        <v>0</v>
      </c>
      <c r="DL61" s="18">
        <f t="shared" si="885"/>
        <v>0</v>
      </c>
      <c r="DM61" s="18">
        <f t="shared" si="885"/>
        <v>0</v>
      </c>
      <c r="DN61" s="18">
        <f t="shared" si="885"/>
        <v>0</v>
      </c>
      <c r="DO61" s="91">
        <f t="shared" si="885"/>
        <v>0</v>
      </c>
      <c r="DP61" s="213">
        <f t="shared" ref="DP61:DU61" si="886">IF($CD61=DP$5,$BR61,0)</f>
        <v>0</v>
      </c>
      <c r="DQ61" s="213">
        <f t="shared" si="886"/>
        <v>0</v>
      </c>
      <c r="DR61" s="213">
        <f t="shared" si="886"/>
        <v>0</v>
      </c>
      <c r="DS61" s="213">
        <f t="shared" si="886"/>
        <v>0</v>
      </c>
      <c r="DT61" s="213">
        <f t="shared" si="886"/>
        <v>0</v>
      </c>
      <c r="DU61" s="213">
        <f t="shared" si="886"/>
        <v>1005.085647</v>
      </c>
      <c r="DV61" s="18">
        <f t="shared" ref="DV61:EA61" si="887">IF($CE61=DV$5,$BU61,0)</f>
        <v>0</v>
      </c>
      <c r="DW61" s="18">
        <f t="shared" si="887"/>
        <v>0</v>
      </c>
      <c r="DX61" s="18">
        <f t="shared" si="887"/>
        <v>0</v>
      </c>
      <c r="DY61" s="18">
        <f t="shared" si="887"/>
        <v>0</v>
      </c>
      <c r="DZ61" s="18">
        <f t="shared" si="887"/>
        <v>0</v>
      </c>
      <c r="EA61" s="91">
        <f t="shared" si="887"/>
        <v>0</v>
      </c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</row>
    <row r="62" ht="27.75" customHeight="1">
      <c r="A62" s="18"/>
      <c r="B62" s="18" t="s">
        <v>235</v>
      </c>
      <c r="C62" s="18"/>
      <c r="D62" s="214">
        <v>0.88</v>
      </c>
      <c r="E62" s="214">
        <v>0.86</v>
      </c>
      <c r="F62" s="214">
        <v>0.86</v>
      </c>
      <c r="G62" s="113"/>
      <c r="H62" s="113"/>
      <c r="I62" s="18" t="s">
        <v>235</v>
      </c>
      <c r="J62" s="18"/>
      <c r="K62" s="214">
        <v>0.88</v>
      </c>
      <c r="L62" s="214">
        <v>0.86</v>
      </c>
      <c r="M62" s="214">
        <v>0.86</v>
      </c>
      <c r="N62" s="18"/>
      <c r="O62" s="113"/>
      <c r="P62" s="215" t="s">
        <v>131</v>
      </c>
      <c r="Q62" s="131" t="s">
        <v>236</v>
      </c>
      <c r="R62" s="109">
        <v>9003.0</v>
      </c>
      <c r="S62" s="109">
        <v>1.0</v>
      </c>
      <c r="T62" s="109">
        <v>180.0</v>
      </c>
      <c r="U62" s="106" t="s">
        <v>115</v>
      </c>
      <c r="V62" s="106"/>
      <c r="W62" s="134">
        <v>0.5</v>
      </c>
      <c r="X62" s="165"/>
      <c r="Y62" s="136"/>
      <c r="Z62" s="136"/>
      <c r="AA62" s="211">
        <v>31.0</v>
      </c>
      <c r="AB62" s="211"/>
      <c r="AC62" s="211">
        <v>20.0</v>
      </c>
      <c r="AD62" s="137">
        <v>52.0</v>
      </c>
      <c r="AE62" s="109">
        <v>1.0</v>
      </c>
      <c r="AF62" s="109">
        <v>1.0</v>
      </c>
      <c r="AG62" s="109">
        <v>1.0</v>
      </c>
      <c r="AH62" s="109">
        <v>1.0</v>
      </c>
      <c r="AI62" s="109">
        <v>1.0</v>
      </c>
      <c r="AJ62" s="109">
        <v>1.0</v>
      </c>
      <c r="AK62" s="3"/>
      <c r="AL62" s="18"/>
      <c r="AM62" s="28"/>
      <c r="AN62" s="3"/>
      <c r="AO62" s="84"/>
      <c r="AP62" s="85"/>
      <c r="AQ62" s="85"/>
      <c r="AR62" s="85"/>
      <c r="AS62" s="84">
        <f t="shared" si="873"/>
        <v>17.617675</v>
      </c>
      <c r="AT62" s="84"/>
      <c r="AU62" s="94"/>
      <c r="AV62" s="94">
        <f t="shared" si="874"/>
        <v>18322.382</v>
      </c>
      <c r="AW62" s="94"/>
      <c r="AX62" s="94">
        <f t="shared" si="254"/>
        <v>3356.8128</v>
      </c>
      <c r="AY62" s="94">
        <f t="shared" si="822"/>
        <v>3542.963328</v>
      </c>
      <c r="AZ62" s="94">
        <f t="shared" si="256"/>
        <v>3826.400394</v>
      </c>
      <c r="BA62" s="91">
        <f t="shared" si="823"/>
        <v>125</v>
      </c>
      <c r="BB62" s="91">
        <f t="shared" ref="BB62:BC62" si="888">$W62*E$84*$AJ62</f>
        <v>125</v>
      </c>
      <c r="BC62" s="91">
        <f t="shared" si="888"/>
        <v>125</v>
      </c>
      <c r="BD62" s="91">
        <f t="shared" ref="BD62:BF62" si="889">IF(AU62&gt;=D$43,D$43/1000*D$42*$AE62,IF(MOD(AU62,1000)&gt;0.1,$AE62*D$42*(ABS(AU62/1000)+1),$AE62*D$42*ABS(AU62/1000)))</f>
        <v>0</v>
      </c>
      <c r="BE62" s="91">
        <f t="shared" si="889"/>
        <v>105.5002057</v>
      </c>
      <c r="BF62" s="91">
        <f t="shared" si="889"/>
        <v>0</v>
      </c>
      <c r="BG62" s="91">
        <f t="shared" si="541"/>
        <v>0</v>
      </c>
      <c r="BH62" s="91">
        <f t="shared" si="542"/>
        <v>1135.987684</v>
      </c>
      <c r="BI62" s="91">
        <f t="shared" si="543"/>
        <v>0</v>
      </c>
      <c r="BJ62" s="91">
        <f t="shared" si="544"/>
        <v>0</v>
      </c>
      <c r="BK62" s="91">
        <f t="shared" si="580"/>
        <v>0</v>
      </c>
      <c r="BL62" s="91">
        <f t="shared" ref="BL62:BN62" si="890">$AF62*AU62*D$87</f>
        <v>0</v>
      </c>
      <c r="BM62" s="91">
        <f t="shared" si="890"/>
        <v>265.674539</v>
      </c>
      <c r="BN62" s="91">
        <f t="shared" si="890"/>
        <v>0</v>
      </c>
      <c r="BO62" s="91">
        <f t="shared" si="828"/>
        <v>72</v>
      </c>
      <c r="BP62" s="91">
        <f t="shared" si="547"/>
        <v>0</v>
      </c>
      <c r="BQ62" s="91" t="str">
        <f t="shared" si="358"/>
        <v>#REF!</v>
      </c>
      <c r="BR62" s="91">
        <f t="shared" si="54"/>
        <v>5247.125757</v>
      </c>
      <c r="BS62" s="91">
        <f t="shared" si="359"/>
        <v>3951.400394</v>
      </c>
      <c r="BT62" s="91">
        <f t="shared" ref="BT62:BV62" si="891">IF($AG62=0,0,IF($AG62=1,D$50*AU62,IF($AG62=2,AU62*D$56,"Error in col x")))</f>
        <v>0</v>
      </c>
      <c r="BU62" s="91">
        <f t="shared" si="891"/>
        <v>1282.56674</v>
      </c>
      <c r="BV62" s="91">
        <f t="shared" si="891"/>
        <v>0</v>
      </c>
      <c r="BW62" s="91" t="str">
        <f t="shared" ref="BW62:BX62" si="892">SUM(BQ62,BT62)</f>
        <v>#REF!</v>
      </c>
      <c r="BX62" s="91">
        <f t="shared" si="892"/>
        <v>6529.692497</v>
      </c>
      <c r="BY62" s="91"/>
      <c r="BZ62" s="14"/>
      <c r="CA62" s="44" t="str">
        <f t="shared" ref="CA62:CB62" si="893">SUM(AU62,BW62)</f>
        <v>#REF!</v>
      </c>
      <c r="CB62" s="44">
        <f t="shared" si="893"/>
        <v>24852.0745</v>
      </c>
      <c r="CC62" s="18">
        <f t="shared" si="59"/>
        <v>90031180</v>
      </c>
      <c r="CD62" s="18">
        <f t="shared" si="60"/>
        <v>90032080</v>
      </c>
      <c r="CE62" s="18">
        <f t="shared" si="429"/>
        <v>90032380</v>
      </c>
      <c r="CF62" s="18"/>
      <c r="CG62" s="18"/>
      <c r="CH62" s="18"/>
      <c r="CI62" s="18"/>
      <c r="CJ62" s="18"/>
      <c r="CK62" s="18"/>
      <c r="CL62" s="18"/>
      <c r="CM62" s="75">
        <f t="shared" ref="CM62:CM66" si="905">IF($CC62=CM$5,$AU62,0)</f>
        <v>0</v>
      </c>
      <c r="CN62" s="213">
        <f t="shared" ref="CN62:CU62" si="894">IF($CC62=CN$5,$AV62,0)</f>
        <v>0</v>
      </c>
      <c r="CO62" s="213">
        <f t="shared" si="894"/>
        <v>0</v>
      </c>
      <c r="CP62" s="213">
        <f t="shared" si="894"/>
        <v>0</v>
      </c>
      <c r="CQ62" s="213">
        <f t="shared" si="894"/>
        <v>18322.382</v>
      </c>
      <c r="CR62" s="213">
        <f t="shared" si="894"/>
        <v>0</v>
      </c>
      <c r="CS62" s="213">
        <f t="shared" si="894"/>
        <v>0</v>
      </c>
      <c r="CT62" s="213">
        <f t="shared" si="894"/>
        <v>0</v>
      </c>
      <c r="CU62" s="213">
        <f t="shared" si="894"/>
        <v>0</v>
      </c>
      <c r="CV62" s="213"/>
      <c r="CW62" s="213"/>
      <c r="CX62" s="213"/>
      <c r="CY62" s="213"/>
      <c r="CZ62" s="213"/>
      <c r="DA62" s="213"/>
      <c r="DB62" s="213"/>
      <c r="DC62" s="213">
        <f t="shared" ref="DC62:DC78" si="907">IF($CC62=DC$5,$AW62,0)</f>
        <v>0</v>
      </c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>
        <f t="shared" ref="DP62:DU62" si="895">IF($CD62=DP$5,$BR62,0)</f>
        <v>0</v>
      </c>
      <c r="DQ62" s="213">
        <f t="shared" si="895"/>
        <v>0</v>
      </c>
      <c r="DR62" s="213">
        <f t="shared" si="895"/>
        <v>0</v>
      </c>
      <c r="DS62" s="213">
        <f t="shared" si="895"/>
        <v>5247.125757</v>
      </c>
      <c r="DT62" s="213">
        <f t="shared" si="895"/>
        <v>0</v>
      </c>
      <c r="DU62" s="213">
        <f t="shared" si="895"/>
        <v>0</v>
      </c>
      <c r="DV62" s="213">
        <f t="shared" ref="DV62:EA62" si="896">IF($CE62=DV$5,$BU62,0)</f>
        <v>0</v>
      </c>
      <c r="DW62" s="213">
        <f t="shared" si="896"/>
        <v>0</v>
      </c>
      <c r="DX62" s="213">
        <f t="shared" si="896"/>
        <v>0</v>
      </c>
      <c r="DY62" s="213">
        <f t="shared" si="896"/>
        <v>1282.56674</v>
      </c>
      <c r="DZ62" s="213">
        <f t="shared" si="896"/>
        <v>0</v>
      </c>
      <c r="EA62" s="213">
        <f t="shared" si="896"/>
        <v>0</v>
      </c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</row>
    <row r="63" ht="14.25" customHeight="1">
      <c r="A63" s="18"/>
      <c r="B63" s="18" t="s">
        <v>235</v>
      </c>
      <c r="C63" s="18"/>
      <c r="D63" s="42">
        <f t="shared" ref="D63:F63" si="897">D62*D61</f>
        <v>6713.6256</v>
      </c>
      <c r="E63" s="42">
        <f t="shared" si="897"/>
        <v>7085.926656</v>
      </c>
      <c r="F63" s="42">
        <f t="shared" si="897"/>
        <v>7652.800788</v>
      </c>
      <c r="G63" s="18"/>
      <c r="H63" s="18"/>
      <c r="I63" s="18" t="s">
        <v>235</v>
      </c>
      <c r="J63" s="18"/>
      <c r="K63" s="42">
        <f t="shared" ref="K63:M63" si="898">K62*K61</f>
        <v>6713.6256</v>
      </c>
      <c r="L63" s="42">
        <f t="shared" si="898"/>
        <v>7085.926656</v>
      </c>
      <c r="M63" s="42">
        <f t="shared" si="898"/>
        <v>7652.800788</v>
      </c>
      <c r="N63" s="18"/>
      <c r="O63" s="18"/>
      <c r="P63" s="215"/>
      <c r="Q63" s="170" t="s">
        <v>156</v>
      </c>
      <c r="R63" s="109">
        <v>9005.0</v>
      </c>
      <c r="S63" s="109">
        <v>1.0</v>
      </c>
      <c r="T63" s="109">
        <v>180.0</v>
      </c>
      <c r="U63" s="133" t="s">
        <v>127</v>
      </c>
      <c r="V63" s="106"/>
      <c r="W63" s="134"/>
      <c r="X63" s="165"/>
      <c r="Y63" s="136"/>
      <c r="Z63" s="136"/>
      <c r="AA63" s="211"/>
      <c r="AB63" s="211"/>
      <c r="AC63" s="211"/>
      <c r="AD63" s="200"/>
      <c r="AE63" s="109"/>
      <c r="AF63" s="144">
        <v>1.0</v>
      </c>
      <c r="AG63" s="144">
        <v>1.0</v>
      </c>
      <c r="AH63" s="144">
        <v>1.0</v>
      </c>
      <c r="AI63" s="109"/>
      <c r="AJ63" s="109"/>
      <c r="AK63" s="3"/>
      <c r="AL63" s="18"/>
      <c r="AM63" s="28"/>
      <c r="AN63" s="3"/>
      <c r="AO63" s="84"/>
      <c r="AP63" s="85"/>
      <c r="AQ63" s="85"/>
      <c r="AR63" s="85"/>
      <c r="AS63" s="84"/>
      <c r="AT63" s="84"/>
      <c r="AU63" s="94"/>
      <c r="AV63" s="147">
        <v>1500.0</v>
      </c>
      <c r="AW63" s="94"/>
      <c r="AX63" s="94"/>
      <c r="AY63" s="203">
        <v>0.0</v>
      </c>
      <c r="AZ63" s="94"/>
      <c r="BA63" s="91"/>
      <c r="BB63" s="91">
        <f t="shared" ref="BB63:BC63" si="899">$W63*E$84*$AJ63</f>
        <v>0</v>
      </c>
      <c r="BC63" s="91">
        <f t="shared" si="899"/>
        <v>0</v>
      </c>
      <c r="BD63" s="91">
        <f t="shared" ref="BD63:BF63" si="900">IF(AU63&gt;=D$43,D$43/1000*D$42*$AE63,IF(MOD(AU63,1000)&gt;0.1,$AE63*D$42*(ABS(AU63/1000)+1),$AE63*D$42*ABS(AU63/1000)))</f>
        <v>0</v>
      </c>
      <c r="BE63" s="91">
        <f t="shared" si="900"/>
        <v>0</v>
      </c>
      <c r="BF63" s="91">
        <f t="shared" si="900"/>
        <v>0</v>
      </c>
      <c r="BG63" s="91">
        <f t="shared" si="541"/>
        <v>0</v>
      </c>
      <c r="BH63" s="91">
        <f t="shared" si="542"/>
        <v>93</v>
      </c>
      <c r="BI63" s="91">
        <f t="shared" si="543"/>
        <v>0</v>
      </c>
      <c r="BJ63" s="91">
        <f t="shared" si="544"/>
        <v>0</v>
      </c>
      <c r="BK63" s="91">
        <f t="shared" si="580"/>
        <v>0</v>
      </c>
      <c r="BL63" s="91">
        <f t="shared" ref="BL63:BN63" si="901">$AF63*AU63*D$87</f>
        <v>0</v>
      </c>
      <c r="BM63" s="91">
        <f t="shared" si="901"/>
        <v>21.75</v>
      </c>
      <c r="BN63" s="91">
        <f t="shared" si="901"/>
        <v>0</v>
      </c>
      <c r="BO63" s="216">
        <v>0.0</v>
      </c>
      <c r="BP63" s="91">
        <f t="shared" si="547"/>
        <v>0</v>
      </c>
      <c r="BQ63" s="91" t="str">
        <f t="shared" si="358"/>
        <v>#REF!</v>
      </c>
      <c r="BR63" s="91">
        <f t="shared" si="54"/>
        <v>114.75</v>
      </c>
      <c r="BS63" s="91">
        <f t="shared" si="359"/>
        <v>0</v>
      </c>
      <c r="BT63" s="91">
        <f t="shared" ref="BT63:BV63" si="902">IF($AG63=0,0,IF($AG63=1,D$50*AU63,IF($AG63=2,AU63*D$56,"Error in col x")))</f>
        <v>0</v>
      </c>
      <c r="BU63" s="91">
        <f t="shared" si="902"/>
        <v>105</v>
      </c>
      <c r="BV63" s="91">
        <f t="shared" si="902"/>
        <v>0</v>
      </c>
      <c r="BW63" s="91" t="str">
        <f t="shared" ref="BW63:BX63" si="903">SUM(BQ63,BT63)</f>
        <v>#REF!</v>
      </c>
      <c r="BX63" s="91">
        <f t="shared" si="903"/>
        <v>219.75</v>
      </c>
      <c r="BY63" s="91"/>
      <c r="BZ63" s="14"/>
      <c r="CA63" s="44" t="str">
        <f t="shared" ref="CA63:CB63" si="904">SUM(AU63,BW63)</f>
        <v>#REF!</v>
      </c>
      <c r="CB63" s="44">
        <f t="shared" si="904"/>
        <v>1719.75</v>
      </c>
      <c r="CC63" s="18">
        <f t="shared" si="59"/>
        <v>90051180</v>
      </c>
      <c r="CD63" s="18">
        <f t="shared" si="60"/>
        <v>90052080</v>
      </c>
      <c r="CE63" s="18">
        <f t="shared" si="429"/>
        <v>90052380</v>
      </c>
      <c r="CF63" s="18"/>
      <c r="CG63" s="18"/>
      <c r="CH63" s="18"/>
      <c r="CI63" s="18"/>
      <c r="CJ63" s="18"/>
      <c r="CK63" s="18"/>
      <c r="CL63" s="18"/>
      <c r="CM63" s="75">
        <f t="shared" si="905"/>
        <v>0</v>
      </c>
      <c r="CN63" s="213">
        <f t="shared" ref="CN63:CU63" si="906">IF($CC63=CN$5,$AV63,0)</f>
        <v>0</v>
      </c>
      <c r="CO63" s="213">
        <f t="shared" si="906"/>
        <v>0</v>
      </c>
      <c r="CP63" s="213">
        <f t="shared" si="906"/>
        <v>0</v>
      </c>
      <c r="CQ63" s="213">
        <f t="shared" si="906"/>
        <v>0</v>
      </c>
      <c r="CR63" s="213">
        <f t="shared" si="906"/>
        <v>1500</v>
      </c>
      <c r="CS63" s="213">
        <f t="shared" si="906"/>
        <v>0</v>
      </c>
      <c r="CT63" s="213">
        <f t="shared" si="906"/>
        <v>0</v>
      </c>
      <c r="CU63" s="213">
        <f t="shared" si="906"/>
        <v>0</v>
      </c>
      <c r="CV63" s="213"/>
      <c r="CW63" s="213"/>
      <c r="CX63" s="213"/>
      <c r="CY63" s="213"/>
      <c r="CZ63" s="213"/>
      <c r="DA63" s="213"/>
      <c r="DB63" s="213"/>
      <c r="DC63" s="213">
        <f t="shared" si="907"/>
        <v>0</v>
      </c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>
        <f t="shared" ref="DP63:DU63" si="908">IF($CD63=DP$5,$BR63,0)</f>
        <v>0</v>
      </c>
      <c r="DQ63" s="213">
        <f t="shared" si="908"/>
        <v>0</v>
      </c>
      <c r="DR63" s="213">
        <f t="shared" si="908"/>
        <v>0</v>
      </c>
      <c r="DS63" s="213">
        <f t="shared" si="908"/>
        <v>0</v>
      </c>
      <c r="DT63" s="213">
        <f t="shared" si="908"/>
        <v>114.75</v>
      </c>
      <c r="DU63" s="213">
        <f t="shared" si="908"/>
        <v>0</v>
      </c>
      <c r="DV63" s="213">
        <f t="shared" ref="DV63:EA63" si="909">IF($CE63=DV$5,$BU63,0)</f>
        <v>0</v>
      </c>
      <c r="DW63" s="213">
        <f t="shared" si="909"/>
        <v>0</v>
      </c>
      <c r="DX63" s="213">
        <f t="shared" si="909"/>
        <v>0</v>
      </c>
      <c r="DY63" s="213">
        <f t="shared" si="909"/>
        <v>0</v>
      </c>
      <c r="DZ63" s="213">
        <f t="shared" si="909"/>
        <v>105</v>
      </c>
      <c r="EA63" s="213">
        <f t="shared" si="909"/>
        <v>0</v>
      </c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ht="13.5" customHeight="1">
      <c r="A64" s="18"/>
      <c r="B64" s="18"/>
      <c r="C64" s="18"/>
      <c r="D64" s="28"/>
      <c r="E64" s="28"/>
      <c r="F64" s="28"/>
      <c r="G64" s="126"/>
      <c r="H64" s="126"/>
      <c r="I64" s="18"/>
      <c r="J64" s="18"/>
      <c r="K64" s="28"/>
      <c r="L64" s="28"/>
      <c r="M64" s="28"/>
      <c r="N64" s="18"/>
      <c r="O64" s="126"/>
      <c r="P64" s="113"/>
      <c r="Q64" s="170" t="s">
        <v>87</v>
      </c>
      <c r="R64" s="109">
        <v>9003.0</v>
      </c>
      <c r="S64" s="109">
        <v>1.0</v>
      </c>
      <c r="T64" s="109">
        <v>180.0</v>
      </c>
      <c r="U64" s="133" t="s">
        <v>127</v>
      </c>
      <c r="V64" s="106"/>
      <c r="W64" s="134"/>
      <c r="X64" s="165"/>
      <c r="Y64" s="136"/>
      <c r="Z64" s="136"/>
      <c r="AA64" s="211"/>
      <c r="AB64" s="211"/>
      <c r="AC64" s="211"/>
      <c r="AD64" s="200"/>
      <c r="AE64" s="109"/>
      <c r="AF64" s="144">
        <v>1.0</v>
      </c>
      <c r="AG64" s="144">
        <v>1.0</v>
      </c>
      <c r="AH64" s="144">
        <v>1.0</v>
      </c>
      <c r="AI64" s="109"/>
      <c r="AJ64" s="109"/>
      <c r="AK64" s="3"/>
      <c r="AL64" s="18"/>
      <c r="AM64" s="28"/>
      <c r="AN64" s="3"/>
      <c r="AO64" s="84"/>
      <c r="AP64" s="85"/>
      <c r="AQ64" s="85"/>
      <c r="AR64" s="85"/>
      <c r="AS64" s="84"/>
      <c r="AT64" s="84"/>
      <c r="AU64" s="94"/>
      <c r="AV64" s="147">
        <v>1500.0</v>
      </c>
      <c r="AW64" s="94"/>
      <c r="AX64" s="94"/>
      <c r="AY64" s="203">
        <v>0.0</v>
      </c>
      <c r="AZ64" s="94"/>
      <c r="BA64" s="91"/>
      <c r="BB64" s="91">
        <f t="shared" ref="BB64:BC64" si="910">$W64*E$84*$AJ64</f>
        <v>0</v>
      </c>
      <c r="BC64" s="91">
        <f t="shared" si="910"/>
        <v>0</v>
      </c>
      <c r="BD64" s="91">
        <f t="shared" ref="BD64:BF64" si="911">IF(AU64&gt;=D$43,D$43/1000*D$42*$AE64,IF(MOD(AU64,1000)&gt;0.1,$AE64*D$42*(ABS(AU64/1000)+1),$AE64*D$42*ABS(AU64/1000)))</f>
        <v>0</v>
      </c>
      <c r="BE64" s="91">
        <f t="shared" si="911"/>
        <v>0</v>
      </c>
      <c r="BF64" s="91">
        <f t="shared" si="911"/>
        <v>0</v>
      </c>
      <c r="BG64" s="91">
        <f t="shared" si="541"/>
        <v>0</v>
      </c>
      <c r="BH64" s="91">
        <f t="shared" si="542"/>
        <v>93</v>
      </c>
      <c r="BI64" s="91">
        <f t="shared" si="543"/>
        <v>0</v>
      </c>
      <c r="BJ64" s="91">
        <f t="shared" si="544"/>
        <v>0</v>
      </c>
      <c r="BK64" s="91">
        <f t="shared" si="580"/>
        <v>0</v>
      </c>
      <c r="BL64" s="91">
        <f t="shared" ref="BL64:BN64" si="912">$AF64*AU64*D$87</f>
        <v>0</v>
      </c>
      <c r="BM64" s="91">
        <f t="shared" si="912"/>
        <v>21.75</v>
      </c>
      <c r="BN64" s="91">
        <f t="shared" si="912"/>
        <v>0</v>
      </c>
      <c r="BO64" s="216">
        <v>0.0</v>
      </c>
      <c r="BP64" s="91">
        <f t="shared" si="547"/>
        <v>0</v>
      </c>
      <c r="BQ64" s="91" t="str">
        <f t="shared" si="358"/>
        <v>#REF!</v>
      </c>
      <c r="BR64" s="91">
        <f t="shared" si="54"/>
        <v>114.75</v>
      </c>
      <c r="BS64" s="91">
        <f t="shared" si="359"/>
        <v>0</v>
      </c>
      <c r="BT64" s="91">
        <f t="shared" ref="BT64:BV64" si="913">IF($AG64=0,0,IF($AG64=1,D$50*AU64,IF($AG64=2,AU64*D$56,"Error in col x")))</f>
        <v>0</v>
      </c>
      <c r="BU64" s="91">
        <f t="shared" si="913"/>
        <v>105</v>
      </c>
      <c r="BV64" s="91">
        <f t="shared" si="913"/>
        <v>0</v>
      </c>
      <c r="BW64" s="91" t="str">
        <f t="shared" ref="BW64:BX64" si="914">SUM(BQ64,BT64)</f>
        <v>#REF!</v>
      </c>
      <c r="BX64" s="91">
        <f t="shared" si="914"/>
        <v>219.75</v>
      </c>
      <c r="BY64" s="91"/>
      <c r="BZ64" s="14"/>
      <c r="CA64" s="44" t="str">
        <f t="shared" ref="CA64:CB64" si="915">SUM(AU64,BW64)</f>
        <v>#REF!</v>
      </c>
      <c r="CB64" s="44">
        <f t="shared" si="915"/>
        <v>1719.75</v>
      </c>
      <c r="CC64" s="18">
        <f t="shared" si="59"/>
        <v>90031180</v>
      </c>
      <c r="CD64" s="18">
        <f t="shared" si="60"/>
        <v>90032080</v>
      </c>
      <c r="CE64" s="18">
        <f t="shared" si="429"/>
        <v>90032380</v>
      </c>
      <c r="CF64" s="18"/>
      <c r="CG64" s="18"/>
      <c r="CH64" s="18"/>
      <c r="CI64" s="18"/>
      <c r="CJ64" s="18"/>
      <c r="CK64" s="18"/>
      <c r="CL64" s="18"/>
      <c r="CM64" s="75">
        <f t="shared" si="905"/>
        <v>0</v>
      </c>
      <c r="CN64" s="213">
        <f t="shared" ref="CN64:CU64" si="916">IF($CC64=CN$5,$AV64,0)</f>
        <v>0</v>
      </c>
      <c r="CO64" s="213">
        <f t="shared" si="916"/>
        <v>0</v>
      </c>
      <c r="CP64" s="213">
        <f t="shared" si="916"/>
        <v>0</v>
      </c>
      <c r="CQ64" s="213">
        <f t="shared" si="916"/>
        <v>1500</v>
      </c>
      <c r="CR64" s="213">
        <f t="shared" si="916"/>
        <v>0</v>
      </c>
      <c r="CS64" s="213">
        <f t="shared" si="916"/>
        <v>0</v>
      </c>
      <c r="CT64" s="213">
        <f t="shared" si="916"/>
        <v>0</v>
      </c>
      <c r="CU64" s="213">
        <f t="shared" si="916"/>
        <v>0</v>
      </c>
      <c r="CV64" s="213"/>
      <c r="CW64" s="213"/>
      <c r="CX64" s="213"/>
      <c r="CY64" s="213"/>
      <c r="CZ64" s="213"/>
      <c r="DA64" s="213"/>
      <c r="DB64" s="213"/>
      <c r="DC64" s="213">
        <f t="shared" si="907"/>
        <v>0</v>
      </c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>
        <f t="shared" ref="DP64:DU64" si="917">IF($CD64=DP$5,$BR64,0)</f>
        <v>0</v>
      </c>
      <c r="DQ64" s="213">
        <f t="shared" si="917"/>
        <v>0</v>
      </c>
      <c r="DR64" s="213">
        <f t="shared" si="917"/>
        <v>0</v>
      </c>
      <c r="DS64" s="213">
        <f t="shared" si="917"/>
        <v>114.75</v>
      </c>
      <c r="DT64" s="213">
        <f t="shared" si="917"/>
        <v>0</v>
      </c>
      <c r="DU64" s="213">
        <f t="shared" si="917"/>
        <v>0</v>
      </c>
      <c r="DV64" s="213">
        <f t="shared" ref="DV64:EA64" si="918">IF($CE64=DV$5,$BU64,0)</f>
        <v>0</v>
      </c>
      <c r="DW64" s="213">
        <f t="shared" si="918"/>
        <v>0</v>
      </c>
      <c r="DX64" s="213">
        <f t="shared" si="918"/>
        <v>0</v>
      </c>
      <c r="DY64" s="213">
        <f t="shared" si="918"/>
        <v>105</v>
      </c>
      <c r="DZ64" s="213">
        <f t="shared" si="918"/>
        <v>0</v>
      </c>
      <c r="EA64" s="213">
        <f t="shared" si="918"/>
        <v>0</v>
      </c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</row>
    <row r="65" ht="27.0" customHeight="1">
      <c r="A65" s="18"/>
      <c r="B65" s="112" t="s">
        <v>238</v>
      </c>
      <c r="C65" s="18"/>
      <c r="D65" s="28"/>
      <c r="E65" s="28"/>
      <c r="F65" s="28"/>
      <c r="G65" s="164"/>
      <c r="H65" s="164"/>
      <c r="I65" s="112" t="s">
        <v>239</v>
      </c>
      <c r="J65" s="18"/>
      <c r="K65" s="28"/>
      <c r="L65" s="28"/>
      <c r="M65" s="28"/>
      <c r="N65" s="18"/>
      <c r="O65" s="164"/>
      <c r="P65" s="18"/>
      <c r="Q65" s="170" t="s">
        <v>173</v>
      </c>
      <c r="R65" s="109">
        <v>9005.0</v>
      </c>
      <c r="S65" s="109">
        <v>1.0</v>
      </c>
      <c r="T65" s="109">
        <v>180.0</v>
      </c>
      <c r="U65" s="130" t="s">
        <v>174</v>
      </c>
      <c r="V65" s="130" t="s">
        <v>175</v>
      </c>
      <c r="W65" s="134">
        <v>0.5</v>
      </c>
      <c r="X65" s="219"/>
      <c r="Y65" s="136"/>
      <c r="Z65" s="220" t="s">
        <v>240</v>
      </c>
      <c r="AA65" s="36"/>
      <c r="AB65" s="36"/>
      <c r="AC65" s="36"/>
      <c r="AD65" s="74"/>
      <c r="AE65" s="28">
        <v>0.0</v>
      </c>
      <c r="AF65" s="28">
        <v>1.0</v>
      </c>
      <c r="AG65" s="28">
        <v>1.0</v>
      </c>
      <c r="AH65" s="28">
        <v>1.0</v>
      </c>
      <c r="AI65" s="28">
        <v>0.0</v>
      </c>
      <c r="AJ65" s="28">
        <v>0.0</v>
      </c>
      <c r="AK65" s="3"/>
      <c r="AL65" s="18"/>
      <c r="AM65" s="28"/>
      <c r="AN65" s="3"/>
      <c r="AO65" s="84"/>
      <c r="AP65" s="85"/>
      <c r="AQ65" s="85"/>
      <c r="AR65" s="85"/>
      <c r="AS65" s="84"/>
      <c r="AT65" s="84"/>
      <c r="AU65" s="94"/>
      <c r="AV65" s="193">
        <f>750</f>
        <v>750</v>
      </c>
      <c r="AW65" s="94"/>
      <c r="AX65" s="94"/>
      <c r="AY65" s="94"/>
      <c r="AZ65" s="94"/>
      <c r="BA65" s="91"/>
      <c r="BB65" s="91">
        <f t="shared" ref="BB65:BC65" si="919">$W65*E$84*$AJ65</f>
        <v>0</v>
      </c>
      <c r="BC65" s="91">
        <f t="shared" si="919"/>
        <v>0</v>
      </c>
      <c r="BD65" s="91">
        <f t="shared" ref="BD65:BF65" si="920">IF(AU65&gt;=D$43,D$43/1000*D$42*$AE65,IF(MOD(AU65,1000)&gt;0.1,$AE65*D$42*(ABS(AU65/1000)+1),$AE65*D$42*ABS(AU65/1000)))</f>
        <v>0</v>
      </c>
      <c r="BE65" s="91">
        <f t="shared" si="920"/>
        <v>0</v>
      </c>
      <c r="BF65" s="91">
        <f t="shared" si="920"/>
        <v>0</v>
      </c>
      <c r="BG65" s="91">
        <f t="shared" si="541"/>
        <v>0</v>
      </c>
      <c r="BH65" s="91">
        <f t="shared" si="542"/>
        <v>46.5</v>
      </c>
      <c r="BI65" s="91">
        <f t="shared" si="543"/>
        <v>0</v>
      </c>
      <c r="BJ65" s="91">
        <f t="shared" si="544"/>
        <v>0</v>
      </c>
      <c r="BK65" s="91">
        <f t="shared" si="580"/>
        <v>0</v>
      </c>
      <c r="BL65" s="91">
        <f t="shared" ref="BL65:BN65" si="921">$AF65*AU65*D$87</f>
        <v>0</v>
      </c>
      <c r="BM65" s="91">
        <f t="shared" si="921"/>
        <v>10.875</v>
      </c>
      <c r="BN65" s="91">
        <f t="shared" si="921"/>
        <v>0</v>
      </c>
      <c r="BO65" s="91">
        <v>0.0</v>
      </c>
      <c r="BP65" s="91">
        <f t="shared" si="547"/>
        <v>0</v>
      </c>
      <c r="BQ65" s="91" t="str">
        <f t="shared" si="358"/>
        <v>#REF!</v>
      </c>
      <c r="BR65" s="91">
        <f t="shared" si="54"/>
        <v>57.375</v>
      </c>
      <c r="BS65" s="91">
        <f t="shared" si="359"/>
        <v>0</v>
      </c>
      <c r="BT65" s="91">
        <f t="shared" ref="BT65:BV65" si="922">IF($AG65=0,0,IF($AG65=1,D$50*AU65,IF($AG65=2,AU65*D$56,"Error in col x")))</f>
        <v>0</v>
      </c>
      <c r="BU65" s="91">
        <f t="shared" si="922"/>
        <v>52.5</v>
      </c>
      <c r="BV65" s="91">
        <f t="shared" si="922"/>
        <v>0</v>
      </c>
      <c r="BW65" s="91" t="str">
        <f t="shared" ref="BW65:BX65" si="923">SUM(BQ65,BT65)</f>
        <v>#REF!</v>
      </c>
      <c r="BX65" s="91">
        <f t="shared" si="923"/>
        <v>109.875</v>
      </c>
      <c r="BY65" s="91"/>
      <c r="BZ65" s="14"/>
      <c r="CA65" s="44" t="str">
        <f t="shared" ref="CA65:CB65" si="924">SUM(AU65,BW65)</f>
        <v>#REF!</v>
      </c>
      <c r="CB65" s="44">
        <f t="shared" si="924"/>
        <v>859.875</v>
      </c>
      <c r="CC65" s="18">
        <f t="shared" si="59"/>
        <v>90051180</v>
      </c>
      <c r="CD65" s="18">
        <f t="shared" si="60"/>
        <v>90052080</v>
      </c>
      <c r="CE65" s="18">
        <f t="shared" si="429"/>
        <v>90052380</v>
      </c>
      <c r="CF65" s="18"/>
      <c r="CG65" s="18"/>
      <c r="CH65" s="18"/>
      <c r="CI65" s="18"/>
      <c r="CJ65" s="18"/>
      <c r="CK65" s="18"/>
      <c r="CL65" s="18"/>
      <c r="CM65" s="75">
        <f t="shared" si="905"/>
        <v>0</v>
      </c>
      <c r="CN65" s="213">
        <f t="shared" ref="CN65:CU65" si="925">IF($CC65=CN$5,$AV65,0)</f>
        <v>0</v>
      </c>
      <c r="CO65" s="213">
        <f t="shared" si="925"/>
        <v>0</v>
      </c>
      <c r="CP65" s="213">
        <f t="shared" si="925"/>
        <v>0</v>
      </c>
      <c r="CQ65" s="213">
        <f t="shared" si="925"/>
        <v>0</v>
      </c>
      <c r="CR65" s="213">
        <f t="shared" si="925"/>
        <v>750</v>
      </c>
      <c r="CS65" s="213">
        <f t="shared" si="925"/>
        <v>0</v>
      </c>
      <c r="CT65" s="213">
        <f t="shared" si="925"/>
        <v>0</v>
      </c>
      <c r="CU65" s="213">
        <f t="shared" si="925"/>
        <v>0</v>
      </c>
      <c r="CV65" s="213"/>
      <c r="CW65" s="213"/>
      <c r="CX65" s="213"/>
      <c r="CY65" s="213"/>
      <c r="CZ65" s="213"/>
      <c r="DA65" s="213"/>
      <c r="DB65" s="213"/>
      <c r="DC65" s="213">
        <f t="shared" si="907"/>
        <v>0</v>
      </c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>
        <f t="shared" ref="DP65:DU65" si="926">IF($CD65=DP$5,$BR65,0)</f>
        <v>0</v>
      </c>
      <c r="DQ65" s="213">
        <f t="shared" si="926"/>
        <v>0</v>
      </c>
      <c r="DR65" s="213">
        <f t="shared" si="926"/>
        <v>0</v>
      </c>
      <c r="DS65" s="213">
        <f t="shared" si="926"/>
        <v>0</v>
      </c>
      <c r="DT65" s="213">
        <f t="shared" si="926"/>
        <v>57.375</v>
      </c>
      <c r="DU65" s="213">
        <f t="shared" si="926"/>
        <v>0</v>
      </c>
      <c r="DV65" s="213">
        <f t="shared" ref="DV65:EA65" si="927">IF($CE65=DV$5,$BU65,0)</f>
        <v>0</v>
      </c>
      <c r="DW65" s="213">
        <f t="shared" si="927"/>
        <v>0</v>
      </c>
      <c r="DX65" s="213">
        <f t="shared" si="927"/>
        <v>0</v>
      </c>
      <c r="DY65" s="213">
        <f t="shared" si="927"/>
        <v>0</v>
      </c>
      <c r="DZ65" s="213">
        <f t="shared" si="927"/>
        <v>52.5</v>
      </c>
      <c r="EA65" s="213">
        <f t="shared" si="927"/>
        <v>0</v>
      </c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</row>
    <row r="66" ht="27.75" customHeight="1">
      <c r="A66" s="18"/>
      <c r="B66" s="18" t="s">
        <v>168</v>
      </c>
      <c r="C66" s="18"/>
      <c r="D66" s="78"/>
      <c r="E66" s="146">
        <f t="shared" ref="E66:F66" si="928">E60</f>
        <v>0.08</v>
      </c>
      <c r="F66" s="146">
        <f t="shared" si="928"/>
        <v>0.08</v>
      </c>
      <c r="G66" s="221"/>
      <c r="H66" s="221"/>
      <c r="I66" s="18" t="s">
        <v>168</v>
      </c>
      <c r="J66" s="18"/>
      <c r="K66" s="78"/>
      <c r="L66" s="146">
        <f t="shared" ref="L66:M66" si="929">L60</f>
        <v>0.08</v>
      </c>
      <c r="M66" s="146">
        <f t="shared" si="929"/>
        <v>0.08</v>
      </c>
      <c r="N66" s="18"/>
      <c r="O66" s="221"/>
      <c r="P66" s="18"/>
      <c r="Q66" s="170" t="s">
        <v>173</v>
      </c>
      <c r="R66" s="109">
        <v>9005.0</v>
      </c>
      <c r="S66" s="109">
        <v>1.0</v>
      </c>
      <c r="T66" s="109">
        <v>180.0</v>
      </c>
      <c r="U66" s="130" t="s">
        <v>174</v>
      </c>
      <c r="V66" s="130" t="s">
        <v>175</v>
      </c>
      <c r="W66" s="134">
        <v>0.5</v>
      </c>
      <c r="X66" s="219"/>
      <c r="Y66" s="136"/>
      <c r="Z66" s="220" t="s">
        <v>241</v>
      </c>
      <c r="AA66" s="36"/>
      <c r="AB66" s="36"/>
      <c r="AC66" s="36"/>
      <c r="AD66" s="74"/>
      <c r="AE66" s="28">
        <v>0.0</v>
      </c>
      <c r="AF66" s="28">
        <v>1.0</v>
      </c>
      <c r="AG66" s="28">
        <v>1.0</v>
      </c>
      <c r="AH66" s="28">
        <v>1.0</v>
      </c>
      <c r="AI66" s="28">
        <v>0.0</v>
      </c>
      <c r="AJ66" s="28">
        <v>0.0</v>
      </c>
      <c r="AK66" s="3"/>
      <c r="AL66" s="18"/>
      <c r="AM66" s="28"/>
      <c r="AN66" s="3"/>
      <c r="AO66" s="84"/>
      <c r="AP66" s="85"/>
      <c r="AQ66" s="85"/>
      <c r="AR66" s="85"/>
      <c r="AS66" s="84"/>
      <c r="AT66" s="84"/>
      <c r="AU66" s="94"/>
      <c r="AV66" s="193">
        <f>2500/2</f>
        <v>1250</v>
      </c>
      <c r="AW66" s="94"/>
      <c r="AX66" s="94"/>
      <c r="AY66" s="94"/>
      <c r="AZ66" s="94"/>
      <c r="BA66" s="91"/>
      <c r="BB66" s="91">
        <f t="shared" ref="BB66:BC66" si="930">$W66*E$84*$AJ66</f>
        <v>0</v>
      </c>
      <c r="BC66" s="91">
        <f t="shared" si="930"/>
        <v>0</v>
      </c>
      <c r="BD66" s="91">
        <f t="shared" ref="BD66:BF66" si="931">IF(AU66&gt;=D$43,D$43/1000*D$42*$AE66,IF(MOD(AU66,1000)&gt;0.1,$AE66*D$42*(ABS(AU66/1000)+1),$AE66*D$42*ABS(AU66/1000)))</f>
        <v>0</v>
      </c>
      <c r="BE66" s="91">
        <f t="shared" si="931"/>
        <v>0</v>
      </c>
      <c r="BF66" s="91">
        <f t="shared" si="931"/>
        <v>0</v>
      </c>
      <c r="BG66" s="91">
        <f t="shared" si="541"/>
        <v>0</v>
      </c>
      <c r="BH66" s="91">
        <f t="shared" si="542"/>
        <v>77.5</v>
      </c>
      <c r="BI66" s="91">
        <f t="shared" si="543"/>
        <v>0</v>
      </c>
      <c r="BJ66" s="91">
        <f t="shared" si="544"/>
        <v>0</v>
      </c>
      <c r="BK66" s="91">
        <f t="shared" si="580"/>
        <v>0</v>
      </c>
      <c r="BL66" s="91">
        <f t="shared" ref="BL66:BN66" si="932">$AF66*AU66*D$87</f>
        <v>0</v>
      </c>
      <c r="BM66" s="91">
        <f t="shared" si="932"/>
        <v>18.125</v>
      </c>
      <c r="BN66" s="91">
        <f t="shared" si="932"/>
        <v>0</v>
      </c>
      <c r="BO66" s="91">
        <v>0.0</v>
      </c>
      <c r="BP66" s="91">
        <f t="shared" si="547"/>
        <v>0</v>
      </c>
      <c r="BQ66" s="91" t="str">
        <f t="shared" si="358"/>
        <v>#REF!</v>
      </c>
      <c r="BR66" s="91">
        <f t="shared" si="54"/>
        <v>95.625</v>
      </c>
      <c r="BS66" s="91">
        <f t="shared" si="359"/>
        <v>0</v>
      </c>
      <c r="BT66" s="91">
        <f t="shared" ref="BT66:BV66" si="933">IF($AG66=0,0,IF($AG66=1,D$50*AU66,IF($AG66=2,AU66*D$56,"Error in col x")))</f>
        <v>0</v>
      </c>
      <c r="BU66" s="91">
        <f t="shared" si="933"/>
        <v>87.5</v>
      </c>
      <c r="BV66" s="91">
        <f t="shared" si="933"/>
        <v>0</v>
      </c>
      <c r="BW66" s="91" t="str">
        <f t="shared" ref="BW66:BX66" si="934">SUM(BQ66,BT66)</f>
        <v>#REF!</v>
      </c>
      <c r="BX66" s="91">
        <f t="shared" si="934"/>
        <v>183.125</v>
      </c>
      <c r="BY66" s="91"/>
      <c r="BZ66" s="14"/>
      <c r="CA66" s="44" t="str">
        <f t="shared" ref="CA66:CB66" si="935">SUM(AU66,BW66)</f>
        <v>#REF!</v>
      </c>
      <c r="CB66" s="44">
        <f t="shared" si="935"/>
        <v>1433.125</v>
      </c>
      <c r="CC66" s="18">
        <f t="shared" si="59"/>
        <v>90051180</v>
      </c>
      <c r="CD66" s="18">
        <f t="shared" si="60"/>
        <v>90052080</v>
      </c>
      <c r="CE66" s="18">
        <f t="shared" si="429"/>
        <v>90052380</v>
      </c>
      <c r="CF66" s="18"/>
      <c r="CG66" s="18"/>
      <c r="CH66" s="18"/>
      <c r="CI66" s="18"/>
      <c r="CJ66" s="18"/>
      <c r="CK66" s="18"/>
      <c r="CL66" s="18"/>
      <c r="CM66" s="75">
        <f t="shared" si="905"/>
        <v>0</v>
      </c>
      <c r="CN66" s="213">
        <f t="shared" ref="CN66:CU66" si="936">IF($CC66=CN$5,$AV66,0)</f>
        <v>0</v>
      </c>
      <c r="CO66" s="213">
        <f t="shared" si="936"/>
        <v>0</v>
      </c>
      <c r="CP66" s="213">
        <f t="shared" si="936"/>
        <v>0</v>
      </c>
      <c r="CQ66" s="213">
        <f t="shared" si="936"/>
        <v>0</v>
      </c>
      <c r="CR66" s="213">
        <f t="shared" si="936"/>
        <v>1250</v>
      </c>
      <c r="CS66" s="213">
        <f t="shared" si="936"/>
        <v>0</v>
      </c>
      <c r="CT66" s="213">
        <f t="shared" si="936"/>
        <v>0</v>
      </c>
      <c r="CU66" s="213">
        <f t="shared" si="936"/>
        <v>0</v>
      </c>
      <c r="CV66" s="213"/>
      <c r="CW66" s="213"/>
      <c r="CX66" s="213"/>
      <c r="CY66" s="213"/>
      <c r="CZ66" s="213"/>
      <c r="DA66" s="213"/>
      <c r="DB66" s="213"/>
      <c r="DC66" s="213">
        <f t="shared" si="907"/>
        <v>0</v>
      </c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>
        <f t="shared" ref="DP66:DU66" si="937">IF($CD66=DP$5,$BR66,0)</f>
        <v>0</v>
      </c>
      <c r="DQ66" s="213">
        <f t="shared" si="937"/>
        <v>0</v>
      </c>
      <c r="DR66" s="213">
        <f t="shared" si="937"/>
        <v>0</v>
      </c>
      <c r="DS66" s="213">
        <f t="shared" si="937"/>
        <v>0</v>
      </c>
      <c r="DT66" s="213">
        <f t="shared" si="937"/>
        <v>95.625</v>
      </c>
      <c r="DU66" s="213">
        <f t="shared" si="937"/>
        <v>0</v>
      </c>
      <c r="DV66" s="213">
        <f t="shared" ref="DV66:EA66" si="938">IF($CE66=DV$5,$BU66,0)</f>
        <v>0</v>
      </c>
      <c r="DW66" s="213">
        <f t="shared" si="938"/>
        <v>0</v>
      </c>
      <c r="DX66" s="213">
        <f t="shared" si="938"/>
        <v>0</v>
      </c>
      <c r="DY66" s="213">
        <f t="shared" si="938"/>
        <v>0</v>
      </c>
      <c r="DZ66" s="213">
        <f t="shared" si="938"/>
        <v>87.5</v>
      </c>
      <c r="EA66" s="213">
        <f t="shared" si="938"/>
        <v>0</v>
      </c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</row>
    <row r="67" ht="14.25" customHeight="1">
      <c r="A67" s="18"/>
      <c r="B67" s="126" t="s">
        <v>232</v>
      </c>
      <c r="C67" s="18"/>
      <c r="D67" s="156">
        <v>17194.68</v>
      </c>
      <c r="E67" s="42">
        <f t="shared" ref="E67:F67" si="939">SUM(D67*E66+D67)</f>
        <v>18570.2544</v>
      </c>
      <c r="F67" s="42">
        <f t="shared" si="939"/>
        <v>20055.87475</v>
      </c>
      <c r="G67" s="164"/>
      <c r="H67" s="164"/>
      <c r="I67" s="126" t="s">
        <v>232</v>
      </c>
      <c r="J67" s="18"/>
      <c r="K67" s="156">
        <v>17194.68</v>
      </c>
      <c r="L67" s="42">
        <f t="shared" ref="L67:M67" si="940">SUM(K67*L66+K67)</f>
        <v>18570.2544</v>
      </c>
      <c r="M67" s="42">
        <f t="shared" si="940"/>
        <v>20055.87475</v>
      </c>
      <c r="N67" s="18"/>
      <c r="O67" s="164"/>
      <c r="P67" s="164"/>
      <c r="Q67" s="170"/>
      <c r="R67" s="144"/>
      <c r="S67" s="109"/>
      <c r="T67" s="144"/>
      <c r="U67" s="130"/>
      <c r="V67" s="130"/>
      <c r="W67" s="134"/>
      <c r="X67" s="219"/>
      <c r="Y67" s="136"/>
      <c r="Z67" s="220"/>
      <c r="AA67" s="36"/>
      <c r="AB67" s="36"/>
      <c r="AC67" s="36"/>
      <c r="AD67" s="74"/>
      <c r="AE67" s="28">
        <v>0.0</v>
      </c>
      <c r="AF67" s="28">
        <v>1.0</v>
      </c>
      <c r="AG67" s="28">
        <v>1.0</v>
      </c>
      <c r="AH67" s="28">
        <v>1.0</v>
      </c>
      <c r="AI67" s="28">
        <v>0.0</v>
      </c>
      <c r="AJ67" s="28">
        <v>0.0</v>
      </c>
      <c r="AK67" s="3"/>
      <c r="AL67" s="18"/>
      <c r="AM67" s="28"/>
      <c r="AN67" s="3"/>
      <c r="AO67" s="84"/>
      <c r="AP67" s="85"/>
      <c r="AQ67" s="85"/>
      <c r="AR67" s="85"/>
      <c r="AS67" s="84"/>
      <c r="AT67" s="84"/>
      <c r="AU67" s="94"/>
      <c r="AV67" s="193"/>
      <c r="AW67" s="94"/>
      <c r="AX67" s="94"/>
      <c r="AY67" s="94"/>
      <c r="AZ67" s="94"/>
      <c r="BA67" s="91"/>
      <c r="BB67" s="91">
        <f t="shared" ref="BB67:BC67" si="941">$W67*E$84*$AJ67</f>
        <v>0</v>
      </c>
      <c r="BC67" s="91">
        <f t="shared" si="941"/>
        <v>0</v>
      </c>
      <c r="BD67" s="91">
        <f t="shared" ref="BD67:BF67" si="942">IF(AU67&gt;=D$43,D$43/1000*D$42*$AE67,IF(MOD(AU67,1000)&gt;0.1,$AE67*D$42*(ABS(AU67/1000)+1),$AE67*D$42*ABS(AU67/1000)))</f>
        <v>0</v>
      </c>
      <c r="BE67" s="91">
        <f t="shared" si="942"/>
        <v>0</v>
      </c>
      <c r="BF67" s="91">
        <f t="shared" si="942"/>
        <v>0</v>
      </c>
      <c r="BG67" s="91">
        <f t="shared" si="541"/>
        <v>0</v>
      </c>
      <c r="BH67" s="91">
        <f t="shared" si="542"/>
        <v>0</v>
      </c>
      <c r="BI67" s="91">
        <f t="shared" si="543"/>
        <v>0</v>
      </c>
      <c r="BJ67" s="91">
        <f t="shared" si="544"/>
        <v>0</v>
      </c>
      <c r="BK67" s="91">
        <f t="shared" si="580"/>
        <v>0</v>
      </c>
      <c r="BL67" s="91">
        <f t="shared" ref="BL67:BN67" si="943">$AF67*AU67*D$87</f>
        <v>0</v>
      </c>
      <c r="BM67" s="91">
        <f t="shared" si="943"/>
        <v>0</v>
      </c>
      <c r="BN67" s="91">
        <f t="shared" si="943"/>
        <v>0</v>
      </c>
      <c r="BO67" s="216">
        <v>0.0</v>
      </c>
      <c r="BP67" s="91">
        <f t="shared" si="547"/>
        <v>0</v>
      </c>
      <c r="BQ67" s="91" t="str">
        <f t="shared" si="358"/>
        <v>#REF!</v>
      </c>
      <c r="BR67" s="91">
        <f t="shared" si="54"/>
        <v>0</v>
      </c>
      <c r="BS67" s="91">
        <f t="shared" si="359"/>
        <v>0</v>
      </c>
      <c r="BT67" s="91">
        <f t="shared" ref="BT67:BV67" si="944">IF($AG67=0,0,IF($AG67=1,D$50*AU67,IF($AG67=2,AU67*D$56,"Error in col x")))</f>
        <v>0</v>
      </c>
      <c r="BU67" s="91">
        <f t="shared" si="944"/>
        <v>0</v>
      </c>
      <c r="BV67" s="91">
        <f t="shared" si="944"/>
        <v>0</v>
      </c>
      <c r="BW67" s="91" t="str">
        <f t="shared" ref="BW67:BX67" si="945">SUM(BQ67,BT67)</f>
        <v>#REF!</v>
      </c>
      <c r="BX67" s="91">
        <f t="shared" si="945"/>
        <v>0</v>
      </c>
      <c r="BY67" s="91"/>
      <c r="BZ67" s="91"/>
      <c r="CA67" s="91"/>
      <c r="CB67" s="44">
        <f t="shared" ref="CB67:CB68" si="953">SUM(AV67,BX67)</f>
        <v>0</v>
      </c>
      <c r="CC67" s="18">
        <f t="shared" si="59"/>
        <v>0</v>
      </c>
      <c r="CD67" s="18">
        <f t="shared" si="60"/>
        <v>1</v>
      </c>
      <c r="CE67" s="18" t="str">
        <f t="shared" si="429"/>
        <v>#N/A</v>
      </c>
      <c r="CF67" s="18"/>
      <c r="CG67" s="18"/>
      <c r="CH67" s="18"/>
      <c r="CI67" s="18"/>
      <c r="CJ67" s="18"/>
      <c r="CK67" s="18"/>
      <c r="CL67" s="18"/>
      <c r="CM67" s="18"/>
      <c r="CN67" s="213">
        <f t="shared" ref="CN67:CU67" si="946">IF($CC67=CN$5,$AV67,0)</f>
        <v>0</v>
      </c>
      <c r="CO67" s="213">
        <f t="shared" si="946"/>
        <v>0</v>
      </c>
      <c r="CP67" s="213">
        <f t="shared" si="946"/>
        <v>0</v>
      </c>
      <c r="CQ67" s="213">
        <f t="shared" si="946"/>
        <v>0</v>
      </c>
      <c r="CR67" s="213">
        <f t="shared" si="946"/>
        <v>0</v>
      </c>
      <c r="CS67" s="213">
        <f t="shared" si="946"/>
        <v>0</v>
      </c>
      <c r="CT67" s="213">
        <f t="shared" si="946"/>
        <v>0</v>
      </c>
      <c r="CU67" s="213">
        <f t="shared" si="946"/>
        <v>0</v>
      </c>
      <c r="CV67" s="213"/>
      <c r="CW67" s="213"/>
      <c r="CX67" s="213"/>
      <c r="CY67" s="213"/>
      <c r="CZ67" s="213"/>
      <c r="DA67" s="213"/>
      <c r="DB67" s="213"/>
      <c r="DC67" s="213">
        <f t="shared" si="907"/>
        <v>0</v>
      </c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>
        <f t="shared" ref="DP67:DU67" si="947">IF($CD67=DP$5,$BR67,0)</f>
        <v>0</v>
      </c>
      <c r="DQ67" s="213">
        <f t="shared" si="947"/>
        <v>0</v>
      </c>
      <c r="DR67" s="213">
        <f t="shared" si="947"/>
        <v>0</v>
      </c>
      <c r="DS67" s="213">
        <f t="shared" si="947"/>
        <v>0</v>
      </c>
      <c r="DT67" s="213">
        <f t="shared" si="947"/>
        <v>0</v>
      </c>
      <c r="DU67" s="213">
        <f t="shared" si="947"/>
        <v>0</v>
      </c>
      <c r="DV67" s="213"/>
      <c r="DW67" s="213"/>
      <c r="DX67" s="213"/>
      <c r="DY67" s="213"/>
      <c r="DZ67" s="213"/>
      <c r="EA67" s="213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</row>
    <row r="68" ht="14.25" customHeight="1">
      <c r="A68" s="18"/>
      <c r="B68" s="18" t="s">
        <v>235</v>
      </c>
      <c r="C68" s="18"/>
      <c r="D68" s="214">
        <v>0.88</v>
      </c>
      <c r="E68" s="214">
        <v>0.86</v>
      </c>
      <c r="F68" s="214">
        <v>0.86</v>
      </c>
      <c r="G68" s="18"/>
      <c r="H68" s="18"/>
      <c r="I68" s="18" t="s">
        <v>235</v>
      </c>
      <c r="J68" s="18"/>
      <c r="K68" s="214">
        <v>0.88</v>
      </c>
      <c r="L68" s="214">
        <v>0.86</v>
      </c>
      <c r="M68" s="214">
        <v>0.86</v>
      </c>
      <c r="N68" s="18"/>
      <c r="O68" s="18"/>
      <c r="P68" s="221"/>
      <c r="Q68" s="222" t="s">
        <v>242</v>
      </c>
      <c r="R68" s="144">
        <v>9020.0</v>
      </c>
      <c r="S68" s="109">
        <v>1.0</v>
      </c>
      <c r="T68" s="144">
        <v>181.0</v>
      </c>
      <c r="U68" s="130" t="s">
        <v>174</v>
      </c>
      <c r="V68" s="130" t="s">
        <v>175</v>
      </c>
      <c r="W68" s="134">
        <v>0.5</v>
      </c>
      <c r="X68" s="219"/>
      <c r="Y68" s="136"/>
      <c r="Z68" s="220" t="s">
        <v>241</v>
      </c>
      <c r="AA68" s="36"/>
      <c r="AB68" s="36"/>
      <c r="AC68" s="36"/>
      <c r="AD68" s="74"/>
      <c r="AE68" s="28">
        <v>0.0</v>
      </c>
      <c r="AF68" s="28">
        <v>1.0</v>
      </c>
      <c r="AG68" s="28">
        <v>1.0</v>
      </c>
      <c r="AH68" s="28">
        <v>1.0</v>
      </c>
      <c r="AI68" s="28">
        <v>0.0</v>
      </c>
      <c r="AJ68" s="28">
        <v>0.0</v>
      </c>
      <c r="AK68" s="3"/>
      <c r="AL68" s="18"/>
      <c r="AM68" s="28"/>
      <c r="AN68" s="3"/>
      <c r="AO68" s="84"/>
      <c r="AP68" s="85"/>
      <c r="AQ68" s="85"/>
      <c r="AR68" s="85"/>
      <c r="AS68" s="84"/>
      <c r="AT68" s="84"/>
      <c r="AU68" s="94"/>
      <c r="AV68" s="193">
        <f>2500/2</f>
        <v>1250</v>
      </c>
      <c r="AW68" s="94"/>
      <c r="AX68" s="94"/>
      <c r="AY68" s="94"/>
      <c r="AZ68" s="94"/>
      <c r="BA68" s="91"/>
      <c r="BB68" s="91">
        <f t="shared" ref="BB68:BC68" si="948">$W68*E$84*$AJ68</f>
        <v>0</v>
      </c>
      <c r="BC68" s="91">
        <f t="shared" si="948"/>
        <v>0</v>
      </c>
      <c r="BD68" s="91">
        <f t="shared" ref="BD68:BF68" si="949">IF(AU68&gt;=D$43,D$43/1000*D$42*$AE68,IF(MOD(AU68,1000)&gt;0.1,$AE68*D$42*(ABS(AU68/1000)+1),$AE68*D$42*ABS(AU68/1000)))</f>
        <v>0</v>
      </c>
      <c r="BE68" s="91">
        <f t="shared" si="949"/>
        <v>0</v>
      </c>
      <c r="BF68" s="91">
        <f t="shared" si="949"/>
        <v>0</v>
      </c>
      <c r="BG68" s="91">
        <f t="shared" si="541"/>
        <v>0</v>
      </c>
      <c r="BH68" s="91">
        <f t="shared" si="542"/>
        <v>77.5</v>
      </c>
      <c r="BI68" s="91">
        <f t="shared" si="543"/>
        <v>0</v>
      </c>
      <c r="BJ68" s="91">
        <f t="shared" si="544"/>
        <v>0</v>
      </c>
      <c r="BK68" s="91">
        <f t="shared" si="580"/>
        <v>0</v>
      </c>
      <c r="BL68" s="91">
        <f t="shared" ref="BL68:BN68" si="950">$AF68*AU68*D$87</f>
        <v>0</v>
      </c>
      <c r="BM68" s="91">
        <f t="shared" si="950"/>
        <v>18.125</v>
      </c>
      <c r="BN68" s="91">
        <f t="shared" si="950"/>
        <v>0</v>
      </c>
      <c r="BO68" s="216">
        <v>0.0</v>
      </c>
      <c r="BP68" s="91">
        <f t="shared" si="547"/>
        <v>0</v>
      </c>
      <c r="BQ68" s="91" t="str">
        <f t="shared" si="358"/>
        <v>#REF!</v>
      </c>
      <c r="BR68" s="91">
        <f t="shared" si="54"/>
        <v>95.625</v>
      </c>
      <c r="BS68" s="91">
        <f t="shared" si="359"/>
        <v>0</v>
      </c>
      <c r="BT68" s="91">
        <f t="shared" ref="BT68:BV68" si="951">IF($AG68=0,0,IF($AG68=1,D$50*AU68,IF($AG68=2,AU68*D$56,"Error in col x")))</f>
        <v>0</v>
      </c>
      <c r="BU68" s="91">
        <f t="shared" si="951"/>
        <v>87.5</v>
      </c>
      <c r="BV68" s="91">
        <f t="shared" si="951"/>
        <v>0</v>
      </c>
      <c r="BW68" s="91" t="str">
        <f t="shared" ref="BW68:BX68" si="952">SUM(BQ68,BT68)</f>
        <v>#REF!</v>
      </c>
      <c r="BX68" s="91">
        <f t="shared" si="952"/>
        <v>183.125</v>
      </c>
      <c r="BY68" s="91"/>
      <c r="BZ68" s="91"/>
      <c r="CA68" s="91"/>
      <c r="CB68" s="44">
        <f t="shared" si="953"/>
        <v>1433.125</v>
      </c>
      <c r="CC68" s="18">
        <f t="shared" si="59"/>
        <v>90201181</v>
      </c>
      <c r="CD68" s="18">
        <f t="shared" si="60"/>
        <v>90202080</v>
      </c>
      <c r="CE68" s="18">
        <f t="shared" si="429"/>
        <v>90202380</v>
      </c>
      <c r="CF68" s="18"/>
      <c r="CG68" s="18"/>
      <c r="CH68" s="18"/>
      <c r="CI68" s="18"/>
      <c r="CJ68" s="18"/>
      <c r="CK68" s="18"/>
      <c r="CL68" s="18"/>
      <c r="CM68" s="18"/>
      <c r="CN68" s="213">
        <f t="shared" ref="CN68:CU68" si="954">IF($CC68=CN$5,$AV68,0)</f>
        <v>0</v>
      </c>
      <c r="CO68" s="213">
        <f t="shared" si="954"/>
        <v>0</v>
      </c>
      <c r="CP68" s="213">
        <f t="shared" si="954"/>
        <v>0</v>
      </c>
      <c r="CQ68" s="213">
        <f t="shared" si="954"/>
        <v>0</v>
      </c>
      <c r="CR68" s="213">
        <f t="shared" si="954"/>
        <v>0</v>
      </c>
      <c r="CS68" s="213">
        <f t="shared" si="954"/>
        <v>0</v>
      </c>
      <c r="CT68" s="213">
        <f t="shared" si="954"/>
        <v>1250</v>
      </c>
      <c r="CU68" s="213">
        <f t="shared" si="954"/>
        <v>0</v>
      </c>
      <c r="CV68" s="213"/>
      <c r="CW68" s="213"/>
      <c r="CX68" s="213"/>
      <c r="CY68" s="213"/>
      <c r="CZ68" s="213"/>
      <c r="DA68" s="213"/>
      <c r="DB68" s="213"/>
      <c r="DC68" s="213">
        <f t="shared" si="907"/>
        <v>0</v>
      </c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>
        <f t="shared" ref="DP68:DU68" si="955">IF($CD68=DP$5,$BR68,0)</f>
        <v>0</v>
      </c>
      <c r="DQ68" s="213">
        <f t="shared" si="955"/>
        <v>0</v>
      </c>
      <c r="DR68" s="213">
        <f t="shared" si="955"/>
        <v>0</v>
      </c>
      <c r="DS68" s="213">
        <f t="shared" si="955"/>
        <v>0</v>
      </c>
      <c r="DT68" s="213">
        <f t="shared" si="955"/>
        <v>0</v>
      </c>
      <c r="DU68" s="213">
        <f t="shared" si="955"/>
        <v>95.625</v>
      </c>
      <c r="DV68" s="213"/>
      <c r="DW68" s="213"/>
      <c r="DX68" s="213"/>
      <c r="DY68" s="213"/>
      <c r="DZ68" s="213"/>
      <c r="EA68" s="213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</row>
    <row r="69" ht="13.5" customHeight="1">
      <c r="A69" s="18"/>
      <c r="B69" s="18" t="s">
        <v>235</v>
      </c>
      <c r="C69" s="18"/>
      <c r="D69" s="42">
        <f t="shared" ref="D69:F69" si="956">D68*D67</f>
        <v>15131.3184</v>
      </c>
      <c r="E69" s="42">
        <f t="shared" si="956"/>
        <v>15970.41878</v>
      </c>
      <c r="F69" s="42">
        <f t="shared" si="956"/>
        <v>17248.05229</v>
      </c>
      <c r="G69" s="18"/>
      <c r="H69" s="18"/>
      <c r="I69" s="18" t="s">
        <v>235</v>
      </c>
      <c r="J69" s="18"/>
      <c r="K69" s="42">
        <f t="shared" ref="K69:M69" si="957">K68*K67</f>
        <v>15131.3184</v>
      </c>
      <c r="L69" s="42">
        <f t="shared" si="957"/>
        <v>15970.41878</v>
      </c>
      <c r="M69" s="42">
        <f t="shared" si="957"/>
        <v>17248.05229</v>
      </c>
      <c r="N69" s="18"/>
      <c r="O69" s="18"/>
      <c r="P69" s="164"/>
      <c r="Q69" s="29"/>
      <c r="R69" s="28"/>
      <c r="S69" s="28"/>
      <c r="T69" s="28"/>
      <c r="U69" s="70"/>
      <c r="V69" s="70"/>
      <c r="W69" s="28"/>
      <c r="X69" s="149"/>
      <c r="Y69" s="77"/>
      <c r="Z69" s="77"/>
      <c r="AA69" s="36"/>
      <c r="AB69" s="36"/>
      <c r="AC69" s="36"/>
      <c r="AD69" s="74"/>
      <c r="AE69" s="28"/>
      <c r="AF69" s="28"/>
      <c r="AG69" s="28"/>
      <c r="AH69" s="28"/>
      <c r="AI69" s="28"/>
      <c r="AJ69" s="28"/>
      <c r="AK69" s="28"/>
      <c r="AL69" s="18"/>
      <c r="AM69" s="28"/>
      <c r="AN69" s="28"/>
      <c r="AO69" s="84"/>
      <c r="AP69" s="85"/>
      <c r="AQ69" s="85"/>
      <c r="AR69" s="85"/>
      <c r="AS69" s="84"/>
      <c r="AT69" s="84"/>
      <c r="AU69" s="94"/>
      <c r="AV69" s="94"/>
      <c r="AW69" s="94"/>
      <c r="AX69" s="94"/>
      <c r="AY69" s="94"/>
      <c r="AZ69" s="94"/>
      <c r="BA69" s="91"/>
      <c r="BB69" s="91">
        <f t="shared" ref="BB69:BC69" si="958">$W69*E$84*$AJ69</f>
        <v>0</v>
      </c>
      <c r="BC69" s="91">
        <f t="shared" si="958"/>
        <v>0</v>
      </c>
      <c r="BD69" s="91">
        <f t="shared" ref="BD69:BF69" si="959">IF(AU69&gt;=D$43,D$43/1000*D$42*$AE69,IF(MOD(AU69,1000)&gt;0.1,$AE69*D$42*(ABS(AU69/1000)+1),$AE69*D$42*ABS(AU69/1000)))</f>
        <v>0</v>
      </c>
      <c r="BE69" s="91">
        <f t="shared" si="959"/>
        <v>0</v>
      </c>
      <c r="BF69" s="91">
        <f t="shared" si="959"/>
        <v>0</v>
      </c>
      <c r="BG69" s="91">
        <f t="shared" si="541"/>
        <v>0</v>
      </c>
      <c r="BH69" s="91">
        <f t="shared" si="542"/>
        <v>0</v>
      </c>
      <c r="BI69" s="91">
        <f t="shared" si="543"/>
        <v>0</v>
      </c>
      <c r="BJ69" s="91">
        <f t="shared" si="544"/>
        <v>0</v>
      </c>
      <c r="BK69" s="91">
        <f t="shared" si="580"/>
        <v>0</v>
      </c>
      <c r="BL69" s="91">
        <f t="shared" ref="BL69:BN69" si="960">$AF69*AU69*D$87</f>
        <v>0</v>
      </c>
      <c r="BM69" s="91">
        <f t="shared" si="960"/>
        <v>0</v>
      </c>
      <c r="BN69" s="91">
        <f t="shared" si="960"/>
        <v>0</v>
      </c>
      <c r="BO69" s="91">
        <f t="shared" ref="BO69:BO78" si="968">IF(AV69&gt;$C$93,$C$93*$E$93,IF(AV69&lt;$C$93,AV69*$E$93))</f>
        <v>0</v>
      </c>
      <c r="BP69" s="91">
        <f t="shared" si="547"/>
        <v>0</v>
      </c>
      <c r="BQ69" s="91" t="str">
        <f t="shared" si="358"/>
        <v>#REF!</v>
      </c>
      <c r="BR69" s="91">
        <f t="shared" si="54"/>
        <v>0</v>
      </c>
      <c r="BS69" s="91">
        <f t="shared" si="359"/>
        <v>0</v>
      </c>
      <c r="BT69" s="91">
        <f t="shared" ref="BT69:BV69" si="961">IF($AG69=0,0,IF($AG69=1,D$50*AU69,IF($AG69=2,AU69*D$56,"Error in col x")))</f>
        <v>0</v>
      </c>
      <c r="BU69" s="91">
        <f t="shared" si="961"/>
        <v>0</v>
      </c>
      <c r="BV69" s="91">
        <f t="shared" si="961"/>
        <v>0</v>
      </c>
      <c r="BW69" s="91" t="str">
        <f t="shared" ref="BW69:BX69" si="962">SUM(BQ69,BT69)</f>
        <v>#REF!</v>
      </c>
      <c r="BX69" s="91">
        <f t="shared" si="962"/>
        <v>0</v>
      </c>
      <c r="BY69" s="91"/>
      <c r="BZ69" s="91"/>
      <c r="CA69" s="91"/>
      <c r="CB69" s="91"/>
      <c r="CC69" s="18">
        <f t="shared" si="59"/>
        <v>0</v>
      </c>
      <c r="CD69" s="18">
        <f t="shared" si="60"/>
        <v>1</v>
      </c>
      <c r="CE69" s="18" t="str">
        <f t="shared" si="429"/>
        <v>#N/A</v>
      </c>
      <c r="CF69" s="18"/>
      <c r="CG69" s="18"/>
      <c r="CH69" s="18"/>
      <c r="CI69" s="18"/>
      <c r="CJ69" s="18"/>
      <c r="CK69" s="18"/>
      <c r="CL69" s="18"/>
      <c r="CM69" s="18"/>
      <c r="CN69" s="213">
        <f t="shared" ref="CN69:CU69" si="963">IF($CC69=CN$5,$AV69,0)</f>
        <v>0</v>
      </c>
      <c r="CO69" s="213">
        <f t="shared" si="963"/>
        <v>0</v>
      </c>
      <c r="CP69" s="213">
        <f t="shared" si="963"/>
        <v>0</v>
      </c>
      <c r="CQ69" s="213">
        <f t="shared" si="963"/>
        <v>0</v>
      </c>
      <c r="CR69" s="213">
        <f t="shared" si="963"/>
        <v>0</v>
      </c>
      <c r="CS69" s="213">
        <f t="shared" si="963"/>
        <v>0</v>
      </c>
      <c r="CT69" s="213">
        <f t="shared" si="963"/>
        <v>0</v>
      </c>
      <c r="CU69" s="213">
        <f t="shared" si="963"/>
        <v>0</v>
      </c>
      <c r="CV69" s="213"/>
      <c r="CW69" s="213"/>
      <c r="CX69" s="213"/>
      <c r="CY69" s="213"/>
      <c r="CZ69" s="213"/>
      <c r="DA69" s="213"/>
      <c r="DB69" s="213"/>
      <c r="DC69" s="213">
        <f t="shared" si="907"/>
        <v>0</v>
      </c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>
        <f t="shared" ref="DP69:DU69" si="964">IF($CD69=DP$5,$BR69,0)</f>
        <v>0</v>
      </c>
      <c r="DQ69" s="213">
        <f t="shared" si="964"/>
        <v>0</v>
      </c>
      <c r="DR69" s="213">
        <f t="shared" si="964"/>
        <v>0</v>
      </c>
      <c r="DS69" s="213">
        <f t="shared" si="964"/>
        <v>0</v>
      </c>
      <c r="DT69" s="213">
        <f t="shared" si="964"/>
        <v>0</v>
      </c>
      <c r="DU69" s="213">
        <f t="shared" si="964"/>
        <v>0</v>
      </c>
      <c r="DV69" s="213"/>
      <c r="DW69" s="213"/>
      <c r="DX69" s="213"/>
      <c r="DY69" s="213"/>
      <c r="DZ69" s="213"/>
      <c r="EA69" s="213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</row>
    <row r="70" ht="12.75" customHeight="1">
      <c r="A70" s="18"/>
      <c r="B70" s="18"/>
      <c r="C70" s="18"/>
      <c r="D70" s="42"/>
      <c r="E70" s="42"/>
      <c r="F70" s="42"/>
      <c r="G70" s="18"/>
      <c r="H70" s="18"/>
      <c r="I70" s="18"/>
      <c r="J70" s="18"/>
      <c r="K70" s="42"/>
      <c r="L70" s="42"/>
      <c r="M70" s="42"/>
      <c r="N70" s="18"/>
      <c r="O70" s="18"/>
      <c r="P70" s="18"/>
      <c r="Q70" s="29"/>
      <c r="R70" s="28"/>
      <c r="S70" s="28"/>
      <c r="T70" s="28"/>
      <c r="U70" s="70"/>
      <c r="V70" s="70"/>
      <c r="W70" s="28"/>
      <c r="X70" s="149"/>
      <c r="Y70" s="77"/>
      <c r="Z70" s="77"/>
      <c r="AA70" s="36"/>
      <c r="AB70" s="36"/>
      <c r="AC70" s="36"/>
      <c r="AD70" s="74"/>
      <c r="AE70" s="28"/>
      <c r="AF70" s="28"/>
      <c r="AG70" s="28"/>
      <c r="AH70" s="28"/>
      <c r="AI70" s="28"/>
      <c r="AJ70" s="28"/>
      <c r="AK70" s="28"/>
      <c r="AL70" s="18"/>
      <c r="AM70" s="28"/>
      <c r="AN70" s="28"/>
      <c r="AO70" s="84"/>
      <c r="AP70" s="85"/>
      <c r="AQ70" s="85"/>
      <c r="AR70" s="85"/>
      <c r="AS70" s="84"/>
      <c r="AT70" s="84"/>
      <c r="AU70" s="94"/>
      <c r="AV70" s="94"/>
      <c r="AW70" s="94"/>
      <c r="AX70" s="94"/>
      <c r="AY70" s="94"/>
      <c r="AZ70" s="94"/>
      <c r="BA70" s="91"/>
      <c r="BB70" s="91">
        <f t="shared" ref="BB70:BC70" si="965">$W70*E$84*$AJ70</f>
        <v>0</v>
      </c>
      <c r="BC70" s="91">
        <f t="shared" si="965"/>
        <v>0</v>
      </c>
      <c r="BD70" s="91">
        <f t="shared" ref="BD70:BF70" si="966">IF(AU70&gt;=D$43,D$43/1000*D$42*$AE70,IF(MOD(AU70,1000)&gt;0.1,$AE70*D$42*(ABS(AU70/1000)+1),$AE70*D$42*ABS(AU70/1000)))</f>
        <v>0</v>
      </c>
      <c r="BE70" s="91">
        <f t="shared" si="966"/>
        <v>0</v>
      </c>
      <c r="BF70" s="91">
        <f t="shared" si="966"/>
        <v>0</v>
      </c>
      <c r="BG70" s="91">
        <f t="shared" si="541"/>
        <v>0</v>
      </c>
      <c r="BH70" s="91">
        <f t="shared" si="542"/>
        <v>0</v>
      </c>
      <c r="BI70" s="91">
        <f t="shared" si="543"/>
        <v>0</v>
      </c>
      <c r="BJ70" s="91">
        <f t="shared" si="544"/>
        <v>0</v>
      </c>
      <c r="BK70" s="91">
        <f t="shared" si="580"/>
        <v>0</v>
      </c>
      <c r="BL70" s="91">
        <f t="shared" ref="BL70:BN70" si="967">$AF70*AU70*D$87</f>
        <v>0</v>
      </c>
      <c r="BM70" s="91">
        <f t="shared" si="967"/>
        <v>0</v>
      </c>
      <c r="BN70" s="91">
        <f t="shared" si="967"/>
        <v>0</v>
      </c>
      <c r="BO70" s="91">
        <f t="shared" si="968"/>
        <v>0</v>
      </c>
      <c r="BP70" s="91">
        <f t="shared" si="547"/>
        <v>0</v>
      </c>
      <c r="BQ70" s="91" t="str">
        <f t="shared" si="358"/>
        <v>#REF!</v>
      </c>
      <c r="BR70" s="91">
        <f t="shared" si="54"/>
        <v>0</v>
      </c>
      <c r="BS70" s="91">
        <f t="shared" si="359"/>
        <v>0</v>
      </c>
      <c r="BT70" s="91">
        <f t="shared" ref="BT70:BV70" si="969">IF($AG70=0,0,IF($AG70=1,D$50*AU70,IF($AG70=2,AU70*D$56,"Error in col x")))</f>
        <v>0</v>
      </c>
      <c r="BU70" s="91">
        <f t="shared" si="969"/>
        <v>0</v>
      </c>
      <c r="BV70" s="91">
        <f t="shared" si="969"/>
        <v>0</v>
      </c>
      <c r="BW70" s="91" t="str">
        <f t="shared" ref="BW70:BX70" si="970">SUM(BQ70,BT70)</f>
        <v>#REF!</v>
      </c>
      <c r="BX70" s="91">
        <f t="shared" si="970"/>
        <v>0</v>
      </c>
      <c r="BY70" s="91"/>
      <c r="BZ70" s="91"/>
      <c r="CA70" s="91"/>
      <c r="CB70" s="91"/>
      <c r="CC70" s="18">
        <f t="shared" si="59"/>
        <v>0</v>
      </c>
      <c r="CD70" s="18">
        <f t="shared" si="60"/>
        <v>1</v>
      </c>
      <c r="CE70" s="18" t="str">
        <f t="shared" si="429"/>
        <v>#N/A</v>
      </c>
      <c r="CF70" s="18"/>
      <c r="CG70" s="18"/>
      <c r="CH70" s="18"/>
      <c r="CI70" s="18"/>
      <c r="CJ70" s="18"/>
      <c r="CK70" s="18"/>
      <c r="CL70" s="18"/>
      <c r="CM70" s="18"/>
      <c r="CN70" s="213">
        <f t="shared" ref="CN70:CU70" si="971">IF($CC70=CN$5,$AV70,0)</f>
        <v>0</v>
      </c>
      <c r="CO70" s="213">
        <f t="shared" si="971"/>
        <v>0</v>
      </c>
      <c r="CP70" s="213">
        <f t="shared" si="971"/>
        <v>0</v>
      </c>
      <c r="CQ70" s="213">
        <f t="shared" si="971"/>
        <v>0</v>
      </c>
      <c r="CR70" s="213">
        <f t="shared" si="971"/>
        <v>0</v>
      </c>
      <c r="CS70" s="213">
        <f t="shared" si="971"/>
        <v>0</v>
      </c>
      <c r="CT70" s="213">
        <f t="shared" si="971"/>
        <v>0</v>
      </c>
      <c r="CU70" s="213">
        <f t="shared" si="971"/>
        <v>0</v>
      </c>
      <c r="CV70" s="213"/>
      <c r="CW70" s="213"/>
      <c r="CX70" s="213"/>
      <c r="CY70" s="213"/>
      <c r="CZ70" s="213"/>
      <c r="DA70" s="213"/>
      <c r="DB70" s="213"/>
      <c r="DC70" s="213">
        <f t="shared" si="907"/>
        <v>0</v>
      </c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>
        <f t="shared" ref="DP70:DU70" si="972">IF($CD70=DP$5,$BR70,0)</f>
        <v>0</v>
      </c>
      <c r="DQ70" s="213">
        <f t="shared" si="972"/>
        <v>0</v>
      </c>
      <c r="DR70" s="213">
        <f t="shared" si="972"/>
        <v>0</v>
      </c>
      <c r="DS70" s="213">
        <f t="shared" si="972"/>
        <v>0</v>
      </c>
      <c r="DT70" s="213">
        <f t="shared" si="972"/>
        <v>0</v>
      </c>
      <c r="DU70" s="213">
        <f t="shared" si="972"/>
        <v>0</v>
      </c>
      <c r="DV70" s="213"/>
      <c r="DW70" s="213"/>
      <c r="DX70" s="213"/>
      <c r="DY70" s="213"/>
      <c r="DZ70" s="213"/>
      <c r="EA70" s="213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</row>
    <row r="71" ht="13.5" customHeight="1">
      <c r="A71" s="18"/>
      <c r="B71" s="112" t="s">
        <v>243</v>
      </c>
      <c r="C71" s="18"/>
      <c r="D71" s="28"/>
      <c r="E71" s="28"/>
      <c r="F71" s="28"/>
      <c r="G71" s="18"/>
      <c r="H71" s="18"/>
      <c r="I71" s="112" t="s">
        <v>244</v>
      </c>
      <c r="J71" s="18"/>
      <c r="K71" s="28"/>
      <c r="L71" s="28"/>
      <c r="M71" s="28"/>
      <c r="N71" s="18"/>
      <c r="O71" s="18"/>
      <c r="P71" s="18"/>
      <c r="Q71" s="29"/>
      <c r="R71" s="28"/>
      <c r="S71" s="28"/>
      <c r="T71" s="28"/>
      <c r="U71" s="70"/>
      <c r="V71" s="70"/>
      <c r="W71" s="28"/>
      <c r="X71" s="149"/>
      <c r="Y71" s="77"/>
      <c r="Z71" s="77"/>
      <c r="AA71" s="36"/>
      <c r="AB71" s="36"/>
      <c r="AC71" s="36"/>
      <c r="AD71" s="74"/>
      <c r="AE71" s="28"/>
      <c r="AF71" s="28"/>
      <c r="AG71" s="28"/>
      <c r="AH71" s="28"/>
      <c r="AI71" s="28"/>
      <c r="AJ71" s="28"/>
      <c r="AK71" s="28"/>
      <c r="AL71" s="18"/>
      <c r="AM71" s="28"/>
      <c r="AN71" s="28"/>
      <c r="AO71" s="84"/>
      <c r="AP71" s="85"/>
      <c r="AQ71" s="85"/>
      <c r="AR71" s="85"/>
      <c r="AS71" s="84"/>
      <c r="AT71" s="84"/>
      <c r="AU71" s="94"/>
      <c r="AV71" s="94"/>
      <c r="AW71" s="94"/>
      <c r="AX71" s="94"/>
      <c r="AY71" s="94"/>
      <c r="AZ71" s="94"/>
      <c r="BA71" s="91"/>
      <c r="BB71" s="91">
        <f t="shared" ref="BB71:BC71" si="973">$W71*E$84*$AJ71</f>
        <v>0</v>
      </c>
      <c r="BC71" s="91">
        <f t="shared" si="973"/>
        <v>0</v>
      </c>
      <c r="BD71" s="91">
        <f t="shared" ref="BD71:BF71" si="974">IF(AU71&gt;=D$43,D$43/1000*D$42*$AE71,IF(MOD(AU71,1000)&gt;0.1,$AE71*D$42*(ABS(AU71/1000)+1),$AE71*D$42*ABS(AU71/1000)))</f>
        <v>0</v>
      </c>
      <c r="BE71" s="91">
        <f t="shared" si="974"/>
        <v>0</v>
      </c>
      <c r="BF71" s="91">
        <f t="shared" si="974"/>
        <v>0</v>
      </c>
      <c r="BG71" s="91">
        <f t="shared" si="541"/>
        <v>0</v>
      </c>
      <c r="BH71" s="91">
        <f t="shared" si="542"/>
        <v>0</v>
      </c>
      <c r="BI71" s="91">
        <f t="shared" si="543"/>
        <v>0</v>
      </c>
      <c r="BJ71" s="91">
        <f t="shared" si="544"/>
        <v>0</v>
      </c>
      <c r="BK71" s="91">
        <f t="shared" si="580"/>
        <v>0</v>
      </c>
      <c r="BL71" s="91">
        <f t="shared" ref="BL71:BN71" si="975">$AF71*AU71*D$87</f>
        <v>0</v>
      </c>
      <c r="BM71" s="91">
        <f t="shared" si="975"/>
        <v>0</v>
      </c>
      <c r="BN71" s="91">
        <f t="shared" si="975"/>
        <v>0</v>
      </c>
      <c r="BO71" s="91">
        <f t="shared" si="968"/>
        <v>0</v>
      </c>
      <c r="BP71" s="91">
        <f t="shared" si="547"/>
        <v>0</v>
      </c>
      <c r="BQ71" s="91" t="str">
        <f t="shared" si="358"/>
        <v>#REF!</v>
      </c>
      <c r="BR71" s="91">
        <f t="shared" si="54"/>
        <v>0</v>
      </c>
      <c r="BS71" s="91">
        <f t="shared" si="359"/>
        <v>0</v>
      </c>
      <c r="BT71" s="91">
        <f t="shared" ref="BT71:BV71" si="976">IF($AG71=0,0,IF($AG71=1,D$50*AU71,IF($AG71=2,AU71*D$56,"Error in col x")))</f>
        <v>0</v>
      </c>
      <c r="BU71" s="91">
        <f t="shared" si="976"/>
        <v>0</v>
      </c>
      <c r="BV71" s="91">
        <f t="shared" si="976"/>
        <v>0</v>
      </c>
      <c r="BW71" s="91" t="str">
        <f t="shared" ref="BW71:BX71" si="977">SUM(BQ71,BT71)</f>
        <v>#REF!</v>
      </c>
      <c r="BX71" s="91">
        <f t="shared" si="977"/>
        <v>0</v>
      </c>
      <c r="BY71" s="91"/>
      <c r="BZ71" s="91"/>
      <c r="CA71" s="91"/>
      <c r="CB71" s="91"/>
      <c r="CC71" s="18">
        <f t="shared" si="59"/>
        <v>0</v>
      </c>
      <c r="CD71" s="18">
        <f t="shared" si="60"/>
        <v>1</v>
      </c>
      <c r="CE71" s="18" t="str">
        <f t="shared" si="429"/>
        <v>#N/A</v>
      </c>
      <c r="CF71" s="18"/>
      <c r="CG71" s="18"/>
      <c r="CH71" s="18"/>
      <c r="CI71" s="18"/>
      <c r="CJ71" s="18"/>
      <c r="CK71" s="18"/>
      <c r="CL71" s="18"/>
      <c r="CM71" s="18"/>
      <c r="CN71" s="213">
        <f t="shared" ref="CN71:CU71" si="978">IF($CC71=CN$5,$AV71,0)</f>
        <v>0</v>
      </c>
      <c r="CO71" s="213">
        <f t="shared" si="978"/>
        <v>0</v>
      </c>
      <c r="CP71" s="213">
        <f t="shared" si="978"/>
        <v>0</v>
      </c>
      <c r="CQ71" s="213">
        <f t="shared" si="978"/>
        <v>0</v>
      </c>
      <c r="CR71" s="213">
        <f t="shared" si="978"/>
        <v>0</v>
      </c>
      <c r="CS71" s="213">
        <f t="shared" si="978"/>
        <v>0</v>
      </c>
      <c r="CT71" s="213">
        <f t="shared" si="978"/>
        <v>0</v>
      </c>
      <c r="CU71" s="213">
        <f t="shared" si="978"/>
        <v>0</v>
      </c>
      <c r="CV71" s="213"/>
      <c r="CW71" s="213"/>
      <c r="CX71" s="213"/>
      <c r="CY71" s="213"/>
      <c r="CZ71" s="213"/>
      <c r="DA71" s="213"/>
      <c r="DB71" s="213"/>
      <c r="DC71" s="213">
        <f t="shared" si="907"/>
        <v>0</v>
      </c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>
        <f t="shared" ref="DP71:DU71" si="979">IF($CD71=DP$5,$BR71,0)</f>
        <v>0</v>
      </c>
      <c r="DQ71" s="213">
        <f t="shared" si="979"/>
        <v>0</v>
      </c>
      <c r="DR71" s="213">
        <f t="shared" si="979"/>
        <v>0</v>
      </c>
      <c r="DS71" s="213">
        <f t="shared" si="979"/>
        <v>0</v>
      </c>
      <c r="DT71" s="213">
        <f t="shared" si="979"/>
        <v>0</v>
      </c>
      <c r="DU71" s="213">
        <f t="shared" si="979"/>
        <v>0</v>
      </c>
      <c r="DV71" s="213"/>
      <c r="DW71" s="213"/>
      <c r="DX71" s="213"/>
      <c r="DY71" s="213"/>
      <c r="DZ71" s="213"/>
      <c r="EA71" s="213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</row>
    <row r="72" ht="14.25" customHeight="1">
      <c r="A72" s="18"/>
      <c r="B72" s="18" t="s">
        <v>168</v>
      </c>
      <c r="C72" s="18"/>
      <c r="D72" s="78"/>
      <c r="E72" s="146">
        <f t="shared" ref="E72:F72" si="980">E66</f>
        <v>0.08</v>
      </c>
      <c r="F72" s="146">
        <f t="shared" si="980"/>
        <v>0.08</v>
      </c>
      <c r="G72" s="18"/>
      <c r="H72" s="18"/>
      <c r="I72" s="18" t="s">
        <v>168</v>
      </c>
      <c r="J72" s="18"/>
      <c r="K72" s="78"/>
      <c r="L72" s="146">
        <f t="shared" ref="L72:M72" si="981">L66</f>
        <v>0.08</v>
      </c>
      <c r="M72" s="146">
        <f t="shared" si="981"/>
        <v>0.08</v>
      </c>
      <c r="N72" s="18"/>
      <c r="O72" s="18"/>
      <c r="P72" s="18"/>
      <c r="Q72" s="140"/>
      <c r="R72" s="28"/>
      <c r="S72" s="28"/>
      <c r="T72" s="28"/>
      <c r="U72" s="70"/>
      <c r="V72" s="70"/>
      <c r="W72" s="28"/>
      <c r="X72" s="149"/>
      <c r="Y72" s="77"/>
      <c r="Z72" s="77"/>
      <c r="AA72" s="36"/>
      <c r="AB72" s="36"/>
      <c r="AC72" s="36"/>
      <c r="AD72" s="74"/>
      <c r="AE72" s="28"/>
      <c r="AF72" s="28"/>
      <c r="AG72" s="28"/>
      <c r="AH72" s="28"/>
      <c r="AI72" s="28"/>
      <c r="AJ72" s="28"/>
      <c r="AK72" s="28"/>
      <c r="AL72" s="18"/>
      <c r="AM72" s="28"/>
      <c r="AN72" s="28"/>
      <c r="AO72" s="84"/>
      <c r="AP72" s="85"/>
      <c r="AQ72" s="85"/>
      <c r="AR72" s="85"/>
      <c r="AS72" s="84"/>
      <c r="AT72" s="84"/>
      <c r="AU72" s="94"/>
      <c r="AV72" s="94"/>
      <c r="AW72" s="94"/>
      <c r="AX72" s="94"/>
      <c r="AY72" s="94"/>
      <c r="AZ72" s="94"/>
      <c r="BA72" s="91"/>
      <c r="BB72" s="91">
        <f t="shared" ref="BB72:BC72" si="982">$W72*E$84*$AJ72</f>
        <v>0</v>
      </c>
      <c r="BC72" s="91">
        <f t="shared" si="982"/>
        <v>0</v>
      </c>
      <c r="BD72" s="91">
        <f t="shared" ref="BD72:BF72" si="983">IF(AU72&gt;=D$43,D$43/1000*D$42*$AE72,IF(MOD(AU72,1000)&gt;0.1,$AE72*D$42*(ABS(AU72/1000)+1),$AE72*D$42*ABS(AU72/1000)))</f>
        <v>0</v>
      </c>
      <c r="BE72" s="91">
        <f t="shared" si="983"/>
        <v>0</v>
      </c>
      <c r="BF72" s="91">
        <f t="shared" si="983"/>
        <v>0</v>
      </c>
      <c r="BG72" s="91">
        <f t="shared" si="541"/>
        <v>0</v>
      </c>
      <c r="BH72" s="91">
        <f t="shared" si="542"/>
        <v>0</v>
      </c>
      <c r="BI72" s="91">
        <f t="shared" si="543"/>
        <v>0</v>
      </c>
      <c r="BJ72" s="91">
        <f t="shared" si="544"/>
        <v>0</v>
      </c>
      <c r="BK72" s="91">
        <f t="shared" si="580"/>
        <v>0</v>
      </c>
      <c r="BL72" s="91">
        <f t="shared" ref="BL72:BN72" si="984">$AF72*AU72*D$87</f>
        <v>0</v>
      </c>
      <c r="BM72" s="91">
        <f t="shared" si="984"/>
        <v>0</v>
      </c>
      <c r="BN72" s="91">
        <f t="shared" si="984"/>
        <v>0</v>
      </c>
      <c r="BO72" s="91">
        <f t="shared" si="968"/>
        <v>0</v>
      </c>
      <c r="BP72" s="91">
        <f t="shared" si="547"/>
        <v>0</v>
      </c>
      <c r="BQ72" s="91" t="str">
        <f t="shared" si="358"/>
        <v>#REF!</v>
      </c>
      <c r="BR72" s="91">
        <f t="shared" si="54"/>
        <v>0</v>
      </c>
      <c r="BS72" s="91">
        <f t="shared" si="359"/>
        <v>0</v>
      </c>
      <c r="BT72" s="91">
        <f t="shared" ref="BT72:BV72" si="985">IF($AG72=0,0,IF($AG72=1,D$50*AU72,IF($AG72=2,AU72*D$56,"Error in col x")))</f>
        <v>0</v>
      </c>
      <c r="BU72" s="91">
        <f t="shared" si="985"/>
        <v>0</v>
      </c>
      <c r="BV72" s="91">
        <f t="shared" si="985"/>
        <v>0</v>
      </c>
      <c r="BW72" s="91" t="str">
        <f t="shared" ref="BW72:BX72" si="986">SUM(BQ72,BT72)</f>
        <v>#REF!</v>
      </c>
      <c r="BX72" s="91">
        <f t="shared" si="986"/>
        <v>0</v>
      </c>
      <c r="BY72" s="91"/>
      <c r="BZ72" s="91"/>
      <c r="CA72" s="91"/>
      <c r="CB72" s="91"/>
      <c r="CC72" s="18">
        <f t="shared" si="59"/>
        <v>0</v>
      </c>
      <c r="CD72" s="18">
        <f t="shared" si="60"/>
        <v>1</v>
      </c>
      <c r="CE72" s="18" t="str">
        <f t="shared" si="429"/>
        <v>#N/A</v>
      </c>
      <c r="CF72" s="18"/>
      <c r="CG72" s="18"/>
      <c r="CH72" s="18"/>
      <c r="CI72" s="18"/>
      <c r="CJ72" s="18"/>
      <c r="CK72" s="18"/>
      <c r="CL72" s="18"/>
      <c r="CM72" s="18"/>
      <c r="CN72" s="213">
        <f t="shared" ref="CN72:CU72" si="987">IF($CC72=CN$5,$AV72,0)</f>
        <v>0</v>
      </c>
      <c r="CO72" s="213">
        <f t="shared" si="987"/>
        <v>0</v>
      </c>
      <c r="CP72" s="213">
        <f t="shared" si="987"/>
        <v>0</v>
      </c>
      <c r="CQ72" s="213">
        <f t="shared" si="987"/>
        <v>0</v>
      </c>
      <c r="CR72" s="213">
        <f t="shared" si="987"/>
        <v>0</v>
      </c>
      <c r="CS72" s="213">
        <f t="shared" si="987"/>
        <v>0</v>
      </c>
      <c r="CT72" s="213">
        <f t="shared" si="987"/>
        <v>0</v>
      </c>
      <c r="CU72" s="213">
        <f t="shared" si="987"/>
        <v>0</v>
      </c>
      <c r="CV72" s="213"/>
      <c r="CW72" s="213"/>
      <c r="CX72" s="213"/>
      <c r="CY72" s="213"/>
      <c r="CZ72" s="213"/>
      <c r="DA72" s="213"/>
      <c r="DB72" s="213"/>
      <c r="DC72" s="213">
        <f t="shared" si="907"/>
        <v>0</v>
      </c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>
        <f t="shared" ref="DP72:DU72" si="988">IF($CD72=DP$5,$BR72,0)</f>
        <v>0</v>
      </c>
      <c r="DQ72" s="213">
        <f t="shared" si="988"/>
        <v>0</v>
      </c>
      <c r="DR72" s="213">
        <f t="shared" si="988"/>
        <v>0</v>
      </c>
      <c r="DS72" s="213">
        <f t="shared" si="988"/>
        <v>0</v>
      </c>
      <c r="DT72" s="213">
        <f t="shared" si="988"/>
        <v>0</v>
      </c>
      <c r="DU72" s="213">
        <f t="shared" si="988"/>
        <v>0</v>
      </c>
      <c r="DV72" s="213"/>
      <c r="DW72" s="213"/>
      <c r="DX72" s="213"/>
      <c r="DY72" s="213"/>
      <c r="DZ72" s="213"/>
      <c r="EA72" s="213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</row>
    <row r="73" ht="14.25" customHeight="1">
      <c r="A73" s="18"/>
      <c r="B73" s="126" t="s">
        <v>232</v>
      </c>
      <c r="C73" s="18" t="s">
        <v>1</v>
      </c>
      <c r="D73" s="156">
        <v>13501.92</v>
      </c>
      <c r="E73" s="42">
        <f t="shared" ref="E73:F73" si="989">SUM(D73*E72+D73)</f>
        <v>14582.0736</v>
      </c>
      <c r="F73" s="42">
        <f t="shared" si="989"/>
        <v>15748.63949</v>
      </c>
      <c r="G73" s="126"/>
      <c r="H73" s="126"/>
      <c r="I73" s="126" t="s">
        <v>232</v>
      </c>
      <c r="J73" s="18" t="s">
        <v>1</v>
      </c>
      <c r="K73" s="156">
        <v>13501.92</v>
      </c>
      <c r="L73" s="42">
        <f t="shared" ref="L73:M73" si="990">SUM(K73*L72+K73)</f>
        <v>14582.0736</v>
      </c>
      <c r="M73" s="42">
        <f t="shared" si="990"/>
        <v>15748.63949</v>
      </c>
      <c r="N73" s="18"/>
      <c r="O73" s="126"/>
      <c r="P73" s="18"/>
      <c r="Q73" s="140"/>
      <c r="R73" s="28"/>
      <c r="S73" s="28"/>
      <c r="T73" s="28"/>
      <c r="U73" s="70"/>
      <c r="V73" s="70"/>
      <c r="W73" s="28"/>
      <c r="X73" s="149"/>
      <c r="Y73" s="77"/>
      <c r="Z73" s="77"/>
      <c r="AA73" s="36"/>
      <c r="AB73" s="36"/>
      <c r="AC73" s="36"/>
      <c r="AD73" s="74"/>
      <c r="AE73" s="28"/>
      <c r="AF73" s="28"/>
      <c r="AG73" s="28"/>
      <c r="AH73" s="28"/>
      <c r="AI73" s="28"/>
      <c r="AJ73" s="28"/>
      <c r="AK73" s="28"/>
      <c r="AL73" s="18"/>
      <c r="AM73" s="28"/>
      <c r="AN73" s="28"/>
      <c r="AO73" s="84"/>
      <c r="AP73" s="85"/>
      <c r="AQ73" s="85"/>
      <c r="AR73" s="85"/>
      <c r="AS73" s="84"/>
      <c r="AT73" s="84"/>
      <c r="AU73" s="94"/>
      <c r="AV73" s="94"/>
      <c r="AW73" s="94"/>
      <c r="AX73" s="94"/>
      <c r="AY73" s="94"/>
      <c r="AZ73" s="94"/>
      <c r="BA73" s="91"/>
      <c r="BB73" s="91">
        <f t="shared" ref="BB73:BC73" si="991">$W73*E$84*$AJ73</f>
        <v>0</v>
      </c>
      <c r="BC73" s="91">
        <f t="shared" si="991"/>
        <v>0</v>
      </c>
      <c r="BD73" s="91">
        <f t="shared" ref="BD73:BF73" si="992">IF(AU73&gt;=D$43,D$43/1000*D$42*$AE73,IF(MOD(AU73,1000)&gt;0.1,$AE73*D$42*(ABS(AU73/1000)+1),$AE73*D$42*ABS(AU73/1000)))</f>
        <v>0</v>
      </c>
      <c r="BE73" s="91">
        <f t="shared" si="992"/>
        <v>0</v>
      </c>
      <c r="BF73" s="91">
        <f t="shared" si="992"/>
        <v>0</v>
      </c>
      <c r="BG73" s="91">
        <f t="shared" si="541"/>
        <v>0</v>
      </c>
      <c r="BH73" s="91">
        <f t="shared" si="542"/>
        <v>0</v>
      </c>
      <c r="BI73" s="91">
        <f t="shared" si="543"/>
        <v>0</v>
      </c>
      <c r="BJ73" s="91">
        <f t="shared" si="544"/>
        <v>0</v>
      </c>
      <c r="BK73" s="91">
        <f t="shared" si="580"/>
        <v>0</v>
      </c>
      <c r="BL73" s="91">
        <f t="shared" ref="BL73:BN73" si="993">$AF73*AU73*D$87</f>
        <v>0</v>
      </c>
      <c r="BM73" s="91">
        <f t="shared" si="993"/>
        <v>0</v>
      </c>
      <c r="BN73" s="91">
        <f t="shared" si="993"/>
        <v>0</v>
      </c>
      <c r="BO73" s="91">
        <f t="shared" si="968"/>
        <v>0</v>
      </c>
      <c r="BP73" s="91">
        <f t="shared" si="547"/>
        <v>0</v>
      </c>
      <c r="BQ73" s="91" t="str">
        <f t="shared" si="358"/>
        <v>#REF!</v>
      </c>
      <c r="BR73" s="91">
        <f t="shared" si="54"/>
        <v>0</v>
      </c>
      <c r="BS73" s="91">
        <f t="shared" si="359"/>
        <v>0</v>
      </c>
      <c r="BT73" s="91">
        <f t="shared" ref="BT73:BV73" si="994">IF($AG73=0,0,IF($AG73=1,D$50*AU73,IF($AG73=2,AU73*D$56,"Error in col x")))</f>
        <v>0</v>
      </c>
      <c r="BU73" s="91">
        <f t="shared" si="994"/>
        <v>0</v>
      </c>
      <c r="BV73" s="91">
        <f t="shared" si="994"/>
        <v>0</v>
      </c>
      <c r="BW73" s="91" t="str">
        <f t="shared" ref="BW73:BX73" si="995">SUM(BQ73,BT73)</f>
        <v>#REF!</v>
      </c>
      <c r="BX73" s="91">
        <f t="shared" si="995"/>
        <v>0</v>
      </c>
      <c r="BY73" s="91"/>
      <c r="BZ73" s="91"/>
      <c r="CA73" s="91"/>
      <c r="CB73" s="91"/>
      <c r="CC73" s="18">
        <f t="shared" si="59"/>
        <v>0</v>
      </c>
      <c r="CD73" s="18">
        <f t="shared" si="60"/>
        <v>1</v>
      </c>
      <c r="CE73" s="18" t="str">
        <f t="shared" si="429"/>
        <v>#N/A</v>
      </c>
      <c r="CF73" s="18"/>
      <c r="CG73" s="18"/>
      <c r="CH73" s="18"/>
      <c r="CI73" s="18"/>
      <c r="CJ73" s="18"/>
      <c r="CK73" s="18"/>
      <c r="CL73" s="18"/>
      <c r="CM73" s="18"/>
      <c r="CN73" s="213">
        <f t="shared" ref="CN73:CU73" si="996">IF($CC73=CN$5,$AV73,0)</f>
        <v>0</v>
      </c>
      <c r="CO73" s="213">
        <f t="shared" si="996"/>
        <v>0</v>
      </c>
      <c r="CP73" s="213">
        <f t="shared" si="996"/>
        <v>0</v>
      </c>
      <c r="CQ73" s="213">
        <f t="shared" si="996"/>
        <v>0</v>
      </c>
      <c r="CR73" s="213">
        <f t="shared" si="996"/>
        <v>0</v>
      </c>
      <c r="CS73" s="213">
        <f t="shared" si="996"/>
        <v>0</v>
      </c>
      <c r="CT73" s="213">
        <f t="shared" si="996"/>
        <v>0</v>
      </c>
      <c r="CU73" s="213">
        <f t="shared" si="996"/>
        <v>0</v>
      </c>
      <c r="CV73" s="213"/>
      <c r="CW73" s="213"/>
      <c r="CX73" s="213"/>
      <c r="CY73" s="213"/>
      <c r="CZ73" s="213"/>
      <c r="DA73" s="213"/>
      <c r="DB73" s="213"/>
      <c r="DC73" s="213">
        <f t="shared" si="907"/>
        <v>0</v>
      </c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>
        <f t="shared" ref="DP73:DU73" si="997">IF($CD73=DP$5,$BR73,0)</f>
        <v>0</v>
      </c>
      <c r="DQ73" s="213">
        <f t="shared" si="997"/>
        <v>0</v>
      </c>
      <c r="DR73" s="213">
        <f t="shared" si="997"/>
        <v>0</v>
      </c>
      <c r="DS73" s="213">
        <f t="shared" si="997"/>
        <v>0</v>
      </c>
      <c r="DT73" s="213">
        <f t="shared" si="997"/>
        <v>0</v>
      </c>
      <c r="DU73" s="213">
        <f t="shared" si="997"/>
        <v>0</v>
      </c>
      <c r="DV73" s="213"/>
      <c r="DW73" s="213"/>
      <c r="DX73" s="213"/>
      <c r="DY73" s="213"/>
      <c r="DZ73" s="213"/>
      <c r="EA73" s="213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</row>
    <row r="74" ht="14.25" customHeight="1">
      <c r="A74" s="18"/>
      <c r="B74" s="18" t="s">
        <v>235</v>
      </c>
      <c r="C74" s="18"/>
      <c r="D74" s="214">
        <v>0.88</v>
      </c>
      <c r="E74" s="214">
        <v>0.86</v>
      </c>
      <c r="F74" s="214">
        <v>0.86</v>
      </c>
      <c r="G74" s="126"/>
      <c r="H74" s="126"/>
      <c r="I74" s="18" t="s">
        <v>235</v>
      </c>
      <c r="J74" s="18"/>
      <c r="K74" s="214">
        <v>0.88</v>
      </c>
      <c r="L74" s="214">
        <v>0.86</v>
      </c>
      <c r="M74" s="214">
        <v>0.86</v>
      </c>
      <c r="N74" s="18"/>
      <c r="O74" s="126"/>
      <c r="P74" s="18"/>
      <c r="Q74" s="140"/>
      <c r="R74" s="28"/>
      <c r="S74" s="28"/>
      <c r="T74" s="28"/>
      <c r="U74" s="70"/>
      <c r="V74" s="70"/>
      <c r="W74" s="28"/>
      <c r="X74" s="149"/>
      <c r="Y74" s="77"/>
      <c r="Z74" s="77"/>
      <c r="AA74" s="36"/>
      <c r="AB74" s="36"/>
      <c r="AC74" s="36"/>
      <c r="AD74" s="74"/>
      <c r="AE74" s="28"/>
      <c r="AF74" s="28"/>
      <c r="AG74" s="28"/>
      <c r="AH74" s="28"/>
      <c r="AI74" s="28"/>
      <c r="AJ74" s="28"/>
      <c r="AK74" s="28"/>
      <c r="AL74" s="18"/>
      <c r="AM74" s="28"/>
      <c r="AN74" s="28"/>
      <c r="AO74" s="84"/>
      <c r="AP74" s="85"/>
      <c r="AQ74" s="85"/>
      <c r="AR74" s="85"/>
      <c r="AS74" s="84"/>
      <c r="AT74" s="84"/>
      <c r="AU74" s="94"/>
      <c r="AV74" s="94"/>
      <c r="AW74" s="94"/>
      <c r="AX74" s="94"/>
      <c r="AY74" s="94"/>
      <c r="AZ74" s="94"/>
      <c r="BA74" s="91"/>
      <c r="BB74" s="91">
        <f t="shared" ref="BB74:BC74" si="998">$W74*E$84*$AJ74</f>
        <v>0</v>
      </c>
      <c r="BC74" s="91">
        <f t="shared" si="998"/>
        <v>0</v>
      </c>
      <c r="BD74" s="91">
        <f t="shared" ref="BD74:BF74" si="999">IF(AU74&gt;=D$43,D$43/1000*D$42*$AE74,IF(MOD(AU74,1000)&gt;0.1,$AE74*D$42*(ABS(AU74/1000)+1),$AE74*D$42*ABS(AU74/1000)))</f>
        <v>0</v>
      </c>
      <c r="BE74" s="91">
        <f t="shared" si="999"/>
        <v>0</v>
      </c>
      <c r="BF74" s="91">
        <f t="shared" si="999"/>
        <v>0</v>
      </c>
      <c r="BG74" s="91">
        <f t="shared" si="541"/>
        <v>0</v>
      </c>
      <c r="BH74" s="91">
        <f t="shared" si="542"/>
        <v>0</v>
      </c>
      <c r="BI74" s="91">
        <f t="shared" si="543"/>
        <v>0</v>
      </c>
      <c r="BJ74" s="91">
        <f t="shared" si="544"/>
        <v>0</v>
      </c>
      <c r="BK74" s="91">
        <f t="shared" si="580"/>
        <v>0</v>
      </c>
      <c r="BL74" s="91">
        <f t="shared" ref="BL74:BN74" si="1000">$AF74*AU74*D$87</f>
        <v>0</v>
      </c>
      <c r="BM74" s="91">
        <f t="shared" si="1000"/>
        <v>0</v>
      </c>
      <c r="BN74" s="91">
        <f t="shared" si="1000"/>
        <v>0</v>
      </c>
      <c r="BO74" s="91">
        <f t="shared" si="968"/>
        <v>0</v>
      </c>
      <c r="BP74" s="91">
        <f t="shared" si="547"/>
        <v>0</v>
      </c>
      <c r="BQ74" s="91" t="str">
        <f t="shared" si="358"/>
        <v>#REF!</v>
      </c>
      <c r="BR74" s="91">
        <f t="shared" si="54"/>
        <v>0</v>
      </c>
      <c r="BS74" s="91">
        <f t="shared" si="359"/>
        <v>0</v>
      </c>
      <c r="BT74" s="91">
        <f t="shared" ref="BT74:BV74" si="1001">IF($AG74=0,0,IF($AG74=1,D$50*AU74,IF($AG74=2,AU74*D$56,"Error in col x")))</f>
        <v>0</v>
      </c>
      <c r="BU74" s="91">
        <f t="shared" si="1001"/>
        <v>0</v>
      </c>
      <c r="BV74" s="91">
        <f t="shared" si="1001"/>
        <v>0</v>
      </c>
      <c r="BW74" s="91" t="str">
        <f t="shared" ref="BW74:BX74" si="1002">SUM(BQ74,BT74)</f>
        <v>#REF!</v>
      </c>
      <c r="BX74" s="91">
        <f t="shared" si="1002"/>
        <v>0</v>
      </c>
      <c r="BY74" s="91"/>
      <c r="BZ74" s="91"/>
      <c r="CA74" s="91"/>
      <c r="CB74" s="91"/>
      <c r="CC74" s="18">
        <f t="shared" si="59"/>
        <v>0</v>
      </c>
      <c r="CD74" s="18">
        <f t="shared" si="60"/>
        <v>1</v>
      </c>
      <c r="CE74" s="18" t="str">
        <f t="shared" si="429"/>
        <v>#N/A</v>
      </c>
      <c r="CF74" s="18"/>
      <c r="CG74" s="18"/>
      <c r="CH74" s="18"/>
      <c r="CI74" s="18"/>
      <c r="CJ74" s="18"/>
      <c r="CK74" s="18"/>
      <c r="CL74" s="18"/>
      <c r="CM74" s="18"/>
      <c r="CN74" s="213">
        <f t="shared" ref="CN74:CU74" si="1003">IF($CC74=CN$5,$AV74,0)</f>
        <v>0</v>
      </c>
      <c r="CO74" s="213">
        <f t="shared" si="1003"/>
        <v>0</v>
      </c>
      <c r="CP74" s="213">
        <f t="shared" si="1003"/>
        <v>0</v>
      </c>
      <c r="CQ74" s="213">
        <f t="shared" si="1003"/>
        <v>0</v>
      </c>
      <c r="CR74" s="213">
        <f t="shared" si="1003"/>
        <v>0</v>
      </c>
      <c r="CS74" s="213">
        <f t="shared" si="1003"/>
        <v>0</v>
      </c>
      <c r="CT74" s="213">
        <f t="shared" si="1003"/>
        <v>0</v>
      </c>
      <c r="CU74" s="213">
        <f t="shared" si="1003"/>
        <v>0</v>
      </c>
      <c r="CV74" s="213"/>
      <c r="CW74" s="213"/>
      <c r="CX74" s="213"/>
      <c r="CY74" s="213"/>
      <c r="CZ74" s="213"/>
      <c r="DA74" s="213"/>
      <c r="DB74" s="213"/>
      <c r="DC74" s="213">
        <f t="shared" si="907"/>
        <v>0</v>
      </c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>
        <f t="shared" ref="DP74:DU74" si="1004">IF($CD74=DP$5,$BR74,0)</f>
        <v>0</v>
      </c>
      <c r="DQ74" s="213">
        <f t="shared" si="1004"/>
        <v>0</v>
      </c>
      <c r="DR74" s="213">
        <f t="shared" si="1004"/>
        <v>0</v>
      </c>
      <c r="DS74" s="213">
        <f t="shared" si="1004"/>
        <v>0</v>
      </c>
      <c r="DT74" s="213">
        <f t="shared" si="1004"/>
        <v>0</v>
      </c>
      <c r="DU74" s="213">
        <f t="shared" si="1004"/>
        <v>0</v>
      </c>
      <c r="DV74" s="213"/>
      <c r="DW74" s="213"/>
      <c r="DX74" s="213"/>
      <c r="DY74" s="213"/>
      <c r="DZ74" s="213"/>
      <c r="EA74" s="213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</row>
    <row r="75" ht="13.5" customHeight="1">
      <c r="A75" s="18"/>
      <c r="B75" s="18" t="s">
        <v>235</v>
      </c>
      <c r="C75" s="18"/>
      <c r="D75" s="42">
        <f t="shared" ref="D75:F75" si="1005">D74*D73</f>
        <v>11881.6896</v>
      </c>
      <c r="E75" s="42">
        <f t="shared" si="1005"/>
        <v>12540.5833</v>
      </c>
      <c r="F75" s="42">
        <f t="shared" si="1005"/>
        <v>13543.82996</v>
      </c>
      <c r="G75" s="126"/>
      <c r="H75" s="126"/>
      <c r="I75" s="18" t="s">
        <v>235</v>
      </c>
      <c r="J75" s="18"/>
      <c r="K75" s="42">
        <f t="shared" ref="K75:M75" si="1006">K74*K73</f>
        <v>11881.6896</v>
      </c>
      <c r="L75" s="42">
        <f t="shared" si="1006"/>
        <v>12540.5833</v>
      </c>
      <c r="M75" s="42">
        <f t="shared" si="1006"/>
        <v>13543.82996</v>
      </c>
      <c r="N75" s="18"/>
      <c r="O75" s="126"/>
      <c r="P75" s="126"/>
      <c r="Q75" s="140"/>
      <c r="R75" s="28"/>
      <c r="S75" s="28"/>
      <c r="T75" s="28"/>
      <c r="U75" s="70"/>
      <c r="V75" s="70"/>
      <c r="W75" s="28"/>
      <c r="X75" s="149"/>
      <c r="Y75" s="77"/>
      <c r="Z75" s="77"/>
      <c r="AA75" s="36"/>
      <c r="AB75" s="36"/>
      <c r="AC75" s="36"/>
      <c r="AD75" s="74"/>
      <c r="AE75" s="28"/>
      <c r="AF75" s="28"/>
      <c r="AG75" s="28"/>
      <c r="AH75" s="28"/>
      <c r="AI75" s="28"/>
      <c r="AJ75" s="28"/>
      <c r="AK75" s="28"/>
      <c r="AL75" s="18"/>
      <c r="AM75" s="28"/>
      <c r="AN75" s="28"/>
      <c r="AO75" s="84"/>
      <c r="AP75" s="85"/>
      <c r="AQ75" s="85"/>
      <c r="AR75" s="85"/>
      <c r="AS75" s="84"/>
      <c r="AT75" s="84"/>
      <c r="AU75" s="94"/>
      <c r="AV75" s="94"/>
      <c r="AW75" s="94"/>
      <c r="AX75" s="94"/>
      <c r="AY75" s="94"/>
      <c r="AZ75" s="94"/>
      <c r="BA75" s="91"/>
      <c r="BB75" s="91">
        <f t="shared" ref="BB75:BC75" si="1007">$W75*E$84*$AJ75</f>
        <v>0</v>
      </c>
      <c r="BC75" s="91">
        <f t="shared" si="1007"/>
        <v>0</v>
      </c>
      <c r="BD75" s="91">
        <f t="shared" ref="BD75:BF75" si="1008">IF(AU75&gt;=D$43,D$43/1000*D$42*$AE75,IF(MOD(AU75,1000)&gt;0.1,$AE75*D$42*(ABS(AU75/1000)+1),$AE75*D$42*ABS(AU75/1000)))</f>
        <v>0</v>
      </c>
      <c r="BE75" s="91">
        <f t="shared" si="1008"/>
        <v>0</v>
      </c>
      <c r="BF75" s="91">
        <f t="shared" si="1008"/>
        <v>0</v>
      </c>
      <c r="BG75" s="91">
        <f t="shared" si="541"/>
        <v>0</v>
      </c>
      <c r="BH75" s="91">
        <f t="shared" si="542"/>
        <v>0</v>
      </c>
      <c r="BI75" s="91">
        <f t="shared" si="543"/>
        <v>0</v>
      </c>
      <c r="BJ75" s="91">
        <f t="shared" si="544"/>
        <v>0</v>
      </c>
      <c r="BK75" s="91">
        <f t="shared" si="580"/>
        <v>0</v>
      </c>
      <c r="BL75" s="91">
        <f t="shared" ref="BL75:BN75" si="1009">$AF75*AU75*D$87</f>
        <v>0</v>
      </c>
      <c r="BM75" s="91">
        <f t="shared" si="1009"/>
        <v>0</v>
      </c>
      <c r="BN75" s="91">
        <f t="shared" si="1009"/>
        <v>0</v>
      </c>
      <c r="BO75" s="91">
        <f t="shared" si="968"/>
        <v>0</v>
      </c>
      <c r="BP75" s="91">
        <f t="shared" si="547"/>
        <v>0</v>
      </c>
      <c r="BQ75" s="91" t="str">
        <f t="shared" si="358"/>
        <v>#REF!</v>
      </c>
      <c r="BR75" s="91">
        <f t="shared" si="54"/>
        <v>0</v>
      </c>
      <c r="BS75" s="91">
        <f t="shared" si="359"/>
        <v>0</v>
      </c>
      <c r="BT75" s="91">
        <f t="shared" ref="BT75:BV75" si="1010">IF($AG75=0,0,IF($AG75=1,D$50*AU75,IF($AG75=2,AU75*D$56,"Error in col x")))</f>
        <v>0</v>
      </c>
      <c r="BU75" s="91">
        <f t="shared" si="1010"/>
        <v>0</v>
      </c>
      <c r="BV75" s="91">
        <f t="shared" si="1010"/>
        <v>0</v>
      </c>
      <c r="BW75" s="91" t="str">
        <f t="shared" ref="BW75:BX75" si="1011">SUM(BQ75,BT75)</f>
        <v>#REF!</v>
      </c>
      <c r="BX75" s="91">
        <f t="shared" si="1011"/>
        <v>0</v>
      </c>
      <c r="BY75" s="91"/>
      <c r="BZ75" s="91"/>
      <c r="CA75" s="91"/>
      <c r="CB75" s="91"/>
      <c r="CC75" s="18">
        <f t="shared" si="59"/>
        <v>0</v>
      </c>
      <c r="CD75" s="18">
        <f t="shared" si="60"/>
        <v>1</v>
      </c>
      <c r="CE75" s="18" t="str">
        <f t="shared" si="429"/>
        <v>#N/A</v>
      </c>
      <c r="CF75" s="18"/>
      <c r="CG75" s="18"/>
      <c r="CH75" s="18"/>
      <c r="CI75" s="18"/>
      <c r="CJ75" s="18"/>
      <c r="CK75" s="18"/>
      <c r="CL75" s="18"/>
      <c r="CM75" s="18"/>
      <c r="CN75" s="213">
        <f t="shared" ref="CN75:CU75" si="1012">IF($CC75=CN$5,$AV75,0)</f>
        <v>0</v>
      </c>
      <c r="CO75" s="213">
        <f t="shared" si="1012"/>
        <v>0</v>
      </c>
      <c r="CP75" s="213">
        <f t="shared" si="1012"/>
        <v>0</v>
      </c>
      <c r="CQ75" s="213">
        <f t="shared" si="1012"/>
        <v>0</v>
      </c>
      <c r="CR75" s="213">
        <f t="shared" si="1012"/>
        <v>0</v>
      </c>
      <c r="CS75" s="213">
        <f t="shared" si="1012"/>
        <v>0</v>
      </c>
      <c r="CT75" s="213">
        <f t="shared" si="1012"/>
        <v>0</v>
      </c>
      <c r="CU75" s="213">
        <f t="shared" si="1012"/>
        <v>0</v>
      </c>
      <c r="CV75" s="213"/>
      <c r="CW75" s="213"/>
      <c r="CX75" s="213"/>
      <c r="CY75" s="213"/>
      <c r="CZ75" s="213"/>
      <c r="DA75" s="213"/>
      <c r="DB75" s="213"/>
      <c r="DC75" s="213">
        <f t="shared" si="907"/>
        <v>0</v>
      </c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>
        <f t="shared" ref="DP75:DU75" si="1013">IF($CD75=DP$5,$BR75,0)</f>
        <v>0</v>
      </c>
      <c r="DQ75" s="213">
        <f t="shared" si="1013"/>
        <v>0</v>
      </c>
      <c r="DR75" s="213">
        <f t="shared" si="1013"/>
        <v>0</v>
      </c>
      <c r="DS75" s="213">
        <f t="shared" si="1013"/>
        <v>0</v>
      </c>
      <c r="DT75" s="213">
        <f t="shared" si="1013"/>
        <v>0</v>
      </c>
      <c r="DU75" s="213">
        <f t="shared" si="1013"/>
        <v>0</v>
      </c>
      <c r="DV75" s="213"/>
      <c r="DW75" s="213"/>
      <c r="DX75" s="213"/>
      <c r="DY75" s="213"/>
      <c r="DZ75" s="213"/>
      <c r="EA75" s="213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</row>
    <row r="76" ht="12.75" customHeight="1">
      <c r="A76" s="18"/>
      <c r="B76" s="18"/>
      <c r="C76" s="18"/>
      <c r="D76" s="28"/>
      <c r="E76" s="28"/>
      <c r="F76" s="28"/>
      <c r="G76" s="126"/>
      <c r="H76" s="126"/>
      <c r="I76" s="18"/>
      <c r="J76" s="18"/>
      <c r="K76" s="28"/>
      <c r="L76" s="28"/>
      <c r="M76" s="28"/>
      <c r="N76" s="18"/>
      <c r="O76" s="126"/>
      <c r="P76" s="126"/>
      <c r="Q76" s="140"/>
      <c r="R76" s="28"/>
      <c r="S76" s="28"/>
      <c r="T76" s="28"/>
      <c r="U76" s="70"/>
      <c r="V76" s="70"/>
      <c r="W76" s="28"/>
      <c r="X76" s="149"/>
      <c r="Y76" s="77"/>
      <c r="Z76" s="77"/>
      <c r="AA76" s="36"/>
      <c r="AB76" s="36"/>
      <c r="AC76" s="36"/>
      <c r="AD76" s="74"/>
      <c r="AE76" s="28"/>
      <c r="AF76" s="28"/>
      <c r="AG76" s="28"/>
      <c r="AH76" s="28"/>
      <c r="AI76" s="28"/>
      <c r="AJ76" s="28"/>
      <c r="AK76" s="28"/>
      <c r="AL76" s="18"/>
      <c r="AM76" s="28"/>
      <c r="AN76" s="28"/>
      <c r="AO76" s="84"/>
      <c r="AP76" s="85"/>
      <c r="AQ76" s="85"/>
      <c r="AR76" s="85"/>
      <c r="AS76" s="84"/>
      <c r="AT76" s="84"/>
      <c r="AU76" s="94"/>
      <c r="AV76" s="94"/>
      <c r="AW76" s="94"/>
      <c r="AX76" s="94"/>
      <c r="AY76" s="94"/>
      <c r="AZ76" s="94"/>
      <c r="BA76" s="91"/>
      <c r="BB76" s="91">
        <f t="shared" ref="BB76:BC76" si="1014">$W76*E$84*$AJ76</f>
        <v>0</v>
      </c>
      <c r="BC76" s="91">
        <f t="shared" si="1014"/>
        <v>0</v>
      </c>
      <c r="BD76" s="91">
        <f t="shared" ref="BD76:BF76" si="1015">IF(AU76&gt;=D$43,D$43/1000*D$42*$AE76,IF(MOD(AU76,1000)&gt;0.1,$AE76*D$42*(ABS(AU76/1000)+1),$AE76*D$42*ABS(AU76/1000)))</f>
        <v>0</v>
      </c>
      <c r="BE76" s="91">
        <f t="shared" si="1015"/>
        <v>0</v>
      </c>
      <c r="BF76" s="91">
        <f t="shared" si="1015"/>
        <v>0</v>
      </c>
      <c r="BG76" s="91">
        <f t="shared" si="541"/>
        <v>0</v>
      </c>
      <c r="BH76" s="91">
        <f t="shared" si="542"/>
        <v>0</v>
      </c>
      <c r="BI76" s="91">
        <f t="shared" si="543"/>
        <v>0</v>
      </c>
      <c r="BJ76" s="91">
        <f t="shared" si="544"/>
        <v>0</v>
      </c>
      <c r="BK76" s="91">
        <f t="shared" si="580"/>
        <v>0</v>
      </c>
      <c r="BL76" s="91">
        <f t="shared" ref="BL76:BN76" si="1016">$AF76*AU76*D$87</f>
        <v>0</v>
      </c>
      <c r="BM76" s="91">
        <f t="shared" si="1016"/>
        <v>0</v>
      </c>
      <c r="BN76" s="91">
        <f t="shared" si="1016"/>
        <v>0</v>
      </c>
      <c r="BO76" s="91">
        <f t="shared" si="968"/>
        <v>0</v>
      </c>
      <c r="BP76" s="91">
        <f t="shared" si="547"/>
        <v>0</v>
      </c>
      <c r="BQ76" s="91" t="str">
        <f t="shared" si="358"/>
        <v>#REF!</v>
      </c>
      <c r="BR76" s="91">
        <f t="shared" si="54"/>
        <v>0</v>
      </c>
      <c r="BS76" s="91">
        <f t="shared" si="359"/>
        <v>0</v>
      </c>
      <c r="BT76" s="91">
        <f t="shared" ref="BT76:BV76" si="1017">IF($AG76=0,0,IF($AG76=1,D$50*AU76,IF($AG76=2,AU76*D$56,"Error in col x")))</f>
        <v>0</v>
      </c>
      <c r="BU76" s="91">
        <f t="shared" si="1017"/>
        <v>0</v>
      </c>
      <c r="BV76" s="91">
        <f t="shared" si="1017"/>
        <v>0</v>
      </c>
      <c r="BW76" s="91" t="str">
        <f t="shared" ref="BW76:BX76" si="1018">SUM(BQ76,BT76)</f>
        <v>#REF!</v>
      </c>
      <c r="BX76" s="91">
        <f t="shared" si="1018"/>
        <v>0</v>
      </c>
      <c r="BY76" s="91"/>
      <c r="BZ76" s="91"/>
      <c r="CA76" s="91"/>
      <c r="CB76" s="91"/>
      <c r="CC76" s="18">
        <f t="shared" si="59"/>
        <v>0</v>
      </c>
      <c r="CD76" s="18">
        <f t="shared" si="60"/>
        <v>1</v>
      </c>
      <c r="CE76" s="18" t="str">
        <f t="shared" si="429"/>
        <v>#N/A</v>
      </c>
      <c r="CF76" s="18"/>
      <c r="CG76" s="18"/>
      <c r="CH76" s="18"/>
      <c r="CI76" s="18"/>
      <c r="CJ76" s="18"/>
      <c r="CK76" s="18"/>
      <c r="CL76" s="18"/>
      <c r="CM76" s="18"/>
      <c r="CN76" s="213">
        <f t="shared" ref="CN76:CU76" si="1019">IF($CC76=CN$5,$AV76,0)</f>
        <v>0</v>
      </c>
      <c r="CO76" s="213">
        <f t="shared" si="1019"/>
        <v>0</v>
      </c>
      <c r="CP76" s="213">
        <f t="shared" si="1019"/>
        <v>0</v>
      </c>
      <c r="CQ76" s="213">
        <f t="shared" si="1019"/>
        <v>0</v>
      </c>
      <c r="CR76" s="213">
        <f t="shared" si="1019"/>
        <v>0</v>
      </c>
      <c r="CS76" s="213">
        <f t="shared" si="1019"/>
        <v>0</v>
      </c>
      <c r="CT76" s="213">
        <f t="shared" si="1019"/>
        <v>0</v>
      </c>
      <c r="CU76" s="213">
        <f t="shared" si="1019"/>
        <v>0</v>
      </c>
      <c r="CV76" s="213"/>
      <c r="CW76" s="213"/>
      <c r="CX76" s="213"/>
      <c r="CY76" s="213"/>
      <c r="CZ76" s="213"/>
      <c r="DA76" s="213"/>
      <c r="DB76" s="213"/>
      <c r="DC76" s="213">
        <f t="shared" si="907"/>
        <v>0</v>
      </c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>
        <f t="shared" ref="DP76:DU76" si="1020">IF($CD76=DP$5,$BR76,0)</f>
        <v>0</v>
      </c>
      <c r="DQ76" s="213">
        <f t="shared" si="1020"/>
        <v>0</v>
      </c>
      <c r="DR76" s="213">
        <f t="shared" si="1020"/>
        <v>0</v>
      </c>
      <c r="DS76" s="213">
        <f t="shared" si="1020"/>
        <v>0</v>
      </c>
      <c r="DT76" s="213">
        <f t="shared" si="1020"/>
        <v>0</v>
      </c>
      <c r="DU76" s="213">
        <f t="shared" si="1020"/>
        <v>0</v>
      </c>
      <c r="DV76" s="213"/>
      <c r="DW76" s="213"/>
      <c r="DX76" s="213"/>
      <c r="DY76" s="213"/>
      <c r="DZ76" s="213"/>
      <c r="EA76" s="213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</row>
    <row r="77" ht="13.5" customHeight="1">
      <c r="A77" s="18"/>
      <c r="B77" s="112" t="s">
        <v>245</v>
      </c>
      <c r="C77" s="18"/>
      <c r="D77" s="28"/>
      <c r="E77" s="28"/>
      <c r="F77" s="28"/>
      <c r="G77" s="126"/>
      <c r="H77" s="126"/>
      <c r="I77" s="112" t="s">
        <v>246</v>
      </c>
      <c r="J77" s="18"/>
      <c r="K77" s="28"/>
      <c r="L77" s="28"/>
      <c r="M77" s="28"/>
      <c r="N77" s="18"/>
      <c r="O77" s="126"/>
      <c r="P77" s="126"/>
      <c r="Q77" s="140"/>
      <c r="R77" s="28"/>
      <c r="S77" s="28"/>
      <c r="T77" s="28"/>
      <c r="U77" s="70"/>
      <c r="V77" s="70"/>
      <c r="W77" s="28"/>
      <c r="X77" s="149"/>
      <c r="Y77" s="77"/>
      <c r="Z77" s="77"/>
      <c r="AA77" s="36"/>
      <c r="AB77" s="36"/>
      <c r="AC77" s="36"/>
      <c r="AD77" s="74"/>
      <c r="AE77" s="28"/>
      <c r="AF77" s="28"/>
      <c r="AG77" s="28"/>
      <c r="AH77" s="28"/>
      <c r="AI77" s="28"/>
      <c r="AJ77" s="28"/>
      <c r="AK77" s="28"/>
      <c r="AL77" s="40" t="s">
        <v>167</v>
      </c>
      <c r="AM77" s="28"/>
      <c r="AN77" s="28"/>
      <c r="AO77" s="84"/>
      <c r="AP77" s="85"/>
      <c r="AQ77" s="85"/>
      <c r="AR77" s="85"/>
      <c r="AS77" s="84"/>
      <c r="AT77" s="84"/>
      <c r="AU77" s="94"/>
      <c r="AV77" s="94"/>
      <c r="AW77" s="94"/>
      <c r="AX77" s="94"/>
      <c r="AY77" s="94"/>
      <c r="AZ77" s="94"/>
      <c r="BA77" s="91"/>
      <c r="BB77" s="91">
        <f t="shared" ref="BB77:BC77" si="1021">$W77*E$84*$AJ77</f>
        <v>0</v>
      </c>
      <c r="BC77" s="91">
        <f t="shared" si="1021"/>
        <v>0</v>
      </c>
      <c r="BD77" s="91">
        <f t="shared" ref="BD77:BF77" si="1022">IF(AU77&gt;=D$43,D$43/1000*D$42*$AE77,IF(MOD(AU77,1000)&gt;0.1,$AE77*D$42*(ABS(AU77/1000)+1),$AE77*D$42*ABS(AU77/1000)))</f>
        <v>0</v>
      </c>
      <c r="BE77" s="91">
        <f t="shared" si="1022"/>
        <v>0</v>
      </c>
      <c r="BF77" s="91">
        <f t="shared" si="1022"/>
        <v>0</v>
      </c>
      <c r="BG77" s="91">
        <f t="shared" si="541"/>
        <v>0</v>
      </c>
      <c r="BH77" s="91">
        <f t="shared" si="542"/>
        <v>0</v>
      </c>
      <c r="BI77" s="91">
        <f t="shared" si="543"/>
        <v>0</v>
      </c>
      <c r="BJ77" s="91">
        <f t="shared" si="544"/>
        <v>0</v>
      </c>
      <c r="BK77" s="91">
        <f t="shared" si="580"/>
        <v>0</v>
      </c>
      <c r="BL77" s="91">
        <f t="shared" ref="BL77:BN77" si="1023">$AF77*AU77*D$87</f>
        <v>0</v>
      </c>
      <c r="BM77" s="91">
        <f t="shared" si="1023"/>
        <v>0</v>
      </c>
      <c r="BN77" s="91">
        <f t="shared" si="1023"/>
        <v>0</v>
      </c>
      <c r="BO77" s="91">
        <f t="shared" si="968"/>
        <v>0</v>
      </c>
      <c r="BP77" s="91">
        <f t="shared" si="547"/>
        <v>0</v>
      </c>
      <c r="BQ77" s="91" t="str">
        <f t="shared" si="358"/>
        <v>#REF!</v>
      </c>
      <c r="BR77" s="91">
        <f t="shared" si="54"/>
        <v>0</v>
      </c>
      <c r="BS77" s="91">
        <f t="shared" si="359"/>
        <v>0</v>
      </c>
      <c r="BT77" s="91">
        <f t="shared" ref="BT77:BV77" si="1024">IF($AG77=0,0,IF($AG77=1,D$50*AU77,IF($AG77=2,AU77*D$56,"Error in col x")))</f>
        <v>0</v>
      </c>
      <c r="BU77" s="91">
        <f t="shared" si="1024"/>
        <v>0</v>
      </c>
      <c r="BV77" s="91">
        <f t="shared" si="1024"/>
        <v>0</v>
      </c>
      <c r="BW77" s="91" t="str">
        <f t="shared" ref="BW77:BX77" si="1025">SUM(BQ77,BT77)</f>
        <v>#REF!</v>
      </c>
      <c r="BX77" s="91">
        <f t="shared" si="1025"/>
        <v>0</v>
      </c>
      <c r="BY77" s="91"/>
      <c r="BZ77" s="91"/>
      <c r="CA77" s="91"/>
      <c r="CB77" s="91"/>
      <c r="CC77" s="18">
        <f t="shared" si="59"/>
        <v>0</v>
      </c>
      <c r="CD77" s="18">
        <f t="shared" si="60"/>
        <v>1</v>
      </c>
      <c r="CE77" s="18" t="str">
        <f t="shared" si="429"/>
        <v>#N/A</v>
      </c>
      <c r="CF77" s="18"/>
      <c r="CG77" s="18"/>
      <c r="CH77" s="18"/>
      <c r="CI77" s="18"/>
      <c r="CJ77" s="18"/>
      <c r="CK77" s="18"/>
      <c r="CL77" s="18"/>
      <c r="CM77" s="18"/>
      <c r="CN77" s="213">
        <f t="shared" ref="CN77:CU77" si="1026">IF($CC77=CN$5,$AV77,0)</f>
        <v>0</v>
      </c>
      <c r="CO77" s="213">
        <f t="shared" si="1026"/>
        <v>0</v>
      </c>
      <c r="CP77" s="213">
        <f t="shared" si="1026"/>
        <v>0</v>
      </c>
      <c r="CQ77" s="213">
        <f t="shared" si="1026"/>
        <v>0</v>
      </c>
      <c r="CR77" s="213">
        <f t="shared" si="1026"/>
        <v>0</v>
      </c>
      <c r="CS77" s="213">
        <f t="shared" si="1026"/>
        <v>0</v>
      </c>
      <c r="CT77" s="213">
        <f t="shared" si="1026"/>
        <v>0</v>
      </c>
      <c r="CU77" s="213">
        <f t="shared" si="1026"/>
        <v>0</v>
      </c>
      <c r="CV77" s="213"/>
      <c r="CW77" s="213"/>
      <c r="CX77" s="213"/>
      <c r="CY77" s="213"/>
      <c r="CZ77" s="213"/>
      <c r="DA77" s="213"/>
      <c r="DB77" s="213"/>
      <c r="DC77" s="213">
        <f t="shared" si="907"/>
        <v>0</v>
      </c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>
        <f t="shared" ref="DP77:DU77" si="1027">IF($CD77=DP$5,$BR77,0)</f>
        <v>0</v>
      </c>
      <c r="DQ77" s="213">
        <f t="shared" si="1027"/>
        <v>0</v>
      </c>
      <c r="DR77" s="213">
        <f t="shared" si="1027"/>
        <v>0</v>
      </c>
      <c r="DS77" s="213">
        <f t="shared" si="1027"/>
        <v>0</v>
      </c>
      <c r="DT77" s="213">
        <f t="shared" si="1027"/>
        <v>0</v>
      </c>
      <c r="DU77" s="213">
        <f t="shared" si="1027"/>
        <v>0</v>
      </c>
      <c r="DV77" s="213"/>
      <c r="DW77" s="213"/>
      <c r="DX77" s="213"/>
      <c r="DY77" s="213"/>
      <c r="DZ77" s="213"/>
      <c r="EA77" s="213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</row>
    <row r="78" ht="14.25" customHeight="1">
      <c r="A78" s="18"/>
      <c r="B78" s="18" t="s">
        <v>168</v>
      </c>
      <c r="C78" s="18"/>
      <c r="D78" s="78"/>
      <c r="E78" s="146">
        <f t="shared" ref="E78:F78" si="1028">E72</f>
        <v>0.08</v>
      </c>
      <c r="F78" s="146">
        <f t="shared" si="1028"/>
        <v>0.08</v>
      </c>
      <c r="G78" s="126"/>
      <c r="H78" s="126"/>
      <c r="I78" s="18" t="s">
        <v>168</v>
      </c>
      <c r="J78" s="18"/>
      <c r="K78" s="78"/>
      <c r="L78" s="146">
        <f t="shared" ref="L78:M78" si="1029">L72</f>
        <v>0.08</v>
      </c>
      <c r="M78" s="146">
        <f t="shared" si="1029"/>
        <v>0.08</v>
      </c>
      <c r="N78" s="18"/>
      <c r="O78" s="126"/>
      <c r="P78" s="126"/>
      <c r="Q78" s="140"/>
      <c r="R78" s="28"/>
      <c r="S78" s="28"/>
      <c r="T78" s="28"/>
      <c r="U78" s="70"/>
      <c r="V78" s="70"/>
      <c r="W78" s="28"/>
      <c r="X78" s="149"/>
      <c r="Y78" s="77"/>
      <c r="Z78" s="77"/>
      <c r="AA78" s="36"/>
      <c r="AB78" s="36"/>
      <c r="AC78" s="36"/>
      <c r="AD78" s="74"/>
      <c r="AE78" s="28"/>
      <c r="AF78" s="28"/>
      <c r="AG78" s="28"/>
      <c r="AH78" s="28"/>
      <c r="AI78" s="28"/>
      <c r="AJ78" s="28"/>
      <c r="AK78" s="28"/>
      <c r="AL78" s="19" t="s">
        <v>247</v>
      </c>
      <c r="AM78" s="28"/>
      <c r="AN78" s="28"/>
      <c r="AO78" s="84"/>
      <c r="AP78" s="85"/>
      <c r="AQ78" s="85"/>
      <c r="AR78" s="85"/>
      <c r="AS78" s="84"/>
      <c r="AT78" s="84"/>
      <c r="AU78" s="94"/>
      <c r="AV78" s="94"/>
      <c r="AW78" s="94"/>
      <c r="AX78" s="94"/>
      <c r="AY78" s="94"/>
      <c r="AZ78" s="94"/>
      <c r="BA78" s="91"/>
      <c r="BB78" s="91">
        <f t="shared" ref="BB78:BC78" si="1030">$W78*E$84*$AJ78</f>
        <v>0</v>
      </c>
      <c r="BC78" s="91">
        <f t="shared" si="1030"/>
        <v>0</v>
      </c>
      <c r="BD78" s="91">
        <f t="shared" ref="BD78:BF78" si="1031">IF(AU78&gt;=D$43,D$43/1000*D$42*$AE78,IF(MOD(AU78,1000)&gt;0.1,$AE78*D$42*(ABS(AU78/1000)+1),$AE78*D$42*ABS(AU78/1000)))</f>
        <v>0</v>
      </c>
      <c r="BE78" s="91">
        <f t="shared" si="1031"/>
        <v>0</v>
      </c>
      <c r="BF78" s="91">
        <f t="shared" si="1031"/>
        <v>0</v>
      </c>
      <c r="BG78" s="91">
        <f t="shared" si="541"/>
        <v>0</v>
      </c>
      <c r="BH78" s="91">
        <f t="shared" si="542"/>
        <v>0</v>
      </c>
      <c r="BI78" s="91">
        <f t="shared" si="543"/>
        <v>0</v>
      </c>
      <c r="BJ78" s="91">
        <f t="shared" si="544"/>
        <v>0</v>
      </c>
      <c r="BK78" s="91">
        <f t="shared" si="580"/>
        <v>0</v>
      </c>
      <c r="BL78" s="91">
        <f t="shared" ref="BL78:BN78" si="1032">$AF78*AU78*D$87</f>
        <v>0</v>
      </c>
      <c r="BM78" s="91">
        <f t="shared" si="1032"/>
        <v>0</v>
      </c>
      <c r="BN78" s="91">
        <f t="shared" si="1032"/>
        <v>0</v>
      </c>
      <c r="BO78" s="91">
        <f t="shared" si="968"/>
        <v>0</v>
      </c>
      <c r="BP78" s="91">
        <f t="shared" si="547"/>
        <v>0</v>
      </c>
      <c r="BQ78" s="91" t="str">
        <f t="shared" si="358"/>
        <v>#REF!</v>
      </c>
      <c r="BR78" s="91">
        <f t="shared" si="54"/>
        <v>0</v>
      </c>
      <c r="BS78" s="91">
        <f t="shared" si="359"/>
        <v>0</v>
      </c>
      <c r="BT78" s="91">
        <f t="shared" ref="BT78:BV78" si="1033">IF($AG78=0,0,IF($AG78=1,D$50*AU78,IF($AG78=2,AU78*D$56,"Error in col x")))</f>
        <v>0</v>
      </c>
      <c r="BU78" s="91">
        <f t="shared" si="1033"/>
        <v>0</v>
      </c>
      <c r="BV78" s="91">
        <f t="shared" si="1033"/>
        <v>0</v>
      </c>
      <c r="BW78" s="91" t="str">
        <f t="shared" ref="BW78:BX78" si="1034">SUM(BQ78,BT78)</f>
        <v>#REF!</v>
      </c>
      <c r="BX78" s="91">
        <f t="shared" si="1034"/>
        <v>0</v>
      </c>
      <c r="BY78" s="91"/>
      <c r="BZ78" s="91"/>
      <c r="CA78" s="91"/>
      <c r="CB78" s="91"/>
      <c r="CC78" s="18">
        <f t="shared" si="59"/>
        <v>0</v>
      </c>
      <c r="CD78" s="18">
        <f t="shared" si="60"/>
        <v>1</v>
      </c>
      <c r="CE78" s="18" t="str">
        <f t="shared" si="429"/>
        <v>#N/A</v>
      </c>
      <c r="CF78" s="18"/>
      <c r="CG78" s="18"/>
      <c r="CH78" s="18"/>
      <c r="CI78" s="18"/>
      <c r="CJ78" s="18"/>
      <c r="CK78" s="18"/>
      <c r="CL78" s="18"/>
      <c r="CM78" s="18"/>
      <c r="CN78" s="213">
        <f t="shared" ref="CN78:CU78" si="1035">IF($CC78=CN$5,$AV78,0)</f>
        <v>0</v>
      </c>
      <c r="CO78" s="213">
        <f t="shared" si="1035"/>
        <v>0</v>
      </c>
      <c r="CP78" s="213">
        <f t="shared" si="1035"/>
        <v>0</v>
      </c>
      <c r="CQ78" s="213">
        <f t="shared" si="1035"/>
        <v>0</v>
      </c>
      <c r="CR78" s="213">
        <f t="shared" si="1035"/>
        <v>0</v>
      </c>
      <c r="CS78" s="213">
        <f t="shared" si="1035"/>
        <v>0</v>
      </c>
      <c r="CT78" s="213">
        <f t="shared" si="1035"/>
        <v>0</v>
      </c>
      <c r="CU78" s="213">
        <f t="shared" si="1035"/>
        <v>0</v>
      </c>
      <c r="CV78" s="213"/>
      <c r="CW78" s="213"/>
      <c r="CX78" s="213"/>
      <c r="CY78" s="213"/>
      <c r="CZ78" s="213"/>
      <c r="DA78" s="213"/>
      <c r="DB78" s="213"/>
      <c r="DC78" s="213">
        <f t="shared" si="907"/>
        <v>0</v>
      </c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>
        <f t="shared" ref="DP78:DU78" si="1036">IF($CD78=DP$5,$BR78,0)</f>
        <v>0</v>
      </c>
      <c r="DQ78" s="213">
        <f t="shared" si="1036"/>
        <v>0</v>
      </c>
      <c r="DR78" s="213">
        <f t="shared" si="1036"/>
        <v>0</v>
      </c>
      <c r="DS78" s="213">
        <f t="shared" si="1036"/>
        <v>0</v>
      </c>
      <c r="DT78" s="213">
        <f t="shared" si="1036"/>
        <v>0</v>
      </c>
      <c r="DU78" s="213">
        <f t="shared" si="1036"/>
        <v>0</v>
      </c>
      <c r="DV78" s="213"/>
      <c r="DW78" s="213"/>
      <c r="DX78" s="213"/>
      <c r="DY78" s="213"/>
      <c r="DZ78" s="213"/>
      <c r="EA78" s="213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</row>
    <row r="79" ht="14.25" customHeight="1">
      <c r="A79" s="18"/>
      <c r="B79" s="126" t="s">
        <v>232</v>
      </c>
      <c r="C79" s="18"/>
      <c r="D79" s="156">
        <v>20928.24</v>
      </c>
      <c r="E79" s="42">
        <f t="shared" ref="E79:F79" si="1037">SUM(D79*E78+D79)</f>
        <v>22602.4992</v>
      </c>
      <c r="F79" s="42">
        <f t="shared" si="1037"/>
        <v>24410.69914</v>
      </c>
      <c r="G79" s="126"/>
      <c r="H79" s="126"/>
      <c r="I79" s="126" t="s">
        <v>232</v>
      </c>
      <c r="J79" s="18"/>
      <c r="K79" s="156">
        <v>20928.24</v>
      </c>
      <c r="L79" s="42">
        <f t="shared" ref="L79:M79" si="1038">SUM(K79*L78+K79)</f>
        <v>22602.4992</v>
      </c>
      <c r="M79" s="42">
        <f t="shared" si="1038"/>
        <v>24410.69914</v>
      </c>
      <c r="N79" s="18"/>
      <c r="O79" s="126"/>
      <c r="P79" s="126"/>
      <c r="Q79" s="223"/>
      <c r="R79" s="28"/>
      <c r="S79" s="28"/>
      <c r="T79" s="28"/>
      <c r="U79" s="70"/>
      <c r="V79" s="70"/>
      <c r="W79" s="28"/>
      <c r="X79" s="149"/>
      <c r="Y79" s="77"/>
      <c r="Z79" s="77"/>
      <c r="AA79" s="36"/>
      <c r="AB79" s="36"/>
      <c r="AC79" s="36"/>
      <c r="AD79" s="74"/>
      <c r="AE79" s="28"/>
      <c r="AF79" s="28"/>
      <c r="AG79" s="28"/>
      <c r="AH79" s="28"/>
      <c r="AI79" s="28"/>
      <c r="AJ79" s="28"/>
      <c r="AK79" s="28"/>
      <c r="AL79" s="40" t="s">
        <v>161</v>
      </c>
      <c r="AM79" s="28"/>
      <c r="AN79" s="28"/>
      <c r="AO79" s="84"/>
      <c r="AP79" s="85"/>
      <c r="AQ79" s="85"/>
      <c r="AR79" s="85"/>
      <c r="AS79" s="84"/>
      <c r="AT79" s="84"/>
      <c r="AU79" s="94"/>
      <c r="AV79" s="94"/>
      <c r="AW79" s="94"/>
      <c r="AX79" s="94"/>
      <c r="AY79" s="94"/>
      <c r="AZ79" s="94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</row>
    <row r="80" ht="14.25" customHeight="1">
      <c r="A80" s="18"/>
      <c r="B80" s="18" t="s">
        <v>235</v>
      </c>
      <c r="C80" s="18"/>
      <c r="D80" s="214">
        <v>0.88</v>
      </c>
      <c r="E80" s="214">
        <v>0.86</v>
      </c>
      <c r="F80" s="214">
        <v>0.86</v>
      </c>
      <c r="G80" s="164"/>
      <c r="H80" s="164" t="s">
        <v>1</v>
      </c>
      <c r="I80" s="18" t="s">
        <v>235</v>
      </c>
      <c r="J80" s="18"/>
      <c r="K80" s="214">
        <v>0.88</v>
      </c>
      <c r="L80" s="214">
        <v>0.86</v>
      </c>
      <c r="M80" s="214">
        <v>0.86</v>
      </c>
      <c r="N80" s="18"/>
      <c r="O80" s="164"/>
      <c r="P80" s="126"/>
      <c r="Q80" s="224"/>
      <c r="R80" s="28"/>
      <c r="S80" s="28"/>
      <c r="T80" s="28"/>
      <c r="U80" s="70"/>
      <c r="V80" s="70"/>
      <c r="W80" s="28"/>
      <c r="X80" s="149"/>
      <c r="Y80" s="77"/>
      <c r="Z80" s="77"/>
      <c r="AA80" s="36"/>
      <c r="AB80" s="36"/>
      <c r="AC80" s="36"/>
      <c r="AD80" s="74"/>
      <c r="AE80" s="28"/>
      <c r="AF80" s="28"/>
      <c r="AG80" s="28"/>
      <c r="AH80" s="28"/>
      <c r="AI80" s="28"/>
      <c r="AJ80" s="28"/>
      <c r="AK80" s="28"/>
      <c r="AL80" s="40"/>
      <c r="AM80" s="28"/>
      <c r="AN80" s="28"/>
      <c r="AO80" s="225"/>
      <c r="AP80" s="226"/>
      <c r="AQ80" s="226"/>
      <c r="AR80" s="226"/>
      <c r="AS80" s="84"/>
      <c r="AT80" s="84"/>
      <c r="AU80" s="94"/>
      <c r="AV80" s="94"/>
      <c r="AW80" s="94"/>
      <c r="AX80" s="94"/>
      <c r="AY80" s="94"/>
      <c r="AZ80" s="94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</row>
    <row r="81" ht="13.5" customHeight="1">
      <c r="A81" s="18"/>
      <c r="B81" s="18" t="s">
        <v>235</v>
      </c>
      <c r="C81" s="18"/>
      <c r="D81" s="42">
        <f t="shared" ref="D81:F81" si="1039">D80*D79</f>
        <v>18416.8512</v>
      </c>
      <c r="E81" s="42">
        <f t="shared" si="1039"/>
        <v>19438.14931</v>
      </c>
      <c r="F81" s="42">
        <f t="shared" si="1039"/>
        <v>20993.20126</v>
      </c>
      <c r="G81" s="221"/>
      <c r="H81" s="221"/>
      <c r="I81" s="18" t="s">
        <v>235</v>
      </c>
      <c r="J81" s="18"/>
      <c r="K81" s="42">
        <f t="shared" ref="K81:M81" si="1040">K80*K79</f>
        <v>18416.8512</v>
      </c>
      <c r="L81" s="42">
        <f t="shared" si="1040"/>
        <v>19438.14931</v>
      </c>
      <c r="M81" s="42">
        <f t="shared" si="1040"/>
        <v>20993.20126</v>
      </c>
      <c r="N81" s="18"/>
      <c r="O81" s="221"/>
      <c r="P81" s="126"/>
      <c r="Q81" s="223"/>
      <c r="R81" s="28"/>
      <c r="S81" s="28"/>
      <c r="T81" s="28"/>
      <c r="U81" s="70"/>
      <c r="V81" s="70"/>
      <c r="W81" s="28"/>
      <c r="X81" s="149"/>
      <c r="Y81" s="77"/>
      <c r="Z81" s="77"/>
      <c r="AA81" s="36"/>
      <c r="AB81" s="36"/>
      <c r="AC81" s="36"/>
      <c r="AD81" s="74"/>
      <c r="AE81" s="28"/>
      <c r="AF81" s="28"/>
      <c r="AG81" s="28"/>
      <c r="AH81" s="28"/>
      <c r="AI81" s="28"/>
      <c r="AJ81" s="28"/>
      <c r="AK81" s="28"/>
      <c r="AL81" s="40"/>
      <c r="AM81" s="28"/>
      <c r="AN81" s="28"/>
      <c r="AO81" s="225"/>
      <c r="AP81" s="226"/>
      <c r="AQ81" s="226"/>
      <c r="AR81" s="226"/>
      <c r="AS81" s="84"/>
      <c r="AT81" s="84"/>
      <c r="AU81" s="94"/>
      <c r="AV81" s="94"/>
      <c r="AW81" s="94"/>
      <c r="AX81" s="94"/>
      <c r="AY81" s="94"/>
      <c r="AZ81" s="94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</row>
    <row r="82" ht="12.75" customHeight="1">
      <c r="A82" s="18"/>
      <c r="B82" s="18"/>
      <c r="C82" s="18"/>
      <c r="D82" s="28"/>
      <c r="E82" s="28"/>
      <c r="F82" s="28"/>
      <c r="G82" s="164"/>
      <c r="H82" s="18"/>
      <c r="I82" s="18"/>
      <c r="J82" s="18"/>
      <c r="K82" s="18"/>
      <c r="L82" s="18"/>
      <c r="M82" s="18"/>
      <c r="N82" s="18"/>
      <c r="O82" s="164"/>
      <c r="P82" s="164"/>
      <c r="Q82" s="29"/>
      <c r="R82" s="28"/>
      <c r="S82" s="28"/>
      <c r="T82" s="28"/>
      <c r="U82" s="70"/>
      <c r="V82" s="70"/>
      <c r="W82" s="28"/>
      <c r="X82" s="149"/>
      <c r="Y82" s="77"/>
      <c r="Z82" s="77"/>
      <c r="AA82" s="36"/>
      <c r="AB82" s="36"/>
      <c r="AC82" s="36"/>
      <c r="AD82" s="74"/>
      <c r="AE82" s="28"/>
      <c r="AF82" s="28"/>
      <c r="AG82" s="28"/>
      <c r="AH82" s="28"/>
      <c r="AI82" s="28"/>
      <c r="AJ82" s="28"/>
      <c r="AK82" s="28"/>
      <c r="AL82" s="78"/>
      <c r="AM82" s="28"/>
      <c r="AN82" s="28"/>
      <c r="AO82" s="227"/>
      <c r="AP82" s="212"/>
      <c r="AQ82" s="212"/>
      <c r="AR82" s="212"/>
      <c r="AS82" s="84"/>
      <c r="AT82" s="84"/>
      <c r="AU82" s="94"/>
      <c r="AV82" s="94"/>
      <c r="AW82" s="94"/>
      <c r="AX82" s="94"/>
      <c r="AY82" s="94"/>
      <c r="AZ82" s="94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</row>
    <row r="83" ht="13.5" customHeight="1">
      <c r="A83" s="18"/>
      <c r="B83" s="112" t="s">
        <v>248</v>
      </c>
      <c r="C83" s="18"/>
      <c r="D83" s="28"/>
      <c r="E83" s="28"/>
      <c r="F83" s="28"/>
      <c r="G83" s="18"/>
      <c r="H83" s="18" t="s">
        <v>1</v>
      </c>
      <c r="I83" s="18"/>
      <c r="J83" s="18"/>
      <c r="K83" s="18"/>
      <c r="L83" s="18"/>
      <c r="M83" s="18"/>
      <c r="N83" s="18"/>
      <c r="O83" s="18"/>
      <c r="P83" s="221"/>
      <c r="Q83" s="140"/>
      <c r="R83" s="28"/>
      <c r="S83" s="28"/>
      <c r="T83" s="28"/>
      <c r="U83" s="70"/>
      <c r="V83" s="70"/>
      <c r="W83" s="28"/>
      <c r="X83" s="149"/>
      <c r="Y83" s="77"/>
      <c r="Z83" s="77"/>
      <c r="AA83" s="36"/>
      <c r="AB83" s="36"/>
      <c r="AC83" s="36"/>
      <c r="AD83" s="74"/>
      <c r="AE83" s="28"/>
      <c r="AF83" s="28"/>
      <c r="AG83" s="28"/>
      <c r="AH83" s="28"/>
      <c r="AI83" s="28"/>
      <c r="AJ83" s="28"/>
      <c r="AK83" s="18"/>
      <c r="AL83" s="19"/>
      <c r="AM83" s="28"/>
      <c r="AN83" s="28"/>
      <c r="AO83" s="227"/>
      <c r="AP83" s="212"/>
      <c r="AQ83" s="212"/>
      <c r="AR83" s="212"/>
      <c r="AS83" s="84"/>
      <c r="AT83" s="84"/>
      <c r="AU83" s="94"/>
      <c r="AV83" s="94"/>
      <c r="AW83" s="94"/>
      <c r="AX83" s="94"/>
      <c r="AY83" s="94"/>
      <c r="AZ83" s="94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</row>
    <row r="84" ht="14.25" customHeight="1">
      <c r="A84" s="18"/>
      <c r="B84" s="18" t="s">
        <v>235</v>
      </c>
      <c r="C84" s="18"/>
      <c r="D84" s="228">
        <v>250.0</v>
      </c>
      <c r="E84" s="228">
        <v>250.0</v>
      </c>
      <c r="F84" s="228">
        <v>250.0</v>
      </c>
      <c r="G84" s="126"/>
      <c r="H84" s="126"/>
      <c r="I84" s="126"/>
      <c r="J84" s="126"/>
      <c r="K84" s="126"/>
      <c r="L84" s="126"/>
      <c r="M84" s="126"/>
      <c r="N84" s="126"/>
      <c r="O84" s="126"/>
      <c r="P84" s="164"/>
      <c r="Q84" s="223"/>
      <c r="R84" s="28"/>
      <c r="S84" s="28"/>
      <c r="T84" s="28"/>
      <c r="U84" s="70"/>
      <c r="V84" s="70"/>
      <c r="W84" s="28"/>
      <c r="X84" s="149"/>
      <c r="Y84" s="77"/>
      <c r="Z84" s="77"/>
      <c r="AA84" s="36"/>
      <c r="AB84" s="36"/>
      <c r="AC84" s="36"/>
      <c r="AD84" s="74"/>
      <c r="AE84" s="28"/>
      <c r="AF84" s="28"/>
      <c r="AG84" s="28"/>
      <c r="AH84" s="28"/>
      <c r="AI84" s="28"/>
      <c r="AJ84" s="28"/>
      <c r="AK84" s="18"/>
      <c r="AL84" s="19" t="s">
        <v>4</v>
      </c>
      <c r="AM84" s="28"/>
      <c r="AN84" s="28"/>
      <c r="AO84" s="227"/>
      <c r="AP84" s="212"/>
      <c r="AQ84" s="212"/>
      <c r="AR84" s="212"/>
      <c r="AS84" s="84"/>
      <c r="AT84" s="84"/>
      <c r="AU84" s="94"/>
      <c r="AV84" s="94"/>
      <c r="AW84" s="94"/>
      <c r="AX84" s="94"/>
      <c r="AY84" s="94"/>
      <c r="AZ84" s="94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</row>
    <row r="85" ht="13.5" customHeight="1">
      <c r="A85" s="18"/>
      <c r="B85" s="18"/>
      <c r="C85" s="18"/>
      <c r="D85" s="28"/>
      <c r="E85" s="28"/>
      <c r="F85" s="28"/>
      <c r="G85" s="164"/>
      <c r="H85" s="164"/>
      <c r="I85" s="164"/>
      <c r="J85" s="164"/>
      <c r="K85" s="164"/>
      <c r="L85" s="164"/>
      <c r="M85" s="164"/>
      <c r="N85" s="164"/>
      <c r="O85" s="164"/>
      <c r="P85" s="18"/>
      <c r="Q85" s="29"/>
      <c r="R85" s="28"/>
      <c r="S85" s="28"/>
      <c r="T85" s="28"/>
      <c r="U85" s="70"/>
      <c r="V85" s="70"/>
      <c r="W85" s="28"/>
      <c r="X85" s="149"/>
      <c r="Y85" s="77"/>
      <c r="Z85" s="77"/>
      <c r="AA85" s="36"/>
      <c r="AB85" s="36"/>
      <c r="AC85" s="36"/>
      <c r="AD85" s="74"/>
      <c r="AE85" s="28"/>
      <c r="AF85" s="28"/>
      <c r="AG85" s="28"/>
      <c r="AH85" s="28"/>
      <c r="AI85" s="28"/>
      <c r="AJ85" s="28"/>
      <c r="AK85" s="18"/>
      <c r="AL85" s="19" t="s">
        <v>7</v>
      </c>
      <c r="AM85" s="40"/>
      <c r="AN85" s="40"/>
      <c r="AO85" s="227"/>
      <c r="AP85" s="212"/>
      <c r="AQ85" s="212"/>
      <c r="AR85" s="212"/>
      <c r="AS85" s="84"/>
      <c r="AT85" s="84"/>
      <c r="AU85" s="94"/>
      <c r="AV85" s="94"/>
      <c r="AW85" s="94"/>
      <c r="AX85" s="94"/>
      <c r="AY85" s="94"/>
      <c r="AZ85" s="94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</row>
    <row r="86" ht="13.5" customHeight="1">
      <c r="A86" s="18"/>
      <c r="B86" s="112" t="s">
        <v>249</v>
      </c>
      <c r="C86" s="18"/>
      <c r="D86" s="28"/>
      <c r="E86" s="78"/>
      <c r="F86" s="78"/>
      <c r="G86" s="18"/>
      <c r="H86" s="18"/>
      <c r="I86" s="18"/>
      <c r="J86" s="18"/>
      <c r="K86" s="18"/>
      <c r="L86" s="18"/>
      <c r="M86" s="18"/>
      <c r="N86" s="18"/>
      <c r="O86" s="18"/>
      <c r="P86" s="126"/>
      <c r="Q86" s="140"/>
      <c r="R86" s="28"/>
      <c r="S86" s="28"/>
      <c r="T86" s="28"/>
      <c r="U86" s="70"/>
      <c r="V86" s="70"/>
      <c r="W86" s="28"/>
      <c r="X86" s="149"/>
      <c r="Y86" s="77"/>
      <c r="Z86" s="77"/>
      <c r="AA86" s="36"/>
      <c r="AB86" s="36"/>
      <c r="AC86" s="36"/>
      <c r="AD86" s="74"/>
      <c r="AE86" s="28"/>
      <c r="AF86" s="28"/>
      <c r="AG86" s="28"/>
      <c r="AH86" s="28"/>
      <c r="AI86" s="28"/>
      <c r="AJ86" s="28"/>
      <c r="AK86" s="18"/>
      <c r="AL86" s="19" t="s">
        <v>9</v>
      </c>
      <c r="AM86" s="40"/>
      <c r="AN86" s="40"/>
      <c r="AO86" s="227"/>
      <c r="AP86" s="212"/>
      <c r="AQ86" s="212"/>
      <c r="AR86" s="212"/>
      <c r="AS86" s="84"/>
      <c r="AT86" s="84"/>
      <c r="AU86" s="94"/>
      <c r="AV86" s="94"/>
      <c r="AW86" s="94"/>
      <c r="AX86" s="94"/>
      <c r="AY86" s="94"/>
      <c r="AZ86" s="94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</row>
    <row r="87" ht="14.25" customHeight="1">
      <c r="A87" s="18"/>
      <c r="B87" s="18" t="s">
        <v>250</v>
      </c>
      <c r="C87" s="18"/>
      <c r="D87" s="114">
        <v>0.0145</v>
      </c>
      <c r="E87" s="114">
        <v>0.0145</v>
      </c>
      <c r="F87" s="114">
        <v>0.0145</v>
      </c>
      <c r="G87" s="126"/>
      <c r="H87" s="126"/>
      <c r="I87" s="126"/>
      <c r="J87" s="126"/>
      <c r="K87" s="126"/>
      <c r="L87" s="126"/>
      <c r="M87" s="126"/>
      <c r="N87" s="126"/>
      <c r="O87" s="126"/>
      <c r="P87" s="164"/>
      <c r="Q87" s="29"/>
      <c r="R87" s="28"/>
      <c r="S87" s="28"/>
      <c r="T87" s="28"/>
      <c r="U87" s="70"/>
      <c r="V87" s="70"/>
      <c r="W87" s="28"/>
      <c r="X87" s="149"/>
      <c r="Y87" s="77"/>
      <c r="Z87" s="77"/>
      <c r="AA87" s="36"/>
      <c r="AB87" s="36"/>
      <c r="AC87" s="36"/>
      <c r="AD87" s="74"/>
      <c r="AE87" s="28"/>
      <c r="AF87" s="28"/>
      <c r="AG87" s="28"/>
      <c r="AH87" s="28"/>
      <c r="AI87" s="28"/>
      <c r="AJ87" s="28"/>
      <c r="AK87" s="18"/>
      <c r="AL87" s="40" t="s">
        <v>13</v>
      </c>
      <c r="AM87" s="18"/>
      <c r="AN87" s="18"/>
      <c r="AO87" s="227"/>
      <c r="AP87" s="212"/>
      <c r="AQ87" s="212"/>
      <c r="AR87" s="212"/>
      <c r="AS87" s="84"/>
      <c r="AT87" s="84"/>
      <c r="AU87" s="94"/>
      <c r="AV87" s="94"/>
      <c r="AW87" s="94"/>
      <c r="AX87" s="94"/>
      <c r="AY87" s="94"/>
      <c r="AZ87" s="94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</row>
    <row r="88" ht="13.5" customHeight="1">
      <c r="A88" s="18"/>
      <c r="B88" s="18"/>
      <c r="C88" s="18"/>
      <c r="D88" s="28"/>
      <c r="E88" s="28"/>
      <c r="F88" s="2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29"/>
      <c r="R88" s="28"/>
      <c r="S88" s="28"/>
      <c r="T88" s="28"/>
      <c r="U88" s="70"/>
      <c r="V88" s="70"/>
      <c r="W88" s="28"/>
      <c r="X88" s="149"/>
      <c r="Y88" s="77"/>
      <c r="Z88" s="77"/>
      <c r="AA88" s="36"/>
      <c r="AB88" s="36"/>
      <c r="AC88" s="36"/>
      <c r="AD88" s="74"/>
      <c r="AE88" s="28"/>
      <c r="AF88" s="28"/>
      <c r="AG88" s="28"/>
      <c r="AH88" s="28"/>
      <c r="AI88" s="28"/>
      <c r="AJ88" s="28"/>
      <c r="AK88" s="18"/>
      <c r="AL88" s="40" t="s">
        <v>42</v>
      </c>
      <c r="AM88" s="18"/>
      <c r="AN88" s="18"/>
      <c r="AO88" s="227"/>
      <c r="AP88" s="212"/>
      <c r="AQ88" s="212"/>
      <c r="AR88" s="212"/>
      <c r="AS88" s="84"/>
      <c r="AT88" s="84"/>
      <c r="AU88" s="94"/>
      <c r="AV88" s="94"/>
      <c r="AW88" s="94"/>
      <c r="AX88" s="94"/>
      <c r="AY88" s="94"/>
      <c r="AZ88" s="94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</row>
    <row r="89" ht="13.5" customHeight="1">
      <c r="A89" s="18"/>
      <c r="B89" s="112" t="s">
        <v>52</v>
      </c>
      <c r="C89" s="18"/>
      <c r="D89" s="28"/>
      <c r="E89" s="78"/>
      <c r="F89" s="78"/>
      <c r="G89" s="18"/>
      <c r="H89" s="18"/>
      <c r="I89" s="18"/>
      <c r="J89" s="18"/>
      <c r="K89" s="18"/>
      <c r="L89" s="18"/>
      <c r="M89" s="18"/>
      <c r="N89" s="18"/>
      <c r="O89" s="18"/>
      <c r="P89" s="126"/>
      <c r="Q89" s="140"/>
      <c r="R89" s="28"/>
      <c r="S89" s="28"/>
      <c r="T89" s="28"/>
      <c r="U89" s="70"/>
      <c r="V89" s="70"/>
      <c r="W89" s="28"/>
      <c r="X89" s="149"/>
      <c r="Y89" s="77"/>
      <c r="Z89" s="77"/>
      <c r="AA89" s="36"/>
      <c r="AB89" s="36"/>
      <c r="AC89" s="36"/>
      <c r="AD89" s="74"/>
      <c r="AE89" s="28"/>
      <c r="AF89" s="28"/>
      <c r="AG89" s="28"/>
      <c r="AH89" s="28"/>
      <c r="AI89" s="28"/>
      <c r="AJ89" s="28"/>
      <c r="AK89" s="18"/>
      <c r="AL89" s="19" t="s">
        <v>68</v>
      </c>
      <c r="AM89" s="18"/>
      <c r="AN89" s="18"/>
      <c r="AO89" s="227"/>
      <c r="AP89" s="212"/>
      <c r="AQ89" s="212"/>
      <c r="AR89" s="212"/>
      <c r="AS89" s="84"/>
      <c r="AT89" s="84"/>
      <c r="AU89" s="94"/>
      <c r="AV89" s="94"/>
      <c r="AW89" s="94"/>
      <c r="AX89" s="94"/>
      <c r="AY89" s="94"/>
      <c r="AZ89" s="94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</row>
    <row r="90" ht="14.25" customHeight="1">
      <c r="A90" s="18"/>
      <c r="B90" s="18" t="s">
        <v>250</v>
      </c>
      <c r="C90" s="18"/>
      <c r="D90" s="114">
        <v>0.062</v>
      </c>
      <c r="E90" s="114">
        <v>0.062</v>
      </c>
      <c r="F90" s="114">
        <v>0.062</v>
      </c>
      <c r="G90" s="126"/>
      <c r="H90" s="126"/>
      <c r="I90" s="126"/>
      <c r="J90" s="126"/>
      <c r="K90" s="126"/>
      <c r="L90" s="126"/>
      <c r="M90" s="126"/>
      <c r="N90" s="126"/>
      <c r="O90" s="126"/>
      <c r="P90" s="18"/>
      <c r="Q90" s="148"/>
      <c r="R90" s="28"/>
      <c r="S90" s="28"/>
      <c r="T90" s="28"/>
      <c r="U90" s="70"/>
      <c r="V90" s="70"/>
      <c r="W90" s="28"/>
      <c r="X90" s="149"/>
      <c r="Y90" s="77"/>
      <c r="Z90" s="77"/>
      <c r="AA90" s="36"/>
      <c r="AB90" s="36"/>
      <c r="AC90" s="36"/>
      <c r="AD90" s="74"/>
      <c r="AE90" s="28"/>
      <c r="AF90" s="28"/>
      <c r="AG90" s="28"/>
      <c r="AH90" s="28"/>
      <c r="AI90" s="28"/>
      <c r="AJ90" s="28"/>
      <c r="AK90" s="18"/>
      <c r="AL90" s="40" t="s">
        <v>76</v>
      </c>
      <c r="AM90" s="18"/>
      <c r="AN90" s="18"/>
      <c r="AO90" s="227"/>
      <c r="AP90" s="212"/>
      <c r="AQ90" s="212"/>
      <c r="AR90" s="212"/>
      <c r="AS90" s="84"/>
      <c r="AT90" s="84"/>
      <c r="AU90" s="94"/>
      <c r="AV90" s="94"/>
      <c r="AW90" s="94"/>
      <c r="AX90" s="94"/>
      <c r="AY90" s="94"/>
      <c r="AZ90" s="94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</row>
    <row r="91" ht="13.5" customHeight="1">
      <c r="A91" s="18"/>
      <c r="B91" s="18"/>
      <c r="C91" s="18"/>
      <c r="D91" s="142"/>
      <c r="E91" s="142"/>
      <c r="F91" s="142"/>
      <c r="G91" s="126"/>
      <c r="H91" s="126"/>
      <c r="I91" s="126"/>
      <c r="J91" s="126"/>
      <c r="K91" s="126"/>
      <c r="L91" s="126"/>
      <c r="M91" s="126"/>
      <c r="N91" s="126"/>
      <c r="O91" s="126"/>
      <c r="P91" s="18"/>
      <c r="Q91" s="29"/>
      <c r="R91" s="28"/>
      <c r="S91" s="28"/>
      <c r="T91" s="28"/>
      <c r="U91" s="70"/>
      <c r="V91" s="70"/>
      <c r="W91" s="28"/>
      <c r="X91" s="149"/>
      <c r="Y91" s="77"/>
      <c r="Z91" s="77"/>
      <c r="AA91" s="36"/>
      <c r="AB91" s="36"/>
      <c r="AC91" s="36"/>
      <c r="AD91" s="74"/>
      <c r="AE91" s="28"/>
      <c r="AF91" s="28"/>
      <c r="AG91" s="28"/>
      <c r="AH91" s="28"/>
      <c r="AI91" s="28"/>
      <c r="AJ91" s="28"/>
      <c r="AK91" s="18"/>
      <c r="AL91" s="40" t="s">
        <v>83</v>
      </c>
      <c r="AM91" s="18"/>
      <c r="AN91" s="18"/>
      <c r="AO91" s="227"/>
      <c r="AP91" s="212"/>
      <c r="AQ91" s="212"/>
      <c r="AR91" s="212"/>
      <c r="AS91" s="84"/>
      <c r="AT91" s="84"/>
      <c r="AU91" s="94"/>
      <c r="AV91" s="94"/>
      <c r="AW91" s="94"/>
      <c r="AX91" s="94"/>
      <c r="AY91" s="94"/>
      <c r="AZ91" s="94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</row>
    <row r="92" ht="13.5" customHeight="1">
      <c r="A92" s="18"/>
      <c r="B92" s="112" t="s">
        <v>251</v>
      </c>
      <c r="C92" s="18" t="s">
        <v>252</v>
      </c>
      <c r="D92" s="28"/>
      <c r="E92" s="28"/>
      <c r="F92" s="28"/>
      <c r="G92" s="126"/>
      <c r="H92" s="28"/>
      <c r="I92" s="28"/>
      <c r="J92" s="28"/>
      <c r="K92" s="28"/>
      <c r="L92" s="28"/>
      <c r="M92" s="28"/>
      <c r="N92" s="28"/>
      <c r="O92" s="28"/>
      <c r="P92" s="126"/>
      <c r="Q92" s="140"/>
      <c r="R92" s="28"/>
      <c r="S92" s="28"/>
      <c r="T92" s="28"/>
      <c r="U92" s="70"/>
      <c r="V92" s="70"/>
      <c r="W92" s="28"/>
      <c r="X92" s="149"/>
      <c r="Y92" s="77"/>
      <c r="Z92" s="77"/>
      <c r="AA92" s="36"/>
      <c r="AB92" s="36"/>
      <c r="AC92" s="36"/>
      <c r="AD92" s="74"/>
      <c r="AE92" s="28"/>
      <c r="AF92" s="28"/>
      <c r="AG92" s="28"/>
      <c r="AH92" s="28"/>
      <c r="AI92" s="28"/>
      <c r="AJ92" s="28"/>
      <c r="AK92" s="18"/>
      <c r="AL92" s="40" t="s">
        <v>84</v>
      </c>
      <c r="AM92" s="18"/>
      <c r="AN92" s="18"/>
      <c r="AO92" s="227"/>
      <c r="AP92" s="212"/>
      <c r="AQ92" s="212"/>
      <c r="AR92" s="212"/>
      <c r="AS92" s="84"/>
      <c r="AT92" s="84"/>
      <c r="AU92" s="94"/>
      <c r="AV92" s="94"/>
      <c r="AW92" s="94"/>
      <c r="AX92" s="94"/>
      <c r="AY92" s="94"/>
      <c r="AZ92" s="94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</row>
    <row r="93" ht="14.25" customHeight="1">
      <c r="A93" s="18"/>
      <c r="B93" s="18" t="s">
        <v>253</v>
      </c>
      <c r="C93" s="30">
        <v>12000.0</v>
      </c>
      <c r="D93" s="114">
        <v>0.006</v>
      </c>
      <c r="E93" s="114">
        <v>0.006</v>
      </c>
      <c r="F93" s="114">
        <v>0.006</v>
      </c>
      <c r="G93" s="126"/>
      <c r="H93" s="28"/>
      <c r="I93" s="28"/>
      <c r="J93" s="28"/>
      <c r="K93" s="28"/>
      <c r="L93" s="28"/>
      <c r="M93" s="28"/>
      <c r="N93" s="28"/>
      <c r="O93" s="28"/>
      <c r="P93" s="126"/>
      <c r="Q93" s="140"/>
      <c r="R93" s="28"/>
      <c r="S93" s="28"/>
      <c r="T93" s="28"/>
      <c r="U93" s="28"/>
      <c r="V93" s="70"/>
      <c r="W93" s="70"/>
      <c r="X93" s="149"/>
      <c r="Y93" s="28"/>
      <c r="Z93" s="28"/>
      <c r="AA93" s="77"/>
      <c r="AB93" s="77"/>
      <c r="AC93" s="28"/>
      <c r="AD93" s="74"/>
      <c r="AE93" s="36"/>
      <c r="AF93" s="28"/>
      <c r="AG93" s="28"/>
      <c r="AH93" s="28"/>
      <c r="AI93" s="28"/>
      <c r="AJ93" s="28"/>
      <c r="AK93" s="28"/>
      <c r="AL93" s="78"/>
      <c r="AM93" s="18"/>
      <c r="AN93" s="18"/>
      <c r="AO93" s="227"/>
      <c r="AP93" s="212"/>
      <c r="AQ93" s="212"/>
      <c r="AR93" s="212"/>
      <c r="AS93" s="84"/>
      <c r="AT93" s="84"/>
      <c r="AU93" s="85"/>
      <c r="AV93" s="94"/>
      <c r="AW93" s="94"/>
      <c r="AX93" s="94"/>
      <c r="AY93" s="94"/>
      <c r="AZ93" s="94"/>
      <c r="BA93" s="94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</row>
    <row r="94" ht="13.5" customHeight="1">
      <c r="A94" s="18"/>
      <c r="B94" s="18" t="s">
        <v>254</v>
      </c>
      <c r="C94" s="18"/>
      <c r="D94" s="28"/>
      <c r="E94" s="28"/>
      <c r="F94" s="28"/>
      <c r="G94" s="113"/>
      <c r="H94" s="113"/>
      <c r="I94" s="113"/>
      <c r="J94" s="113"/>
      <c r="K94" s="113"/>
      <c r="L94" s="113"/>
      <c r="M94" s="113"/>
      <c r="N94" s="113"/>
      <c r="O94" s="113"/>
      <c r="P94" s="28"/>
      <c r="Q94" s="29"/>
      <c r="R94" s="28"/>
      <c r="S94" s="28"/>
      <c r="T94" s="28"/>
      <c r="U94" s="70"/>
      <c r="V94" s="70"/>
      <c r="W94" s="28"/>
      <c r="X94" s="149"/>
      <c r="Y94" s="77"/>
      <c r="Z94" s="77"/>
      <c r="AA94" s="36"/>
      <c r="AB94" s="36"/>
      <c r="AC94" s="36"/>
      <c r="AD94" s="74"/>
      <c r="AE94" s="28"/>
      <c r="AF94" s="28"/>
      <c r="AG94" s="28"/>
      <c r="AH94" s="28"/>
      <c r="AI94" s="28"/>
      <c r="AJ94" s="28"/>
      <c r="AK94" s="18"/>
      <c r="AL94" s="19" t="s">
        <v>83</v>
      </c>
      <c r="AM94" s="18"/>
      <c r="AN94" s="18"/>
      <c r="AO94" s="227"/>
      <c r="AP94" s="212"/>
      <c r="AQ94" s="212"/>
      <c r="AR94" s="212"/>
      <c r="AS94" s="84"/>
      <c r="AT94" s="84"/>
      <c r="AU94" s="94"/>
      <c r="AV94" s="94"/>
      <c r="AW94" s="94"/>
      <c r="AX94" s="94"/>
      <c r="AY94" s="94"/>
      <c r="AZ94" s="94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</row>
    <row r="95" ht="12.75" customHeight="1">
      <c r="A95" s="18"/>
      <c r="B95" s="18"/>
      <c r="C95" s="18"/>
      <c r="D95" s="28"/>
      <c r="E95" s="28"/>
      <c r="F95" s="28"/>
      <c r="G95" s="18"/>
      <c r="H95" s="18"/>
      <c r="I95" s="18"/>
      <c r="J95" s="18"/>
      <c r="K95" s="18"/>
      <c r="L95" s="18"/>
      <c r="M95" s="18"/>
      <c r="N95" s="18"/>
      <c r="O95" s="18"/>
      <c r="P95" s="28"/>
      <c r="Q95" s="148"/>
      <c r="R95" s="28"/>
      <c r="S95" s="28"/>
      <c r="T95" s="28"/>
      <c r="U95" s="70"/>
      <c r="V95" s="70"/>
      <c r="W95" s="28"/>
      <c r="X95" s="149"/>
      <c r="Y95" s="77"/>
      <c r="Z95" s="77"/>
      <c r="AA95" s="36"/>
      <c r="AB95" s="36"/>
      <c r="AC95" s="36"/>
      <c r="AD95" s="74"/>
      <c r="AE95" s="28"/>
      <c r="AF95" s="28"/>
      <c r="AG95" s="28"/>
      <c r="AH95" s="28"/>
      <c r="AI95" s="28"/>
      <c r="AJ95" s="28"/>
      <c r="AK95" s="18"/>
      <c r="AL95" s="19" t="s">
        <v>106</v>
      </c>
      <c r="AM95" s="18"/>
      <c r="AN95" s="18"/>
      <c r="AO95" s="227"/>
      <c r="AP95" s="212"/>
      <c r="AQ95" s="212"/>
      <c r="AR95" s="212"/>
      <c r="AS95" s="84"/>
      <c r="AT95" s="84"/>
      <c r="AU95" s="94"/>
      <c r="AV95" s="94"/>
      <c r="AW95" s="94"/>
      <c r="AX95" s="94"/>
      <c r="AY95" s="94"/>
      <c r="AZ95" s="94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</row>
    <row r="96" ht="13.5" customHeight="1">
      <c r="A96" s="18"/>
      <c r="B96" s="229"/>
      <c r="C96" s="121"/>
      <c r="D96" s="121"/>
      <c r="E96" s="149"/>
      <c r="F96" s="149"/>
      <c r="G96" s="18"/>
      <c r="H96" s="94"/>
      <c r="I96" s="78"/>
      <c r="J96" s="3"/>
      <c r="K96" s="94">
        <f>E96-D96</f>
        <v>0</v>
      </c>
      <c r="L96" s="78" t="str">
        <f>IF($D96=0," ",K96/$D96)</f>
        <v> </v>
      </c>
      <c r="M96" s="3"/>
      <c r="N96" s="3"/>
      <c r="O96" s="3"/>
      <c r="P96" s="3"/>
      <c r="Q96" s="148"/>
      <c r="R96" s="28"/>
      <c r="S96" s="28"/>
      <c r="T96" s="28"/>
      <c r="U96" s="70"/>
      <c r="V96" s="70"/>
      <c r="W96" s="28"/>
      <c r="X96" s="149"/>
      <c r="Y96" s="77"/>
      <c r="Z96" s="77"/>
      <c r="AA96" s="36"/>
      <c r="AB96" s="36"/>
      <c r="AC96" s="36"/>
      <c r="AD96" s="74"/>
      <c r="AE96" s="28"/>
      <c r="AF96" s="28"/>
      <c r="AG96" s="28"/>
      <c r="AH96" s="28"/>
      <c r="AI96" s="28"/>
      <c r="AJ96" s="28"/>
      <c r="AK96" s="18"/>
      <c r="AL96" s="18"/>
      <c r="AM96" s="18"/>
      <c r="AN96" s="18"/>
      <c r="AO96" s="227"/>
      <c r="AP96" s="212"/>
      <c r="AQ96" s="212"/>
      <c r="AR96" s="212"/>
      <c r="AS96" s="84"/>
      <c r="AT96" s="84"/>
      <c r="AU96" s="94"/>
      <c r="AV96" s="94"/>
      <c r="AW96" s="94"/>
      <c r="AX96" s="94"/>
      <c r="AY96" s="94"/>
      <c r="AZ96" s="94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</row>
    <row r="97" ht="13.5" customHeight="1">
      <c r="A97" s="18"/>
      <c r="B97" s="230"/>
      <c r="C97" s="121"/>
      <c r="D97" s="85"/>
      <c r="E97" s="149"/>
      <c r="F97" s="149"/>
      <c r="G97" s="18"/>
      <c r="H97" s="94"/>
      <c r="I97" s="78"/>
      <c r="J97" s="3"/>
      <c r="K97" s="94"/>
      <c r="L97" s="78"/>
      <c r="M97" s="3"/>
      <c r="N97" s="3"/>
      <c r="O97" s="3"/>
      <c r="P97" s="3"/>
      <c r="Q97" s="148"/>
      <c r="R97" s="28"/>
      <c r="S97" s="28"/>
      <c r="T97" s="28"/>
      <c r="U97" s="70"/>
      <c r="V97" s="70"/>
      <c r="W97" s="28"/>
      <c r="X97" s="149"/>
      <c r="Y97" s="77"/>
      <c r="Z97" s="77"/>
      <c r="AA97" s="36"/>
      <c r="AB97" s="36"/>
      <c r="AC97" s="36"/>
      <c r="AD97" s="74"/>
      <c r="AE97" s="28"/>
      <c r="AF97" s="28"/>
      <c r="AG97" s="28"/>
      <c r="AH97" s="28"/>
      <c r="AI97" s="28"/>
      <c r="AJ97" s="28"/>
      <c r="AK97" s="18"/>
      <c r="AL97" s="18"/>
      <c r="AM97" s="18"/>
      <c r="AN97" s="18"/>
      <c r="AO97" s="227"/>
      <c r="AP97" s="212"/>
      <c r="AQ97" s="212"/>
      <c r="AR97" s="212"/>
      <c r="AS97" s="84"/>
      <c r="AT97" s="84"/>
      <c r="AU97" s="94"/>
      <c r="AV97" s="94"/>
      <c r="AW97" s="94"/>
      <c r="AX97" s="94"/>
      <c r="AY97" s="94"/>
      <c r="AZ97" s="94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</row>
    <row r="98" ht="13.5" customHeight="1">
      <c r="A98" s="18"/>
      <c r="B98" s="229" t="s">
        <v>255</v>
      </c>
      <c r="C98" s="121">
        <f t="shared" ref="C98:E98" si="1041">SUM(C97)</f>
        <v>0</v>
      </c>
      <c r="D98" s="121">
        <f t="shared" si="1041"/>
        <v>0</v>
      </c>
      <c r="E98" s="121">
        <f t="shared" si="1041"/>
        <v>0</v>
      </c>
      <c r="F98" s="121"/>
      <c r="G98" s="18"/>
      <c r="H98" s="121">
        <f>D98-C98</f>
        <v>0</v>
      </c>
      <c r="I98" s="142" t="str">
        <f>IF(C98=0," ",H98/C98)</f>
        <v> </v>
      </c>
      <c r="J98" s="3"/>
      <c r="K98" s="121">
        <f>E98-D98</f>
        <v>0</v>
      </c>
      <c r="L98" s="142" t="str">
        <f>IF($D98=0," ",K98/$D98)</f>
        <v> </v>
      </c>
      <c r="M98" s="3"/>
      <c r="N98" s="3"/>
      <c r="O98" s="3"/>
      <c r="P98" s="3"/>
      <c r="Q98" s="148"/>
      <c r="R98" s="28"/>
      <c r="S98" s="28"/>
      <c r="T98" s="28"/>
      <c r="U98" s="70"/>
      <c r="V98" s="70"/>
      <c r="W98" s="28"/>
      <c r="X98" s="149"/>
      <c r="Y98" s="77"/>
      <c r="Z98" s="77"/>
      <c r="AA98" s="36"/>
      <c r="AB98" s="36"/>
      <c r="AC98" s="36"/>
      <c r="AD98" s="74"/>
      <c r="AE98" s="28"/>
      <c r="AF98" s="28"/>
      <c r="AG98" s="28"/>
      <c r="AH98" s="28"/>
      <c r="AI98" s="28"/>
      <c r="AJ98" s="28"/>
      <c r="AK98" s="18"/>
      <c r="AL98" s="18"/>
      <c r="AM98" s="18"/>
      <c r="AN98" s="18"/>
      <c r="AO98" s="227"/>
      <c r="AP98" s="212"/>
      <c r="AQ98" s="212"/>
      <c r="AR98" s="212"/>
      <c r="AS98" s="84"/>
      <c r="AT98" s="84"/>
      <c r="AU98" s="94"/>
      <c r="AV98" s="94"/>
      <c r="AW98" s="94"/>
      <c r="AX98" s="94"/>
      <c r="AY98" s="94"/>
      <c r="AZ98" s="94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</row>
    <row r="99" ht="13.5" customHeight="1">
      <c r="A99" s="18"/>
      <c r="B99" s="39"/>
      <c r="C99" s="121"/>
      <c r="D99" s="121"/>
      <c r="E99" s="121"/>
      <c r="F99" s="121"/>
      <c r="G99" s="18"/>
      <c r="H99" s="121"/>
      <c r="I99" s="121"/>
      <c r="J99" s="3"/>
      <c r="K99" s="3"/>
      <c r="L99" s="3"/>
      <c r="M99" s="3"/>
      <c r="N99" s="3"/>
      <c r="O99" s="3"/>
      <c r="P99" s="3"/>
      <c r="Q99" s="148"/>
      <c r="R99" s="28"/>
      <c r="S99" s="28"/>
      <c r="T99" s="28"/>
      <c r="U99" s="70"/>
      <c r="V99" s="70"/>
      <c r="W99" s="28"/>
      <c r="X99" s="149"/>
      <c r="Y99" s="77"/>
      <c r="Z99" s="77"/>
      <c r="AA99" s="36"/>
      <c r="AB99" s="36"/>
      <c r="AC99" s="36"/>
      <c r="AD99" s="74"/>
      <c r="AE99" s="28"/>
      <c r="AF99" s="28"/>
      <c r="AG99" s="28"/>
      <c r="AH99" s="28"/>
      <c r="AI99" s="28"/>
      <c r="AJ99" s="28"/>
      <c r="AK99" s="18"/>
      <c r="AL99" s="18"/>
      <c r="AM99" s="18"/>
      <c r="AN99" s="18"/>
      <c r="AO99" s="227"/>
      <c r="AP99" s="212"/>
      <c r="AQ99" s="212"/>
      <c r="AR99" s="212"/>
      <c r="AS99" s="84"/>
      <c r="AT99" s="84"/>
      <c r="AU99" s="94"/>
      <c r="AV99" s="94"/>
      <c r="AW99" s="94"/>
      <c r="AX99" s="94"/>
      <c r="AY99" s="94"/>
      <c r="AZ99" s="94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</row>
    <row r="100" ht="13.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3"/>
      <c r="K100" s="3"/>
      <c r="L100" s="3"/>
      <c r="M100" s="3"/>
      <c r="N100" s="3"/>
      <c r="O100" s="3"/>
      <c r="P100" s="3"/>
      <c r="Q100" s="148"/>
      <c r="R100" s="28"/>
      <c r="S100" s="28"/>
      <c r="T100" s="28"/>
      <c r="U100" s="70"/>
      <c r="V100" s="70"/>
      <c r="W100" s="28"/>
      <c r="X100" s="149"/>
      <c r="Y100" s="77"/>
      <c r="Z100" s="77"/>
      <c r="AA100" s="36"/>
      <c r="AB100" s="36"/>
      <c r="AC100" s="36"/>
      <c r="AD100" s="74"/>
      <c r="AE100" s="28"/>
      <c r="AF100" s="28"/>
      <c r="AG100" s="28"/>
      <c r="AH100" s="28"/>
      <c r="AI100" s="28"/>
      <c r="AJ100" s="28"/>
      <c r="AK100" s="18"/>
      <c r="AL100" s="18"/>
      <c r="AM100" s="18"/>
      <c r="AN100" s="18"/>
      <c r="AO100" s="227"/>
      <c r="AP100" s="212"/>
      <c r="AQ100" s="212"/>
      <c r="AR100" s="212"/>
      <c r="AS100" s="84"/>
      <c r="AT100" s="84"/>
      <c r="AU100" s="94"/>
      <c r="AV100" s="94"/>
      <c r="AW100" s="94"/>
      <c r="AX100" s="94"/>
      <c r="AY100" s="94"/>
      <c r="AZ100" s="94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</row>
    <row r="101" ht="13.5" customHeight="1">
      <c r="A101" s="18"/>
      <c r="B101" s="18"/>
      <c r="C101" s="18"/>
      <c r="D101" s="18"/>
      <c r="E101" s="18"/>
      <c r="F101" s="18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148"/>
      <c r="R101" s="28"/>
      <c r="S101" s="28"/>
      <c r="T101" s="28"/>
      <c r="U101" s="70"/>
      <c r="V101" s="70"/>
      <c r="W101" s="28"/>
      <c r="X101" s="149"/>
      <c r="Y101" s="77"/>
      <c r="Z101" s="77"/>
      <c r="AA101" s="36"/>
      <c r="AB101" s="36"/>
      <c r="AC101" s="36"/>
      <c r="AD101" s="74"/>
      <c r="AE101" s="28"/>
      <c r="AF101" s="28"/>
      <c r="AG101" s="28"/>
      <c r="AH101" s="28"/>
      <c r="AI101" s="28"/>
      <c r="AJ101" s="28"/>
      <c r="AK101" s="18"/>
      <c r="AL101" s="18"/>
      <c r="AM101" s="18"/>
      <c r="AN101" s="18"/>
      <c r="AO101" s="227"/>
      <c r="AP101" s="212"/>
      <c r="AQ101" s="212"/>
      <c r="AR101" s="212"/>
      <c r="AS101" s="84"/>
      <c r="AT101" s="84"/>
      <c r="AU101" s="94"/>
      <c r="AV101" s="94"/>
      <c r="AW101" s="94"/>
      <c r="AX101" s="94"/>
      <c r="AY101" s="94"/>
      <c r="AZ101" s="94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</row>
    <row r="102" ht="13.5" customHeight="1">
      <c r="A102" s="18"/>
      <c r="B102" s="18"/>
      <c r="C102" s="18"/>
      <c r="D102" s="18"/>
      <c r="E102" s="18"/>
      <c r="F102" s="18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148"/>
      <c r="R102" s="28"/>
      <c r="S102" s="28"/>
      <c r="T102" s="28"/>
      <c r="U102" s="70"/>
      <c r="V102" s="70"/>
      <c r="W102" s="28"/>
      <c r="X102" s="149"/>
      <c r="Y102" s="77"/>
      <c r="Z102" s="77"/>
      <c r="AA102" s="36"/>
      <c r="AB102" s="36"/>
      <c r="AC102" s="36"/>
      <c r="AD102" s="74"/>
      <c r="AE102" s="28"/>
      <c r="AF102" s="28"/>
      <c r="AG102" s="28"/>
      <c r="AH102" s="28"/>
      <c r="AI102" s="28"/>
      <c r="AJ102" s="28"/>
      <c r="AK102" s="18"/>
      <c r="AL102" s="18"/>
      <c r="AM102" s="18"/>
      <c r="AN102" s="18"/>
      <c r="AO102" s="227"/>
      <c r="AP102" s="212"/>
      <c r="AQ102" s="212"/>
      <c r="AR102" s="212"/>
      <c r="AS102" s="84"/>
      <c r="AT102" s="84"/>
      <c r="AU102" s="94"/>
      <c r="AV102" s="94"/>
      <c r="AW102" s="94"/>
      <c r="AX102" s="94"/>
      <c r="AY102" s="94"/>
      <c r="AZ102" s="94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</row>
    <row r="103" ht="13.5" customHeight="1">
      <c r="A103" s="18"/>
      <c r="B103" s="18"/>
      <c r="C103" s="1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3"/>
      <c r="Q103" s="148"/>
      <c r="R103" s="28"/>
      <c r="S103" s="28"/>
      <c r="T103" s="28"/>
      <c r="U103" s="70"/>
      <c r="V103" s="70"/>
      <c r="W103" s="28"/>
      <c r="X103" s="149"/>
      <c r="Y103" s="77"/>
      <c r="Z103" s="77"/>
      <c r="AA103" s="36"/>
      <c r="AB103" s="36"/>
      <c r="AC103" s="36"/>
      <c r="AD103" s="74"/>
      <c r="AE103" s="28"/>
      <c r="AF103" s="28"/>
      <c r="AG103" s="28"/>
      <c r="AH103" s="28"/>
      <c r="AI103" s="28"/>
      <c r="AJ103" s="28"/>
      <c r="AK103" s="18"/>
      <c r="AL103" s="18"/>
      <c r="AM103" s="18"/>
      <c r="AN103" s="18"/>
      <c r="AO103" s="227"/>
      <c r="AP103" s="212"/>
      <c r="AQ103" s="212"/>
      <c r="AR103" s="212"/>
      <c r="AS103" s="84"/>
      <c r="AT103" s="84"/>
      <c r="AU103" s="94"/>
      <c r="AV103" s="94"/>
      <c r="AW103" s="94"/>
      <c r="AX103" s="94"/>
      <c r="AY103" s="94"/>
      <c r="AZ103" s="94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</row>
    <row r="104" ht="13.5" customHeight="1">
      <c r="A104" s="18"/>
      <c r="B104" s="70"/>
      <c r="C104" s="30" t="s">
        <v>256</v>
      </c>
      <c r="D104" s="70"/>
      <c r="E104" s="70"/>
      <c r="F104" s="70"/>
      <c r="G104" s="28"/>
      <c r="H104" s="28"/>
      <c r="I104" s="28"/>
      <c r="J104" s="28"/>
      <c r="K104" s="28"/>
      <c r="L104" s="28"/>
      <c r="M104" s="28"/>
      <c r="N104" s="28"/>
      <c r="O104" s="28"/>
      <c r="P104" s="3"/>
      <c r="Q104" s="148"/>
      <c r="R104" s="28"/>
      <c r="S104" s="28"/>
      <c r="T104" s="28"/>
      <c r="U104" s="70"/>
      <c r="V104" s="70"/>
      <c r="W104" s="28"/>
      <c r="X104" s="149"/>
      <c r="Y104" s="77"/>
      <c r="Z104" s="77"/>
      <c r="AA104" s="36"/>
      <c r="AB104" s="36"/>
      <c r="AC104" s="36"/>
      <c r="AD104" s="74"/>
      <c r="AE104" s="28"/>
      <c r="AF104" s="28"/>
      <c r="AG104" s="28"/>
      <c r="AH104" s="28"/>
      <c r="AI104" s="28"/>
      <c r="AJ104" s="28"/>
      <c r="AK104" s="18"/>
      <c r="AL104" s="18"/>
      <c r="AM104" s="18"/>
      <c r="AN104" s="18"/>
      <c r="AO104" s="227"/>
      <c r="AP104" s="212"/>
      <c r="AQ104" s="212"/>
      <c r="AR104" s="212"/>
      <c r="AS104" s="84"/>
      <c r="AT104" s="84"/>
      <c r="AU104" s="94"/>
      <c r="AV104" s="94"/>
      <c r="AW104" s="94"/>
      <c r="AX104" s="94"/>
      <c r="AY104" s="94"/>
      <c r="AZ104" s="94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</row>
    <row r="105" ht="12.75" customHeight="1">
      <c r="A105" s="18"/>
      <c r="B105" s="18"/>
      <c r="C105" s="28" t="s">
        <v>257</v>
      </c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148"/>
      <c r="R105" s="28"/>
      <c r="S105" s="28"/>
      <c r="T105" s="28"/>
      <c r="U105" s="70"/>
      <c r="V105" s="70"/>
      <c r="W105" s="28"/>
      <c r="X105" s="149"/>
      <c r="Y105" s="77"/>
      <c r="Z105" s="77"/>
      <c r="AA105" s="36"/>
      <c r="AB105" s="36"/>
      <c r="AC105" s="36"/>
      <c r="AD105" s="74"/>
      <c r="AE105" s="28"/>
      <c r="AF105" s="28"/>
      <c r="AG105" s="28"/>
      <c r="AH105" s="28"/>
      <c r="AI105" s="28"/>
      <c r="AJ105" s="28"/>
      <c r="AK105" s="18"/>
      <c r="AL105" s="18"/>
      <c r="AM105" s="18"/>
      <c r="AN105" s="18"/>
      <c r="AO105" s="227"/>
      <c r="AP105" s="212"/>
      <c r="AQ105" s="212"/>
      <c r="AR105" s="212"/>
      <c r="AS105" s="84"/>
      <c r="AT105" s="84"/>
      <c r="AU105" s="94"/>
      <c r="AV105" s="94"/>
      <c r="AW105" s="94"/>
      <c r="AX105" s="94"/>
      <c r="AY105" s="94"/>
      <c r="AZ105" s="94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</row>
    <row r="106" ht="12.75" customHeight="1">
      <c r="A106" s="18"/>
      <c r="B106" s="18"/>
      <c r="C106" s="28" t="s">
        <v>258</v>
      </c>
      <c r="D106" s="28"/>
      <c r="E106" s="28"/>
      <c r="F106" s="28"/>
      <c r="G106" s="70"/>
      <c r="H106" s="70"/>
      <c r="I106" s="70"/>
      <c r="J106" s="70"/>
      <c r="K106" s="70"/>
      <c r="L106" s="70"/>
      <c r="M106" s="70"/>
      <c r="N106" s="70"/>
      <c r="O106" s="70"/>
      <c r="P106" s="28"/>
      <c r="Q106" s="148"/>
      <c r="R106" s="28"/>
      <c r="S106" s="28"/>
      <c r="T106" s="28"/>
      <c r="U106" s="70"/>
      <c r="V106" s="70"/>
      <c r="W106" s="28"/>
      <c r="X106" s="149"/>
      <c r="Y106" s="77"/>
      <c r="Z106" s="77"/>
      <c r="AA106" s="36"/>
      <c r="AB106" s="36"/>
      <c r="AC106" s="36"/>
      <c r="AD106" s="74"/>
      <c r="AE106" s="28"/>
      <c r="AF106" s="28"/>
      <c r="AG106" s="28"/>
      <c r="AH106" s="28"/>
      <c r="AI106" s="28"/>
      <c r="AJ106" s="28"/>
      <c r="AK106" s="18"/>
      <c r="AL106" s="18"/>
      <c r="AM106" s="18"/>
      <c r="AN106" s="18"/>
      <c r="AO106" s="227"/>
      <c r="AP106" s="212"/>
      <c r="AQ106" s="212"/>
      <c r="AR106" s="212"/>
      <c r="AS106" s="84"/>
      <c r="AT106" s="84"/>
      <c r="AU106" s="94"/>
      <c r="AV106" s="94"/>
      <c r="AW106" s="94"/>
      <c r="AX106" s="94"/>
      <c r="AY106" s="94"/>
      <c r="AZ106" s="94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</row>
    <row r="107" ht="12.75" customHeight="1">
      <c r="A107" s="18"/>
      <c r="B107" s="1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148"/>
      <c r="R107" s="28"/>
      <c r="S107" s="28"/>
      <c r="T107" s="28"/>
      <c r="U107" s="70"/>
      <c r="V107" s="70"/>
      <c r="W107" s="28"/>
      <c r="X107" s="149"/>
      <c r="Y107" s="77"/>
      <c r="Z107" s="77"/>
      <c r="AA107" s="36"/>
      <c r="AB107" s="36"/>
      <c r="AC107" s="36"/>
      <c r="AD107" s="74"/>
      <c r="AE107" s="28"/>
      <c r="AF107" s="28"/>
      <c r="AG107" s="28"/>
      <c r="AH107" s="28"/>
      <c r="AI107" s="28"/>
      <c r="AJ107" s="28"/>
      <c r="AK107" s="18"/>
      <c r="AL107" s="18"/>
      <c r="AM107" s="18"/>
      <c r="AN107" s="18"/>
      <c r="AO107" s="227"/>
      <c r="AP107" s="212"/>
      <c r="AQ107" s="212"/>
      <c r="AR107" s="212"/>
      <c r="AS107" s="84"/>
      <c r="AT107" s="84"/>
      <c r="AU107" s="94"/>
      <c r="AV107" s="94"/>
      <c r="AW107" s="94"/>
      <c r="AX107" s="94"/>
      <c r="AY107" s="94"/>
      <c r="AZ107" s="94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</row>
    <row r="108" ht="13.5" customHeight="1">
      <c r="A108" s="18"/>
      <c r="B108" s="149" t="s">
        <v>259</v>
      </c>
      <c r="C108" s="2"/>
      <c r="D108" s="43" t="str">
        <f t="shared" ref="D108:F108" si="1042">D6</f>
        <v>15-16</v>
      </c>
      <c r="E108" s="43" t="str">
        <f t="shared" si="1042"/>
        <v>16-17</v>
      </c>
      <c r="F108" s="43" t="str">
        <f t="shared" si="1042"/>
        <v>17-18</v>
      </c>
      <c r="G108" s="28"/>
      <c r="H108" s="28"/>
      <c r="I108" s="28"/>
      <c r="J108" s="28"/>
      <c r="K108" s="28"/>
      <c r="L108" s="28"/>
      <c r="M108" s="28"/>
      <c r="N108" s="28"/>
      <c r="O108" s="28"/>
      <c r="P108" s="70"/>
      <c r="Q108" s="148"/>
      <c r="R108" s="28"/>
      <c r="S108" s="28"/>
      <c r="T108" s="28"/>
      <c r="U108" s="70"/>
      <c r="V108" s="70"/>
      <c r="W108" s="28"/>
      <c r="X108" s="149"/>
      <c r="Y108" s="77"/>
      <c r="Z108" s="77"/>
      <c r="AA108" s="36"/>
      <c r="AB108" s="36"/>
      <c r="AC108" s="36"/>
      <c r="AD108" s="74"/>
      <c r="AE108" s="28"/>
      <c r="AF108" s="28"/>
      <c r="AG108" s="28"/>
      <c r="AH108" s="28"/>
      <c r="AI108" s="28"/>
      <c r="AJ108" s="28"/>
      <c r="AK108" s="18"/>
      <c r="AL108" s="18"/>
      <c r="AM108" s="18"/>
      <c r="AN108" s="18"/>
      <c r="AO108" s="227"/>
      <c r="AP108" s="212"/>
      <c r="AQ108" s="212"/>
      <c r="AR108" s="212"/>
      <c r="AS108" s="84"/>
      <c r="AT108" s="84"/>
      <c r="AU108" s="94"/>
      <c r="AV108" s="94"/>
      <c r="AW108" s="94"/>
      <c r="AX108" s="94"/>
      <c r="AY108" s="94"/>
      <c r="AZ108" s="94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</row>
    <row r="109" ht="13.5" customHeight="1">
      <c r="A109" s="18"/>
      <c r="B109" s="149"/>
      <c r="C109" s="2"/>
      <c r="D109" s="72">
        <v>0.02</v>
      </c>
      <c r="E109" s="231">
        <f t="shared" ref="E109:F109" si="1043">E22</f>
        <v>0.0225</v>
      </c>
      <c r="F109" s="231">
        <f t="shared" si="1043"/>
        <v>0.0225</v>
      </c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148"/>
      <c r="R109" s="28"/>
      <c r="S109" s="28"/>
      <c r="T109" s="28"/>
      <c r="U109" s="70"/>
      <c r="V109" s="70"/>
      <c r="W109" s="28"/>
      <c r="X109" s="149"/>
      <c r="Y109" s="77"/>
      <c r="Z109" s="77"/>
      <c r="AA109" s="36"/>
      <c r="AB109" s="36"/>
      <c r="AC109" s="36"/>
      <c r="AD109" s="74"/>
      <c r="AE109" s="28"/>
      <c r="AF109" s="28"/>
      <c r="AG109" s="28"/>
      <c r="AH109" s="28"/>
      <c r="AI109" s="28"/>
      <c r="AJ109" s="28"/>
      <c r="AK109" s="18"/>
      <c r="AL109" s="18"/>
      <c r="AM109" s="18"/>
      <c r="AN109" s="18"/>
      <c r="AO109" s="227"/>
      <c r="AP109" s="212"/>
      <c r="AQ109" s="212"/>
      <c r="AR109" s="212"/>
      <c r="AS109" s="84"/>
      <c r="AT109" s="84"/>
      <c r="AU109" s="94"/>
      <c r="AV109" s="94"/>
      <c r="AW109" s="94"/>
      <c r="AX109" s="94"/>
      <c r="AY109" s="94"/>
      <c r="AZ109" s="94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</row>
    <row r="110" ht="12.75" customHeight="1">
      <c r="A110" s="18"/>
      <c r="B110" s="18"/>
      <c r="C110" s="30" t="s">
        <v>260</v>
      </c>
      <c r="D110" s="85"/>
      <c r="E110" s="94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148"/>
      <c r="R110" s="28"/>
      <c r="S110" s="28"/>
      <c r="T110" s="28"/>
      <c r="U110" s="70"/>
      <c r="V110" s="70"/>
      <c r="W110" s="28"/>
      <c r="X110" s="149"/>
      <c r="Y110" s="77"/>
      <c r="Z110" s="77"/>
      <c r="AA110" s="36"/>
      <c r="AB110" s="36"/>
      <c r="AC110" s="36"/>
      <c r="AD110" s="74"/>
      <c r="AE110" s="28"/>
      <c r="AF110" s="28"/>
      <c r="AG110" s="28"/>
      <c r="AH110" s="28"/>
      <c r="AI110" s="28"/>
      <c r="AJ110" s="28"/>
      <c r="AK110" s="18"/>
      <c r="AL110" s="18"/>
      <c r="AM110" s="18"/>
      <c r="AN110" s="18"/>
      <c r="AO110" s="227"/>
      <c r="AP110" s="212"/>
      <c r="AQ110" s="212"/>
      <c r="AR110" s="212"/>
      <c r="AS110" s="84"/>
      <c r="AT110" s="84"/>
      <c r="AU110" s="94"/>
      <c r="AV110" s="94"/>
      <c r="AW110" s="94"/>
      <c r="AX110" s="94"/>
      <c r="AY110" s="94"/>
      <c r="AZ110" s="94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</row>
    <row r="111" ht="12.75" customHeight="1">
      <c r="A111" s="18"/>
      <c r="B111" s="18" t="s">
        <v>261</v>
      </c>
      <c r="C111" s="18">
        <v>0.0</v>
      </c>
      <c r="D111" s="232">
        <v>0.0</v>
      </c>
      <c r="E111" s="233"/>
      <c r="F111" s="233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148"/>
      <c r="R111" s="28"/>
      <c r="S111" s="28"/>
      <c r="T111" s="28"/>
      <c r="U111" s="70"/>
      <c r="V111" s="70"/>
      <c r="W111" s="28"/>
      <c r="X111" s="149"/>
      <c r="Y111" s="77"/>
      <c r="Z111" s="77"/>
      <c r="AA111" s="36"/>
      <c r="AB111" s="36"/>
      <c r="AC111" s="36"/>
      <c r="AD111" s="74"/>
      <c r="AE111" s="28"/>
      <c r="AF111" s="28"/>
      <c r="AG111" s="28"/>
      <c r="AH111" s="28"/>
      <c r="AI111" s="28"/>
      <c r="AJ111" s="28"/>
      <c r="AK111" s="18"/>
      <c r="AL111" s="18"/>
      <c r="AM111" s="18"/>
      <c r="AN111" s="18"/>
      <c r="AO111" s="227"/>
      <c r="AP111" s="212"/>
      <c r="AQ111" s="212"/>
      <c r="AR111" s="212"/>
      <c r="AS111" s="84"/>
      <c r="AT111" s="84"/>
      <c r="AU111" s="94"/>
      <c r="AV111" s="94"/>
      <c r="AW111" s="94"/>
      <c r="AX111" s="94"/>
      <c r="AY111" s="94"/>
      <c r="AZ111" s="94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</row>
    <row r="112" ht="15.75" customHeight="1">
      <c r="A112" s="18"/>
      <c r="B112" s="39" t="s">
        <v>262</v>
      </c>
      <c r="C112" s="18">
        <v>0.5</v>
      </c>
      <c r="D112" s="28"/>
      <c r="E112" s="234"/>
      <c r="F112" s="234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148"/>
      <c r="R112" s="28"/>
      <c r="S112" s="28"/>
      <c r="T112" s="28"/>
      <c r="U112" s="70"/>
      <c r="V112" s="70"/>
      <c r="W112" s="28"/>
      <c r="X112" s="149"/>
      <c r="Y112" s="77"/>
      <c r="Z112" s="77"/>
      <c r="AA112" s="36"/>
      <c r="AB112" s="36"/>
      <c r="AC112" s="36"/>
      <c r="AD112" s="74"/>
      <c r="AE112" s="28"/>
      <c r="AF112" s="28"/>
      <c r="AG112" s="28"/>
      <c r="AH112" s="28"/>
      <c r="AI112" s="28"/>
      <c r="AJ112" s="28"/>
      <c r="AK112" s="18"/>
      <c r="AL112" s="18"/>
      <c r="AM112" s="18"/>
      <c r="AN112" s="18"/>
      <c r="AO112" s="227"/>
      <c r="AP112" s="212"/>
      <c r="AQ112" s="212"/>
      <c r="AR112" s="212"/>
      <c r="AS112" s="84"/>
      <c r="AT112" s="84"/>
      <c r="AU112" s="94"/>
      <c r="AV112" s="94"/>
      <c r="AW112" s="94"/>
      <c r="AX112" s="94"/>
      <c r="AY112" s="94"/>
      <c r="AZ112" s="94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</row>
    <row r="113" ht="15.75" customHeight="1">
      <c r="A113" s="18"/>
      <c r="B113" s="70" t="s">
        <v>263</v>
      </c>
      <c r="C113" s="149">
        <v>1.0</v>
      </c>
      <c r="D113" s="232">
        <v>15.27</v>
      </c>
      <c r="E113" s="232">
        <f t="shared" ref="E113:E117" si="1044">D113*$E$109+D113</f>
        <v>15.613575</v>
      </c>
      <c r="F113" s="232">
        <f t="shared" ref="F113:F119" si="1045">E113*$F$109+E113</f>
        <v>15.96488044</v>
      </c>
      <c r="G113" s="28"/>
      <c r="H113" s="235">
        <f t="shared" ref="H113:H139" si="1046">(E113-D113)/D113</f>
        <v>0.0225</v>
      </c>
      <c r="I113" s="235"/>
      <c r="J113" s="28"/>
      <c r="K113" s="28"/>
      <c r="L113" s="28"/>
      <c r="M113" s="28"/>
      <c r="N113" s="28"/>
      <c r="O113" s="28"/>
      <c r="P113" s="28"/>
      <c r="Q113" s="148"/>
      <c r="R113" s="28"/>
      <c r="S113" s="28"/>
      <c r="T113" s="28"/>
      <c r="U113" s="70"/>
      <c r="V113" s="70"/>
      <c r="W113" s="28"/>
      <c r="X113" s="149"/>
      <c r="Y113" s="77"/>
      <c r="Z113" s="77"/>
      <c r="AA113" s="36"/>
      <c r="AB113" s="36"/>
      <c r="AC113" s="36"/>
      <c r="AD113" s="74"/>
      <c r="AE113" s="28"/>
      <c r="AF113" s="28"/>
      <c r="AG113" s="28"/>
      <c r="AH113" s="28"/>
      <c r="AI113" s="28"/>
      <c r="AJ113" s="28"/>
      <c r="AK113" s="18"/>
      <c r="AL113" s="18"/>
      <c r="AM113" s="18"/>
      <c r="AN113" s="18"/>
      <c r="AO113" s="227"/>
      <c r="AP113" s="212"/>
      <c r="AQ113" s="212"/>
      <c r="AR113" s="212"/>
      <c r="AS113" s="84"/>
      <c r="AT113" s="84"/>
      <c r="AU113" s="94"/>
      <c r="AV113" s="94"/>
      <c r="AW113" s="94"/>
      <c r="AX113" s="94"/>
      <c r="AY113" s="94"/>
      <c r="AZ113" s="94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</row>
    <row r="114" ht="15.75" customHeight="1">
      <c r="A114" s="18"/>
      <c r="B114" s="70" t="s">
        <v>264</v>
      </c>
      <c r="C114" s="149">
        <v>2.0</v>
      </c>
      <c r="D114" s="232">
        <v>16.85</v>
      </c>
      <c r="E114" s="232">
        <f t="shared" si="1044"/>
        <v>17.229125</v>
      </c>
      <c r="F114" s="232">
        <f t="shared" si="1045"/>
        <v>17.61678031</v>
      </c>
      <c r="G114" s="28"/>
      <c r="H114" s="235">
        <f t="shared" si="1046"/>
        <v>0.0225</v>
      </c>
      <c r="I114" s="235"/>
      <c r="J114" s="28"/>
      <c r="K114" s="28"/>
      <c r="L114" s="28"/>
      <c r="M114" s="28"/>
      <c r="N114" s="28"/>
      <c r="O114" s="28"/>
      <c r="P114" s="28"/>
      <c r="Q114" s="148"/>
      <c r="R114" s="28"/>
      <c r="S114" s="28"/>
      <c r="T114" s="28"/>
      <c r="U114" s="70"/>
      <c r="V114" s="70"/>
      <c r="W114" s="28"/>
      <c r="X114" s="149"/>
      <c r="Y114" s="77"/>
      <c r="Z114" s="77"/>
      <c r="AA114" s="36"/>
      <c r="AB114" s="36"/>
      <c r="AC114" s="36"/>
      <c r="AD114" s="74"/>
      <c r="AE114" s="28"/>
      <c r="AF114" s="28"/>
      <c r="AG114" s="28"/>
      <c r="AH114" s="28"/>
      <c r="AI114" s="28"/>
      <c r="AJ114" s="28"/>
      <c r="AK114" s="18"/>
      <c r="AL114" s="18"/>
      <c r="AM114" s="18"/>
      <c r="AN114" s="18"/>
      <c r="AO114" s="227"/>
      <c r="AP114" s="212"/>
      <c r="AQ114" s="212"/>
      <c r="AR114" s="212"/>
      <c r="AS114" s="84"/>
      <c r="AT114" s="84"/>
      <c r="AU114" s="94"/>
      <c r="AV114" s="94"/>
      <c r="AW114" s="94"/>
      <c r="AX114" s="94"/>
      <c r="AY114" s="94"/>
      <c r="AZ114" s="94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</row>
    <row r="115" ht="15.75" customHeight="1">
      <c r="A115" s="18"/>
      <c r="B115" s="70" t="s">
        <v>154</v>
      </c>
      <c r="C115" s="149">
        <v>3.0</v>
      </c>
      <c r="D115" s="232">
        <v>16.85</v>
      </c>
      <c r="E115" s="232">
        <f t="shared" si="1044"/>
        <v>17.229125</v>
      </c>
      <c r="F115" s="232">
        <f t="shared" si="1045"/>
        <v>17.61678031</v>
      </c>
      <c r="G115" s="28"/>
      <c r="H115" s="235">
        <f t="shared" si="1046"/>
        <v>0.0225</v>
      </c>
      <c r="I115" s="235"/>
      <c r="J115" s="28"/>
      <c r="K115" s="28"/>
      <c r="L115" s="28"/>
      <c r="M115" s="28"/>
      <c r="N115" s="28"/>
      <c r="O115" s="28"/>
      <c r="P115" s="28"/>
      <c r="Q115" s="148"/>
      <c r="R115" s="28"/>
      <c r="S115" s="28"/>
      <c r="T115" s="28"/>
      <c r="U115" s="70"/>
      <c r="V115" s="70"/>
      <c r="W115" s="28"/>
      <c r="X115" s="149"/>
      <c r="Y115" s="77"/>
      <c r="Z115" s="77"/>
      <c r="AA115" s="36"/>
      <c r="AB115" s="36"/>
      <c r="AC115" s="36"/>
      <c r="AD115" s="74"/>
      <c r="AE115" s="28"/>
      <c r="AF115" s="28"/>
      <c r="AG115" s="28"/>
      <c r="AH115" s="28"/>
      <c r="AI115" s="28"/>
      <c r="AJ115" s="28"/>
      <c r="AK115" s="18"/>
      <c r="AL115" s="18"/>
      <c r="AM115" s="18"/>
      <c r="AN115" s="18"/>
      <c r="AO115" s="227"/>
      <c r="AP115" s="212"/>
      <c r="AQ115" s="212"/>
      <c r="AR115" s="212"/>
      <c r="AS115" s="84"/>
      <c r="AT115" s="84"/>
      <c r="AU115" s="94"/>
      <c r="AV115" s="94"/>
      <c r="AW115" s="94"/>
      <c r="AX115" s="94"/>
      <c r="AY115" s="94"/>
      <c r="AZ115" s="94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</row>
    <row r="116" ht="15.75" customHeight="1">
      <c r="A116" s="18"/>
      <c r="B116" s="70">
        <v>2.0</v>
      </c>
      <c r="C116" s="149">
        <v>4.0</v>
      </c>
      <c r="D116" s="232">
        <v>16.93</v>
      </c>
      <c r="E116" s="232">
        <f t="shared" si="1044"/>
        <v>17.310925</v>
      </c>
      <c r="F116" s="232">
        <f t="shared" si="1045"/>
        <v>17.70042081</v>
      </c>
      <c r="G116" s="28"/>
      <c r="H116" s="235">
        <f t="shared" si="1046"/>
        <v>0.0225</v>
      </c>
      <c r="I116" s="235"/>
      <c r="J116" s="28"/>
      <c r="K116" s="28"/>
      <c r="L116" s="28"/>
      <c r="M116" s="28"/>
      <c r="N116" s="28"/>
      <c r="O116" s="28"/>
      <c r="P116" s="28"/>
      <c r="Q116" s="148"/>
      <c r="R116" s="28"/>
      <c r="S116" s="28"/>
      <c r="T116" s="28"/>
      <c r="U116" s="70"/>
      <c r="V116" s="70"/>
      <c r="W116" s="28"/>
      <c r="X116" s="149"/>
      <c r="Y116" s="77"/>
      <c r="Z116" s="77"/>
      <c r="AA116" s="36"/>
      <c r="AB116" s="36"/>
      <c r="AC116" s="36"/>
      <c r="AD116" s="74"/>
      <c r="AE116" s="28"/>
      <c r="AF116" s="28"/>
      <c r="AG116" s="28"/>
      <c r="AH116" s="28"/>
      <c r="AI116" s="28"/>
      <c r="AJ116" s="28"/>
      <c r="AK116" s="18"/>
      <c r="AL116" s="18"/>
      <c r="AM116" s="18"/>
      <c r="AN116" s="18"/>
      <c r="AO116" s="227"/>
      <c r="AP116" s="212"/>
      <c r="AQ116" s="212"/>
      <c r="AR116" s="212"/>
      <c r="AS116" s="84"/>
      <c r="AT116" s="84"/>
      <c r="AU116" s="94"/>
      <c r="AV116" s="94"/>
      <c r="AW116" s="94"/>
      <c r="AX116" s="94"/>
      <c r="AY116" s="94"/>
      <c r="AZ116" s="94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</row>
    <row r="117" ht="15.75" customHeight="1">
      <c r="A117" s="18"/>
      <c r="B117" s="70">
        <v>3.0</v>
      </c>
      <c r="C117" s="149">
        <v>5.0</v>
      </c>
      <c r="D117" s="232">
        <v>16.93</v>
      </c>
      <c r="E117" s="232">
        <f t="shared" si="1044"/>
        <v>17.310925</v>
      </c>
      <c r="F117" s="232">
        <f t="shared" si="1045"/>
        <v>17.70042081</v>
      </c>
      <c r="G117" s="28"/>
      <c r="H117" s="235">
        <f t="shared" si="1046"/>
        <v>0.0225</v>
      </c>
      <c r="I117" s="235"/>
      <c r="J117" s="28"/>
      <c r="K117" s="28"/>
      <c r="L117" s="28"/>
      <c r="M117" s="28"/>
      <c r="N117" s="28"/>
      <c r="O117" s="28"/>
      <c r="P117" s="28"/>
      <c r="Q117" s="148"/>
      <c r="R117" s="28"/>
      <c r="S117" s="28"/>
      <c r="T117" s="28"/>
      <c r="U117" s="70"/>
      <c r="V117" s="70"/>
      <c r="W117" s="28"/>
      <c r="X117" s="149"/>
      <c r="Y117" s="77"/>
      <c r="Z117" s="77"/>
      <c r="AA117" s="36"/>
      <c r="AB117" s="36"/>
      <c r="AC117" s="36"/>
      <c r="AD117" s="74"/>
      <c r="AE117" s="28"/>
      <c r="AF117" s="28"/>
      <c r="AG117" s="28"/>
      <c r="AH117" s="28"/>
      <c r="AI117" s="28"/>
      <c r="AJ117" s="28"/>
      <c r="AK117" s="18"/>
      <c r="AL117" s="18"/>
      <c r="AM117" s="18"/>
      <c r="AN117" s="18"/>
      <c r="AO117" s="227"/>
      <c r="AP117" s="212"/>
      <c r="AQ117" s="212"/>
      <c r="AR117" s="212"/>
      <c r="AS117" s="84"/>
      <c r="AT117" s="84"/>
      <c r="AU117" s="94"/>
      <c r="AV117" s="94"/>
      <c r="AW117" s="94"/>
      <c r="AX117" s="94"/>
      <c r="AY117" s="94"/>
      <c r="AZ117" s="94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</row>
    <row r="118" ht="15.75" customHeight="1">
      <c r="A118" s="18"/>
      <c r="B118" s="70">
        <v>4.0</v>
      </c>
      <c r="C118" s="149">
        <v>6.0</v>
      </c>
      <c r="D118" s="232">
        <v>17.04</v>
      </c>
      <c r="E118" s="232">
        <f t="shared" ref="E118:E119" si="1047">ROUND(D118*$E$109+D118,2)+0.01</f>
        <v>17.43</v>
      </c>
      <c r="F118" s="232">
        <f t="shared" si="1045"/>
        <v>17.822175</v>
      </c>
      <c r="G118" s="28"/>
      <c r="H118" s="235">
        <f t="shared" si="1046"/>
        <v>0.02288732394</v>
      </c>
      <c r="I118" s="235"/>
      <c r="J118" s="28"/>
      <c r="K118" s="28"/>
      <c r="L118" s="28"/>
      <c r="M118" s="28"/>
      <c r="N118" s="28"/>
      <c r="O118" s="28"/>
      <c r="P118" s="28"/>
      <c r="Q118" s="148"/>
      <c r="R118" s="28"/>
      <c r="S118" s="28"/>
      <c r="T118" s="28"/>
      <c r="U118" s="70"/>
      <c r="V118" s="70"/>
      <c r="W118" s="28"/>
      <c r="X118" s="149"/>
      <c r="Y118" s="77"/>
      <c r="Z118" s="77"/>
      <c r="AA118" s="36"/>
      <c r="AB118" s="36"/>
      <c r="AC118" s="36"/>
      <c r="AD118" s="74"/>
      <c r="AE118" s="28"/>
      <c r="AF118" s="28"/>
      <c r="AG118" s="28"/>
      <c r="AH118" s="28"/>
      <c r="AI118" s="28"/>
      <c r="AJ118" s="28"/>
      <c r="AK118" s="18"/>
      <c r="AL118" s="18"/>
      <c r="AM118" s="18"/>
      <c r="AN118" s="18"/>
      <c r="AO118" s="227"/>
      <c r="AP118" s="212"/>
      <c r="AQ118" s="212"/>
      <c r="AR118" s="212"/>
      <c r="AS118" s="84"/>
      <c r="AT118" s="84"/>
      <c r="AU118" s="94"/>
      <c r="AV118" s="94"/>
      <c r="AW118" s="94"/>
      <c r="AX118" s="94"/>
      <c r="AY118" s="94"/>
      <c r="AZ118" s="94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</row>
    <row r="119" ht="15.75" customHeight="1">
      <c r="A119" s="18"/>
      <c r="B119" s="70">
        <v>5.0</v>
      </c>
      <c r="C119" s="149">
        <v>7.0</v>
      </c>
      <c r="D119" s="232">
        <v>17.04</v>
      </c>
      <c r="E119" s="232">
        <f t="shared" si="1047"/>
        <v>17.43</v>
      </c>
      <c r="F119" s="232">
        <f t="shared" si="1045"/>
        <v>17.822175</v>
      </c>
      <c r="G119" s="28"/>
      <c r="H119" s="235">
        <f t="shared" si="1046"/>
        <v>0.02288732394</v>
      </c>
      <c r="I119" s="235"/>
      <c r="J119" s="28"/>
      <c r="K119" s="28"/>
      <c r="L119" s="28"/>
      <c r="M119" s="28"/>
      <c r="N119" s="28"/>
      <c r="O119" s="28"/>
      <c r="P119" s="28"/>
      <c r="Q119" s="148"/>
      <c r="R119" s="28"/>
      <c r="S119" s="28"/>
      <c r="T119" s="28"/>
      <c r="U119" s="70"/>
      <c r="V119" s="70"/>
      <c r="W119" s="28"/>
      <c r="X119" s="149"/>
      <c r="Y119" s="77"/>
      <c r="Z119" s="77"/>
      <c r="AA119" s="36"/>
      <c r="AB119" s="36"/>
      <c r="AC119" s="36"/>
      <c r="AD119" s="74"/>
      <c r="AE119" s="28"/>
      <c r="AF119" s="28"/>
      <c r="AG119" s="28"/>
      <c r="AH119" s="28"/>
      <c r="AI119" s="28"/>
      <c r="AJ119" s="28"/>
      <c r="AK119" s="18"/>
      <c r="AL119" s="18"/>
      <c r="AM119" s="18"/>
      <c r="AN119" s="18"/>
      <c r="AO119" s="227"/>
      <c r="AP119" s="212"/>
      <c r="AQ119" s="212"/>
      <c r="AR119" s="212"/>
      <c r="AS119" s="84"/>
      <c r="AT119" s="84"/>
      <c r="AU119" s="94"/>
      <c r="AV119" s="94"/>
      <c r="AW119" s="94"/>
      <c r="AX119" s="94"/>
      <c r="AY119" s="94"/>
      <c r="AZ119" s="94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</row>
    <row r="120" ht="15.75" customHeight="1">
      <c r="A120" s="18"/>
      <c r="B120" s="70">
        <v>6.0</v>
      </c>
      <c r="C120" s="149">
        <v>8.0</v>
      </c>
      <c r="D120" s="232">
        <v>17.14</v>
      </c>
      <c r="E120" s="232">
        <f t="shared" ref="E120:E123" si="1048">D120*$E$109+D120-0.01</f>
        <v>17.51565</v>
      </c>
      <c r="F120" s="232">
        <f t="shared" ref="F120:F123" si="1049">E120*$F$109+E120+0.01</f>
        <v>17.91975213</v>
      </c>
      <c r="G120" s="28"/>
      <c r="H120" s="235">
        <f t="shared" si="1046"/>
        <v>0.02191656943</v>
      </c>
      <c r="I120" s="235"/>
      <c r="J120" s="28"/>
      <c r="K120" s="28"/>
      <c r="L120" s="28"/>
      <c r="M120" s="28"/>
      <c r="N120" s="28"/>
      <c r="O120" s="28"/>
      <c r="P120" s="28"/>
      <c r="Q120" s="148"/>
      <c r="R120" s="28"/>
      <c r="S120" s="28"/>
      <c r="T120" s="28"/>
      <c r="U120" s="70"/>
      <c r="V120" s="70"/>
      <c r="W120" s="28"/>
      <c r="X120" s="149"/>
      <c r="Y120" s="77"/>
      <c r="Z120" s="77"/>
      <c r="AA120" s="36"/>
      <c r="AB120" s="36"/>
      <c r="AC120" s="36"/>
      <c r="AD120" s="74"/>
      <c r="AE120" s="28"/>
      <c r="AF120" s="28"/>
      <c r="AG120" s="28"/>
      <c r="AH120" s="28"/>
      <c r="AI120" s="28"/>
      <c r="AJ120" s="28"/>
      <c r="AK120" s="18"/>
      <c r="AL120" s="18"/>
      <c r="AM120" s="18"/>
      <c r="AN120" s="18"/>
      <c r="AO120" s="227"/>
      <c r="AP120" s="212"/>
      <c r="AQ120" s="212"/>
      <c r="AR120" s="212"/>
      <c r="AS120" s="84"/>
      <c r="AT120" s="84"/>
      <c r="AU120" s="94"/>
      <c r="AV120" s="94"/>
      <c r="AW120" s="94"/>
      <c r="AX120" s="94"/>
      <c r="AY120" s="94"/>
      <c r="AZ120" s="94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</row>
    <row r="121" ht="15.75" customHeight="1">
      <c r="A121" s="18"/>
      <c r="B121" s="70">
        <v>7.0</v>
      </c>
      <c r="C121" s="149">
        <v>9.0</v>
      </c>
      <c r="D121" s="232">
        <v>17.14</v>
      </c>
      <c r="E121" s="232">
        <f t="shared" si="1048"/>
        <v>17.51565</v>
      </c>
      <c r="F121" s="232">
        <f t="shared" si="1049"/>
        <v>17.91975213</v>
      </c>
      <c r="G121" s="28"/>
      <c r="H121" s="235">
        <f t="shared" si="1046"/>
        <v>0.02191656943</v>
      </c>
      <c r="I121" s="235"/>
      <c r="J121" s="28"/>
      <c r="K121" s="28"/>
      <c r="L121" s="28"/>
      <c r="M121" s="28"/>
      <c r="N121" s="28"/>
      <c r="O121" s="28"/>
      <c r="P121" s="28"/>
      <c r="Q121" s="148"/>
      <c r="R121" s="28"/>
      <c r="S121" s="28"/>
      <c r="T121" s="28"/>
      <c r="U121" s="70"/>
      <c r="V121" s="70"/>
      <c r="W121" s="28"/>
      <c r="X121" s="149"/>
      <c r="Y121" s="77"/>
      <c r="Z121" s="77"/>
      <c r="AA121" s="36"/>
      <c r="AB121" s="36"/>
      <c r="AC121" s="36"/>
      <c r="AD121" s="74"/>
      <c r="AE121" s="28"/>
      <c r="AF121" s="28"/>
      <c r="AG121" s="28"/>
      <c r="AH121" s="28"/>
      <c r="AI121" s="28"/>
      <c r="AJ121" s="28"/>
      <c r="AK121" s="18"/>
      <c r="AL121" s="18"/>
      <c r="AM121" s="18"/>
      <c r="AN121" s="18"/>
      <c r="AO121" s="227"/>
      <c r="AP121" s="212"/>
      <c r="AQ121" s="212"/>
      <c r="AR121" s="212"/>
      <c r="AS121" s="84"/>
      <c r="AT121" s="84"/>
      <c r="AU121" s="94"/>
      <c r="AV121" s="94"/>
      <c r="AW121" s="94"/>
      <c r="AX121" s="94"/>
      <c r="AY121" s="94"/>
      <c r="AZ121" s="94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</row>
    <row r="122" ht="15.75" customHeight="1">
      <c r="A122" s="18"/>
      <c r="B122" s="70">
        <v>8.0</v>
      </c>
      <c r="C122" s="149">
        <v>10.0</v>
      </c>
      <c r="D122" s="232">
        <v>17.21</v>
      </c>
      <c r="E122" s="232">
        <f t="shared" si="1048"/>
        <v>17.587225</v>
      </c>
      <c r="F122" s="232">
        <f t="shared" si="1049"/>
        <v>17.99293756</v>
      </c>
      <c r="G122" s="28"/>
      <c r="H122" s="235">
        <f t="shared" si="1046"/>
        <v>0.02191894248</v>
      </c>
      <c r="I122" s="235"/>
      <c r="J122" s="28"/>
      <c r="K122" s="28"/>
      <c r="L122" s="28"/>
      <c r="M122" s="28"/>
      <c r="N122" s="28"/>
      <c r="O122" s="28"/>
      <c r="P122" s="28"/>
      <c r="Q122" s="148"/>
      <c r="R122" s="28"/>
      <c r="S122" s="28"/>
      <c r="T122" s="28"/>
      <c r="U122" s="70"/>
      <c r="V122" s="70"/>
      <c r="W122" s="28"/>
      <c r="X122" s="149"/>
      <c r="Y122" s="77"/>
      <c r="Z122" s="77"/>
      <c r="AA122" s="36"/>
      <c r="AB122" s="36"/>
      <c r="AC122" s="36"/>
      <c r="AD122" s="74"/>
      <c r="AE122" s="28"/>
      <c r="AF122" s="28"/>
      <c r="AG122" s="28"/>
      <c r="AH122" s="28"/>
      <c r="AI122" s="28"/>
      <c r="AJ122" s="28"/>
      <c r="AK122" s="18"/>
      <c r="AL122" s="18"/>
      <c r="AM122" s="18"/>
      <c r="AN122" s="18"/>
      <c r="AO122" s="227"/>
      <c r="AP122" s="212"/>
      <c r="AQ122" s="212"/>
      <c r="AR122" s="212"/>
      <c r="AS122" s="84"/>
      <c r="AT122" s="84"/>
      <c r="AU122" s="94"/>
      <c r="AV122" s="94"/>
      <c r="AW122" s="94"/>
      <c r="AX122" s="94"/>
      <c r="AY122" s="94"/>
      <c r="AZ122" s="94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</row>
    <row r="123" ht="15.75" customHeight="1">
      <c r="A123" s="18"/>
      <c r="B123" s="70">
        <v>9.0</v>
      </c>
      <c r="C123" s="149">
        <v>11.0</v>
      </c>
      <c r="D123" s="232">
        <v>17.21</v>
      </c>
      <c r="E123" s="232">
        <f t="shared" si="1048"/>
        <v>17.587225</v>
      </c>
      <c r="F123" s="232">
        <f t="shared" si="1049"/>
        <v>17.99293756</v>
      </c>
      <c r="G123" s="28"/>
      <c r="H123" s="235">
        <f t="shared" si="1046"/>
        <v>0.02191894248</v>
      </c>
      <c r="I123" s="235"/>
      <c r="J123" s="28"/>
      <c r="K123" s="28"/>
      <c r="L123" s="28"/>
      <c r="M123" s="28"/>
      <c r="N123" s="28"/>
      <c r="O123" s="28"/>
      <c r="P123" s="28"/>
      <c r="Q123" s="148"/>
      <c r="R123" s="28"/>
      <c r="S123" s="28"/>
      <c r="T123" s="28"/>
      <c r="U123" s="70"/>
      <c r="V123" s="70"/>
      <c r="W123" s="28"/>
      <c r="X123" s="149"/>
      <c r="Y123" s="77"/>
      <c r="Z123" s="77"/>
      <c r="AA123" s="36"/>
      <c r="AB123" s="36"/>
      <c r="AC123" s="36"/>
      <c r="AD123" s="74"/>
      <c r="AE123" s="28"/>
      <c r="AF123" s="28"/>
      <c r="AG123" s="28"/>
      <c r="AH123" s="28"/>
      <c r="AI123" s="28"/>
      <c r="AJ123" s="28"/>
      <c r="AK123" s="18"/>
      <c r="AL123" s="18"/>
      <c r="AM123" s="18"/>
      <c r="AN123" s="18"/>
      <c r="AO123" s="227"/>
      <c r="AP123" s="212"/>
      <c r="AQ123" s="212"/>
      <c r="AR123" s="212"/>
      <c r="AS123" s="84"/>
      <c r="AT123" s="84"/>
      <c r="AU123" s="94"/>
      <c r="AV123" s="94"/>
      <c r="AW123" s="94"/>
      <c r="AX123" s="94"/>
      <c r="AY123" s="94"/>
      <c r="AZ123" s="94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</row>
    <row r="124" ht="15.75" customHeight="1">
      <c r="A124" s="18"/>
      <c r="B124" s="70">
        <v>10.0</v>
      </c>
      <c r="C124" s="149">
        <v>12.0</v>
      </c>
      <c r="D124" s="232">
        <v>17.29</v>
      </c>
      <c r="E124" s="232">
        <f t="shared" ref="E124:E127" si="1050">D124*$E$109+D124</f>
        <v>17.679025</v>
      </c>
      <c r="F124" s="232">
        <f t="shared" ref="F124:F127" si="1051">E124*$F$109+E124</f>
        <v>18.07680306</v>
      </c>
      <c r="G124" s="28"/>
      <c r="H124" s="235">
        <f t="shared" si="1046"/>
        <v>0.0225</v>
      </c>
      <c r="I124" s="235"/>
      <c r="J124" s="28"/>
      <c r="K124" s="28"/>
      <c r="L124" s="28"/>
      <c r="M124" s="28"/>
      <c r="N124" s="28"/>
      <c r="O124" s="28"/>
      <c r="P124" s="28"/>
      <c r="Q124" s="148"/>
      <c r="R124" s="28"/>
      <c r="S124" s="28"/>
      <c r="T124" s="28"/>
      <c r="U124" s="70"/>
      <c r="V124" s="70"/>
      <c r="W124" s="28"/>
      <c r="X124" s="149"/>
      <c r="Y124" s="77"/>
      <c r="Z124" s="77"/>
      <c r="AA124" s="36"/>
      <c r="AB124" s="36"/>
      <c r="AC124" s="36"/>
      <c r="AD124" s="74"/>
      <c r="AE124" s="28"/>
      <c r="AF124" s="28"/>
      <c r="AG124" s="28"/>
      <c r="AH124" s="28"/>
      <c r="AI124" s="28"/>
      <c r="AJ124" s="28"/>
      <c r="AK124" s="18"/>
      <c r="AL124" s="18"/>
      <c r="AM124" s="18"/>
      <c r="AN124" s="18"/>
      <c r="AO124" s="227"/>
      <c r="AP124" s="212"/>
      <c r="AQ124" s="212"/>
      <c r="AR124" s="212"/>
      <c r="AS124" s="84"/>
      <c r="AT124" s="84"/>
      <c r="AU124" s="94"/>
      <c r="AV124" s="94"/>
      <c r="AW124" s="94"/>
      <c r="AX124" s="94"/>
      <c r="AY124" s="94"/>
      <c r="AZ124" s="94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</row>
    <row r="125" ht="15.75" customHeight="1">
      <c r="A125" s="18"/>
      <c r="B125" s="70">
        <v>11.0</v>
      </c>
      <c r="C125" s="149">
        <v>13.0</v>
      </c>
      <c r="D125" s="232">
        <v>17.29</v>
      </c>
      <c r="E125" s="232">
        <f t="shared" si="1050"/>
        <v>17.679025</v>
      </c>
      <c r="F125" s="232">
        <f t="shared" si="1051"/>
        <v>18.07680306</v>
      </c>
      <c r="G125" s="28"/>
      <c r="H125" s="235">
        <f t="shared" si="1046"/>
        <v>0.0225</v>
      </c>
      <c r="I125" s="235"/>
      <c r="J125" s="28"/>
      <c r="K125" s="28"/>
      <c r="L125" s="28"/>
      <c r="M125" s="28"/>
      <c r="N125" s="28"/>
      <c r="O125" s="28"/>
      <c r="P125" s="28"/>
      <c r="Q125" s="148"/>
      <c r="R125" s="28"/>
      <c r="S125" s="28"/>
      <c r="T125" s="28"/>
      <c r="U125" s="70"/>
      <c r="V125" s="70"/>
      <c r="W125" s="28"/>
      <c r="X125" s="149"/>
      <c r="Y125" s="77"/>
      <c r="Z125" s="77"/>
      <c r="AA125" s="36"/>
      <c r="AB125" s="36"/>
      <c r="AC125" s="36"/>
      <c r="AD125" s="74"/>
      <c r="AE125" s="28"/>
      <c r="AF125" s="28"/>
      <c r="AG125" s="28"/>
      <c r="AH125" s="28"/>
      <c r="AI125" s="28"/>
      <c r="AJ125" s="28"/>
      <c r="AK125" s="18"/>
      <c r="AL125" s="18"/>
      <c r="AM125" s="18"/>
      <c r="AN125" s="18"/>
      <c r="AO125" s="227"/>
      <c r="AP125" s="212"/>
      <c r="AQ125" s="212"/>
      <c r="AR125" s="212"/>
      <c r="AS125" s="84"/>
      <c r="AT125" s="84"/>
      <c r="AU125" s="94"/>
      <c r="AV125" s="94"/>
      <c r="AW125" s="94"/>
      <c r="AX125" s="94"/>
      <c r="AY125" s="94"/>
      <c r="AZ125" s="94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</row>
    <row r="126" ht="15.75" customHeight="1">
      <c r="A126" s="18"/>
      <c r="B126" s="70">
        <v>12.0</v>
      </c>
      <c r="C126" s="149">
        <v>14.0</v>
      </c>
      <c r="D126" s="232">
        <v>17.37</v>
      </c>
      <c r="E126" s="232">
        <f t="shared" si="1050"/>
        <v>17.760825</v>
      </c>
      <c r="F126" s="232">
        <f t="shared" si="1051"/>
        <v>18.16044356</v>
      </c>
      <c r="G126" s="28"/>
      <c r="H126" s="235">
        <f t="shared" si="1046"/>
        <v>0.0225</v>
      </c>
      <c r="I126" s="235"/>
      <c r="J126" s="28"/>
      <c r="K126" s="28"/>
      <c r="L126" s="28"/>
      <c r="M126" s="28"/>
      <c r="N126" s="28"/>
      <c r="O126" s="28"/>
      <c r="P126" s="28"/>
      <c r="Q126" s="148"/>
      <c r="R126" s="28"/>
      <c r="S126" s="28"/>
      <c r="T126" s="28"/>
      <c r="U126" s="70"/>
      <c r="V126" s="70"/>
      <c r="W126" s="28"/>
      <c r="X126" s="149"/>
      <c r="Y126" s="77"/>
      <c r="Z126" s="77"/>
      <c r="AA126" s="36"/>
      <c r="AB126" s="36"/>
      <c r="AC126" s="36"/>
      <c r="AD126" s="74"/>
      <c r="AE126" s="28"/>
      <c r="AF126" s="28"/>
      <c r="AG126" s="28"/>
      <c r="AH126" s="28"/>
      <c r="AI126" s="28"/>
      <c r="AJ126" s="28"/>
      <c r="AK126" s="18"/>
      <c r="AL126" s="18"/>
      <c r="AM126" s="18"/>
      <c r="AN126" s="18"/>
      <c r="AO126" s="227"/>
      <c r="AP126" s="212"/>
      <c r="AQ126" s="212"/>
      <c r="AR126" s="212"/>
      <c r="AS126" s="84"/>
      <c r="AT126" s="84"/>
      <c r="AU126" s="94"/>
      <c r="AV126" s="94"/>
      <c r="AW126" s="94"/>
      <c r="AX126" s="94"/>
      <c r="AY126" s="94"/>
      <c r="AZ126" s="94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</row>
    <row r="127" ht="15.75" customHeight="1">
      <c r="A127" s="18"/>
      <c r="B127" s="70">
        <v>13.0</v>
      </c>
      <c r="C127" s="149">
        <v>15.0</v>
      </c>
      <c r="D127" s="232">
        <v>17.37</v>
      </c>
      <c r="E127" s="232">
        <f t="shared" si="1050"/>
        <v>17.760825</v>
      </c>
      <c r="F127" s="232">
        <f t="shared" si="1051"/>
        <v>18.16044356</v>
      </c>
      <c r="G127" s="28"/>
      <c r="H127" s="235">
        <f t="shared" si="1046"/>
        <v>0.0225</v>
      </c>
      <c r="I127" s="235"/>
      <c r="J127" s="28"/>
      <c r="K127" s="28"/>
      <c r="L127" s="28"/>
      <c r="M127" s="28"/>
      <c r="N127" s="28"/>
      <c r="O127" s="28"/>
      <c r="P127" s="28"/>
      <c r="Q127" s="148"/>
      <c r="R127" s="28"/>
      <c r="S127" s="28"/>
      <c r="T127" s="28"/>
      <c r="U127" s="70"/>
      <c r="V127" s="70"/>
      <c r="W127" s="28"/>
      <c r="X127" s="149"/>
      <c r="Y127" s="77"/>
      <c r="Z127" s="77"/>
      <c r="AA127" s="36"/>
      <c r="AB127" s="36"/>
      <c r="AC127" s="36"/>
      <c r="AD127" s="74"/>
      <c r="AE127" s="28"/>
      <c r="AF127" s="28"/>
      <c r="AG127" s="28"/>
      <c r="AH127" s="28"/>
      <c r="AI127" s="28"/>
      <c r="AJ127" s="28"/>
      <c r="AK127" s="18"/>
      <c r="AL127" s="18"/>
      <c r="AM127" s="18"/>
      <c r="AN127" s="18"/>
      <c r="AO127" s="227"/>
      <c r="AP127" s="212"/>
      <c r="AQ127" s="212"/>
      <c r="AR127" s="212"/>
      <c r="AS127" s="84"/>
      <c r="AT127" s="84"/>
      <c r="AU127" s="94"/>
      <c r="AV127" s="94"/>
      <c r="AW127" s="94"/>
      <c r="AX127" s="94"/>
      <c r="AY127" s="94"/>
      <c r="AZ127" s="94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</row>
    <row r="128" ht="15.75" customHeight="1">
      <c r="A128" s="18"/>
      <c r="B128" s="70">
        <v>14.0</v>
      </c>
      <c r="C128" s="149">
        <v>16.0</v>
      </c>
      <c r="D128" s="236">
        <v>17.55</v>
      </c>
      <c r="E128" s="232">
        <f t="shared" ref="E128:E129" si="1052">D128*$E$109+D128+0.01</f>
        <v>17.954875</v>
      </c>
      <c r="F128" s="232">
        <f t="shared" ref="F128:F131" si="1053">E128*$F$109+E128-0.01</f>
        <v>18.34885969</v>
      </c>
      <c r="G128" s="28"/>
      <c r="H128" s="235">
        <f t="shared" si="1046"/>
        <v>0.02306980057</v>
      </c>
      <c r="I128" s="235"/>
      <c r="J128" s="28"/>
      <c r="K128" s="28"/>
      <c r="L128" s="28"/>
      <c r="M128" s="28"/>
      <c r="N128" s="28"/>
      <c r="O128" s="28"/>
      <c r="P128" s="28"/>
      <c r="Q128" s="148"/>
      <c r="R128" s="28"/>
      <c r="S128" s="28"/>
      <c r="T128" s="28"/>
      <c r="U128" s="70"/>
      <c r="V128" s="70"/>
      <c r="W128" s="28"/>
      <c r="X128" s="149"/>
      <c r="Y128" s="77"/>
      <c r="Z128" s="77"/>
      <c r="AA128" s="36"/>
      <c r="AB128" s="36"/>
      <c r="AC128" s="36"/>
      <c r="AD128" s="74"/>
      <c r="AE128" s="28"/>
      <c r="AF128" s="28"/>
      <c r="AG128" s="28"/>
      <c r="AH128" s="28"/>
      <c r="AI128" s="28"/>
      <c r="AJ128" s="28"/>
      <c r="AK128" s="18"/>
      <c r="AL128" s="18"/>
      <c r="AM128" s="18"/>
      <c r="AN128" s="18"/>
      <c r="AO128" s="227"/>
      <c r="AP128" s="212"/>
      <c r="AQ128" s="212"/>
      <c r="AR128" s="212"/>
      <c r="AS128" s="84"/>
      <c r="AT128" s="84"/>
      <c r="AU128" s="94"/>
      <c r="AV128" s="94"/>
      <c r="AW128" s="94"/>
      <c r="AX128" s="94"/>
      <c r="AY128" s="94"/>
      <c r="AZ128" s="94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</row>
    <row r="129" ht="15.75" customHeight="1">
      <c r="A129" s="18"/>
      <c r="B129" s="70">
        <v>15.0</v>
      </c>
      <c r="C129" s="149">
        <v>17.0</v>
      </c>
      <c r="D129" s="236">
        <v>17.55</v>
      </c>
      <c r="E129" s="232">
        <f t="shared" si="1052"/>
        <v>17.954875</v>
      </c>
      <c r="F129" s="232">
        <f t="shared" si="1053"/>
        <v>18.34885969</v>
      </c>
      <c r="G129" s="28"/>
      <c r="H129" s="235">
        <f t="shared" si="1046"/>
        <v>0.02306980057</v>
      </c>
      <c r="I129" s="235"/>
      <c r="J129" s="28"/>
      <c r="K129" s="28"/>
      <c r="L129" s="28"/>
      <c r="M129" s="28"/>
      <c r="N129" s="28"/>
      <c r="O129" s="28"/>
      <c r="P129" s="28"/>
      <c r="Q129" s="148"/>
      <c r="R129" s="28"/>
      <c r="S129" s="28"/>
      <c r="T129" s="28"/>
      <c r="U129" s="70"/>
      <c r="V129" s="70"/>
      <c r="W129" s="28"/>
      <c r="X129" s="149"/>
      <c r="Y129" s="77"/>
      <c r="Z129" s="77"/>
      <c r="AA129" s="36"/>
      <c r="AB129" s="36"/>
      <c r="AC129" s="36"/>
      <c r="AD129" s="74"/>
      <c r="AE129" s="28"/>
      <c r="AF129" s="28"/>
      <c r="AG129" s="28"/>
      <c r="AH129" s="28"/>
      <c r="AI129" s="28"/>
      <c r="AJ129" s="28"/>
      <c r="AK129" s="18"/>
      <c r="AL129" s="18"/>
      <c r="AM129" s="18"/>
      <c r="AN129" s="18"/>
      <c r="AO129" s="227"/>
      <c r="AP129" s="212"/>
      <c r="AQ129" s="212"/>
      <c r="AR129" s="212"/>
      <c r="AS129" s="84"/>
      <c r="AT129" s="84"/>
      <c r="AU129" s="94"/>
      <c r="AV129" s="94"/>
      <c r="AW129" s="94"/>
      <c r="AX129" s="94"/>
      <c r="AY129" s="94"/>
      <c r="AZ129" s="94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</row>
    <row r="130" ht="15.75" customHeight="1">
      <c r="A130" s="18"/>
      <c r="B130" s="70">
        <v>16.0</v>
      </c>
      <c r="C130" s="149">
        <v>18.0</v>
      </c>
      <c r="D130" s="236">
        <v>17.72</v>
      </c>
      <c r="E130" s="232">
        <f t="shared" ref="E130:E137" si="1054">D130*$E$109+D130</f>
        <v>18.1187</v>
      </c>
      <c r="F130" s="232">
        <f t="shared" si="1053"/>
        <v>18.51637075</v>
      </c>
      <c r="G130" s="28"/>
      <c r="H130" s="235">
        <f t="shared" si="1046"/>
        <v>0.0225</v>
      </c>
      <c r="I130" s="235"/>
      <c r="J130" s="28"/>
      <c r="K130" s="28"/>
      <c r="L130" s="28"/>
      <c r="M130" s="28"/>
      <c r="N130" s="28"/>
      <c r="O130" s="28"/>
      <c r="P130" s="28"/>
      <c r="Q130" s="148"/>
      <c r="R130" s="28"/>
      <c r="S130" s="28"/>
      <c r="T130" s="28"/>
      <c r="U130" s="70"/>
      <c r="V130" s="70"/>
      <c r="W130" s="28"/>
      <c r="X130" s="149"/>
      <c r="Y130" s="77"/>
      <c r="Z130" s="77"/>
      <c r="AA130" s="36"/>
      <c r="AB130" s="36"/>
      <c r="AC130" s="36"/>
      <c r="AD130" s="74"/>
      <c r="AE130" s="28"/>
      <c r="AF130" s="28"/>
      <c r="AG130" s="28"/>
      <c r="AH130" s="28"/>
      <c r="AI130" s="28"/>
      <c r="AJ130" s="28"/>
      <c r="AK130" s="18"/>
      <c r="AL130" s="18"/>
      <c r="AM130" s="18"/>
      <c r="AN130" s="18"/>
      <c r="AO130" s="227"/>
      <c r="AP130" s="212"/>
      <c r="AQ130" s="212"/>
      <c r="AR130" s="212"/>
      <c r="AS130" s="84"/>
      <c r="AT130" s="84"/>
      <c r="AU130" s="94"/>
      <c r="AV130" s="94"/>
      <c r="AW130" s="94"/>
      <c r="AX130" s="94"/>
      <c r="AY130" s="94"/>
      <c r="AZ130" s="94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</row>
    <row r="131" ht="15.75" customHeight="1">
      <c r="A131" s="18"/>
      <c r="B131" s="70">
        <v>17.0</v>
      </c>
      <c r="C131" s="149">
        <v>19.0</v>
      </c>
      <c r="D131" s="236">
        <v>17.72</v>
      </c>
      <c r="E131" s="232">
        <f t="shared" si="1054"/>
        <v>18.1187</v>
      </c>
      <c r="F131" s="232">
        <f t="shared" si="1053"/>
        <v>18.51637075</v>
      </c>
      <c r="G131" s="28"/>
      <c r="H131" s="235">
        <f t="shared" si="1046"/>
        <v>0.0225</v>
      </c>
      <c r="I131" s="235"/>
      <c r="J131" s="28"/>
      <c r="K131" s="28"/>
      <c r="L131" s="28"/>
      <c r="M131" s="28"/>
      <c r="N131" s="28"/>
      <c r="O131" s="28"/>
      <c r="P131" s="28"/>
      <c r="Q131" s="148"/>
      <c r="R131" s="28"/>
      <c r="S131" s="28"/>
      <c r="T131" s="28"/>
      <c r="U131" s="70"/>
      <c r="V131" s="70"/>
      <c r="W131" s="28"/>
      <c r="X131" s="149"/>
      <c r="Y131" s="77"/>
      <c r="Z131" s="77"/>
      <c r="AA131" s="36"/>
      <c r="AB131" s="36"/>
      <c r="AC131" s="36"/>
      <c r="AD131" s="74"/>
      <c r="AE131" s="28"/>
      <c r="AF131" s="28"/>
      <c r="AG131" s="28"/>
      <c r="AH131" s="28"/>
      <c r="AI131" s="28"/>
      <c r="AJ131" s="28"/>
      <c r="AK131" s="18"/>
      <c r="AL131" s="18"/>
      <c r="AM131" s="18"/>
      <c r="AN131" s="18"/>
      <c r="AO131" s="227"/>
      <c r="AP131" s="212"/>
      <c r="AQ131" s="212"/>
      <c r="AR131" s="212"/>
      <c r="AS131" s="84"/>
      <c r="AT131" s="84"/>
      <c r="AU131" s="94"/>
      <c r="AV131" s="94"/>
      <c r="AW131" s="94"/>
      <c r="AX131" s="94"/>
      <c r="AY131" s="94"/>
      <c r="AZ131" s="94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</row>
    <row r="132" ht="15.75" customHeight="1">
      <c r="A132" s="18"/>
      <c r="B132" s="70">
        <v>18.0</v>
      </c>
      <c r="C132" s="149">
        <v>20.0</v>
      </c>
      <c r="D132" s="236">
        <v>17.89</v>
      </c>
      <c r="E132" s="232">
        <f t="shared" si="1054"/>
        <v>18.292525</v>
      </c>
      <c r="F132" s="232">
        <f t="shared" ref="F132:F133" si="1055">E132*$F$109+E132</f>
        <v>18.70410681</v>
      </c>
      <c r="G132" s="28"/>
      <c r="H132" s="235">
        <f t="shared" si="1046"/>
        <v>0.0225</v>
      </c>
      <c r="I132" s="235"/>
      <c r="J132" s="28"/>
      <c r="K132" s="28"/>
      <c r="L132" s="28"/>
      <c r="M132" s="28"/>
      <c r="N132" s="28"/>
      <c r="O132" s="28"/>
      <c r="P132" s="28"/>
      <c r="Q132" s="148"/>
      <c r="R132" s="28"/>
      <c r="S132" s="28"/>
      <c r="T132" s="28"/>
      <c r="U132" s="70"/>
      <c r="V132" s="70"/>
      <c r="W132" s="28"/>
      <c r="X132" s="149"/>
      <c r="Y132" s="77"/>
      <c r="Z132" s="77"/>
      <c r="AA132" s="36"/>
      <c r="AB132" s="36"/>
      <c r="AC132" s="36"/>
      <c r="AD132" s="74"/>
      <c r="AE132" s="28"/>
      <c r="AF132" s="28"/>
      <c r="AG132" s="28"/>
      <c r="AH132" s="28"/>
      <c r="AI132" s="28"/>
      <c r="AJ132" s="28"/>
      <c r="AK132" s="18"/>
      <c r="AL132" s="18"/>
      <c r="AM132" s="18"/>
      <c r="AN132" s="18"/>
      <c r="AO132" s="227"/>
      <c r="AP132" s="212"/>
      <c r="AQ132" s="212"/>
      <c r="AR132" s="212"/>
      <c r="AS132" s="84"/>
      <c r="AT132" s="84"/>
      <c r="AU132" s="94"/>
      <c r="AV132" s="94"/>
      <c r="AW132" s="94"/>
      <c r="AX132" s="94"/>
      <c r="AY132" s="94"/>
      <c r="AZ132" s="94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</row>
    <row r="133" ht="15.75" customHeight="1">
      <c r="A133" s="18"/>
      <c r="B133" s="70">
        <v>19.0</v>
      </c>
      <c r="C133" s="149">
        <v>21.0</v>
      </c>
      <c r="D133" s="236">
        <v>17.89</v>
      </c>
      <c r="E133" s="232">
        <f t="shared" si="1054"/>
        <v>18.292525</v>
      </c>
      <c r="F133" s="232">
        <f t="shared" si="1055"/>
        <v>18.70410681</v>
      </c>
      <c r="G133" s="28"/>
      <c r="H133" s="235">
        <f t="shared" si="1046"/>
        <v>0.0225</v>
      </c>
      <c r="I133" s="235"/>
      <c r="J133" s="28"/>
      <c r="K133" s="28"/>
      <c r="L133" s="28"/>
      <c r="M133" s="28"/>
      <c r="N133" s="28"/>
      <c r="O133" s="28"/>
      <c r="P133" s="28"/>
      <c r="Q133" s="148"/>
      <c r="R133" s="28"/>
      <c r="S133" s="28"/>
      <c r="T133" s="28"/>
      <c r="U133" s="70"/>
      <c r="V133" s="70"/>
      <c r="W133" s="28"/>
      <c r="X133" s="149"/>
      <c r="Y133" s="77"/>
      <c r="Z133" s="77"/>
      <c r="AA133" s="36"/>
      <c r="AB133" s="36"/>
      <c r="AC133" s="36"/>
      <c r="AD133" s="74"/>
      <c r="AE133" s="28"/>
      <c r="AF133" s="28"/>
      <c r="AG133" s="28"/>
      <c r="AH133" s="28"/>
      <c r="AI133" s="28"/>
      <c r="AJ133" s="28"/>
      <c r="AK133" s="18"/>
      <c r="AL133" s="18"/>
      <c r="AM133" s="18"/>
      <c r="AN133" s="18"/>
      <c r="AO133" s="227"/>
      <c r="AP133" s="212"/>
      <c r="AQ133" s="212"/>
      <c r="AR133" s="212"/>
      <c r="AS133" s="84"/>
      <c r="AT133" s="84"/>
      <c r="AU133" s="94"/>
      <c r="AV133" s="94"/>
      <c r="AW133" s="94"/>
      <c r="AX133" s="94"/>
      <c r="AY133" s="94"/>
      <c r="AZ133" s="94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</row>
    <row r="134" ht="15.75" customHeight="1">
      <c r="A134" s="18"/>
      <c r="B134" s="70">
        <v>20.0</v>
      </c>
      <c r="C134" s="149">
        <v>22.0</v>
      </c>
      <c r="D134" s="236">
        <v>18.09</v>
      </c>
      <c r="E134" s="232">
        <f t="shared" si="1054"/>
        <v>18.497025</v>
      </c>
      <c r="F134" s="232">
        <f t="shared" ref="F134:F135" si="1056">E134*$F$109+E134+0.01</f>
        <v>18.92320806</v>
      </c>
      <c r="G134" s="28"/>
      <c r="H134" s="235">
        <f t="shared" si="1046"/>
        <v>0.0225</v>
      </c>
      <c r="I134" s="235"/>
      <c r="J134" s="28"/>
      <c r="K134" s="28"/>
      <c r="L134" s="28"/>
      <c r="M134" s="28"/>
      <c r="N134" s="28"/>
      <c r="O134" s="28"/>
      <c r="P134" s="28"/>
      <c r="Q134" s="148"/>
      <c r="R134" s="28"/>
      <c r="S134" s="28"/>
      <c r="T134" s="28"/>
      <c r="U134" s="70"/>
      <c r="V134" s="70"/>
      <c r="W134" s="28"/>
      <c r="X134" s="149"/>
      <c r="Y134" s="77"/>
      <c r="Z134" s="77"/>
      <c r="AA134" s="36"/>
      <c r="AB134" s="36"/>
      <c r="AC134" s="36"/>
      <c r="AD134" s="74"/>
      <c r="AE134" s="28"/>
      <c r="AF134" s="28"/>
      <c r="AG134" s="28"/>
      <c r="AH134" s="28"/>
      <c r="AI134" s="28"/>
      <c r="AJ134" s="28"/>
      <c r="AK134" s="18"/>
      <c r="AL134" s="18"/>
      <c r="AM134" s="18"/>
      <c r="AN134" s="18"/>
      <c r="AO134" s="227"/>
      <c r="AP134" s="212"/>
      <c r="AQ134" s="212"/>
      <c r="AR134" s="212"/>
      <c r="AS134" s="84"/>
      <c r="AT134" s="84"/>
      <c r="AU134" s="94"/>
      <c r="AV134" s="94"/>
      <c r="AW134" s="94"/>
      <c r="AX134" s="94"/>
      <c r="AY134" s="94"/>
      <c r="AZ134" s="94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</row>
    <row r="135" ht="15.75" customHeight="1">
      <c r="A135" s="18"/>
      <c r="B135" s="70">
        <v>21.0</v>
      </c>
      <c r="C135" s="149">
        <v>23.0</v>
      </c>
      <c r="D135" s="236">
        <v>18.09</v>
      </c>
      <c r="E135" s="232">
        <f t="shared" si="1054"/>
        <v>18.497025</v>
      </c>
      <c r="F135" s="232">
        <f t="shared" si="1056"/>
        <v>18.92320806</v>
      </c>
      <c r="G135" s="28"/>
      <c r="H135" s="235">
        <f t="shared" si="1046"/>
        <v>0.0225</v>
      </c>
      <c r="I135" s="235"/>
      <c r="J135" s="28"/>
      <c r="K135" s="28"/>
      <c r="L135" s="28"/>
      <c r="M135" s="28"/>
      <c r="N135" s="28"/>
      <c r="O135" s="28"/>
      <c r="P135" s="28"/>
      <c r="Q135" s="148"/>
      <c r="R135" s="28"/>
      <c r="S135" s="28"/>
      <c r="T135" s="28"/>
      <c r="U135" s="70"/>
      <c r="V135" s="70"/>
      <c r="W135" s="28"/>
      <c r="X135" s="149"/>
      <c r="Y135" s="77"/>
      <c r="Z135" s="77"/>
      <c r="AA135" s="36"/>
      <c r="AB135" s="36"/>
      <c r="AC135" s="36"/>
      <c r="AD135" s="74"/>
      <c r="AE135" s="28"/>
      <c r="AF135" s="28"/>
      <c r="AG135" s="28"/>
      <c r="AH135" s="28"/>
      <c r="AI135" s="28"/>
      <c r="AJ135" s="28"/>
      <c r="AK135" s="18"/>
      <c r="AL135" s="18"/>
      <c r="AM135" s="18"/>
      <c r="AN135" s="18"/>
      <c r="AO135" s="227"/>
      <c r="AP135" s="212"/>
      <c r="AQ135" s="212"/>
      <c r="AR135" s="212"/>
      <c r="AS135" s="84"/>
      <c r="AT135" s="84"/>
      <c r="AU135" s="94"/>
      <c r="AV135" s="94"/>
      <c r="AW135" s="94"/>
      <c r="AX135" s="94"/>
      <c r="AY135" s="94"/>
      <c r="AZ135" s="94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</row>
    <row r="136" ht="15.75" customHeight="1">
      <c r="A136" s="18"/>
      <c r="B136" s="70">
        <v>22.0</v>
      </c>
      <c r="C136" s="149">
        <v>24.0</v>
      </c>
      <c r="D136" s="236">
        <v>18.26</v>
      </c>
      <c r="E136" s="232">
        <f t="shared" si="1054"/>
        <v>18.67085</v>
      </c>
      <c r="F136" s="232">
        <f t="shared" ref="F136:F137" si="1057">E136*$F$109+E136</f>
        <v>19.09094413</v>
      </c>
      <c r="G136" s="28"/>
      <c r="H136" s="235">
        <f t="shared" si="1046"/>
        <v>0.0225</v>
      </c>
      <c r="I136" s="235"/>
      <c r="J136" s="28"/>
      <c r="K136" s="28"/>
      <c r="L136" s="28"/>
      <c r="M136" s="28"/>
      <c r="N136" s="28"/>
      <c r="O136" s="28"/>
      <c r="P136" s="28"/>
      <c r="Q136" s="148"/>
      <c r="R136" s="28"/>
      <c r="S136" s="28"/>
      <c r="T136" s="28"/>
      <c r="U136" s="70"/>
      <c r="V136" s="70"/>
      <c r="W136" s="28"/>
      <c r="X136" s="149"/>
      <c r="Y136" s="77"/>
      <c r="Z136" s="77"/>
      <c r="AA136" s="36"/>
      <c r="AB136" s="36"/>
      <c r="AC136" s="36"/>
      <c r="AD136" s="74"/>
      <c r="AE136" s="28"/>
      <c r="AF136" s="28"/>
      <c r="AG136" s="28"/>
      <c r="AH136" s="28"/>
      <c r="AI136" s="28"/>
      <c r="AJ136" s="28"/>
      <c r="AK136" s="18"/>
      <c r="AL136" s="18"/>
      <c r="AM136" s="18"/>
      <c r="AN136" s="18"/>
      <c r="AO136" s="227"/>
      <c r="AP136" s="212"/>
      <c r="AQ136" s="212"/>
      <c r="AR136" s="212"/>
      <c r="AS136" s="84"/>
      <c r="AT136" s="84"/>
      <c r="AU136" s="94"/>
      <c r="AV136" s="94"/>
      <c r="AW136" s="94"/>
      <c r="AX136" s="94"/>
      <c r="AY136" s="94"/>
      <c r="AZ136" s="94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</row>
    <row r="137" ht="15.75" customHeight="1">
      <c r="A137" s="18"/>
      <c r="B137" s="70">
        <v>23.0</v>
      </c>
      <c r="C137" s="149">
        <v>25.0</v>
      </c>
      <c r="D137" s="236">
        <v>18.26</v>
      </c>
      <c r="E137" s="232">
        <f t="shared" si="1054"/>
        <v>18.67085</v>
      </c>
      <c r="F137" s="232">
        <f t="shared" si="1057"/>
        <v>19.09094413</v>
      </c>
      <c r="G137" s="28"/>
      <c r="H137" s="235">
        <f t="shared" si="1046"/>
        <v>0.0225</v>
      </c>
      <c r="I137" s="235"/>
      <c r="J137" s="28"/>
      <c r="K137" s="28"/>
      <c r="L137" s="28"/>
      <c r="M137" s="28"/>
      <c r="N137" s="28"/>
      <c r="O137" s="28"/>
      <c r="P137" s="28"/>
      <c r="Q137" s="148"/>
      <c r="R137" s="28"/>
      <c r="S137" s="28"/>
      <c r="T137" s="28"/>
      <c r="U137" s="70"/>
      <c r="V137" s="70"/>
      <c r="W137" s="28"/>
      <c r="X137" s="149"/>
      <c r="Y137" s="77"/>
      <c r="Z137" s="77"/>
      <c r="AA137" s="36"/>
      <c r="AB137" s="36"/>
      <c r="AC137" s="36"/>
      <c r="AD137" s="74"/>
      <c r="AE137" s="28"/>
      <c r="AF137" s="28"/>
      <c r="AG137" s="28"/>
      <c r="AH137" s="28"/>
      <c r="AI137" s="28"/>
      <c r="AJ137" s="28"/>
      <c r="AK137" s="18"/>
      <c r="AL137" s="18"/>
      <c r="AM137" s="18"/>
      <c r="AN137" s="18"/>
      <c r="AO137" s="227"/>
      <c r="AP137" s="212"/>
      <c r="AQ137" s="212"/>
      <c r="AR137" s="212"/>
      <c r="AS137" s="84"/>
      <c r="AT137" s="84"/>
      <c r="AU137" s="94"/>
      <c r="AV137" s="94"/>
      <c r="AW137" s="94"/>
      <c r="AX137" s="94"/>
      <c r="AY137" s="94"/>
      <c r="AZ137" s="94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</row>
    <row r="138" ht="15.75" customHeight="1">
      <c r="A138" s="18"/>
      <c r="B138" s="70">
        <v>24.0</v>
      </c>
      <c r="C138" s="149">
        <v>26.0</v>
      </c>
      <c r="D138" s="236">
        <v>18.44</v>
      </c>
      <c r="E138" s="232">
        <f t="shared" ref="E138:E139" si="1058">D138*$E$109+D138+0.01</f>
        <v>18.8649</v>
      </c>
      <c r="F138" s="232">
        <f t="shared" ref="F138:F139" si="1059">E138*$F$109+E138-0.01</f>
        <v>19.27936025</v>
      </c>
      <c r="G138" s="28"/>
      <c r="H138" s="235">
        <f t="shared" si="1046"/>
        <v>0.02304229935</v>
      </c>
      <c r="I138" s="235"/>
      <c r="J138" s="28"/>
      <c r="K138" s="28"/>
      <c r="L138" s="28"/>
      <c r="M138" s="28"/>
      <c r="N138" s="28"/>
      <c r="O138" s="28"/>
      <c r="P138" s="28"/>
      <c r="Q138" s="148"/>
      <c r="R138" s="28"/>
      <c r="S138" s="28"/>
      <c r="T138" s="28"/>
      <c r="U138" s="70"/>
      <c r="V138" s="70"/>
      <c r="W138" s="28"/>
      <c r="X138" s="149"/>
      <c r="Y138" s="77"/>
      <c r="Z138" s="77"/>
      <c r="AA138" s="36"/>
      <c r="AB138" s="36"/>
      <c r="AC138" s="36"/>
      <c r="AD138" s="74"/>
      <c r="AE138" s="28"/>
      <c r="AF138" s="28"/>
      <c r="AG138" s="28"/>
      <c r="AH138" s="28"/>
      <c r="AI138" s="28"/>
      <c r="AJ138" s="28"/>
      <c r="AK138" s="18"/>
      <c r="AL138" s="18"/>
      <c r="AM138" s="18"/>
      <c r="AN138" s="18"/>
      <c r="AO138" s="227"/>
      <c r="AP138" s="212"/>
      <c r="AQ138" s="212"/>
      <c r="AR138" s="212"/>
      <c r="AS138" s="84"/>
      <c r="AT138" s="84"/>
      <c r="AU138" s="94"/>
      <c r="AV138" s="94"/>
      <c r="AW138" s="94"/>
      <c r="AX138" s="94"/>
      <c r="AY138" s="94"/>
      <c r="AZ138" s="94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</row>
    <row r="139" ht="15.75" customHeight="1">
      <c r="A139" s="18"/>
      <c r="B139" s="70" t="s">
        <v>265</v>
      </c>
      <c r="C139" s="18">
        <v>27.0</v>
      </c>
      <c r="D139" s="236">
        <v>18.44</v>
      </c>
      <c r="E139" s="232">
        <f t="shared" si="1058"/>
        <v>18.8649</v>
      </c>
      <c r="F139" s="232">
        <f t="shared" si="1059"/>
        <v>19.27936025</v>
      </c>
      <c r="G139" s="28"/>
      <c r="H139" s="235">
        <f t="shared" si="1046"/>
        <v>0.02304229935</v>
      </c>
      <c r="I139" s="235"/>
      <c r="J139" s="28"/>
      <c r="K139" s="28"/>
      <c r="L139" s="28"/>
      <c r="M139" s="28"/>
      <c r="N139" s="28"/>
      <c r="O139" s="28"/>
      <c r="P139" s="28"/>
      <c r="Q139" s="148"/>
      <c r="R139" s="28"/>
      <c r="S139" s="28"/>
      <c r="T139" s="28"/>
      <c r="U139" s="70"/>
      <c r="V139" s="70"/>
      <c r="W139" s="28"/>
      <c r="X139" s="149"/>
      <c r="Y139" s="77"/>
      <c r="Z139" s="77"/>
      <c r="AA139" s="36"/>
      <c r="AB139" s="36"/>
      <c r="AC139" s="36"/>
      <c r="AD139" s="74"/>
      <c r="AE139" s="28"/>
      <c r="AF139" s="28"/>
      <c r="AG139" s="28"/>
      <c r="AH139" s="28"/>
      <c r="AI139" s="28"/>
      <c r="AJ139" s="28"/>
      <c r="AK139" s="18"/>
      <c r="AL139" s="18"/>
      <c r="AM139" s="18"/>
      <c r="AN139" s="18"/>
      <c r="AO139" s="227"/>
      <c r="AP139" s="212"/>
      <c r="AQ139" s="212"/>
      <c r="AR139" s="212"/>
      <c r="AS139" s="84"/>
      <c r="AT139" s="84"/>
      <c r="AU139" s="94"/>
      <c r="AV139" s="94"/>
      <c r="AW139" s="94"/>
      <c r="AX139" s="94"/>
      <c r="AY139" s="94"/>
      <c r="AZ139" s="94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</row>
    <row r="140" ht="15.75" customHeight="1">
      <c r="A140" s="18"/>
      <c r="B140" s="39" t="s">
        <v>266</v>
      </c>
      <c r="C140" s="18"/>
      <c r="D140" s="232"/>
      <c r="E140" s="232"/>
      <c r="F140" s="232"/>
      <c r="G140" s="28"/>
      <c r="H140" s="235"/>
      <c r="I140" s="235"/>
      <c r="J140" s="28"/>
      <c r="K140" s="28"/>
      <c r="L140" s="28"/>
      <c r="M140" s="28"/>
      <c r="N140" s="28"/>
      <c r="O140" s="28"/>
      <c r="P140" s="28"/>
      <c r="Q140" s="148"/>
      <c r="R140" s="28"/>
      <c r="S140" s="28"/>
      <c r="T140" s="28"/>
      <c r="U140" s="70"/>
      <c r="V140" s="70"/>
      <c r="W140" s="28"/>
      <c r="X140" s="149"/>
      <c r="Y140" s="77"/>
      <c r="Z140" s="77"/>
      <c r="AA140" s="36"/>
      <c r="AB140" s="36"/>
      <c r="AC140" s="36"/>
      <c r="AD140" s="74"/>
      <c r="AE140" s="28"/>
      <c r="AF140" s="28"/>
      <c r="AG140" s="28"/>
      <c r="AH140" s="28"/>
      <c r="AI140" s="28"/>
      <c r="AJ140" s="28"/>
      <c r="AK140" s="18"/>
      <c r="AL140" s="18"/>
      <c r="AM140" s="18"/>
      <c r="AN140" s="18"/>
      <c r="AO140" s="227"/>
      <c r="AP140" s="212"/>
      <c r="AQ140" s="212"/>
      <c r="AR140" s="212"/>
      <c r="AS140" s="84"/>
      <c r="AT140" s="84"/>
      <c r="AU140" s="94"/>
      <c r="AV140" s="94"/>
      <c r="AW140" s="94"/>
      <c r="AX140" s="94"/>
      <c r="AY140" s="94"/>
      <c r="AZ140" s="94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</row>
    <row r="141" ht="15.75" customHeight="1">
      <c r="A141" s="18"/>
      <c r="B141" s="70" t="s">
        <v>263</v>
      </c>
      <c r="C141" s="18">
        <v>28.0</v>
      </c>
      <c r="D141" s="232">
        <v>15.54</v>
      </c>
      <c r="E141" s="232">
        <f>D141*$E$109+D141</f>
        <v>15.88965</v>
      </c>
      <c r="F141" s="232">
        <f>E141*$F$109+E141</f>
        <v>16.24716713</v>
      </c>
      <c r="G141" s="28"/>
      <c r="H141" s="235">
        <f t="shared" ref="H141:H167" si="1060">(E141-D141)/D141</f>
        <v>0.0225</v>
      </c>
      <c r="I141" s="235"/>
      <c r="J141" s="28"/>
      <c r="K141" s="28"/>
      <c r="L141" s="28"/>
      <c r="M141" s="28"/>
      <c r="N141" s="28"/>
      <c r="O141" s="28"/>
      <c r="P141" s="28"/>
      <c r="Q141" s="148"/>
      <c r="R141" s="28"/>
      <c r="S141" s="28"/>
      <c r="T141" s="28"/>
      <c r="U141" s="70"/>
      <c r="V141" s="70"/>
      <c r="W141" s="28"/>
      <c r="X141" s="149"/>
      <c r="Y141" s="77"/>
      <c r="Z141" s="77"/>
      <c r="AA141" s="36"/>
      <c r="AB141" s="36"/>
      <c r="AC141" s="36"/>
      <c r="AD141" s="74"/>
      <c r="AE141" s="28"/>
      <c r="AF141" s="28"/>
      <c r="AG141" s="28"/>
      <c r="AH141" s="28"/>
      <c r="AI141" s="28"/>
      <c r="AJ141" s="28"/>
      <c r="AK141" s="18"/>
      <c r="AL141" s="18"/>
      <c r="AM141" s="18"/>
      <c r="AN141" s="18"/>
      <c r="AO141" s="227"/>
      <c r="AP141" s="212"/>
      <c r="AQ141" s="212"/>
      <c r="AR141" s="212"/>
      <c r="AS141" s="84"/>
      <c r="AT141" s="84"/>
      <c r="AU141" s="94"/>
      <c r="AV141" s="94"/>
      <c r="AW141" s="94"/>
      <c r="AX141" s="94"/>
      <c r="AY141" s="94"/>
      <c r="AZ141" s="94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</row>
    <row r="142" ht="15.75" customHeight="1">
      <c r="A142" s="18"/>
      <c r="B142" s="70" t="s">
        <v>264</v>
      </c>
      <c r="C142" s="18">
        <v>29.0</v>
      </c>
      <c r="D142" s="232">
        <v>17.16</v>
      </c>
      <c r="E142" s="232">
        <f t="shared" ref="E142:E143" si="1061">D142*$E$109+D142-0.01</f>
        <v>17.5361</v>
      </c>
      <c r="F142" s="232">
        <f t="shared" ref="F142:F143" si="1062">E142*$F$109+E142+0.01</f>
        <v>17.94066225</v>
      </c>
      <c r="G142" s="28"/>
      <c r="H142" s="235">
        <f t="shared" si="1060"/>
        <v>0.02191724942</v>
      </c>
      <c r="I142" s="235"/>
      <c r="J142" s="28"/>
      <c r="K142" s="28"/>
      <c r="L142" s="28"/>
      <c r="M142" s="28"/>
      <c r="N142" s="28"/>
      <c r="O142" s="28"/>
      <c r="P142" s="28"/>
      <c r="Q142" s="148"/>
      <c r="R142" s="28"/>
      <c r="S142" s="28"/>
      <c r="T142" s="28"/>
      <c r="U142" s="70"/>
      <c r="V142" s="70"/>
      <c r="W142" s="28"/>
      <c r="X142" s="149"/>
      <c r="Y142" s="77"/>
      <c r="Z142" s="77"/>
      <c r="AA142" s="36"/>
      <c r="AB142" s="36"/>
      <c r="AC142" s="36"/>
      <c r="AD142" s="74"/>
      <c r="AE142" s="28"/>
      <c r="AF142" s="28"/>
      <c r="AG142" s="28"/>
      <c r="AH142" s="28"/>
      <c r="AI142" s="28"/>
      <c r="AJ142" s="28"/>
      <c r="AK142" s="18"/>
      <c r="AL142" s="18"/>
      <c r="AM142" s="18"/>
      <c r="AN142" s="18"/>
      <c r="AO142" s="227"/>
      <c r="AP142" s="212"/>
      <c r="AQ142" s="212"/>
      <c r="AR142" s="212"/>
      <c r="AS142" s="84"/>
      <c r="AT142" s="84"/>
      <c r="AU142" s="94"/>
      <c r="AV142" s="94"/>
      <c r="AW142" s="94"/>
      <c r="AX142" s="94"/>
      <c r="AY142" s="94"/>
      <c r="AZ142" s="94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</row>
    <row r="143" ht="15.75" customHeight="1">
      <c r="A143" s="18"/>
      <c r="B143" s="70" t="s">
        <v>154</v>
      </c>
      <c r="C143" s="18">
        <v>30.0</v>
      </c>
      <c r="D143" s="232">
        <v>17.16</v>
      </c>
      <c r="E143" s="232">
        <f t="shared" si="1061"/>
        <v>17.5361</v>
      </c>
      <c r="F143" s="232">
        <f t="shared" si="1062"/>
        <v>17.94066225</v>
      </c>
      <c r="G143" s="28"/>
      <c r="H143" s="235">
        <f t="shared" si="1060"/>
        <v>0.02191724942</v>
      </c>
      <c r="I143" s="235"/>
      <c r="J143" s="28"/>
      <c r="K143" s="28"/>
      <c r="L143" s="28"/>
      <c r="M143" s="28"/>
      <c r="N143" s="28"/>
      <c r="O143" s="28"/>
      <c r="P143" s="28"/>
      <c r="Q143" s="148"/>
      <c r="R143" s="28"/>
      <c r="S143" s="28"/>
      <c r="T143" s="28"/>
      <c r="U143" s="70"/>
      <c r="V143" s="70"/>
      <c r="W143" s="28"/>
      <c r="X143" s="149"/>
      <c r="Y143" s="77"/>
      <c r="Z143" s="77"/>
      <c r="AA143" s="36"/>
      <c r="AB143" s="36"/>
      <c r="AC143" s="36"/>
      <c r="AD143" s="74"/>
      <c r="AE143" s="28"/>
      <c r="AF143" s="28"/>
      <c r="AG143" s="28"/>
      <c r="AH143" s="28"/>
      <c r="AI143" s="28"/>
      <c r="AJ143" s="28"/>
      <c r="AK143" s="18"/>
      <c r="AL143" s="18"/>
      <c r="AM143" s="18"/>
      <c r="AN143" s="18"/>
      <c r="AO143" s="227"/>
      <c r="AP143" s="212"/>
      <c r="AQ143" s="212"/>
      <c r="AR143" s="212"/>
      <c r="AS143" s="84"/>
      <c r="AT143" s="84"/>
      <c r="AU143" s="94"/>
      <c r="AV143" s="94"/>
      <c r="AW143" s="94"/>
      <c r="AX143" s="94"/>
      <c r="AY143" s="94"/>
      <c r="AZ143" s="94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</row>
    <row r="144" ht="15.75" customHeight="1">
      <c r="A144" s="18"/>
      <c r="B144" s="70">
        <v>2.0</v>
      </c>
      <c r="C144" s="18">
        <v>31.0</v>
      </c>
      <c r="D144" s="232">
        <v>17.23</v>
      </c>
      <c r="E144" s="232">
        <f t="shared" ref="E144:E149" si="1063">D144*$E$109+D144</f>
        <v>17.617675</v>
      </c>
      <c r="F144" s="232">
        <f t="shared" ref="F144:F149" si="1064">E144*$F$109+E144</f>
        <v>18.01407269</v>
      </c>
      <c r="G144" s="28"/>
      <c r="H144" s="235">
        <f t="shared" si="1060"/>
        <v>0.0225</v>
      </c>
      <c r="I144" s="235"/>
      <c r="J144" s="28"/>
      <c r="K144" s="28"/>
      <c r="L144" s="28"/>
      <c r="M144" s="28"/>
      <c r="N144" s="28"/>
      <c r="O144" s="28"/>
      <c r="P144" s="28"/>
      <c r="Q144" s="148"/>
      <c r="R144" s="28"/>
      <c r="S144" s="28"/>
      <c r="T144" s="28"/>
      <c r="U144" s="70"/>
      <c r="V144" s="70"/>
      <c r="W144" s="28"/>
      <c r="X144" s="149"/>
      <c r="Y144" s="77"/>
      <c r="Z144" s="77"/>
      <c r="AA144" s="36"/>
      <c r="AB144" s="36"/>
      <c r="AC144" s="36"/>
      <c r="AD144" s="74"/>
      <c r="AE144" s="28"/>
      <c r="AF144" s="28"/>
      <c r="AG144" s="28"/>
      <c r="AH144" s="28"/>
      <c r="AI144" s="28"/>
      <c r="AJ144" s="28"/>
      <c r="AK144" s="18"/>
      <c r="AL144" s="18"/>
      <c r="AM144" s="18"/>
      <c r="AN144" s="18"/>
      <c r="AO144" s="227"/>
      <c r="AP144" s="212"/>
      <c r="AQ144" s="212"/>
      <c r="AR144" s="212"/>
      <c r="AS144" s="84"/>
      <c r="AT144" s="84"/>
      <c r="AU144" s="94"/>
      <c r="AV144" s="94"/>
      <c r="AW144" s="94"/>
      <c r="AX144" s="94"/>
      <c r="AY144" s="94"/>
      <c r="AZ144" s="94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</row>
    <row r="145" ht="15.75" customHeight="1">
      <c r="A145" s="18"/>
      <c r="B145" s="70">
        <v>3.0</v>
      </c>
      <c r="C145" s="18">
        <v>32.0</v>
      </c>
      <c r="D145" s="232">
        <v>17.23</v>
      </c>
      <c r="E145" s="232">
        <f t="shared" si="1063"/>
        <v>17.617675</v>
      </c>
      <c r="F145" s="232">
        <f t="shared" si="1064"/>
        <v>18.01407269</v>
      </c>
      <c r="G145" s="28"/>
      <c r="H145" s="235">
        <f t="shared" si="1060"/>
        <v>0.0225</v>
      </c>
      <c r="I145" s="235"/>
      <c r="J145" s="28"/>
      <c r="K145" s="28"/>
      <c r="L145" s="28"/>
      <c r="M145" s="28"/>
      <c r="N145" s="28"/>
      <c r="O145" s="28"/>
      <c r="P145" s="28"/>
      <c r="Q145" s="148"/>
      <c r="R145" s="28"/>
      <c r="S145" s="28"/>
      <c r="T145" s="28"/>
      <c r="U145" s="70"/>
      <c r="V145" s="70"/>
      <c r="W145" s="28"/>
      <c r="X145" s="149"/>
      <c r="Y145" s="77"/>
      <c r="Z145" s="77"/>
      <c r="AA145" s="36"/>
      <c r="AB145" s="36"/>
      <c r="AC145" s="36"/>
      <c r="AD145" s="74"/>
      <c r="AE145" s="28"/>
      <c r="AF145" s="28"/>
      <c r="AG145" s="28"/>
      <c r="AH145" s="28"/>
      <c r="AI145" s="28"/>
      <c r="AJ145" s="28"/>
      <c r="AK145" s="18"/>
      <c r="AL145" s="18"/>
      <c r="AM145" s="18"/>
      <c r="AN145" s="18"/>
      <c r="AO145" s="227"/>
      <c r="AP145" s="212"/>
      <c r="AQ145" s="212"/>
      <c r="AR145" s="212"/>
      <c r="AS145" s="84"/>
      <c r="AT145" s="84"/>
      <c r="AU145" s="94"/>
      <c r="AV145" s="94"/>
      <c r="AW145" s="94"/>
      <c r="AX145" s="94"/>
      <c r="AY145" s="94"/>
      <c r="AZ145" s="94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</row>
    <row r="146" ht="15.75" customHeight="1">
      <c r="A146" s="18"/>
      <c r="B146" s="70">
        <v>4.0</v>
      </c>
      <c r="C146" s="18">
        <v>33.0</v>
      </c>
      <c r="D146" s="232">
        <v>17.31</v>
      </c>
      <c r="E146" s="232">
        <f t="shared" si="1063"/>
        <v>17.699475</v>
      </c>
      <c r="F146" s="232">
        <f t="shared" si="1064"/>
        <v>18.09771319</v>
      </c>
      <c r="G146" s="28"/>
      <c r="H146" s="235">
        <f t="shared" si="1060"/>
        <v>0.0225</v>
      </c>
      <c r="I146" s="235"/>
      <c r="J146" s="28"/>
      <c r="K146" s="28"/>
      <c r="L146" s="28"/>
      <c r="M146" s="28"/>
      <c r="N146" s="28"/>
      <c r="O146" s="28"/>
      <c r="P146" s="28"/>
      <c r="Q146" s="148"/>
      <c r="R146" s="28"/>
      <c r="S146" s="28"/>
      <c r="T146" s="28"/>
      <c r="U146" s="70"/>
      <c r="V146" s="70"/>
      <c r="W146" s="28"/>
      <c r="X146" s="149"/>
      <c r="Y146" s="77"/>
      <c r="Z146" s="77"/>
      <c r="AA146" s="36"/>
      <c r="AB146" s="36"/>
      <c r="AC146" s="36"/>
      <c r="AD146" s="74"/>
      <c r="AE146" s="28"/>
      <c r="AF146" s="28"/>
      <c r="AG146" s="28"/>
      <c r="AH146" s="28"/>
      <c r="AI146" s="28"/>
      <c r="AJ146" s="28"/>
      <c r="AK146" s="18"/>
      <c r="AL146" s="18"/>
      <c r="AM146" s="18"/>
      <c r="AN146" s="18"/>
      <c r="AO146" s="227"/>
      <c r="AP146" s="212"/>
      <c r="AQ146" s="212"/>
      <c r="AR146" s="212"/>
      <c r="AS146" s="84"/>
      <c r="AT146" s="84"/>
      <c r="AU146" s="94"/>
      <c r="AV146" s="94"/>
      <c r="AW146" s="94"/>
      <c r="AX146" s="94"/>
      <c r="AY146" s="94"/>
      <c r="AZ146" s="94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</row>
    <row r="147" ht="15.75" customHeight="1">
      <c r="A147" s="18"/>
      <c r="B147" s="70">
        <v>5.0</v>
      </c>
      <c r="C147" s="18">
        <v>34.0</v>
      </c>
      <c r="D147" s="232">
        <v>17.31</v>
      </c>
      <c r="E147" s="232">
        <f t="shared" si="1063"/>
        <v>17.699475</v>
      </c>
      <c r="F147" s="232">
        <f t="shared" si="1064"/>
        <v>18.09771319</v>
      </c>
      <c r="G147" s="28"/>
      <c r="H147" s="235">
        <f t="shared" si="1060"/>
        <v>0.0225</v>
      </c>
      <c r="I147" s="235"/>
      <c r="J147" s="28"/>
      <c r="K147" s="28"/>
      <c r="L147" s="28"/>
      <c r="M147" s="28"/>
      <c r="N147" s="28"/>
      <c r="O147" s="28"/>
      <c r="P147" s="28"/>
      <c r="Q147" s="148"/>
      <c r="R147" s="28"/>
      <c r="S147" s="28"/>
      <c r="T147" s="28"/>
      <c r="U147" s="70"/>
      <c r="V147" s="70"/>
      <c r="W147" s="28"/>
      <c r="X147" s="149"/>
      <c r="Y147" s="77"/>
      <c r="Z147" s="77"/>
      <c r="AA147" s="36"/>
      <c r="AB147" s="36"/>
      <c r="AC147" s="36"/>
      <c r="AD147" s="74"/>
      <c r="AE147" s="28"/>
      <c r="AF147" s="28"/>
      <c r="AG147" s="28"/>
      <c r="AH147" s="28"/>
      <c r="AI147" s="28"/>
      <c r="AJ147" s="28"/>
      <c r="AK147" s="18"/>
      <c r="AL147" s="18"/>
      <c r="AM147" s="18"/>
      <c r="AN147" s="18"/>
      <c r="AO147" s="227"/>
      <c r="AP147" s="212"/>
      <c r="AQ147" s="212"/>
      <c r="AR147" s="212"/>
      <c r="AS147" s="84"/>
      <c r="AT147" s="84"/>
      <c r="AU147" s="94"/>
      <c r="AV147" s="94"/>
      <c r="AW147" s="94"/>
      <c r="AX147" s="94"/>
      <c r="AY147" s="94"/>
      <c r="AZ147" s="94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</row>
    <row r="148" ht="15.75" customHeight="1">
      <c r="A148" s="18"/>
      <c r="B148" s="70">
        <v>6.0</v>
      </c>
      <c r="C148" s="18">
        <v>35.0</v>
      </c>
      <c r="D148" s="232">
        <v>17.39</v>
      </c>
      <c r="E148" s="232">
        <f t="shared" si="1063"/>
        <v>17.781275</v>
      </c>
      <c r="F148" s="232">
        <f t="shared" si="1064"/>
        <v>18.18135369</v>
      </c>
      <c r="G148" s="28"/>
      <c r="H148" s="235">
        <f t="shared" si="1060"/>
        <v>0.0225</v>
      </c>
      <c r="I148" s="235"/>
      <c r="J148" s="28"/>
      <c r="K148" s="28"/>
      <c r="L148" s="28"/>
      <c r="M148" s="28"/>
      <c r="N148" s="28"/>
      <c r="O148" s="28"/>
      <c r="P148" s="28"/>
      <c r="Q148" s="148"/>
      <c r="R148" s="28"/>
      <c r="S148" s="28"/>
      <c r="T148" s="28"/>
      <c r="U148" s="70"/>
      <c r="V148" s="70"/>
      <c r="W148" s="28"/>
      <c r="X148" s="149"/>
      <c r="Y148" s="77"/>
      <c r="Z148" s="77"/>
      <c r="AA148" s="36"/>
      <c r="AB148" s="36"/>
      <c r="AC148" s="36"/>
      <c r="AD148" s="74"/>
      <c r="AE148" s="28"/>
      <c r="AF148" s="28"/>
      <c r="AG148" s="28"/>
      <c r="AH148" s="28"/>
      <c r="AI148" s="28"/>
      <c r="AJ148" s="28"/>
      <c r="AK148" s="18"/>
      <c r="AL148" s="18"/>
      <c r="AM148" s="18"/>
      <c r="AN148" s="18"/>
      <c r="AO148" s="227"/>
      <c r="AP148" s="212"/>
      <c r="AQ148" s="212"/>
      <c r="AR148" s="212"/>
      <c r="AS148" s="84"/>
      <c r="AT148" s="84"/>
      <c r="AU148" s="94"/>
      <c r="AV148" s="94"/>
      <c r="AW148" s="94"/>
      <c r="AX148" s="94"/>
      <c r="AY148" s="94"/>
      <c r="AZ148" s="94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</row>
    <row r="149" ht="15.75" customHeight="1">
      <c r="A149" s="18"/>
      <c r="B149" s="70">
        <v>7.0</v>
      </c>
      <c r="C149" s="18">
        <v>36.0</v>
      </c>
      <c r="D149" s="232">
        <v>17.39</v>
      </c>
      <c r="E149" s="232">
        <f t="shared" si="1063"/>
        <v>17.781275</v>
      </c>
      <c r="F149" s="232">
        <f t="shared" si="1064"/>
        <v>18.18135369</v>
      </c>
      <c r="G149" s="28"/>
      <c r="H149" s="235">
        <f t="shared" si="1060"/>
        <v>0.0225</v>
      </c>
      <c r="I149" s="235"/>
      <c r="J149" s="28"/>
      <c r="K149" s="28"/>
      <c r="L149" s="28"/>
      <c r="M149" s="28"/>
      <c r="N149" s="28"/>
      <c r="O149" s="28"/>
      <c r="P149" s="28"/>
      <c r="Q149" s="148"/>
      <c r="R149" s="28"/>
      <c r="S149" s="28"/>
      <c r="T149" s="28"/>
      <c r="U149" s="70"/>
      <c r="V149" s="70"/>
      <c r="W149" s="28"/>
      <c r="X149" s="149"/>
      <c r="Y149" s="77"/>
      <c r="Z149" s="77"/>
      <c r="AA149" s="36"/>
      <c r="AB149" s="36"/>
      <c r="AC149" s="36"/>
      <c r="AD149" s="74"/>
      <c r="AE149" s="28"/>
      <c r="AF149" s="28"/>
      <c r="AG149" s="28"/>
      <c r="AH149" s="28"/>
      <c r="AI149" s="28"/>
      <c r="AJ149" s="28"/>
      <c r="AK149" s="18"/>
      <c r="AL149" s="18"/>
      <c r="AM149" s="18"/>
      <c r="AN149" s="18"/>
      <c r="AO149" s="227"/>
      <c r="AP149" s="212"/>
      <c r="AQ149" s="212"/>
      <c r="AR149" s="212"/>
      <c r="AS149" s="84"/>
      <c r="AT149" s="84"/>
      <c r="AU149" s="94"/>
      <c r="AV149" s="94"/>
      <c r="AW149" s="94"/>
      <c r="AX149" s="94"/>
      <c r="AY149" s="94"/>
      <c r="AZ149" s="94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</row>
    <row r="150" ht="15.75" customHeight="1">
      <c r="A150" s="18"/>
      <c r="B150" s="70">
        <v>8.0</v>
      </c>
      <c r="C150" s="18">
        <v>37.0</v>
      </c>
      <c r="D150" s="232">
        <v>17.48</v>
      </c>
      <c r="E150" s="232">
        <f t="shared" ref="E150:E151" si="1065">D150*$E$109+D150+0.01</f>
        <v>17.8833</v>
      </c>
      <c r="F150" s="232">
        <f t="shared" ref="F150:F151" si="1066">E150*$F$109+E150-0.01</f>
        <v>18.27567425</v>
      </c>
      <c r="G150" s="28"/>
      <c r="H150" s="235">
        <f t="shared" si="1060"/>
        <v>0.02307208238</v>
      </c>
      <c r="I150" s="235"/>
      <c r="J150" s="28"/>
      <c r="K150" s="28"/>
      <c r="L150" s="28"/>
      <c r="M150" s="28"/>
      <c r="N150" s="28"/>
      <c r="O150" s="28"/>
      <c r="P150" s="28"/>
      <c r="Q150" s="148"/>
      <c r="R150" s="28"/>
      <c r="S150" s="28"/>
      <c r="T150" s="28"/>
      <c r="U150" s="70"/>
      <c r="V150" s="70"/>
      <c r="W150" s="28"/>
      <c r="X150" s="149"/>
      <c r="Y150" s="77"/>
      <c r="Z150" s="77"/>
      <c r="AA150" s="36"/>
      <c r="AB150" s="36"/>
      <c r="AC150" s="36"/>
      <c r="AD150" s="74"/>
      <c r="AE150" s="28"/>
      <c r="AF150" s="28"/>
      <c r="AG150" s="28"/>
      <c r="AH150" s="28"/>
      <c r="AI150" s="28"/>
      <c r="AJ150" s="28"/>
      <c r="AK150" s="18"/>
      <c r="AL150" s="18"/>
      <c r="AM150" s="18"/>
      <c r="AN150" s="18"/>
      <c r="AO150" s="227"/>
      <c r="AP150" s="212"/>
      <c r="AQ150" s="212"/>
      <c r="AR150" s="212"/>
      <c r="AS150" s="84"/>
      <c r="AT150" s="84"/>
      <c r="AU150" s="94"/>
      <c r="AV150" s="94"/>
      <c r="AW150" s="94"/>
      <c r="AX150" s="94"/>
      <c r="AY150" s="94"/>
      <c r="AZ150" s="94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</row>
    <row r="151" ht="15.75" customHeight="1">
      <c r="A151" s="18"/>
      <c r="B151" s="70">
        <v>9.0</v>
      </c>
      <c r="C151" s="18">
        <v>38.0</v>
      </c>
      <c r="D151" s="232">
        <v>17.48</v>
      </c>
      <c r="E151" s="232">
        <f t="shared" si="1065"/>
        <v>17.8833</v>
      </c>
      <c r="F151" s="232">
        <f t="shared" si="1066"/>
        <v>18.27567425</v>
      </c>
      <c r="G151" s="28"/>
      <c r="H151" s="235">
        <f t="shared" si="1060"/>
        <v>0.02307208238</v>
      </c>
      <c r="I151" s="235"/>
      <c r="J151" s="28"/>
      <c r="K151" s="28"/>
      <c r="L151" s="28"/>
      <c r="M151" s="28"/>
      <c r="N151" s="28"/>
      <c r="O151" s="28"/>
      <c r="P151" s="28"/>
      <c r="Q151" s="148"/>
      <c r="R151" s="28"/>
      <c r="S151" s="28"/>
      <c r="T151" s="28"/>
      <c r="U151" s="70"/>
      <c r="V151" s="70"/>
      <c r="W151" s="28"/>
      <c r="X151" s="149"/>
      <c r="Y151" s="77"/>
      <c r="Z151" s="77"/>
      <c r="AA151" s="36"/>
      <c r="AB151" s="36"/>
      <c r="AC151" s="36"/>
      <c r="AD151" s="74"/>
      <c r="AE151" s="28"/>
      <c r="AF151" s="28"/>
      <c r="AG151" s="28"/>
      <c r="AH151" s="28"/>
      <c r="AI151" s="28"/>
      <c r="AJ151" s="28"/>
      <c r="AK151" s="18"/>
      <c r="AL151" s="18"/>
      <c r="AM151" s="18"/>
      <c r="AN151" s="18"/>
      <c r="AO151" s="227"/>
      <c r="AP151" s="212"/>
      <c r="AQ151" s="212"/>
      <c r="AR151" s="212"/>
      <c r="AS151" s="84"/>
      <c r="AT151" s="84"/>
      <c r="AU151" s="94"/>
      <c r="AV151" s="94"/>
      <c r="AW151" s="94"/>
      <c r="AX151" s="94"/>
      <c r="AY151" s="94"/>
      <c r="AZ151" s="94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</row>
    <row r="152" ht="15.75" customHeight="1">
      <c r="A152" s="18"/>
      <c r="B152" s="70">
        <v>10.0</v>
      </c>
      <c r="C152" s="18">
        <v>39.0</v>
      </c>
      <c r="D152" s="232">
        <v>17.57</v>
      </c>
      <c r="E152" s="232">
        <f t="shared" ref="E152:E153" si="1067">D152*$E$109+D152</f>
        <v>17.965325</v>
      </c>
      <c r="F152" s="232">
        <f t="shared" ref="F152:F153" si="1068">E152*$F$109+E152</f>
        <v>18.36954481</v>
      </c>
      <c r="G152" s="28"/>
      <c r="H152" s="235">
        <f t="shared" si="1060"/>
        <v>0.0225</v>
      </c>
      <c r="I152" s="235"/>
      <c r="J152" s="28"/>
      <c r="K152" s="28"/>
      <c r="L152" s="28"/>
      <c r="M152" s="28"/>
      <c r="N152" s="28"/>
      <c r="O152" s="28"/>
      <c r="P152" s="28"/>
      <c r="Q152" s="148"/>
      <c r="R152" s="28"/>
      <c r="S152" s="28"/>
      <c r="T152" s="28"/>
      <c r="U152" s="70"/>
      <c r="V152" s="70"/>
      <c r="W152" s="28"/>
      <c r="X152" s="149"/>
      <c r="Y152" s="77"/>
      <c r="Z152" s="77"/>
      <c r="AA152" s="36"/>
      <c r="AB152" s="36"/>
      <c r="AC152" s="36"/>
      <c r="AD152" s="74"/>
      <c r="AE152" s="28"/>
      <c r="AF152" s="28"/>
      <c r="AG152" s="28"/>
      <c r="AH152" s="28"/>
      <c r="AI152" s="28"/>
      <c r="AJ152" s="28"/>
      <c r="AK152" s="18"/>
      <c r="AL152" s="18"/>
      <c r="AM152" s="18"/>
      <c r="AN152" s="18"/>
      <c r="AO152" s="227"/>
      <c r="AP152" s="212"/>
      <c r="AQ152" s="212"/>
      <c r="AR152" s="212"/>
      <c r="AS152" s="84"/>
      <c r="AT152" s="84"/>
      <c r="AU152" s="94"/>
      <c r="AV152" s="94"/>
      <c r="AW152" s="94"/>
      <c r="AX152" s="94"/>
      <c r="AY152" s="94"/>
      <c r="AZ152" s="94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</row>
    <row r="153" ht="15.75" customHeight="1">
      <c r="A153" s="18"/>
      <c r="B153" s="70">
        <v>11.0</v>
      </c>
      <c r="C153" s="18">
        <v>40.0</v>
      </c>
      <c r="D153" s="232">
        <v>17.57</v>
      </c>
      <c r="E153" s="232">
        <f t="shared" si="1067"/>
        <v>17.965325</v>
      </c>
      <c r="F153" s="232">
        <f t="shared" si="1068"/>
        <v>18.36954481</v>
      </c>
      <c r="G153" s="28"/>
      <c r="H153" s="235">
        <f t="shared" si="1060"/>
        <v>0.0225</v>
      </c>
      <c r="I153" s="235"/>
      <c r="J153" s="28"/>
      <c r="K153" s="28"/>
      <c r="L153" s="28"/>
      <c r="M153" s="28"/>
      <c r="N153" s="28"/>
      <c r="O153" s="28"/>
      <c r="P153" s="28"/>
      <c r="Q153" s="148"/>
      <c r="R153" s="28"/>
      <c r="S153" s="28"/>
      <c r="T153" s="28"/>
      <c r="U153" s="70"/>
      <c r="V153" s="70"/>
      <c r="W153" s="28"/>
      <c r="X153" s="149"/>
      <c r="Y153" s="77"/>
      <c r="Z153" s="77"/>
      <c r="AA153" s="36"/>
      <c r="AB153" s="36"/>
      <c r="AC153" s="36"/>
      <c r="AD153" s="74"/>
      <c r="AE153" s="28"/>
      <c r="AF153" s="28"/>
      <c r="AG153" s="28"/>
      <c r="AH153" s="28"/>
      <c r="AI153" s="28"/>
      <c r="AJ153" s="28"/>
      <c r="AK153" s="18"/>
      <c r="AL153" s="18"/>
      <c r="AM153" s="18"/>
      <c r="AN153" s="18"/>
      <c r="AO153" s="227"/>
      <c r="AP153" s="212"/>
      <c r="AQ153" s="212"/>
      <c r="AR153" s="212"/>
      <c r="AS153" s="84"/>
      <c r="AT153" s="84"/>
      <c r="AU153" s="94"/>
      <c r="AV153" s="94"/>
      <c r="AW153" s="94"/>
      <c r="AX153" s="94"/>
      <c r="AY153" s="94"/>
      <c r="AZ153" s="94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</row>
    <row r="154" ht="15.75" customHeight="1">
      <c r="A154" s="18"/>
      <c r="B154" s="70">
        <v>12.0</v>
      </c>
      <c r="C154" s="18">
        <v>41.0</v>
      </c>
      <c r="D154" s="232">
        <v>17.66</v>
      </c>
      <c r="E154" s="232">
        <f t="shared" ref="E154:E155" si="1069">D154*$E$109+D154-0.01</f>
        <v>18.04735</v>
      </c>
      <c r="F154" s="232">
        <f t="shared" ref="F154:F155" si="1070">E154*$F$109+E154+0.01</f>
        <v>18.46341538</v>
      </c>
      <c r="G154" s="28"/>
      <c r="H154" s="235">
        <f t="shared" si="1060"/>
        <v>0.02193374858</v>
      </c>
      <c r="I154" s="235"/>
      <c r="J154" s="28"/>
      <c r="K154" s="28"/>
      <c r="L154" s="28"/>
      <c r="M154" s="28"/>
      <c r="N154" s="28"/>
      <c r="O154" s="28"/>
      <c r="P154" s="28"/>
      <c r="Q154" s="148"/>
      <c r="R154" s="28"/>
      <c r="S154" s="28"/>
      <c r="T154" s="28"/>
      <c r="U154" s="70"/>
      <c r="V154" s="70"/>
      <c r="W154" s="28"/>
      <c r="X154" s="149"/>
      <c r="Y154" s="77"/>
      <c r="Z154" s="77"/>
      <c r="AA154" s="36"/>
      <c r="AB154" s="36"/>
      <c r="AC154" s="36"/>
      <c r="AD154" s="74"/>
      <c r="AE154" s="28"/>
      <c r="AF154" s="28"/>
      <c r="AG154" s="28"/>
      <c r="AH154" s="28"/>
      <c r="AI154" s="28"/>
      <c r="AJ154" s="28"/>
      <c r="AK154" s="18"/>
      <c r="AL154" s="18"/>
      <c r="AM154" s="18"/>
      <c r="AN154" s="18"/>
      <c r="AO154" s="227"/>
      <c r="AP154" s="212"/>
      <c r="AQ154" s="212"/>
      <c r="AR154" s="212"/>
      <c r="AS154" s="84"/>
      <c r="AT154" s="84"/>
      <c r="AU154" s="94"/>
      <c r="AV154" s="94"/>
      <c r="AW154" s="94"/>
      <c r="AX154" s="94"/>
      <c r="AY154" s="94"/>
      <c r="AZ154" s="94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</row>
    <row r="155" ht="15.75" customHeight="1">
      <c r="A155" s="18"/>
      <c r="B155" s="70">
        <v>13.0</v>
      </c>
      <c r="C155" s="18">
        <v>42.0</v>
      </c>
      <c r="D155" s="232">
        <v>17.66</v>
      </c>
      <c r="E155" s="232">
        <f t="shared" si="1069"/>
        <v>18.04735</v>
      </c>
      <c r="F155" s="232">
        <f t="shared" si="1070"/>
        <v>18.46341538</v>
      </c>
      <c r="G155" s="28"/>
      <c r="H155" s="235">
        <f t="shared" si="1060"/>
        <v>0.02193374858</v>
      </c>
      <c r="I155" s="235"/>
      <c r="J155" s="28"/>
      <c r="K155" s="28"/>
      <c r="L155" s="28"/>
      <c r="M155" s="28"/>
      <c r="N155" s="28"/>
      <c r="O155" s="28"/>
      <c r="P155" s="28"/>
      <c r="Q155" s="148"/>
      <c r="R155" s="28"/>
      <c r="S155" s="28"/>
      <c r="T155" s="28"/>
      <c r="U155" s="70"/>
      <c r="V155" s="70"/>
      <c r="W155" s="28"/>
      <c r="X155" s="149"/>
      <c r="Y155" s="77"/>
      <c r="Z155" s="77"/>
      <c r="AA155" s="36"/>
      <c r="AB155" s="36"/>
      <c r="AC155" s="36"/>
      <c r="AD155" s="74"/>
      <c r="AE155" s="28"/>
      <c r="AF155" s="28"/>
      <c r="AG155" s="28"/>
      <c r="AH155" s="28"/>
      <c r="AI155" s="28"/>
      <c r="AJ155" s="28"/>
      <c r="AK155" s="18"/>
      <c r="AL155" s="18"/>
      <c r="AM155" s="18"/>
      <c r="AN155" s="18"/>
      <c r="AO155" s="227"/>
      <c r="AP155" s="212"/>
      <c r="AQ155" s="212"/>
      <c r="AR155" s="212"/>
      <c r="AS155" s="84"/>
      <c r="AT155" s="84"/>
      <c r="AU155" s="94"/>
      <c r="AV155" s="94"/>
      <c r="AW155" s="94"/>
      <c r="AX155" s="94"/>
      <c r="AY155" s="94"/>
      <c r="AZ155" s="94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</row>
    <row r="156" ht="15.75" customHeight="1">
      <c r="A156" s="18"/>
      <c r="B156" s="70">
        <v>14.0</v>
      </c>
      <c r="C156" s="18">
        <v>43.0</v>
      </c>
      <c r="D156" s="232">
        <v>17.82</v>
      </c>
      <c r="E156" s="232">
        <f t="shared" ref="E156:E167" si="1071">D156*$E$109+D156</f>
        <v>18.22095</v>
      </c>
      <c r="F156" s="232">
        <f t="shared" ref="F156:F159" si="1072">E156*$F$109+E156</f>
        <v>18.63092138</v>
      </c>
      <c r="G156" s="28"/>
      <c r="H156" s="235">
        <f t="shared" si="1060"/>
        <v>0.0225</v>
      </c>
      <c r="I156" s="235"/>
      <c r="J156" s="28"/>
      <c r="K156" s="28"/>
      <c r="L156" s="28"/>
      <c r="M156" s="28"/>
      <c r="N156" s="28"/>
      <c r="O156" s="28"/>
      <c r="P156" s="28"/>
      <c r="Q156" s="148"/>
      <c r="R156" s="28"/>
      <c r="S156" s="28"/>
      <c r="T156" s="28"/>
      <c r="U156" s="70"/>
      <c r="V156" s="70"/>
      <c r="W156" s="28"/>
      <c r="X156" s="149"/>
      <c r="Y156" s="77"/>
      <c r="Z156" s="77"/>
      <c r="AA156" s="36"/>
      <c r="AB156" s="36"/>
      <c r="AC156" s="36"/>
      <c r="AD156" s="74"/>
      <c r="AE156" s="28"/>
      <c r="AF156" s="28"/>
      <c r="AG156" s="28"/>
      <c r="AH156" s="28"/>
      <c r="AI156" s="28"/>
      <c r="AJ156" s="28"/>
      <c r="AK156" s="18"/>
      <c r="AL156" s="18"/>
      <c r="AM156" s="18"/>
      <c r="AN156" s="18"/>
      <c r="AO156" s="227"/>
      <c r="AP156" s="212"/>
      <c r="AQ156" s="212"/>
      <c r="AR156" s="212"/>
      <c r="AS156" s="84"/>
      <c r="AT156" s="84"/>
      <c r="AU156" s="94"/>
      <c r="AV156" s="94"/>
      <c r="AW156" s="94"/>
      <c r="AX156" s="94"/>
      <c r="AY156" s="94"/>
      <c r="AZ156" s="94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</row>
    <row r="157" ht="15.75" customHeight="1">
      <c r="A157" s="18"/>
      <c r="B157" s="70">
        <v>15.0</v>
      </c>
      <c r="C157" s="18">
        <v>44.0</v>
      </c>
      <c r="D157" s="232">
        <v>17.82</v>
      </c>
      <c r="E157" s="232">
        <f t="shared" si="1071"/>
        <v>18.22095</v>
      </c>
      <c r="F157" s="232">
        <f t="shared" si="1072"/>
        <v>18.63092138</v>
      </c>
      <c r="G157" s="28"/>
      <c r="H157" s="235">
        <f t="shared" si="1060"/>
        <v>0.0225</v>
      </c>
      <c r="I157" s="235"/>
      <c r="J157" s="28"/>
      <c r="K157" s="28"/>
      <c r="L157" s="28"/>
      <c r="M157" s="28"/>
      <c r="N157" s="28"/>
      <c r="O157" s="28"/>
      <c r="P157" s="28"/>
      <c r="Q157" s="148"/>
      <c r="R157" s="28"/>
      <c r="S157" s="28"/>
      <c r="T157" s="28"/>
      <c r="U157" s="70"/>
      <c r="V157" s="70"/>
      <c r="W157" s="28"/>
      <c r="X157" s="149"/>
      <c r="Y157" s="77"/>
      <c r="Z157" s="77"/>
      <c r="AA157" s="36"/>
      <c r="AB157" s="36"/>
      <c r="AC157" s="36"/>
      <c r="AD157" s="74"/>
      <c r="AE157" s="28"/>
      <c r="AF157" s="28"/>
      <c r="AG157" s="28"/>
      <c r="AH157" s="28"/>
      <c r="AI157" s="28"/>
      <c r="AJ157" s="28"/>
      <c r="AK157" s="18"/>
      <c r="AL157" s="18"/>
      <c r="AM157" s="18"/>
      <c r="AN157" s="18"/>
      <c r="AO157" s="227"/>
      <c r="AP157" s="212"/>
      <c r="AQ157" s="212"/>
      <c r="AR157" s="212"/>
      <c r="AS157" s="84"/>
      <c r="AT157" s="84"/>
      <c r="AU157" s="94"/>
      <c r="AV157" s="94"/>
      <c r="AW157" s="94"/>
      <c r="AX157" s="94"/>
      <c r="AY157" s="94"/>
      <c r="AZ157" s="94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</row>
    <row r="158" ht="15.75" customHeight="1">
      <c r="A158" s="18"/>
      <c r="B158" s="70">
        <v>16.0</v>
      </c>
      <c r="C158" s="18">
        <v>45.0</v>
      </c>
      <c r="D158" s="232">
        <v>18.0</v>
      </c>
      <c r="E158" s="232">
        <f t="shared" si="1071"/>
        <v>18.405</v>
      </c>
      <c r="F158" s="232">
        <f t="shared" si="1072"/>
        <v>18.8191125</v>
      </c>
      <c r="G158" s="28"/>
      <c r="H158" s="235">
        <f t="shared" si="1060"/>
        <v>0.0225</v>
      </c>
      <c r="I158" s="235"/>
      <c r="J158" s="28"/>
      <c r="K158" s="28"/>
      <c r="L158" s="28"/>
      <c r="M158" s="28"/>
      <c r="N158" s="28"/>
      <c r="O158" s="28"/>
      <c r="P158" s="28"/>
      <c r="Q158" s="148"/>
      <c r="R158" s="28"/>
      <c r="S158" s="28"/>
      <c r="T158" s="28"/>
      <c r="U158" s="70"/>
      <c r="V158" s="70"/>
      <c r="W158" s="28"/>
      <c r="X158" s="149"/>
      <c r="Y158" s="77"/>
      <c r="Z158" s="77"/>
      <c r="AA158" s="36"/>
      <c r="AB158" s="36"/>
      <c r="AC158" s="36"/>
      <c r="AD158" s="74"/>
      <c r="AE158" s="28"/>
      <c r="AF158" s="28"/>
      <c r="AG158" s="28"/>
      <c r="AH158" s="28"/>
      <c r="AI158" s="28"/>
      <c r="AJ158" s="28"/>
      <c r="AK158" s="18"/>
      <c r="AL158" s="18"/>
      <c r="AM158" s="18"/>
      <c r="AN158" s="18"/>
      <c r="AO158" s="227"/>
      <c r="AP158" s="212"/>
      <c r="AQ158" s="212"/>
      <c r="AR158" s="212"/>
      <c r="AS158" s="84"/>
      <c r="AT158" s="84"/>
      <c r="AU158" s="94"/>
      <c r="AV158" s="94"/>
      <c r="AW158" s="94"/>
      <c r="AX158" s="94"/>
      <c r="AY158" s="94"/>
      <c r="AZ158" s="94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</row>
    <row r="159" ht="15.75" customHeight="1">
      <c r="A159" s="18"/>
      <c r="B159" s="70">
        <v>17.0</v>
      </c>
      <c r="C159" s="18">
        <v>46.0</v>
      </c>
      <c r="D159" s="232">
        <v>18.0</v>
      </c>
      <c r="E159" s="232">
        <f t="shared" si="1071"/>
        <v>18.405</v>
      </c>
      <c r="F159" s="232">
        <f t="shared" si="1072"/>
        <v>18.8191125</v>
      </c>
      <c r="G159" s="28"/>
      <c r="H159" s="235">
        <f t="shared" si="1060"/>
        <v>0.0225</v>
      </c>
      <c r="I159" s="235"/>
      <c r="J159" s="28"/>
      <c r="K159" s="28"/>
      <c r="L159" s="28"/>
      <c r="M159" s="28"/>
      <c r="N159" s="28"/>
      <c r="O159" s="28"/>
      <c r="P159" s="28"/>
      <c r="Q159" s="148"/>
      <c r="R159" s="28"/>
      <c r="S159" s="28"/>
      <c r="T159" s="28"/>
      <c r="U159" s="70"/>
      <c r="V159" s="70"/>
      <c r="W159" s="28"/>
      <c r="X159" s="149"/>
      <c r="Y159" s="77"/>
      <c r="Z159" s="77"/>
      <c r="AA159" s="36"/>
      <c r="AB159" s="36"/>
      <c r="AC159" s="36"/>
      <c r="AD159" s="74"/>
      <c r="AE159" s="28"/>
      <c r="AF159" s="28"/>
      <c r="AG159" s="28"/>
      <c r="AH159" s="28"/>
      <c r="AI159" s="28"/>
      <c r="AJ159" s="28"/>
      <c r="AK159" s="18"/>
      <c r="AL159" s="18"/>
      <c r="AM159" s="18"/>
      <c r="AN159" s="18"/>
      <c r="AO159" s="227"/>
      <c r="AP159" s="212"/>
      <c r="AQ159" s="212"/>
      <c r="AR159" s="212"/>
      <c r="AS159" s="84"/>
      <c r="AT159" s="84"/>
      <c r="AU159" s="94"/>
      <c r="AV159" s="94"/>
      <c r="AW159" s="94"/>
      <c r="AX159" s="94"/>
      <c r="AY159" s="94"/>
      <c r="AZ159" s="94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</row>
    <row r="160" ht="15.75" customHeight="1">
      <c r="A160" s="18"/>
      <c r="B160" s="70">
        <v>18.0</v>
      </c>
      <c r="C160" s="18">
        <v>47.0</v>
      </c>
      <c r="D160" s="232">
        <v>18.19</v>
      </c>
      <c r="E160" s="232">
        <f t="shared" si="1071"/>
        <v>18.599275</v>
      </c>
      <c r="F160" s="232">
        <f t="shared" ref="F160:F165" si="1073">E160*$F$109+E160-0.01</f>
        <v>19.00775869</v>
      </c>
      <c r="G160" s="28"/>
      <c r="H160" s="235">
        <f t="shared" si="1060"/>
        <v>0.0225</v>
      </c>
      <c r="I160" s="235"/>
      <c r="J160" s="28"/>
      <c r="K160" s="28"/>
      <c r="L160" s="28"/>
      <c r="M160" s="28"/>
      <c r="N160" s="28"/>
      <c r="O160" s="28"/>
      <c r="P160" s="28"/>
      <c r="Q160" s="148"/>
      <c r="R160" s="28"/>
      <c r="S160" s="28"/>
      <c r="T160" s="28"/>
      <c r="U160" s="70"/>
      <c r="V160" s="70"/>
      <c r="W160" s="28"/>
      <c r="X160" s="149"/>
      <c r="Y160" s="77"/>
      <c r="Z160" s="77"/>
      <c r="AA160" s="36"/>
      <c r="AB160" s="36"/>
      <c r="AC160" s="36"/>
      <c r="AD160" s="74"/>
      <c r="AE160" s="28"/>
      <c r="AF160" s="28"/>
      <c r="AG160" s="28"/>
      <c r="AH160" s="28"/>
      <c r="AI160" s="28"/>
      <c r="AJ160" s="28"/>
      <c r="AK160" s="18"/>
      <c r="AL160" s="18"/>
      <c r="AM160" s="18"/>
      <c r="AN160" s="18"/>
      <c r="AO160" s="227"/>
      <c r="AP160" s="212"/>
      <c r="AQ160" s="212"/>
      <c r="AR160" s="212"/>
      <c r="AS160" s="84"/>
      <c r="AT160" s="84"/>
      <c r="AU160" s="94"/>
      <c r="AV160" s="94"/>
      <c r="AW160" s="94"/>
      <c r="AX160" s="94"/>
      <c r="AY160" s="94"/>
      <c r="AZ160" s="94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</row>
    <row r="161" ht="15.75" customHeight="1">
      <c r="A161" s="18"/>
      <c r="B161" s="70">
        <v>19.0</v>
      </c>
      <c r="C161" s="18">
        <v>48.0</v>
      </c>
      <c r="D161" s="232">
        <v>18.19</v>
      </c>
      <c r="E161" s="232">
        <f t="shared" si="1071"/>
        <v>18.599275</v>
      </c>
      <c r="F161" s="232">
        <f t="shared" si="1073"/>
        <v>19.00775869</v>
      </c>
      <c r="G161" s="28"/>
      <c r="H161" s="235">
        <f t="shared" si="1060"/>
        <v>0.0225</v>
      </c>
      <c r="I161" s="235"/>
      <c r="J161" s="28"/>
      <c r="K161" s="28"/>
      <c r="L161" s="28"/>
      <c r="M161" s="28"/>
      <c r="N161" s="28"/>
      <c r="O161" s="28"/>
      <c r="P161" s="28"/>
      <c r="Q161" s="148"/>
      <c r="R161" s="28"/>
      <c r="S161" s="28"/>
      <c r="T161" s="28"/>
      <c r="U161" s="70"/>
      <c r="V161" s="70"/>
      <c r="W161" s="28"/>
      <c r="X161" s="149"/>
      <c r="Y161" s="77"/>
      <c r="Z161" s="77"/>
      <c r="AA161" s="36"/>
      <c r="AB161" s="36"/>
      <c r="AC161" s="36"/>
      <c r="AD161" s="74"/>
      <c r="AE161" s="28"/>
      <c r="AF161" s="28"/>
      <c r="AG161" s="28"/>
      <c r="AH161" s="28"/>
      <c r="AI161" s="28"/>
      <c r="AJ161" s="28"/>
      <c r="AK161" s="18"/>
      <c r="AL161" s="18"/>
      <c r="AM161" s="18"/>
      <c r="AN161" s="18"/>
      <c r="AO161" s="227"/>
      <c r="AP161" s="212"/>
      <c r="AQ161" s="212"/>
      <c r="AR161" s="212"/>
      <c r="AS161" s="84"/>
      <c r="AT161" s="84"/>
      <c r="AU161" s="94"/>
      <c r="AV161" s="94"/>
      <c r="AW161" s="94"/>
      <c r="AX161" s="94"/>
      <c r="AY161" s="94"/>
      <c r="AZ161" s="94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</row>
    <row r="162" ht="15.75" customHeight="1">
      <c r="A162" s="18"/>
      <c r="B162" s="70">
        <v>20.0</v>
      </c>
      <c r="C162" s="18">
        <v>49.0</v>
      </c>
      <c r="D162" s="232">
        <v>18.35</v>
      </c>
      <c r="E162" s="232">
        <f t="shared" si="1071"/>
        <v>18.762875</v>
      </c>
      <c r="F162" s="232">
        <f t="shared" si="1073"/>
        <v>19.17503969</v>
      </c>
      <c r="G162" s="28"/>
      <c r="H162" s="235">
        <f t="shared" si="1060"/>
        <v>0.0225</v>
      </c>
      <c r="I162" s="235"/>
      <c r="J162" s="28"/>
      <c r="K162" s="28"/>
      <c r="L162" s="28"/>
      <c r="M162" s="28"/>
      <c r="N162" s="28"/>
      <c r="O162" s="28"/>
      <c r="P162" s="28"/>
      <c r="Q162" s="148"/>
      <c r="R162" s="28"/>
      <c r="S162" s="28"/>
      <c r="T162" s="28"/>
      <c r="U162" s="70"/>
      <c r="V162" s="70"/>
      <c r="W162" s="28"/>
      <c r="X162" s="149"/>
      <c r="Y162" s="77"/>
      <c r="Z162" s="77"/>
      <c r="AA162" s="36"/>
      <c r="AB162" s="36"/>
      <c r="AC162" s="36"/>
      <c r="AD162" s="74"/>
      <c r="AE162" s="28"/>
      <c r="AF162" s="28"/>
      <c r="AG162" s="28"/>
      <c r="AH162" s="28"/>
      <c r="AI162" s="28"/>
      <c r="AJ162" s="28"/>
      <c r="AK162" s="18"/>
      <c r="AL162" s="18"/>
      <c r="AM162" s="18"/>
      <c r="AN162" s="18"/>
      <c r="AO162" s="227"/>
      <c r="AP162" s="212"/>
      <c r="AQ162" s="212"/>
      <c r="AR162" s="212"/>
      <c r="AS162" s="84"/>
      <c r="AT162" s="84"/>
      <c r="AU162" s="94"/>
      <c r="AV162" s="94"/>
      <c r="AW162" s="94"/>
      <c r="AX162" s="94"/>
      <c r="AY162" s="94"/>
      <c r="AZ162" s="94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</row>
    <row r="163" ht="15.75" customHeight="1">
      <c r="A163" s="18"/>
      <c r="B163" s="70">
        <v>21.0</v>
      </c>
      <c r="C163" s="18">
        <v>50.0</v>
      </c>
      <c r="D163" s="232">
        <v>18.35</v>
      </c>
      <c r="E163" s="232">
        <f t="shared" si="1071"/>
        <v>18.762875</v>
      </c>
      <c r="F163" s="232">
        <f t="shared" si="1073"/>
        <v>19.17503969</v>
      </c>
      <c r="G163" s="28"/>
      <c r="H163" s="235">
        <f t="shared" si="1060"/>
        <v>0.0225</v>
      </c>
      <c r="I163" s="235"/>
      <c r="J163" s="28"/>
      <c r="K163" s="28"/>
      <c r="L163" s="28"/>
      <c r="M163" s="28"/>
      <c r="N163" s="28"/>
      <c r="O163" s="28"/>
      <c r="P163" s="28"/>
      <c r="Q163" s="148"/>
      <c r="R163" s="28"/>
      <c r="S163" s="28"/>
      <c r="T163" s="28"/>
      <c r="U163" s="70"/>
      <c r="V163" s="70"/>
      <c r="W163" s="28"/>
      <c r="X163" s="149"/>
      <c r="Y163" s="77"/>
      <c r="Z163" s="77"/>
      <c r="AA163" s="36"/>
      <c r="AB163" s="36"/>
      <c r="AC163" s="36"/>
      <c r="AD163" s="74"/>
      <c r="AE163" s="28"/>
      <c r="AF163" s="28"/>
      <c r="AG163" s="28"/>
      <c r="AH163" s="28"/>
      <c r="AI163" s="28"/>
      <c r="AJ163" s="28"/>
      <c r="AK163" s="18"/>
      <c r="AL163" s="18"/>
      <c r="AM163" s="18"/>
      <c r="AN163" s="18"/>
      <c r="AO163" s="227"/>
      <c r="AP163" s="212"/>
      <c r="AQ163" s="212"/>
      <c r="AR163" s="212"/>
      <c r="AS163" s="84"/>
      <c r="AT163" s="84"/>
      <c r="AU163" s="94"/>
      <c r="AV163" s="94"/>
      <c r="AW163" s="94"/>
      <c r="AX163" s="94"/>
      <c r="AY163" s="94"/>
      <c r="AZ163" s="94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</row>
    <row r="164" ht="15.75" customHeight="1">
      <c r="A164" s="18"/>
      <c r="B164" s="70">
        <v>22.0</v>
      </c>
      <c r="C164" s="18">
        <v>51.0</v>
      </c>
      <c r="D164" s="232">
        <v>18.54</v>
      </c>
      <c r="E164" s="232">
        <f t="shared" si="1071"/>
        <v>18.95715</v>
      </c>
      <c r="F164" s="232">
        <f t="shared" si="1073"/>
        <v>19.37368588</v>
      </c>
      <c r="G164" s="28"/>
      <c r="H164" s="235">
        <f t="shared" si="1060"/>
        <v>0.0225</v>
      </c>
      <c r="I164" s="235"/>
      <c r="J164" s="28"/>
      <c r="K164" s="28"/>
      <c r="L164" s="28"/>
      <c r="M164" s="28"/>
      <c r="N164" s="28"/>
      <c r="O164" s="28"/>
      <c r="P164" s="28"/>
      <c r="Q164" s="148"/>
      <c r="R164" s="28"/>
      <c r="S164" s="28"/>
      <c r="T164" s="28"/>
      <c r="U164" s="70"/>
      <c r="V164" s="70"/>
      <c r="W164" s="28"/>
      <c r="X164" s="149"/>
      <c r="Y164" s="77"/>
      <c r="Z164" s="77"/>
      <c r="AA164" s="36"/>
      <c r="AB164" s="36"/>
      <c r="AC164" s="36"/>
      <c r="AD164" s="74"/>
      <c r="AE164" s="28"/>
      <c r="AF164" s="28"/>
      <c r="AG164" s="28"/>
      <c r="AH164" s="28"/>
      <c r="AI164" s="28"/>
      <c r="AJ164" s="28"/>
      <c r="AK164" s="18"/>
      <c r="AL164" s="18"/>
      <c r="AM164" s="18"/>
      <c r="AN164" s="18"/>
      <c r="AO164" s="227"/>
      <c r="AP164" s="212"/>
      <c r="AQ164" s="212"/>
      <c r="AR164" s="212"/>
      <c r="AS164" s="84"/>
      <c r="AT164" s="84"/>
      <c r="AU164" s="94"/>
      <c r="AV164" s="94"/>
      <c r="AW164" s="94"/>
      <c r="AX164" s="94"/>
      <c r="AY164" s="94"/>
      <c r="AZ164" s="94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</row>
    <row r="165" ht="15.75" customHeight="1">
      <c r="A165" s="18"/>
      <c r="B165" s="70">
        <v>23.0</v>
      </c>
      <c r="C165" s="18">
        <v>52.0</v>
      </c>
      <c r="D165" s="232">
        <v>18.54</v>
      </c>
      <c r="E165" s="232">
        <f t="shared" si="1071"/>
        <v>18.95715</v>
      </c>
      <c r="F165" s="232">
        <f t="shared" si="1073"/>
        <v>19.37368588</v>
      </c>
      <c r="G165" s="28"/>
      <c r="H165" s="235">
        <f t="shared" si="1060"/>
        <v>0.0225</v>
      </c>
      <c r="I165" s="235"/>
      <c r="J165" s="28"/>
      <c r="K165" s="28"/>
      <c r="L165" s="28"/>
      <c r="M165" s="28"/>
      <c r="N165" s="28"/>
      <c r="O165" s="28"/>
      <c r="P165" s="28"/>
      <c r="Q165" s="148"/>
      <c r="R165" s="28"/>
      <c r="S165" s="28"/>
      <c r="T165" s="28"/>
      <c r="U165" s="70"/>
      <c r="V165" s="70"/>
      <c r="W165" s="28"/>
      <c r="X165" s="149"/>
      <c r="Y165" s="77"/>
      <c r="Z165" s="77"/>
      <c r="AA165" s="36"/>
      <c r="AB165" s="36"/>
      <c r="AC165" s="36"/>
      <c r="AD165" s="74"/>
      <c r="AE165" s="28"/>
      <c r="AF165" s="28"/>
      <c r="AG165" s="28"/>
      <c r="AH165" s="28"/>
      <c r="AI165" s="28"/>
      <c r="AJ165" s="28"/>
      <c r="AK165" s="18"/>
      <c r="AL165" s="18"/>
      <c r="AM165" s="18"/>
      <c r="AN165" s="18"/>
      <c r="AO165" s="227"/>
      <c r="AP165" s="212"/>
      <c r="AQ165" s="212"/>
      <c r="AR165" s="212"/>
      <c r="AS165" s="84"/>
      <c r="AT165" s="84"/>
      <c r="AU165" s="94"/>
      <c r="AV165" s="94"/>
      <c r="AW165" s="94"/>
      <c r="AX165" s="94"/>
      <c r="AY165" s="94"/>
      <c r="AZ165" s="94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</row>
    <row r="166" ht="15.75" customHeight="1">
      <c r="A166" s="18"/>
      <c r="B166" s="70">
        <v>24.0</v>
      </c>
      <c r="C166" s="18">
        <v>53.0</v>
      </c>
      <c r="D166" s="232">
        <v>18.73</v>
      </c>
      <c r="E166" s="232">
        <f t="shared" si="1071"/>
        <v>19.151425</v>
      </c>
      <c r="F166" s="232">
        <f t="shared" ref="F166:F167" si="1074">E166*$F$109+E166</f>
        <v>19.58233206</v>
      </c>
      <c r="G166" s="28"/>
      <c r="H166" s="235">
        <f t="shared" si="1060"/>
        <v>0.0225</v>
      </c>
      <c r="I166" s="235"/>
      <c r="J166" s="28"/>
      <c r="K166" s="28"/>
      <c r="L166" s="28"/>
      <c r="M166" s="28"/>
      <c r="N166" s="28"/>
      <c r="O166" s="28"/>
      <c r="P166" s="28"/>
      <c r="Q166" s="148"/>
      <c r="R166" s="28"/>
      <c r="S166" s="28"/>
      <c r="T166" s="28"/>
      <c r="U166" s="70"/>
      <c r="V166" s="70"/>
      <c r="W166" s="28"/>
      <c r="X166" s="149"/>
      <c r="Y166" s="77"/>
      <c r="Z166" s="77"/>
      <c r="AA166" s="36"/>
      <c r="AB166" s="36"/>
      <c r="AC166" s="36"/>
      <c r="AD166" s="74"/>
      <c r="AE166" s="28"/>
      <c r="AF166" s="28"/>
      <c r="AG166" s="28"/>
      <c r="AH166" s="28"/>
      <c r="AI166" s="28"/>
      <c r="AJ166" s="28"/>
      <c r="AK166" s="18"/>
      <c r="AL166" s="18"/>
      <c r="AM166" s="18"/>
      <c r="AN166" s="18"/>
      <c r="AO166" s="227"/>
      <c r="AP166" s="212"/>
      <c r="AQ166" s="212"/>
      <c r="AR166" s="212"/>
      <c r="AS166" s="84"/>
      <c r="AT166" s="84"/>
      <c r="AU166" s="94"/>
      <c r="AV166" s="94"/>
      <c r="AW166" s="94"/>
      <c r="AX166" s="94"/>
      <c r="AY166" s="94"/>
      <c r="AZ166" s="94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</row>
    <row r="167" ht="15.75" customHeight="1">
      <c r="A167" s="18"/>
      <c r="B167" s="70" t="s">
        <v>265</v>
      </c>
      <c r="C167" s="18">
        <v>54.0</v>
      </c>
      <c r="D167" s="232">
        <v>18.73</v>
      </c>
      <c r="E167" s="232">
        <f t="shared" si="1071"/>
        <v>19.151425</v>
      </c>
      <c r="F167" s="232">
        <f t="shared" si="1074"/>
        <v>19.58233206</v>
      </c>
      <c r="G167" s="28"/>
      <c r="H167" s="235">
        <f t="shared" si="1060"/>
        <v>0.0225</v>
      </c>
      <c r="I167" s="235"/>
      <c r="J167" s="28"/>
      <c r="K167" s="28"/>
      <c r="L167" s="28"/>
      <c r="M167" s="28"/>
      <c r="N167" s="28"/>
      <c r="O167" s="28"/>
      <c r="P167" s="28"/>
      <c r="Q167" s="148"/>
      <c r="R167" s="28"/>
      <c r="S167" s="28"/>
      <c r="T167" s="28"/>
      <c r="U167" s="70"/>
      <c r="V167" s="70"/>
      <c r="W167" s="28"/>
      <c r="X167" s="149"/>
      <c r="Y167" s="77"/>
      <c r="Z167" s="77"/>
      <c r="AA167" s="36"/>
      <c r="AB167" s="36"/>
      <c r="AC167" s="36"/>
      <c r="AD167" s="74"/>
      <c r="AE167" s="28"/>
      <c r="AF167" s="28"/>
      <c r="AG167" s="28"/>
      <c r="AH167" s="28"/>
      <c r="AI167" s="28"/>
      <c r="AJ167" s="28"/>
      <c r="AK167" s="18"/>
      <c r="AL167" s="18"/>
      <c r="AM167" s="18"/>
      <c r="AN167" s="18"/>
      <c r="AO167" s="227"/>
      <c r="AP167" s="212"/>
      <c r="AQ167" s="212"/>
      <c r="AR167" s="212"/>
      <c r="AS167" s="84"/>
      <c r="AT167" s="84"/>
      <c r="AU167" s="94"/>
      <c r="AV167" s="94"/>
      <c r="AW167" s="94"/>
      <c r="AX167" s="94"/>
      <c r="AY167" s="94"/>
      <c r="AZ167" s="94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</row>
    <row r="168" ht="15.75" customHeight="1">
      <c r="A168" s="18"/>
      <c r="B168" s="112" t="s">
        <v>267</v>
      </c>
      <c r="C168" s="18"/>
      <c r="D168" s="232"/>
      <c r="E168" s="232"/>
      <c r="F168" s="232"/>
      <c r="G168" s="28"/>
      <c r="H168" s="235"/>
      <c r="I168" s="235"/>
      <c r="J168" s="28"/>
      <c r="K168" s="28"/>
      <c r="L168" s="28"/>
      <c r="M168" s="28"/>
      <c r="N168" s="28"/>
      <c r="O168" s="28"/>
      <c r="P168" s="28"/>
      <c r="Q168" s="148"/>
      <c r="R168" s="28"/>
      <c r="S168" s="28"/>
      <c r="T168" s="28"/>
      <c r="U168" s="70"/>
      <c r="V168" s="70"/>
      <c r="W168" s="28"/>
      <c r="X168" s="149"/>
      <c r="Y168" s="77"/>
      <c r="Z168" s="77"/>
      <c r="AA168" s="36"/>
      <c r="AB168" s="36"/>
      <c r="AC168" s="36"/>
      <c r="AD168" s="74"/>
      <c r="AE168" s="28"/>
      <c r="AF168" s="28"/>
      <c r="AG168" s="28"/>
      <c r="AH168" s="28"/>
      <c r="AI168" s="28"/>
      <c r="AJ168" s="28"/>
      <c r="AK168" s="18"/>
      <c r="AL168" s="18"/>
      <c r="AM168" s="18"/>
      <c r="AN168" s="18"/>
      <c r="AO168" s="227"/>
      <c r="AP168" s="212"/>
      <c r="AQ168" s="212"/>
      <c r="AR168" s="212"/>
      <c r="AS168" s="84"/>
      <c r="AT168" s="84"/>
      <c r="AU168" s="94"/>
      <c r="AV168" s="94"/>
      <c r="AW168" s="94"/>
      <c r="AX168" s="94"/>
      <c r="AY168" s="94"/>
      <c r="AZ168" s="94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</row>
    <row r="169" ht="15.75" customHeight="1">
      <c r="A169" s="18"/>
      <c r="B169" s="70" t="s">
        <v>263</v>
      </c>
      <c r="C169" s="18">
        <v>55.0</v>
      </c>
      <c r="D169" s="232">
        <v>17.34</v>
      </c>
      <c r="E169" s="232">
        <f t="shared" ref="E169:E171" si="1075">D169*$E$109+D169</f>
        <v>17.73015</v>
      </c>
      <c r="F169" s="232">
        <f>E169*$F$109+E169</f>
        <v>18.12907838</v>
      </c>
      <c r="G169" s="28"/>
      <c r="H169" s="235">
        <f t="shared" ref="H169:H195" si="1076">(E169-D169)/D169</f>
        <v>0.0225</v>
      </c>
      <c r="I169" s="235"/>
      <c r="J169" s="28"/>
      <c r="K169" s="28"/>
      <c r="L169" s="28"/>
      <c r="M169" s="28"/>
      <c r="N169" s="28"/>
      <c r="O169" s="28"/>
      <c r="P169" s="28"/>
      <c r="Q169" s="148"/>
      <c r="R169" s="28"/>
      <c r="S169" s="28"/>
      <c r="T169" s="28"/>
      <c r="U169" s="70"/>
      <c r="V169" s="70"/>
      <c r="W169" s="28"/>
      <c r="X169" s="149"/>
      <c r="Y169" s="77"/>
      <c r="Z169" s="77"/>
      <c r="AA169" s="36"/>
      <c r="AB169" s="36"/>
      <c r="AC169" s="36"/>
      <c r="AD169" s="74"/>
      <c r="AE169" s="28"/>
      <c r="AF169" s="28"/>
      <c r="AG169" s="28"/>
      <c r="AH169" s="28"/>
      <c r="AI169" s="28"/>
      <c r="AJ169" s="28"/>
      <c r="AK169" s="18"/>
      <c r="AL169" s="18"/>
      <c r="AM169" s="18"/>
      <c r="AN169" s="18"/>
      <c r="AO169" s="227"/>
      <c r="AP169" s="212"/>
      <c r="AQ169" s="212"/>
      <c r="AR169" s="212"/>
      <c r="AS169" s="84"/>
      <c r="AT169" s="84"/>
      <c r="AU169" s="94"/>
      <c r="AV169" s="94"/>
      <c r="AW169" s="94"/>
      <c r="AX169" s="94"/>
      <c r="AY169" s="94"/>
      <c r="AZ169" s="94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</row>
    <row r="170" ht="15.75" customHeight="1">
      <c r="A170" s="18"/>
      <c r="B170" s="70" t="s">
        <v>264</v>
      </c>
      <c r="C170" s="18">
        <v>56.0</v>
      </c>
      <c r="D170" s="232">
        <v>18.06</v>
      </c>
      <c r="E170" s="232">
        <f t="shared" si="1075"/>
        <v>18.46635</v>
      </c>
      <c r="F170" s="232">
        <f t="shared" ref="F170:F171" si="1077">E170*$F$109+E170+0.01</f>
        <v>18.89184288</v>
      </c>
      <c r="G170" s="28"/>
      <c r="H170" s="235">
        <f t="shared" si="1076"/>
        <v>0.0225</v>
      </c>
      <c r="I170" s="235"/>
      <c r="J170" s="28"/>
      <c r="K170" s="28"/>
      <c r="L170" s="28"/>
      <c r="M170" s="28"/>
      <c r="N170" s="28"/>
      <c r="O170" s="28"/>
      <c r="P170" s="28"/>
      <c r="Q170" s="148"/>
      <c r="R170" s="28"/>
      <c r="S170" s="28"/>
      <c r="T170" s="28"/>
      <c r="U170" s="70"/>
      <c r="V170" s="70"/>
      <c r="W170" s="28"/>
      <c r="X170" s="149"/>
      <c r="Y170" s="77"/>
      <c r="Z170" s="77"/>
      <c r="AA170" s="36"/>
      <c r="AB170" s="36"/>
      <c r="AC170" s="36"/>
      <c r="AD170" s="74"/>
      <c r="AE170" s="28"/>
      <c r="AF170" s="28"/>
      <c r="AG170" s="28"/>
      <c r="AH170" s="28"/>
      <c r="AI170" s="28"/>
      <c r="AJ170" s="28"/>
      <c r="AK170" s="18"/>
      <c r="AL170" s="18"/>
      <c r="AM170" s="18"/>
      <c r="AN170" s="18"/>
      <c r="AO170" s="227"/>
      <c r="AP170" s="212"/>
      <c r="AQ170" s="212"/>
      <c r="AR170" s="212"/>
      <c r="AS170" s="84"/>
      <c r="AT170" s="84"/>
      <c r="AU170" s="94"/>
      <c r="AV170" s="94"/>
      <c r="AW170" s="94"/>
      <c r="AX170" s="94"/>
      <c r="AY170" s="94"/>
      <c r="AZ170" s="94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</row>
    <row r="171" ht="15.75" customHeight="1">
      <c r="A171" s="18"/>
      <c r="B171" s="70" t="s">
        <v>154</v>
      </c>
      <c r="C171" s="18">
        <v>57.0</v>
      </c>
      <c r="D171" s="232">
        <v>18.06</v>
      </c>
      <c r="E171" s="232">
        <f t="shared" si="1075"/>
        <v>18.46635</v>
      </c>
      <c r="F171" s="232">
        <f t="shared" si="1077"/>
        <v>18.89184288</v>
      </c>
      <c r="G171" s="28"/>
      <c r="H171" s="235">
        <f t="shared" si="1076"/>
        <v>0.0225</v>
      </c>
      <c r="I171" s="235"/>
      <c r="J171" s="28"/>
      <c r="K171" s="28"/>
      <c r="L171" s="28"/>
      <c r="M171" s="28"/>
      <c r="N171" s="28"/>
      <c r="O171" s="28"/>
      <c r="P171" s="28"/>
      <c r="Q171" s="148"/>
      <c r="R171" s="28"/>
      <c r="S171" s="28"/>
      <c r="T171" s="28"/>
      <c r="U171" s="70"/>
      <c r="V171" s="70"/>
      <c r="W171" s="28"/>
      <c r="X171" s="149"/>
      <c r="Y171" s="77"/>
      <c r="Z171" s="77"/>
      <c r="AA171" s="36"/>
      <c r="AB171" s="36"/>
      <c r="AC171" s="36"/>
      <c r="AD171" s="74"/>
      <c r="AE171" s="28"/>
      <c r="AF171" s="28"/>
      <c r="AG171" s="28"/>
      <c r="AH171" s="28"/>
      <c r="AI171" s="28"/>
      <c r="AJ171" s="28"/>
      <c r="AK171" s="18"/>
      <c r="AL171" s="18"/>
      <c r="AM171" s="18"/>
      <c r="AN171" s="18"/>
      <c r="AO171" s="227"/>
      <c r="AP171" s="212"/>
      <c r="AQ171" s="212"/>
      <c r="AR171" s="212"/>
      <c r="AS171" s="84"/>
      <c r="AT171" s="84"/>
      <c r="AU171" s="94"/>
      <c r="AV171" s="94"/>
      <c r="AW171" s="94"/>
      <c r="AX171" s="94"/>
      <c r="AY171" s="94"/>
      <c r="AZ171" s="94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</row>
    <row r="172" ht="15.75" customHeight="1">
      <c r="A172" s="18"/>
      <c r="B172" s="70">
        <v>2.0</v>
      </c>
      <c r="C172" s="18">
        <v>58.0</v>
      </c>
      <c r="D172" s="232">
        <v>18.16</v>
      </c>
      <c r="E172" s="232">
        <f t="shared" ref="E172:E173" si="1078">D172*$E$109+D172-0.01</f>
        <v>18.5586</v>
      </c>
      <c r="F172" s="232">
        <f t="shared" ref="F172:F177" si="1079">E172*$F$109+E172</f>
        <v>18.9761685</v>
      </c>
      <c r="G172" s="28"/>
      <c r="H172" s="235">
        <f t="shared" si="1076"/>
        <v>0.02194933921</v>
      </c>
      <c r="I172" s="235"/>
      <c r="J172" s="28"/>
      <c r="K172" s="28"/>
      <c r="L172" s="28"/>
      <c r="M172" s="28"/>
      <c r="N172" s="28"/>
      <c r="O172" s="28"/>
      <c r="P172" s="28"/>
      <c r="Q172" s="148"/>
      <c r="R172" s="28"/>
      <c r="S172" s="28"/>
      <c r="T172" s="28"/>
      <c r="U172" s="70"/>
      <c r="V172" s="70"/>
      <c r="W172" s="28"/>
      <c r="X172" s="149"/>
      <c r="Y172" s="77"/>
      <c r="Z172" s="77"/>
      <c r="AA172" s="36"/>
      <c r="AB172" s="36"/>
      <c r="AC172" s="36"/>
      <c r="AD172" s="74"/>
      <c r="AE172" s="28"/>
      <c r="AF172" s="28"/>
      <c r="AG172" s="28"/>
      <c r="AH172" s="28"/>
      <c r="AI172" s="28"/>
      <c r="AJ172" s="28"/>
      <c r="AK172" s="18"/>
      <c r="AL172" s="18"/>
      <c r="AM172" s="18"/>
      <c r="AN172" s="18"/>
      <c r="AO172" s="227"/>
      <c r="AP172" s="212"/>
      <c r="AQ172" s="212"/>
      <c r="AR172" s="212"/>
      <c r="AS172" s="84"/>
      <c r="AT172" s="84"/>
      <c r="AU172" s="94"/>
      <c r="AV172" s="94"/>
      <c r="AW172" s="94"/>
      <c r="AX172" s="94"/>
      <c r="AY172" s="94"/>
      <c r="AZ172" s="94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</row>
    <row r="173" ht="15.75" customHeight="1">
      <c r="A173" s="18"/>
      <c r="B173" s="70">
        <v>3.0</v>
      </c>
      <c r="C173" s="18">
        <v>59.0</v>
      </c>
      <c r="D173" s="232">
        <v>18.16</v>
      </c>
      <c r="E173" s="232">
        <f t="shared" si="1078"/>
        <v>18.5586</v>
      </c>
      <c r="F173" s="232">
        <f t="shared" si="1079"/>
        <v>18.9761685</v>
      </c>
      <c r="G173" s="28"/>
      <c r="H173" s="235">
        <f t="shared" si="1076"/>
        <v>0.02194933921</v>
      </c>
      <c r="I173" s="235"/>
      <c r="J173" s="28"/>
      <c r="K173" s="28"/>
      <c r="L173" s="28"/>
      <c r="M173" s="28"/>
      <c r="N173" s="28"/>
      <c r="O173" s="28"/>
      <c r="P173" s="28"/>
      <c r="Q173" s="148"/>
      <c r="R173" s="28"/>
      <c r="S173" s="28"/>
      <c r="T173" s="28"/>
      <c r="U173" s="70"/>
      <c r="V173" s="70"/>
      <c r="W173" s="28"/>
      <c r="X173" s="149"/>
      <c r="Y173" s="77"/>
      <c r="Z173" s="77"/>
      <c r="AA173" s="36"/>
      <c r="AB173" s="36"/>
      <c r="AC173" s="36"/>
      <c r="AD173" s="74"/>
      <c r="AE173" s="28"/>
      <c r="AF173" s="28"/>
      <c r="AG173" s="28"/>
      <c r="AH173" s="28"/>
      <c r="AI173" s="28"/>
      <c r="AJ173" s="28"/>
      <c r="AK173" s="18"/>
      <c r="AL173" s="18"/>
      <c r="AM173" s="18"/>
      <c r="AN173" s="18"/>
      <c r="AO173" s="227"/>
      <c r="AP173" s="212"/>
      <c r="AQ173" s="212"/>
      <c r="AR173" s="212"/>
      <c r="AS173" s="84"/>
      <c r="AT173" s="84"/>
      <c r="AU173" s="94"/>
      <c r="AV173" s="94"/>
      <c r="AW173" s="94"/>
      <c r="AX173" s="94"/>
      <c r="AY173" s="94"/>
      <c r="AZ173" s="94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</row>
    <row r="174" ht="15.75" customHeight="1">
      <c r="A174" s="18"/>
      <c r="B174" s="70">
        <v>4.0</v>
      </c>
      <c r="C174" s="18">
        <v>60.0</v>
      </c>
      <c r="D174" s="232">
        <v>18.24</v>
      </c>
      <c r="E174" s="232">
        <f t="shared" ref="E174:E177" si="1080">D174*$E$109+D174</f>
        <v>18.6504</v>
      </c>
      <c r="F174" s="232">
        <f t="shared" si="1079"/>
        <v>19.070034</v>
      </c>
      <c r="G174" s="28"/>
      <c r="H174" s="235">
        <f t="shared" si="1076"/>
        <v>0.0225</v>
      </c>
      <c r="I174" s="235"/>
      <c r="J174" s="28"/>
      <c r="K174" s="28"/>
      <c r="L174" s="28"/>
      <c r="M174" s="28"/>
      <c r="N174" s="28"/>
      <c r="O174" s="28"/>
      <c r="P174" s="28"/>
      <c r="Q174" s="148"/>
      <c r="R174" s="28"/>
      <c r="S174" s="28"/>
      <c r="T174" s="28"/>
      <c r="U174" s="70"/>
      <c r="V174" s="70"/>
      <c r="W174" s="28"/>
      <c r="X174" s="149"/>
      <c r="Y174" s="77"/>
      <c r="Z174" s="77"/>
      <c r="AA174" s="36"/>
      <c r="AB174" s="36"/>
      <c r="AC174" s="36"/>
      <c r="AD174" s="74"/>
      <c r="AE174" s="28"/>
      <c r="AF174" s="28"/>
      <c r="AG174" s="28"/>
      <c r="AH174" s="28"/>
      <c r="AI174" s="28"/>
      <c r="AJ174" s="28"/>
      <c r="AK174" s="18"/>
      <c r="AL174" s="18"/>
      <c r="AM174" s="18"/>
      <c r="AN174" s="18"/>
      <c r="AO174" s="227"/>
      <c r="AP174" s="212"/>
      <c r="AQ174" s="212"/>
      <c r="AR174" s="212"/>
      <c r="AS174" s="84"/>
      <c r="AT174" s="84"/>
      <c r="AU174" s="94"/>
      <c r="AV174" s="94"/>
      <c r="AW174" s="94"/>
      <c r="AX174" s="94"/>
      <c r="AY174" s="94"/>
      <c r="AZ174" s="94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</row>
    <row r="175" ht="15.75" customHeight="1">
      <c r="A175" s="18"/>
      <c r="B175" s="70">
        <v>5.0</v>
      </c>
      <c r="C175" s="18">
        <v>61.0</v>
      </c>
      <c r="D175" s="232">
        <v>18.24</v>
      </c>
      <c r="E175" s="232">
        <f t="shared" si="1080"/>
        <v>18.6504</v>
      </c>
      <c r="F175" s="232">
        <f t="shared" si="1079"/>
        <v>19.070034</v>
      </c>
      <c r="G175" s="28"/>
      <c r="H175" s="235">
        <f t="shared" si="1076"/>
        <v>0.0225</v>
      </c>
      <c r="I175" s="235"/>
      <c r="J175" s="28"/>
      <c r="K175" s="28"/>
      <c r="L175" s="28"/>
      <c r="M175" s="28"/>
      <c r="N175" s="28"/>
      <c r="O175" s="28"/>
      <c r="P175" s="28"/>
      <c r="Q175" s="148"/>
      <c r="R175" s="28"/>
      <c r="S175" s="28"/>
      <c r="T175" s="28"/>
      <c r="U175" s="70"/>
      <c r="V175" s="70"/>
      <c r="W175" s="28"/>
      <c r="X175" s="149"/>
      <c r="Y175" s="77"/>
      <c r="Z175" s="77"/>
      <c r="AA175" s="36"/>
      <c r="AB175" s="36"/>
      <c r="AC175" s="36"/>
      <c r="AD175" s="74"/>
      <c r="AE175" s="28"/>
      <c r="AF175" s="28"/>
      <c r="AG175" s="28"/>
      <c r="AH175" s="28"/>
      <c r="AI175" s="28"/>
      <c r="AJ175" s="28"/>
      <c r="AK175" s="18"/>
      <c r="AL175" s="18"/>
      <c r="AM175" s="18"/>
      <c r="AN175" s="18"/>
      <c r="AO175" s="227"/>
      <c r="AP175" s="212"/>
      <c r="AQ175" s="212"/>
      <c r="AR175" s="212"/>
      <c r="AS175" s="84"/>
      <c r="AT175" s="84"/>
      <c r="AU175" s="94"/>
      <c r="AV175" s="94"/>
      <c r="AW175" s="94"/>
      <c r="AX175" s="94"/>
      <c r="AY175" s="94"/>
      <c r="AZ175" s="94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</row>
    <row r="176" ht="15.75" customHeight="1">
      <c r="A176" s="18"/>
      <c r="B176" s="70">
        <v>6.0</v>
      </c>
      <c r="C176" s="18">
        <v>62.0</v>
      </c>
      <c r="D176" s="232">
        <v>18.32</v>
      </c>
      <c r="E176" s="232">
        <f t="shared" si="1080"/>
        <v>18.7322</v>
      </c>
      <c r="F176" s="232">
        <f t="shared" si="1079"/>
        <v>19.1536745</v>
      </c>
      <c r="G176" s="28"/>
      <c r="H176" s="235">
        <f t="shared" si="1076"/>
        <v>0.0225</v>
      </c>
      <c r="I176" s="235"/>
      <c r="J176" s="28"/>
      <c r="K176" s="28"/>
      <c r="L176" s="28"/>
      <c r="M176" s="28"/>
      <c r="N176" s="28"/>
      <c r="O176" s="28"/>
      <c r="P176" s="28"/>
      <c r="Q176" s="148"/>
      <c r="R176" s="28"/>
      <c r="S176" s="28"/>
      <c r="T176" s="28"/>
      <c r="U176" s="70"/>
      <c r="V176" s="70"/>
      <c r="W176" s="28"/>
      <c r="X176" s="149"/>
      <c r="Y176" s="77"/>
      <c r="Z176" s="77"/>
      <c r="AA176" s="36"/>
      <c r="AB176" s="36"/>
      <c r="AC176" s="36"/>
      <c r="AD176" s="74"/>
      <c r="AE176" s="28"/>
      <c r="AF176" s="28"/>
      <c r="AG176" s="28"/>
      <c r="AH176" s="28"/>
      <c r="AI176" s="28"/>
      <c r="AJ176" s="28"/>
      <c r="AK176" s="18"/>
      <c r="AL176" s="18"/>
      <c r="AM176" s="18"/>
      <c r="AN176" s="18"/>
      <c r="AO176" s="227"/>
      <c r="AP176" s="212"/>
      <c r="AQ176" s="212"/>
      <c r="AR176" s="212"/>
      <c r="AS176" s="84"/>
      <c r="AT176" s="84"/>
      <c r="AU176" s="94"/>
      <c r="AV176" s="94"/>
      <c r="AW176" s="94"/>
      <c r="AX176" s="94"/>
      <c r="AY176" s="94"/>
      <c r="AZ176" s="94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</row>
    <row r="177" ht="15.75" customHeight="1">
      <c r="A177" s="18"/>
      <c r="B177" s="70">
        <v>7.0</v>
      </c>
      <c r="C177" s="18">
        <v>63.0</v>
      </c>
      <c r="D177" s="232">
        <v>18.32</v>
      </c>
      <c r="E177" s="232">
        <f t="shared" si="1080"/>
        <v>18.7322</v>
      </c>
      <c r="F177" s="232">
        <f t="shared" si="1079"/>
        <v>19.1536745</v>
      </c>
      <c r="G177" s="28"/>
      <c r="H177" s="235">
        <f t="shared" si="1076"/>
        <v>0.0225</v>
      </c>
      <c r="I177" s="235"/>
      <c r="J177" s="28"/>
      <c r="K177" s="28"/>
      <c r="L177" s="28"/>
      <c r="M177" s="28"/>
      <c r="N177" s="28"/>
      <c r="O177" s="28"/>
      <c r="P177" s="28"/>
      <c r="Q177" s="148"/>
      <c r="R177" s="28"/>
      <c r="S177" s="28"/>
      <c r="T177" s="28"/>
      <c r="U177" s="70"/>
      <c r="V177" s="70"/>
      <c r="W177" s="28"/>
      <c r="X177" s="149"/>
      <c r="Y177" s="77"/>
      <c r="Z177" s="77"/>
      <c r="AA177" s="36"/>
      <c r="AB177" s="36"/>
      <c r="AC177" s="36"/>
      <c r="AD177" s="74"/>
      <c r="AE177" s="28"/>
      <c r="AF177" s="28"/>
      <c r="AG177" s="28"/>
      <c r="AH177" s="28"/>
      <c r="AI177" s="28"/>
      <c r="AJ177" s="28"/>
      <c r="AK177" s="18"/>
      <c r="AL177" s="18"/>
      <c r="AM177" s="18"/>
      <c r="AN177" s="18"/>
      <c r="AO177" s="227"/>
      <c r="AP177" s="212"/>
      <c r="AQ177" s="212"/>
      <c r="AR177" s="212"/>
      <c r="AS177" s="84"/>
      <c r="AT177" s="84"/>
      <c r="AU177" s="94"/>
      <c r="AV177" s="94"/>
      <c r="AW177" s="94"/>
      <c r="AX177" s="94"/>
      <c r="AY177" s="94"/>
      <c r="AZ177" s="94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</row>
    <row r="178" ht="15.75" customHeight="1">
      <c r="A178" s="18"/>
      <c r="B178" s="70">
        <v>8.0</v>
      </c>
      <c r="C178" s="18">
        <v>64.0</v>
      </c>
      <c r="D178" s="232">
        <v>18.41</v>
      </c>
      <c r="E178" s="232">
        <f t="shared" ref="E178:E179" si="1081">D178*$E$109+D178+0.01</f>
        <v>18.834225</v>
      </c>
      <c r="F178" s="232">
        <f t="shared" ref="F178:F179" si="1082">E178*$F$109+E178-0.01</f>
        <v>19.24799506</v>
      </c>
      <c r="G178" s="28"/>
      <c r="H178" s="235">
        <f t="shared" si="1076"/>
        <v>0.02304318305</v>
      </c>
      <c r="I178" s="235"/>
      <c r="J178" s="28"/>
      <c r="K178" s="28"/>
      <c r="L178" s="28"/>
      <c r="M178" s="28"/>
      <c r="N178" s="28"/>
      <c r="O178" s="28"/>
      <c r="P178" s="28"/>
      <c r="Q178" s="148"/>
      <c r="R178" s="28"/>
      <c r="S178" s="28"/>
      <c r="T178" s="28"/>
      <c r="U178" s="70"/>
      <c r="V178" s="70"/>
      <c r="W178" s="28"/>
      <c r="X178" s="149"/>
      <c r="Y178" s="77"/>
      <c r="Z178" s="77"/>
      <c r="AA178" s="36"/>
      <c r="AB178" s="36"/>
      <c r="AC178" s="36"/>
      <c r="AD178" s="74"/>
      <c r="AE178" s="28"/>
      <c r="AF178" s="28"/>
      <c r="AG178" s="28"/>
      <c r="AH178" s="28"/>
      <c r="AI178" s="28"/>
      <c r="AJ178" s="28"/>
      <c r="AK178" s="18"/>
      <c r="AL178" s="18"/>
      <c r="AM178" s="18"/>
      <c r="AN178" s="18"/>
      <c r="AO178" s="227"/>
      <c r="AP178" s="212"/>
      <c r="AQ178" s="212"/>
      <c r="AR178" s="212"/>
      <c r="AS178" s="84"/>
      <c r="AT178" s="84"/>
      <c r="AU178" s="94"/>
      <c r="AV178" s="94"/>
      <c r="AW178" s="94"/>
      <c r="AX178" s="94"/>
      <c r="AY178" s="94"/>
      <c r="AZ178" s="94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</row>
    <row r="179" ht="15.75" customHeight="1">
      <c r="A179" s="18"/>
      <c r="B179" s="70">
        <v>9.0</v>
      </c>
      <c r="C179" s="18">
        <v>65.0</v>
      </c>
      <c r="D179" s="232">
        <v>18.41</v>
      </c>
      <c r="E179" s="232">
        <f t="shared" si="1081"/>
        <v>18.834225</v>
      </c>
      <c r="F179" s="232">
        <f t="shared" si="1082"/>
        <v>19.24799506</v>
      </c>
      <c r="G179" s="28"/>
      <c r="H179" s="235">
        <f t="shared" si="1076"/>
        <v>0.02304318305</v>
      </c>
      <c r="I179" s="235"/>
      <c r="J179" s="28"/>
      <c r="K179" s="28"/>
      <c r="L179" s="28"/>
      <c r="M179" s="28"/>
      <c r="N179" s="28"/>
      <c r="O179" s="28"/>
      <c r="P179" s="28"/>
      <c r="Q179" s="148"/>
      <c r="R179" s="28"/>
      <c r="S179" s="28"/>
      <c r="T179" s="28"/>
      <c r="U179" s="70"/>
      <c r="V179" s="70"/>
      <c r="W179" s="28"/>
      <c r="X179" s="149"/>
      <c r="Y179" s="77"/>
      <c r="Z179" s="77"/>
      <c r="AA179" s="36"/>
      <c r="AB179" s="36"/>
      <c r="AC179" s="36"/>
      <c r="AD179" s="74"/>
      <c r="AE179" s="28"/>
      <c r="AF179" s="28"/>
      <c r="AG179" s="28"/>
      <c r="AH179" s="28"/>
      <c r="AI179" s="28"/>
      <c r="AJ179" s="28"/>
      <c r="AK179" s="18"/>
      <c r="AL179" s="18"/>
      <c r="AM179" s="18"/>
      <c r="AN179" s="18"/>
      <c r="AO179" s="227"/>
      <c r="AP179" s="212"/>
      <c r="AQ179" s="212"/>
      <c r="AR179" s="212"/>
      <c r="AS179" s="84"/>
      <c r="AT179" s="84"/>
      <c r="AU179" s="94"/>
      <c r="AV179" s="94"/>
      <c r="AW179" s="94"/>
      <c r="AX179" s="94"/>
      <c r="AY179" s="94"/>
      <c r="AZ179" s="94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</row>
    <row r="180" ht="15.75" customHeight="1">
      <c r="A180" s="18"/>
      <c r="B180" s="70">
        <v>10.0</v>
      </c>
      <c r="C180" s="18">
        <v>66.0</v>
      </c>
      <c r="D180" s="232">
        <v>18.5</v>
      </c>
      <c r="E180" s="232">
        <f t="shared" ref="E180:E195" si="1083">D180*$E$109+D180</f>
        <v>18.91625</v>
      </c>
      <c r="F180" s="232">
        <f t="shared" ref="F180:F183" si="1084">E180*$F$109+E180</f>
        <v>19.34186563</v>
      </c>
      <c r="G180" s="28"/>
      <c r="H180" s="235">
        <f t="shared" si="1076"/>
        <v>0.0225</v>
      </c>
      <c r="I180" s="235"/>
      <c r="J180" s="28"/>
      <c r="K180" s="28"/>
      <c r="L180" s="28"/>
      <c r="M180" s="28"/>
      <c r="N180" s="28"/>
      <c r="O180" s="28"/>
      <c r="P180" s="28"/>
      <c r="Q180" s="148"/>
      <c r="R180" s="28"/>
      <c r="S180" s="28"/>
      <c r="T180" s="28"/>
      <c r="U180" s="70"/>
      <c r="V180" s="70"/>
      <c r="W180" s="28"/>
      <c r="X180" s="149"/>
      <c r="Y180" s="77"/>
      <c r="Z180" s="77"/>
      <c r="AA180" s="36"/>
      <c r="AB180" s="36"/>
      <c r="AC180" s="36"/>
      <c r="AD180" s="74"/>
      <c r="AE180" s="28"/>
      <c r="AF180" s="28"/>
      <c r="AG180" s="28"/>
      <c r="AH180" s="28"/>
      <c r="AI180" s="28"/>
      <c r="AJ180" s="28"/>
      <c r="AK180" s="18"/>
      <c r="AL180" s="18"/>
      <c r="AM180" s="18"/>
      <c r="AN180" s="18"/>
      <c r="AO180" s="227"/>
      <c r="AP180" s="212"/>
      <c r="AQ180" s="212"/>
      <c r="AR180" s="212"/>
      <c r="AS180" s="84"/>
      <c r="AT180" s="84"/>
      <c r="AU180" s="94"/>
      <c r="AV180" s="94"/>
      <c r="AW180" s="94"/>
      <c r="AX180" s="94"/>
      <c r="AY180" s="94"/>
      <c r="AZ180" s="94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</row>
    <row r="181" ht="15.75" customHeight="1">
      <c r="A181" s="18"/>
      <c r="B181" s="70">
        <v>11.0</v>
      </c>
      <c r="C181" s="18">
        <v>67.0</v>
      </c>
      <c r="D181" s="232">
        <v>18.5</v>
      </c>
      <c r="E181" s="232">
        <f t="shared" si="1083"/>
        <v>18.91625</v>
      </c>
      <c r="F181" s="232">
        <f t="shared" si="1084"/>
        <v>19.34186563</v>
      </c>
      <c r="G181" s="28"/>
      <c r="H181" s="235">
        <f t="shared" si="1076"/>
        <v>0.0225</v>
      </c>
      <c r="I181" s="235"/>
      <c r="J181" s="28"/>
      <c r="K181" s="28"/>
      <c r="L181" s="28"/>
      <c r="M181" s="28"/>
      <c r="N181" s="28"/>
      <c r="O181" s="28"/>
      <c r="P181" s="28"/>
      <c r="Q181" s="148"/>
      <c r="R181" s="28"/>
      <c r="S181" s="28"/>
      <c r="T181" s="28"/>
      <c r="U181" s="70"/>
      <c r="V181" s="70"/>
      <c r="W181" s="28"/>
      <c r="X181" s="149"/>
      <c r="Y181" s="77"/>
      <c r="Z181" s="77"/>
      <c r="AA181" s="36"/>
      <c r="AB181" s="36"/>
      <c r="AC181" s="36"/>
      <c r="AD181" s="74"/>
      <c r="AE181" s="28"/>
      <c r="AF181" s="28"/>
      <c r="AG181" s="28"/>
      <c r="AH181" s="28"/>
      <c r="AI181" s="28"/>
      <c r="AJ181" s="28"/>
      <c r="AK181" s="18"/>
      <c r="AL181" s="18"/>
      <c r="AM181" s="18"/>
      <c r="AN181" s="18"/>
      <c r="AO181" s="227"/>
      <c r="AP181" s="212"/>
      <c r="AQ181" s="212"/>
      <c r="AR181" s="212"/>
      <c r="AS181" s="84"/>
      <c r="AT181" s="84"/>
      <c r="AU181" s="94"/>
      <c r="AV181" s="94"/>
      <c r="AW181" s="94"/>
      <c r="AX181" s="94"/>
      <c r="AY181" s="94"/>
      <c r="AZ181" s="94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</row>
    <row r="182" ht="15.75" customHeight="1">
      <c r="A182" s="18"/>
      <c r="B182" s="70">
        <v>12.0</v>
      </c>
      <c r="C182" s="149">
        <v>68.0</v>
      </c>
      <c r="D182" s="232">
        <v>18.6</v>
      </c>
      <c r="E182" s="232">
        <f t="shared" si="1083"/>
        <v>19.0185</v>
      </c>
      <c r="F182" s="232">
        <f t="shared" si="1084"/>
        <v>19.44641625</v>
      </c>
      <c r="G182" s="28"/>
      <c r="H182" s="235">
        <f t="shared" si="1076"/>
        <v>0.0225</v>
      </c>
      <c r="I182" s="235"/>
      <c r="J182" s="28"/>
      <c r="K182" s="28"/>
      <c r="L182" s="28"/>
      <c r="M182" s="28"/>
      <c r="N182" s="28"/>
      <c r="O182" s="28"/>
      <c r="P182" s="28"/>
      <c r="Q182" s="148"/>
      <c r="R182" s="28"/>
      <c r="S182" s="28"/>
      <c r="T182" s="28"/>
      <c r="U182" s="70"/>
      <c r="V182" s="70"/>
      <c r="W182" s="28"/>
      <c r="X182" s="149"/>
      <c r="Y182" s="77"/>
      <c r="Z182" s="77"/>
      <c r="AA182" s="36"/>
      <c r="AB182" s="36"/>
      <c r="AC182" s="36"/>
      <c r="AD182" s="74"/>
      <c r="AE182" s="28"/>
      <c r="AF182" s="28"/>
      <c r="AG182" s="28"/>
      <c r="AH182" s="28"/>
      <c r="AI182" s="28"/>
      <c r="AJ182" s="28"/>
      <c r="AK182" s="18"/>
      <c r="AL182" s="18"/>
      <c r="AM182" s="18"/>
      <c r="AN182" s="18"/>
      <c r="AO182" s="227"/>
      <c r="AP182" s="212"/>
      <c r="AQ182" s="212"/>
      <c r="AR182" s="212"/>
      <c r="AS182" s="84"/>
      <c r="AT182" s="84"/>
      <c r="AU182" s="94"/>
      <c r="AV182" s="94"/>
      <c r="AW182" s="94"/>
      <c r="AX182" s="94"/>
      <c r="AY182" s="94"/>
      <c r="AZ182" s="94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</row>
    <row r="183" ht="15.75" customHeight="1">
      <c r="A183" s="18"/>
      <c r="B183" s="70">
        <v>13.0</v>
      </c>
      <c r="C183" s="18">
        <v>69.0</v>
      </c>
      <c r="D183" s="232">
        <v>18.6</v>
      </c>
      <c r="E183" s="232">
        <f t="shared" si="1083"/>
        <v>19.0185</v>
      </c>
      <c r="F183" s="232">
        <f t="shared" si="1084"/>
        <v>19.44641625</v>
      </c>
      <c r="G183" s="28"/>
      <c r="H183" s="235">
        <f t="shared" si="1076"/>
        <v>0.0225</v>
      </c>
      <c r="I183" s="235"/>
      <c r="J183" s="28"/>
      <c r="K183" s="28"/>
      <c r="L183" s="28"/>
      <c r="M183" s="28"/>
      <c r="N183" s="28"/>
      <c r="O183" s="28"/>
      <c r="P183" s="28"/>
      <c r="Q183" s="148"/>
      <c r="R183" s="28"/>
      <c r="S183" s="28"/>
      <c r="T183" s="28"/>
      <c r="U183" s="70"/>
      <c r="V183" s="70"/>
      <c r="W183" s="28"/>
      <c r="X183" s="149"/>
      <c r="Y183" s="77"/>
      <c r="Z183" s="77"/>
      <c r="AA183" s="36"/>
      <c r="AB183" s="36"/>
      <c r="AC183" s="36"/>
      <c r="AD183" s="74"/>
      <c r="AE183" s="28"/>
      <c r="AF183" s="28"/>
      <c r="AG183" s="28"/>
      <c r="AH183" s="28"/>
      <c r="AI183" s="28"/>
      <c r="AJ183" s="28"/>
      <c r="AK183" s="18"/>
      <c r="AL183" s="18"/>
      <c r="AM183" s="18"/>
      <c r="AN183" s="18"/>
      <c r="AO183" s="227"/>
      <c r="AP183" s="212"/>
      <c r="AQ183" s="212"/>
      <c r="AR183" s="212"/>
      <c r="AS183" s="84"/>
      <c r="AT183" s="84"/>
      <c r="AU183" s="94"/>
      <c r="AV183" s="94"/>
      <c r="AW183" s="94"/>
      <c r="AX183" s="94"/>
      <c r="AY183" s="94"/>
      <c r="AZ183" s="94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</row>
    <row r="184" ht="15.75" customHeight="1">
      <c r="A184" s="18"/>
      <c r="B184" s="70">
        <v>14.0</v>
      </c>
      <c r="C184" s="149">
        <v>70.0</v>
      </c>
      <c r="D184" s="232">
        <v>18.79</v>
      </c>
      <c r="E184" s="232">
        <f t="shared" si="1083"/>
        <v>19.212775</v>
      </c>
      <c r="F184" s="232">
        <f t="shared" ref="F184:F185" si="1085">E184*$F$109+E184-0.01</f>
        <v>19.63506244</v>
      </c>
      <c r="G184" s="28"/>
      <c r="H184" s="235">
        <f t="shared" si="1076"/>
        <v>0.0225</v>
      </c>
      <c r="I184" s="235"/>
      <c r="J184" s="28"/>
      <c r="K184" s="28"/>
      <c r="L184" s="28"/>
      <c r="M184" s="28"/>
      <c r="N184" s="28"/>
      <c r="O184" s="28"/>
      <c r="P184" s="28"/>
      <c r="Q184" s="148"/>
      <c r="R184" s="28"/>
      <c r="S184" s="28"/>
      <c r="T184" s="28"/>
      <c r="U184" s="70"/>
      <c r="V184" s="70"/>
      <c r="W184" s="28"/>
      <c r="X184" s="149"/>
      <c r="Y184" s="77"/>
      <c r="Z184" s="77"/>
      <c r="AA184" s="36"/>
      <c r="AB184" s="36"/>
      <c r="AC184" s="36"/>
      <c r="AD184" s="74"/>
      <c r="AE184" s="28"/>
      <c r="AF184" s="28"/>
      <c r="AG184" s="28"/>
      <c r="AH184" s="28"/>
      <c r="AI184" s="28"/>
      <c r="AJ184" s="28"/>
      <c r="AK184" s="18"/>
      <c r="AL184" s="18"/>
      <c r="AM184" s="18"/>
      <c r="AN184" s="18"/>
      <c r="AO184" s="227"/>
      <c r="AP184" s="212"/>
      <c r="AQ184" s="212"/>
      <c r="AR184" s="212"/>
      <c r="AS184" s="84"/>
      <c r="AT184" s="84"/>
      <c r="AU184" s="94"/>
      <c r="AV184" s="94"/>
      <c r="AW184" s="94"/>
      <c r="AX184" s="94"/>
      <c r="AY184" s="94"/>
      <c r="AZ184" s="94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</row>
    <row r="185" ht="15.75" customHeight="1">
      <c r="A185" s="18"/>
      <c r="B185" s="70">
        <v>15.0</v>
      </c>
      <c r="C185" s="149">
        <v>71.0</v>
      </c>
      <c r="D185" s="232">
        <v>18.79</v>
      </c>
      <c r="E185" s="232">
        <f t="shared" si="1083"/>
        <v>19.212775</v>
      </c>
      <c r="F185" s="232">
        <f t="shared" si="1085"/>
        <v>19.63506244</v>
      </c>
      <c r="G185" s="28"/>
      <c r="H185" s="235">
        <f t="shared" si="1076"/>
        <v>0.0225</v>
      </c>
      <c r="I185" s="235"/>
      <c r="J185" s="28"/>
      <c r="K185" s="28"/>
      <c r="L185" s="28"/>
      <c r="M185" s="28"/>
      <c r="N185" s="28"/>
      <c r="O185" s="28"/>
      <c r="P185" s="28"/>
      <c r="Q185" s="148"/>
      <c r="R185" s="28"/>
      <c r="S185" s="28"/>
      <c r="T185" s="28"/>
      <c r="U185" s="70"/>
      <c r="V185" s="70"/>
      <c r="W185" s="28"/>
      <c r="X185" s="149"/>
      <c r="Y185" s="77"/>
      <c r="Z185" s="77"/>
      <c r="AA185" s="36"/>
      <c r="AB185" s="36"/>
      <c r="AC185" s="36"/>
      <c r="AD185" s="74"/>
      <c r="AE185" s="28"/>
      <c r="AF185" s="28"/>
      <c r="AG185" s="28"/>
      <c r="AH185" s="28"/>
      <c r="AI185" s="28"/>
      <c r="AJ185" s="28"/>
      <c r="AK185" s="18"/>
      <c r="AL185" s="18"/>
      <c r="AM185" s="18"/>
      <c r="AN185" s="18"/>
      <c r="AO185" s="227"/>
      <c r="AP185" s="212"/>
      <c r="AQ185" s="212"/>
      <c r="AR185" s="212"/>
      <c r="AS185" s="84"/>
      <c r="AT185" s="84"/>
      <c r="AU185" s="94"/>
      <c r="AV185" s="94"/>
      <c r="AW185" s="94"/>
      <c r="AX185" s="94"/>
      <c r="AY185" s="94"/>
      <c r="AZ185" s="94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</row>
    <row r="186" ht="15.75" customHeight="1">
      <c r="A186" s="18"/>
      <c r="B186" s="70">
        <v>16.0</v>
      </c>
      <c r="C186" s="149">
        <v>72.0</v>
      </c>
      <c r="D186" s="232">
        <v>18.97</v>
      </c>
      <c r="E186" s="232">
        <f t="shared" si="1083"/>
        <v>19.396825</v>
      </c>
      <c r="F186" s="232">
        <f t="shared" ref="F186:F187" si="1086">E186*$F$109+E186+0.01</f>
        <v>19.84325356</v>
      </c>
      <c r="G186" s="28"/>
      <c r="H186" s="235">
        <f t="shared" si="1076"/>
        <v>0.0225</v>
      </c>
      <c r="I186" s="235"/>
      <c r="J186" s="28"/>
      <c r="K186" s="28"/>
      <c r="L186" s="28"/>
      <c r="M186" s="28"/>
      <c r="N186" s="28"/>
      <c r="O186" s="28"/>
      <c r="P186" s="28"/>
      <c r="Q186" s="148"/>
      <c r="R186" s="28"/>
      <c r="S186" s="28"/>
      <c r="T186" s="28"/>
      <c r="U186" s="28"/>
      <c r="V186" s="70"/>
      <c r="W186" s="70"/>
      <c r="X186" s="149"/>
      <c r="Y186" s="28"/>
      <c r="Z186" s="28"/>
      <c r="AA186" s="77"/>
      <c r="AB186" s="77"/>
      <c r="AC186" s="28"/>
      <c r="AD186" s="74"/>
      <c r="AE186" s="36"/>
      <c r="AF186" s="28"/>
      <c r="AG186" s="28"/>
      <c r="AH186" s="28"/>
      <c r="AI186" s="28"/>
      <c r="AJ186" s="28"/>
      <c r="AK186" s="28"/>
      <c r="AL186" s="18"/>
      <c r="AM186" s="18"/>
      <c r="AN186" s="18"/>
      <c r="AO186" s="227"/>
      <c r="AP186" s="212"/>
      <c r="AQ186" s="212"/>
      <c r="AR186" s="212"/>
      <c r="AS186" s="84"/>
      <c r="AT186" s="84"/>
      <c r="AU186" s="85"/>
      <c r="AV186" s="94"/>
      <c r="AW186" s="94"/>
      <c r="AX186" s="94"/>
      <c r="AY186" s="94"/>
      <c r="AZ186" s="94"/>
      <c r="BA186" s="94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</row>
    <row r="187" ht="15.75" customHeight="1">
      <c r="A187" s="18"/>
      <c r="B187" s="70">
        <v>17.0</v>
      </c>
      <c r="C187" s="149">
        <v>73.0</v>
      </c>
      <c r="D187" s="232">
        <v>18.97</v>
      </c>
      <c r="E187" s="232">
        <f t="shared" si="1083"/>
        <v>19.396825</v>
      </c>
      <c r="F187" s="232">
        <f t="shared" si="1086"/>
        <v>19.84325356</v>
      </c>
      <c r="G187" s="28"/>
      <c r="H187" s="235">
        <f t="shared" si="1076"/>
        <v>0.0225</v>
      </c>
      <c r="I187" s="235"/>
      <c r="J187" s="28"/>
      <c r="K187" s="28"/>
      <c r="L187" s="28"/>
      <c r="M187" s="28"/>
      <c r="N187" s="28"/>
      <c r="O187" s="28"/>
      <c r="P187" s="28"/>
      <c r="Q187" s="29"/>
      <c r="R187" s="28"/>
      <c r="S187" s="28"/>
      <c r="T187" s="28"/>
      <c r="U187" s="28"/>
      <c r="V187" s="70"/>
      <c r="W187" s="70"/>
      <c r="X187" s="149"/>
      <c r="Y187" s="28"/>
      <c r="Z187" s="28"/>
      <c r="AA187" s="77"/>
      <c r="AB187" s="77"/>
      <c r="AC187" s="28"/>
      <c r="AD187" s="74"/>
      <c r="AE187" s="36"/>
      <c r="AF187" s="28"/>
      <c r="AG187" s="28"/>
      <c r="AH187" s="28"/>
      <c r="AI187" s="28"/>
      <c r="AJ187" s="28"/>
      <c r="AK187" s="28"/>
      <c r="AL187" s="18"/>
      <c r="AM187" s="18"/>
      <c r="AN187" s="18"/>
      <c r="AO187" s="227"/>
      <c r="AP187" s="212"/>
      <c r="AQ187" s="212"/>
      <c r="AR187" s="212"/>
      <c r="AS187" s="84"/>
      <c r="AT187" s="84"/>
      <c r="AU187" s="85"/>
      <c r="AV187" s="94"/>
      <c r="AW187" s="94"/>
      <c r="AX187" s="94"/>
      <c r="AY187" s="94"/>
      <c r="AZ187" s="94"/>
      <c r="BA187" s="94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</row>
    <row r="188" ht="15.75" customHeight="1">
      <c r="A188" s="18"/>
      <c r="B188" s="70">
        <v>18.0</v>
      </c>
      <c r="C188" s="149">
        <v>74.0</v>
      </c>
      <c r="D188" s="232">
        <v>19.17</v>
      </c>
      <c r="E188" s="232">
        <f t="shared" si="1083"/>
        <v>19.601325</v>
      </c>
      <c r="F188" s="232">
        <f t="shared" ref="F188:F195" si="1087">E188*$F$109+E188</f>
        <v>20.04235481</v>
      </c>
      <c r="G188" s="28"/>
      <c r="H188" s="235">
        <f t="shared" si="1076"/>
        <v>0.0225</v>
      </c>
      <c r="I188" s="235"/>
      <c r="J188" s="28"/>
      <c r="K188" s="28"/>
      <c r="L188" s="28"/>
      <c r="M188" s="28"/>
      <c r="N188" s="28"/>
      <c r="O188" s="28"/>
      <c r="P188" s="28"/>
      <c r="Q188" s="29"/>
      <c r="R188" s="28"/>
      <c r="S188" s="28"/>
      <c r="T188" s="28"/>
      <c r="U188" s="70"/>
      <c r="V188" s="70"/>
      <c r="W188" s="28"/>
      <c r="X188" s="149"/>
      <c r="Y188" s="77"/>
      <c r="Z188" s="77"/>
      <c r="AA188" s="36"/>
      <c r="AB188" s="36"/>
      <c r="AC188" s="36"/>
      <c r="AD188" s="74"/>
      <c r="AE188" s="28"/>
      <c r="AF188" s="28"/>
      <c r="AG188" s="28"/>
      <c r="AH188" s="28"/>
      <c r="AI188" s="28"/>
      <c r="AJ188" s="28"/>
      <c r="AK188" s="18"/>
      <c r="AL188" s="18"/>
      <c r="AM188" s="18"/>
      <c r="AN188" s="18"/>
      <c r="AO188" s="227"/>
      <c r="AP188" s="212"/>
      <c r="AQ188" s="212"/>
      <c r="AR188" s="212"/>
      <c r="AS188" s="84"/>
      <c r="AT188" s="84"/>
      <c r="AU188" s="94"/>
      <c r="AV188" s="94"/>
      <c r="AW188" s="94"/>
      <c r="AX188" s="94"/>
      <c r="AY188" s="94"/>
      <c r="AZ188" s="94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</row>
    <row r="189" ht="15.75" customHeight="1">
      <c r="A189" s="18"/>
      <c r="B189" s="70">
        <v>19.0</v>
      </c>
      <c r="C189" s="18">
        <v>75.0</v>
      </c>
      <c r="D189" s="232">
        <v>19.17</v>
      </c>
      <c r="E189" s="232">
        <f t="shared" si="1083"/>
        <v>19.601325</v>
      </c>
      <c r="F189" s="232">
        <f t="shared" si="1087"/>
        <v>20.04235481</v>
      </c>
      <c r="G189" s="28"/>
      <c r="H189" s="235">
        <f t="shared" si="1076"/>
        <v>0.0225</v>
      </c>
      <c r="I189" s="235"/>
      <c r="J189" s="28"/>
      <c r="K189" s="28"/>
      <c r="L189" s="28"/>
      <c r="M189" s="28"/>
      <c r="N189" s="28"/>
      <c r="O189" s="28"/>
      <c r="P189" s="28"/>
      <c r="Q189" s="148"/>
      <c r="R189" s="28"/>
      <c r="S189" s="28"/>
      <c r="T189" s="28"/>
      <c r="U189" s="70"/>
      <c r="V189" s="70"/>
      <c r="W189" s="28"/>
      <c r="X189" s="149"/>
      <c r="Y189" s="77"/>
      <c r="Z189" s="77"/>
      <c r="AA189" s="36"/>
      <c r="AB189" s="36"/>
      <c r="AC189" s="36"/>
      <c r="AD189" s="74"/>
      <c r="AE189" s="28"/>
      <c r="AF189" s="28"/>
      <c r="AG189" s="28"/>
      <c r="AH189" s="28"/>
      <c r="AI189" s="28"/>
      <c r="AJ189" s="28"/>
      <c r="AK189" s="18"/>
      <c r="AL189" s="18"/>
      <c r="AM189" s="18"/>
      <c r="AN189" s="18"/>
      <c r="AO189" s="227"/>
      <c r="AP189" s="212"/>
      <c r="AQ189" s="212"/>
      <c r="AR189" s="212"/>
      <c r="AS189" s="84"/>
      <c r="AT189" s="84"/>
      <c r="AU189" s="94"/>
      <c r="AV189" s="94"/>
      <c r="AW189" s="94"/>
      <c r="AX189" s="94"/>
      <c r="AY189" s="94"/>
      <c r="AZ189" s="94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</row>
    <row r="190" ht="15.75" customHeight="1">
      <c r="A190" s="18"/>
      <c r="B190" s="70">
        <v>20.0</v>
      </c>
      <c r="C190" s="18">
        <v>76.0</v>
      </c>
      <c r="D190" s="232">
        <v>19.36</v>
      </c>
      <c r="E190" s="232">
        <f t="shared" si="1083"/>
        <v>19.7956</v>
      </c>
      <c r="F190" s="232">
        <f t="shared" si="1087"/>
        <v>20.241001</v>
      </c>
      <c r="G190" s="28"/>
      <c r="H190" s="235">
        <f t="shared" si="1076"/>
        <v>0.0225</v>
      </c>
      <c r="I190" s="235"/>
      <c r="J190" s="28"/>
      <c r="K190" s="28"/>
      <c r="L190" s="28"/>
      <c r="M190" s="28"/>
      <c r="N190" s="28"/>
      <c r="O190" s="28"/>
      <c r="P190" s="28"/>
      <c r="Q190" s="148"/>
      <c r="R190" s="28"/>
      <c r="S190" s="28"/>
      <c r="T190" s="28"/>
      <c r="U190" s="70"/>
      <c r="V190" s="70"/>
      <c r="W190" s="28"/>
      <c r="X190" s="149"/>
      <c r="Y190" s="77"/>
      <c r="Z190" s="77"/>
      <c r="AA190" s="36"/>
      <c r="AB190" s="36"/>
      <c r="AC190" s="36"/>
      <c r="AD190" s="74"/>
      <c r="AE190" s="28"/>
      <c r="AF190" s="28"/>
      <c r="AG190" s="28"/>
      <c r="AH190" s="28"/>
      <c r="AI190" s="28"/>
      <c r="AJ190" s="28"/>
      <c r="AK190" s="18"/>
      <c r="AL190" s="18"/>
      <c r="AM190" s="18"/>
      <c r="AN190" s="18"/>
      <c r="AO190" s="227"/>
      <c r="AP190" s="212"/>
      <c r="AQ190" s="212"/>
      <c r="AR190" s="212"/>
      <c r="AS190" s="84"/>
      <c r="AT190" s="84"/>
      <c r="AU190" s="94"/>
      <c r="AV190" s="94"/>
      <c r="AW190" s="94"/>
      <c r="AX190" s="94"/>
      <c r="AY190" s="94"/>
      <c r="AZ190" s="94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</row>
    <row r="191" ht="15.75" customHeight="1">
      <c r="A191" s="18"/>
      <c r="B191" s="70">
        <v>21.0</v>
      </c>
      <c r="C191" s="18">
        <v>77.0</v>
      </c>
      <c r="D191" s="232">
        <v>19.36</v>
      </c>
      <c r="E191" s="232">
        <f t="shared" si="1083"/>
        <v>19.7956</v>
      </c>
      <c r="F191" s="232">
        <f t="shared" si="1087"/>
        <v>20.241001</v>
      </c>
      <c r="G191" s="28"/>
      <c r="H191" s="235">
        <f t="shared" si="1076"/>
        <v>0.0225</v>
      </c>
      <c r="I191" s="235"/>
      <c r="J191" s="28"/>
      <c r="K191" s="28"/>
      <c r="L191" s="28"/>
      <c r="M191" s="28"/>
      <c r="N191" s="28"/>
      <c r="O191" s="28"/>
      <c r="P191" s="28"/>
      <c r="Q191" s="148"/>
      <c r="R191" s="28"/>
      <c r="S191" s="28"/>
      <c r="T191" s="28"/>
      <c r="U191" s="70"/>
      <c r="V191" s="70"/>
      <c r="W191" s="28"/>
      <c r="X191" s="149"/>
      <c r="Y191" s="77"/>
      <c r="Z191" s="77"/>
      <c r="AA191" s="36"/>
      <c r="AB191" s="36"/>
      <c r="AC191" s="36"/>
      <c r="AD191" s="74"/>
      <c r="AE191" s="28"/>
      <c r="AF191" s="28"/>
      <c r="AG191" s="28"/>
      <c r="AH191" s="28"/>
      <c r="AI191" s="28"/>
      <c r="AJ191" s="28"/>
      <c r="AK191" s="18"/>
      <c r="AL191" s="18"/>
      <c r="AM191" s="18"/>
      <c r="AN191" s="18"/>
      <c r="AO191" s="227"/>
      <c r="AP191" s="212"/>
      <c r="AQ191" s="212"/>
      <c r="AR191" s="212"/>
      <c r="AS191" s="84"/>
      <c r="AT191" s="84"/>
      <c r="AU191" s="94"/>
      <c r="AV191" s="94"/>
      <c r="AW191" s="94"/>
      <c r="AX191" s="94"/>
      <c r="AY191" s="94"/>
      <c r="AZ191" s="94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</row>
    <row r="192" ht="15.75" customHeight="1">
      <c r="A192" s="18"/>
      <c r="B192" s="70">
        <v>22.0</v>
      </c>
      <c r="C192" s="18">
        <v>78.0</v>
      </c>
      <c r="D192" s="232">
        <v>19.54</v>
      </c>
      <c r="E192" s="232">
        <f t="shared" si="1083"/>
        <v>19.97965</v>
      </c>
      <c r="F192" s="232">
        <f t="shared" si="1087"/>
        <v>20.42919213</v>
      </c>
      <c r="G192" s="28"/>
      <c r="H192" s="235">
        <f t="shared" si="1076"/>
        <v>0.0225</v>
      </c>
      <c r="I192" s="235"/>
      <c r="J192" s="28"/>
      <c r="K192" s="28"/>
      <c r="L192" s="28"/>
      <c r="M192" s="28"/>
      <c r="N192" s="28"/>
      <c r="O192" s="28"/>
      <c r="P192" s="28"/>
      <c r="Q192" s="148"/>
      <c r="R192" s="28"/>
      <c r="S192" s="28"/>
      <c r="T192" s="28"/>
      <c r="U192" s="70"/>
      <c r="V192" s="70"/>
      <c r="W192" s="28"/>
      <c r="X192" s="149"/>
      <c r="Y192" s="77"/>
      <c r="Z192" s="77"/>
      <c r="AA192" s="36"/>
      <c r="AB192" s="36"/>
      <c r="AC192" s="36"/>
      <c r="AD192" s="74"/>
      <c r="AE192" s="28"/>
      <c r="AF192" s="28"/>
      <c r="AG192" s="28"/>
      <c r="AH192" s="28"/>
      <c r="AI192" s="28"/>
      <c r="AJ192" s="28"/>
      <c r="AK192" s="18"/>
      <c r="AL192" s="18"/>
      <c r="AM192" s="18"/>
      <c r="AN192" s="18"/>
      <c r="AO192" s="227"/>
      <c r="AP192" s="212"/>
      <c r="AQ192" s="212"/>
      <c r="AR192" s="212"/>
      <c r="AS192" s="84"/>
      <c r="AT192" s="84"/>
      <c r="AU192" s="94"/>
      <c r="AV192" s="94"/>
      <c r="AW192" s="94"/>
      <c r="AX192" s="94"/>
      <c r="AY192" s="94"/>
      <c r="AZ192" s="94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</row>
    <row r="193" ht="15.75" customHeight="1">
      <c r="A193" s="18"/>
      <c r="B193" s="70">
        <v>23.0</v>
      </c>
      <c r="C193" s="18">
        <v>79.0</v>
      </c>
      <c r="D193" s="232">
        <v>19.54</v>
      </c>
      <c r="E193" s="232">
        <f t="shared" si="1083"/>
        <v>19.97965</v>
      </c>
      <c r="F193" s="232">
        <f t="shared" si="1087"/>
        <v>20.42919213</v>
      </c>
      <c r="G193" s="28"/>
      <c r="H193" s="235">
        <f t="shared" si="1076"/>
        <v>0.0225</v>
      </c>
      <c r="I193" s="235"/>
      <c r="J193" s="28"/>
      <c r="K193" s="28"/>
      <c r="L193" s="28"/>
      <c r="M193" s="28"/>
      <c r="N193" s="28"/>
      <c r="O193" s="28"/>
      <c r="P193" s="28"/>
      <c r="Q193" s="148"/>
      <c r="R193" s="28"/>
      <c r="S193" s="28"/>
      <c r="T193" s="28"/>
      <c r="U193" s="70"/>
      <c r="V193" s="70"/>
      <c r="W193" s="28"/>
      <c r="X193" s="149"/>
      <c r="Y193" s="77"/>
      <c r="Z193" s="77"/>
      <c r="AA193" s="36"/>
      <c r="AB193" s="36"/>
      <c r="AC193" s="36"/>
      <c r="AD193" s="74"/>
      <c r="AE193" s="28"/>
      <c r="AF193" s="28"/>
      <c r="AG193" s="28"/>
      <c r="AH193" s="28"/>
      <c r="AI193" s="28"/>
      <c r="AJ193" s="28"/>
      <c r="AK193" s="18"/>
      <c r="AL193" s="18"/>
      <c r="AM193" s="18"/>
      <c r="AN193" s="18"/>
      <c r="AO193" s="227"/>
      <c r="AP193" s="212"/>
      <c r="AQ193" s="212"/>
      <c r="AR193" s="212"/>
      <c r="AS193" s="84"/>
      <c r="AT193" s="84"/>
      <c r="AU193" s="94"/>
      <c r="AV193" s="94"/>
      <c r="AW193" s="94"/>
      <c r="AX193" s="94"/>
      <c r="AY193" s="94"/>
      <c r="AZ193" s="94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</row>
    <row r="194" ht="15.75" customHeight="1">
      <c r="A194" s="18"/>
      <c r="B194" s="70">
        <v>24.0</v>
      </c>
      <c r="C194" s="18">
        <v>80.0</v>
      </c>
      <c r="D194" s="232">
        <v>19.75</v>
      </c>
      <c r="E194" s="232">
        <f t="shared" si="1083"/>
        <v>20.194375</v>
      </c>
      <c r="F194" s="232">
        <f t="shared" si="1087"/>
        <v>20.64874844</v>
      </c>
      <c r="G194" s="28"/>
      <c r="H194" s="235">
        <f t="shared" si="1076"/>
        <v>0.0225</v>
      </c>
      <c r="I194" s="235"/>
      <c r="J194" s="28"/>
      <c r="K194" s="28"/>
      <c r="L194" s="28"/>
      <c r="M194" s="28"/>
      <c r="N194" s="28"/>
      <c r="O194" s="28"/>
      <c r="P194" s="28"/>
      <c r="Q194" s="148"/>
      <c r="R194" s="28"/>
      <c r="S194" s="28"/>
      <c r="T194" s="28"/>
      <c r="U194" s="70"/>
      <c r="V194" s="70"/>
      <c r="W194" s="28"/>
      <c r="X194" s="149"/>
      <c r="Y194" s="77"/>
      <c r="Z194" s="77"/>
      <c r="AA194" s="36"/>
      <c r="AB194" s="36"/>
      <c r="AC194" s="36"/>
      <c r="AD194" s="74"/>
      <c r="AE194" s="28"/>
      <c r="AF194" s="28"/>
      <c r="AG194" s="28"/>
      <c r="AH194" s="28"/>
      <c r="AI194" s="28"/>
      <c r="AJ194" s="28"/>
      <c r="AK194" s="18"/>
      <c r="AL194" s="18"/>
      <c r="AM194" s="18"/>
      <c r="AN194" s="18"/>
      <c r="AO194" s="227"/>
      <c r="AP194" s="212"/>
      <c r="AQ194" s="212"/>
      <c r="AR194" s="212"/>
      <c r="AS194" s="84"/>
      <c r="AT194" s="84"/>
      <c r="AU194" s="94"/>
      <c r="AV194" s="94"/>
      <c r="AW194" s="94"/>
      <c r="AX194" s="94"/>
      <c r="AY194" s="94"/>
      <c r="AZ194" s="94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</row>
    <row r="195" ht="15.75" customHeight="1">
      <c r="A195" s="18"/>
      <c r="B195" s="70" t="s">
        <v>265</v>
      </c>
      <c r="C195" s="18">
        <v>81.0</v>
      </c>
      <c r="D195" s="232">
        <v>19.75</v>
      </c>
      <c r="E195" s="232">
        <f t="shared" si="1083"/>
        <v>20.194375</v>
      </c>
      <c r="F195" s="232">
        <f t="shared" si="1087"/>
        <v>20.64874844</v>
      </c>
      <c r="G195" s="28"/>
      <c r="H195" s="235">
        <f t="shared" si="1076"/>
        <v>0.0225</v>
      </c>
      <c r="I195" s="235"/>
      <c r="J195" s="28"/>
      <c r="K195" s="28"/>
      <c r="L195" s="28"/>
      <c r="M195" s="28"/>
      <c r="N195" s="28"/>
      <c r="O195" s="28"/>
      <c r="P195" s="28"/>
      <c r="Q195" s="148"/>
      <c r="R195" s="28"/>
      <c r="S195" s="28"/>
      <c r="T195" s="28"/>
      <c r="U195" s="70"/>
      <c r="V195" s="70"/>
      <c r="W195" s="28"/>
      <c r="X195" s="149"/>
      <c r="Y195" s="77"/>
      <c r="Z195" s="77"/>
      <c r="AA195" s="36"/>
      <c r="AB195" s="36"/>
      <c r="AC195" s="36"/>
      <c r="AD195" s="74"/>
      <c r="AE195" s="28"/>
      <c r="AF195" s="28"/>
      <c r="AG195" s="28"/>
      <c r="AH195" s="28"/>
      <c r="AI195" s="28"/>
      <c r="AJ195" s="28"/>
      <c r="AK195" s="18"/>
      <c r="AL195" s="18"/>
      <c r="AM195" s="18"/>
      <c r="AN195" s="18"/>
      <c r="AO195" s="227"/>
      <c r="AP195" s="212"/>
      <c r="AQ195" s="212"/>
      <c r="AR195" s="212"/>
      <c r="AS195" s="84"/>
      <c r="AT195" s="84"/>
      <c r="AU195" s="94"/>
      <c r="AV195" s="94"/>
      <c r="AW195" s="94"/>
      <c r="AX195" s="94"/>
      <c r="AY195" s="94"/>
      <c r="AZ195" s="94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</row>
    <row r="196" ht="15.75" customHeight="1">
      <c r="A196" s="18"/>
      <c r="B196" s="112" t="s">
        <v>268</v>
      </c>
      <c r="C196" s="18"/>
      <c r="D196" s="232"/>
      <c r="E196" s="232"/>
      <c r="F196" s="232"/>
      <c r="G196" s="28"/>
      <c r="H196" s="235"/>
      <c r="I196" s="235"/>
      <c r="J196" s="28"/>
      <c r="K196" s="28"/>
      <c r="L196" s="28"/>
      <c r="M196" s="28"/>
      <c r="N196" s="28"/>
      <c r="O196" s="28"/>
      <c r="P196" s="28"/>
      <c r="Q196" s="148"/>
      <c r="R196" s="28"/>
      <c r="S196" s="28"/>
      <c r="T196" s="28"/>
      <c r="U196" s="70"/>
      <c r="V196" s="70"/>
      <c r="W196" s="28"/>
      <c r="X196" s="149"/>
      <c r="Y196" s="77"/>
      <c r="Z196" s="77"/>
      <c r="AA196" s="36"/>
      <c r="AB196" s="36"/>
      <c r="AC196" s="36"/>
      <c r="AD196" s="74"/>
      <c r="AE196" s="28"/>
      <c r="AF196" s="28"/>
      <c r="AG196" s="28"/>
      <c r="AH196" s="28"/>
      <c r="AI196" s="28"/>
      <c r="AJ196" s="28"/>
      <c r="AK196" s="18"/>
      <c r="AL196" s="18"/>
      <c r="AM196" s="18"/>
      <c r="AN196" s="18"/>
      <c r="AO196" s="227"/>
      <c r="AP196" s="212"/>
      <c r="AQ196" s="212"/>
      <c r="AR196" s="212"/>
      <c r="AS196" s="84"/>
      <c r="AT196" s="84"/>
      <c r="AU196" s="94"/>
      <c r="AV196" s="94"/>
      <c r="AW196" s="94"/>
      <c r="AX196" s="94"/>
      <c r="AY196" s="94"/>
      <c r="AZ196" s="94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</row>
    <row r="197" ht="15.75" customHeight="1">
      <c r="A197" s="18"/>
      <c r="B197" s="70" t="s">
        <v>263</v>
      </c>
      <c r="C197" s="18">
        <v>82.0</v>
      </c>
      <c r="D197" s="232">
        <v>19.92</v>
      </c>
      <c r="E197" s="232">
        <f t="shared" ref="E197:E199" si="1088">D197*$E$109+D197</f>
        <v>20.3682</v>
      </c>
      <c r="F197" s="232">
        <f t="shared" ref="F197:F199" si="1089">E197*$F$109+E197</f>
        <v>20.8264845</v>
      </c>
      <c r="G197" s="28"/>
      <c r="H197" s="235">
        <f t="shared" ref="H197:H223" si="1090">(E197-D197)/D197</f>
        <v>0.0225</v>
      </c>
      <c r="I197" s="235"/>
      <c r="J197" s="28"/>
      <c r="K197" s="28"/>
      <c r="L197" s="28"/>
      <c r="M197" s="28"/>
      <c r="N197" s="28"/>
      <c r="O197" s="28"/>
      <c r="P197" s="28"/>
      <c r="Q197" s="148"/>
      <c r="R197" s="28"/>
      <c r="S197" s="28"/>
      <c r="T197" s="28"/>
      <c r="U197" s="70"/>
      <c r="V197" s="70"/>
      <c r="W197" s="28"/>
      <c r="X197" s="149"/>
      <c r="Y197" s="77"/>
      <c r="Z197" s="77"/>
      <c r="AA197" s="36"/>
      <c r="AB197" s="36"/>
      <c r="AC197" s="36"/>
      <c r="AD197" s="74"/>
      <c r="AE197" s="28"/>
      <c r="AF197" s="28"/>
      <c r="AG197" s="28"/>
      <c r="AH197" s="28"/>
      <c r="AI197" s="28"/>
      <c r="AJ197" s="28"/>
      <c r="AK197" s="18"/>
      <c r="AL197" s="18"/>
      <c r="AM197" s="18"/>
      <c r="AN197" s="18"/>
      <c r="AO197" s="227"/>
      <c r="AP197" s="212"/>
      <c r="AQ197" s="212"/>
      <c r="AR197" s="212"/>
      <c r="AS197" s="84"/>
      <c r="AT197" s="84"/>
      <c r="AU197" s="94"/>
      <c r="AV197" s="94"/>
      <c r="AW197" s="94"/>
      <c r="AX197" s="94"/>
      <c r="AY197" s="94"/>
      <c r="AZ197" s="94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</row>
    <row r="198" ht="15.75" customHeight="1">
      <c r="A198" s="18"/>
      <c r="B198" s="70" t="s">
        <v>264</v>
      </c>
      <c r="C198" s="18">
        <v>83.0</v>
      </c>
      <c r="D198" s="232">
        <v>20.02</v>
      </c>
      <c r="E198" s="232">
        <f t="shared" si="1088"/>
        <v>20.47045</v>
      </c>
      <c r="F198" s="232">
        <f t="shared" si="1089"/>
        <v>20.93103513</v>
      </c>
      <c r="G198" s="28"/>
      <c r="H198" s="235">
        <f t="shared" si="1090"/>
        <v>0.0225</v>
      </c>
      <c r="I198" s="235"/>
      <c r="J198" s="28"/>
      <c r="K198" s="28"/>
      <c r="L198" s="28"/>
      <c r="M198" s="28"/>
      <c r="N198" s="28"/>
      <c r="O198" s="28"/>
      <c r="P198" s="28"/>
      <c r="Q198" s="148"/>
      <c r="R198" s="142"/>
      <c r="S198" s="28"/>
      <c r="T198" s="28"/>
      <c r="U198" s="28"/>
      <c r="V198" s="70"/>
      <c r="W198" s="70"/>
      <c r="X198" s="149"/>
      <c r="Y198" s="28"/>
      <c r="Z198" s="28"/>
      <c r="AA198" s="77"/>
      <c r="AB198" s="77"/>
      <c r="AC198" s="28"/>
      <c r="AD198" s="74"/>
      <c r="AE198" s="36"/>
      <c r="AF198" s="28"/>
      <c r="AG198" s="28"/>
      <c r="AH198" s="28"/>
      <c r="AI198" s="28"/>
      <c r="AJ198" s="28"/>
      <c r="AK198" s="28"/>
      <c r="AL198" s="18"/>
      <c r="AM198" s="18"/>
      <c r="AN198" s="18"/>
      <c r="AO198" s="227"/>
      <c r="AP198" s="212"/>
      <c r="AQ198" s="212"/>
      <c r="AR198" s="212"/>
      <c r="AS198" s="227"/>
      <c r="AT198" s="227"/>
      <c r="AU198" s="85"/>
      <c r="AV198" s="94"/>
      <c r="AW198" s="94"/>
      <c r="AX198" s="94"/>
      <c r="AY198" s="94"/>
      <c r="AZ198" s="94"/>
      <c r="BA198" s="94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</row>
    <row r="199" ht="15.75" customHeight="1">
      <c r="A199" s="18"/>
      <c r="B199" s="70" t="s">
        <v>154</v>
      </c>
      <c r="C199" s="18">
        <v>84.0</v>
      </c>
      <c r="D199" s="232">
        <v>20.02</v>
      </c>
      <c r="E199" s="232">
        <f t="shared" si="1088"/>
        <v>20.47045</v>
      </c>
      <c r="F199" s="232">
        <f t="shared" si="1089"/>
        <v>20.93103513</v>
      </c>
      <c r="G199" s="28"/>
      <c r="H199" s="235">
        <f t="shared" si="1090"/>
        <v>0.0225</v>
      </c>
      <c r="I199" s="235"/>
      <c r="J199" s="28"/>
      <c r="K199" s="28"/>
      <c r="L199" s="28"/>
      <c r="M199" s="28"/>
      <c r="N199" s="28"/>
      <c r="O199" s="28"/>
      <c r="P199" s="28"/>
      <c r="Q199" s="29"/>
      <c r="R199" s="142"/>
      <c r="S199" s="28"/>
      <c r="T199" s="28"/>
      <c r="U199" s="28"/>
      <c r="V199" s="70"/>
      <c r="W199" s="70"/>
      <c r="X199" s="149"/>
      <c r="Y199" s="28"/>
      <c r="Z199" s="28"/>
      <c r="AA199" s="77"/>
      <c r="AB199" s="77"/>
      <c r="AC199" s="28"/>
      <c r="AD199" s="74"/>
      <c r="AE199" s="36"/>
      <c r="AF199" s="28"/>
      <c r="AG199" s="28"/>
      <c r="AH199" s="28"/>
      <c r="AI199" s="28"/>
      <c r="AJ199" s="28"/>
      <c r="AK199" s="28"/>
      <c r="AL199" s="18"/>
      <c r="AM199" s="18"/>
      <c r="AN199" s="18"/>
      <c r="AO199" s="227"/>
      <c r="AP199" s="212"/>
      <c r="AQ199" s="212"/>
      <c r="AR199" s="212"/>
      <c r="AS199" s="84"/>
      <c r="AT199" s="84"/>
      <c r="AU199" s="85"/>
      <c r="AV199" s="94"/>
      <c r="AW199" s="94"/>
      <c r="AX199" s="94"/>
      <c r="AY199" s="94"/>
      <c r="AZ199" s="94"/>
      <c r="BA199" s="94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</row>
    <row r="200" ht="15.75" customHeight="1">
      <c r="A200" s="18"/>
      <c r="B200" s="70">
        <v>2.0</v>
      </c>
      <c r="C200" s="18">
        <v>85.0</v>
      </c>
      <c r="D200" s="232">
        <v>20.12</v>
      </c>
      <c r="E200" s="232">
        <f t="shared" ref="E200:E201" si="1091">D200*$E$109+D200+0.01</f>
        <v>20.5827</v>
      </c>
      <c r="F200" s="232">
        <f t="shared" ref="F200:F201" si="1092">E200*$F$109+E200-0.01</f>
        <v>21.03581075</v>
      </c>
      <c r="G200" s="28"/>
      <c r="H200" s="235">
        <f t="shared" si="1090"/>
        <v>0.02299701789</v>
      </c>
      <c r="I200" s="235"/>
      <c r="J200" s="28"/>
      <c r="K200" s="28"/>
      <c r="L200" s="28"/>
      <c r="M200" s="28"/>
      <c r="N200" s="28"/>
      <c r="O200" s="28"/>
      <c r="P200" s="28"/>
      <c r="Q200" s="29"/>
      <c r="R200" s="142"/>
      <c r="S200" s="28"/>
      <c r="T200" s="28"/>
      <c r="U200" s="28"/>
      <c r="V200" s="70"/>
      <c r="W200" s="70"/>
      <c r="X200" s="149"/>
      <c r="Y200" s="28"/>
      <c r="Z200" s="28"/>
      <c r="AA200" s="77"/>
      <c r="AB200" s="77"/>
      <c r="AC200" s="28"/>
      <c r="AD200" s="74"/>
      <c r="AE200" s="36"/>
      <c r="AF200" s="28"/>
      <c r="AG200" s="28"/>
      <c r="AH200" s="28"/>
      <c r="AI200" s="28"/>
      <c r="AJ200" s="28"/>
      <c r="AK200" s="28"/>
      <c r="AL200" s="18"/>
      <c r="AM200" s="18"/>
      <c r="AN200" s="18"/>
      <c r="AO200" s="227"/>
      <c r="AP200" s="212"/>
      <c r="AQ200" s="212"/>
      <c r="AR200" s="212"/>
      <c r="AS200" s="84"/>
      <c r="AT200" s="84"/>
      <c r="AU200" s="85"/>
      <c r="AV200" s="94"/>
      <c r="AW200" s="94"/>
      <c r="AX200" s="94"/>
      <c r="AY200" s="94"/>
      <c r="AZ200" s="94"/>
      <c r="BA200" s="94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</row>
    <row r="201" ht="15.75" customHeight="1">
      <c r="A201" s="18"/>
      <c r="B201" s="70">
        <v>3.0</v>
      </c>
      <c r="C201" s="18">
        <v>86.0</v>
      </c>
      <c r="D201" s="232">
        <v>20.12</v>
      </c>
      <c r="E201" s="232">
        <f t="shared" si="1091"/>
        <v>20.5827</v>
      </c>
      <c r="F201" s="232">
        <f t="shared" si="1092"/>
        <v>21.03581075</v>
      </c>
      <c r="G201" s="28"/>
      <c r="H201" s="235">
        <f t="shared" si="1090"/>
        <v>0.02299701789</v>
      </c>
      <c r="I201" s="235"/>
      <c r="J201" s="28"/>
      <c r="K201" s="28"/>
      <c r="L201" s="28"/>
      <c r="M201" s="28"/>
      <c r="N201" s="28"/>
      <c r="O201" s="28"/>
      <c r="P201" s="28"/>
      <c r="Q201" s="29"/>
      <c r="R201" s="142"/>
      <c r="S201" s="28"/>
      <c r="T201" s="28"/>
      <c r="U201" s="28"/>
      <c r="V201" s="70"/>
      <c r="W201" s="70"/>
      <c r="X201" s="149"/>
      <c r="Y201" s="28"/>
      <c r="Z201" s="28"/>
      <c r="AA201" s="77"/>
      <c r="AB201" s="77"/>
      <c r="AC201" s="28"/>
      <c r="AD201" s="74"/>
      <c r="AE201" s="36"/>
      <c r="AF201" s="28"/>
      <c r="AG201" s="28"/>
      <c r="AH201" s="28"/>
      <c r="AI201" s="28"/>
      <c r="AJ201" s="28"/>
      <c r="AK201" s="28"/>
      <c r="AL201" s="18"/>
      <c r="AM201" s="18"/>
      <c r="AN201" s="18"/>
      <c r="AO201" s="227"/>
      <c r="AP201" s="212"/>
      <c r="AQ201" s="212"/>
      <c r="AR201" s="212"/>
      <c r="AS201" s="84"/>
      <c r="AT201" s="84"/>
      <c r="AU201" s="85"/>
      <c r="AV201" s="94"/>
      <c r="AW201" s="94"/>
      <c r="AX201" s="94"/>
      <c r="AY201" s="94"/>
      <c r="AZ201" s="94"/>
      <c r="BA201" s="94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</row>
    <row r="202" ht="15.75" customHeight="1">
      <c r="A202" s="18"/>
      <c r="B202" s="70">
        <v>4.0</v>
      </c>
      <c r="C202" s="18">
        <v>87.0</v>
      </c>
      <c r="D202" s="232">
        <v>20.23</v>
      </c>
      <c r="E202" s="232">
        <f t="shared" ref="E202:E203" si="1093">D202*$E$109+D202-0.01</f>
        <v>20.675175</v>
      </c>
      <c r="F202" s="232">
        <f t="shared" ref="F202:F203" si="1094">E202*$F$109+E202+0.01</f>
        <v>21.15036644</v>
      </c>
      <c r="G202" s="28"/>
      <c r="H202" s="235">
        <f t="shared" si="1090"/>
        <v>0.02200568463</v>
      </c>
      <c r="I202" s="235"/>
      <c r="J202" s="28"/>
      <c r="K202" s="28"/>
      <c r="L202" s="28"/>
      <c r="M202" s="28"/>
      <c r="N202" s="28"/>
      <c r="O202" s="28"/>
      <c r="P202" s="28"/>
      <c r="Q202" s="29"/>
      <c r="R202" s="142"/>
      <c r="S202" s="28"/>
      <c r="T202" s="28"/>
      <c r="U202" s="28"/>
      <c r="V202" s="70"/>
      <c r="W202" s="70"/>
      <c r="X202" s="149"/>
      <c r="Y202" s="28"/>
      <c r="Z202" s="28"/>
      <c r="AA202" s="77"/>
      <c r="AB202" s="77"/>
      <c r="AC202" s="28"/>
      <c r="AD202" s="74"/>
      <c r="AE202" s="36"/>
      <c r="AF202" s="28"/>
      <c r="AG202" s="28"/>
      <c r="AH202" s="28"/>
      <c r="AI202" s="28"/>
      <c r="AJ202" s="28"/>
      <c r="AK202" s="28"/>
      <c r="AL202" s="18"/>
      <c r="AM202" s="18"/>
      <c r="AN202" s="18"/>
      <c r="AO202" s="227"/>
      <c r="AP202" s="212"/>
      <c r="AQ202" s="212"/>
      <c r="AR202" s="212"/>
      <c r="AS202" s="84"/>
      <c r="AT202" s="84"/>
      <c r="AU202" s="85"/>
      <c r="AV202" s="94"/>
      <c r="AW202" s="94"/>
      <c r="AX202" s="94"/>
      <c r="AY202" s="94"/>
      <c r="AZ202" s="94"/>
      <c r="BA202" s="94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</row>
    <row r="203" ht="15.75" customHeight="1">
      <c r="A203" s="18"/>
      <c r="B203" s="70">
        <v>5.0</v>
      </c>
      <c r="C203" s="18">
        <v>88.0</v>
      </c>
      <c r="D203" s="232">
        <v>20.23</v>
      </c>
      <c r="E203" s="232">
        <f t="shared" si="1093"/>
        <v>20.675175</v>
      </c>
      <c r="F203" s="232">
        <f t="shared" si="1094"/>
        <v>21.15036644</v>
      </c>
      <c r="G203" s="28"/>
      <c r="H203" s="235">
        <f t="shared" si="1090"/>
        <v>0.02200568463</v>
      </c>
      <c r="I203" s="235"/>
      <c r="J203" s="28"/>
      <c r="K203" s="28"/>
      <c r="L203" s="28"/>
      <c r="M203" s="28"/>
      <c r="N203" s="28"/>
      <c r="O203" s="28"/>
      <c r="P203" s="28"/>
      <c r="Q203" s="29"/>
      <c r="R203" s="142"/>
      <c r="S203" s="28"/>
      <c r="T203" s="28"/>
      <c r="U203" s="28"/>
      <c r="V203" s="70"/>
      <c r="W203" s="70"/>
      <c r="X203" s="149"/>
      <c r="Y203" s="28"/>
      <c r="Z203" s="28"/>
      <c r="AA203" s="77"/>
      <c r="AB203" s="77"/>
      <c r="AC203" s="28"/>
      <c r="AD203" s="74"/>
      <c r="AE203" s="36"/>
      <c r="AF203" s="28"/>
      <c r="AG203" s="28"/>
      <c r="AH203" s="28"/>
      <c r="AI203" s="28"/>
      <c r="AJ203" s="28"/>
      <c r="AK203" s="28"/>
      <c r="AL203" s="18"/>
      <c r="AM203" s="18"/>
      <c r="AN203" s="18"/>
      <c r="AO203" s="227"/>
      <c r="AP203" s="212"/>
      <c r="AQ203" s="212"/>
      <c r="AR203" s="212"/>
      <c r="AS203" s="84"/>
      <c r="AT203" s="84"/>
      <c r="AU203" s="85"/>
      <c r="AV203" s="94"/>
      <c r="AW203" s="94"/>
      <c r="AX203" s="94"/>
      <c r="AY203" s="94"/>
      <c r="AZ203" s="94"/>
      <c r="BA203" s="94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</row>
    <row r="204" ht="15.75" customHeight="1">
      <c r="A204" s="18"/>
      <c r="B204" s="70">
        <v>6.0</v>
      </c>
      <c r="C204" s="18">
        <v>89.0</v>
      </c>
      <c r="D204" s="232">
        <v>20.33</v>
      </c>
      <c r="E204" s="232">
        <f t="shared" ref="E204:E209" si="1095">D204*$E$109+D204</f>
        <v>20.787425</v>
      </c>
      <c r="F204" s="232">
        <f t="shared" ref="F204:F205" si="1096">E204*$F$109+E204-0.01</f>
        <v>21.24514206</v>
      </c>
      <c r="G204" s="28"/>
      <c r="H204" s="235">
        <f t="shared" si="1090"/>
        <v>0.0225</v>
      </c>
      <c r="I204" s="235"/>
      <c r="J204" s="28"/>
      <c r="K204" s="28"/>
      <c r="L204" s="28"/>
      <c r="M204" s="28"/>
      <c r="N204" s="28"/>
      <c r="O204" s="28"/>
      <c r="P204" s="28"/>
      <c r="Q204" s="29"/>
      <c r="R204" s="142"/>
      <c r="S204" s="28"/>
      <c r="T204" s="28"/>
      <c r="U204" s="28"/>
      <c r="V204" s="70"/>
      <c r="W204" s="70"/>
      <c r="X204" s="149"/>
      <c r="Y204" s="28"/>
      <c r="Z204" s="28"/>
      <c r="AA204" s="77"/>
      <c r="AB204" s="77"/>
      <c r="AC204" s="28"/>
      <c r="AD204" s="74"/>
      <c r="AE204" s="36"/>
      <c r="AF204" s="28"/>
      <c r="AG204" s="28"/>
      <c r="AH204" s="28"/>
      <c r="AI204" s="28"/>
      <c r="AJ204" s="28"/>
      <c r="AK204" s="28"/>
      <c r="AL204" s="18"/>
      <c r="AM204" s="18"/>
      <c r="AN204" s="18"/>
      <c r="AO204" s="227"/>
      <c r="AP204" s="212"/>
      <c r="AQ204" s="212"/>
      <c r="AR204" s="212"/>
      <c r="AS204" s="84"/>
      <c r="AT204" s="84"/>
      <c r="AU204" s="85"/>
      <c r="AV204" s="94"/>
      <c r="AW204" s="94"/>
      <c r="AX204" s="94"/>
      <c r="AY204" s="94"/>
      <c r="AZ204" s="94"/>
      <c r="BA204" s="94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</row>
    <row r="205" ht="15.75" customHeight="1">
      <c r="A205" s="18"/>
      <c r="B205" s="70">
        <v>7.0</v>
      </c>
      <c r="C205" s="18">
        <v>90.0</v>
      </c>
      <c r="D205" s="232">
        <v>20.33</v>
      </c>
      <c r="E205" s="232">
        <f t="shared" si="1095"/>
        <v>20.787425</v>
      </c>
      <c r="F205" s="232">
        <f t="shared" si="1096"/>
        <v>21.24514206</v>
      </c>
      <c r="G205" s="28"/>
      <c r="H205" s="235">
        <f t="shared" si="1090"/>
        <v>0.0225</v>
      </c>
      <c r="I205" s="235"/>
      <c r="J205" s="28"/>
      <c r="K205" s="28"/>
      <c r="L205" s="28"/>
      <c r="M205" s="28"/>
      <c r="N205" s="28"/>
      <c r="O205" s="28"/>
      <c r="P205" s="28"/>
      <c r="Q205" s="29"/>
      <c r="R205" s="142"/>
      <c r="S205" s="28"/>
      <c r="T205" s="28"/>
      <c r="U205" s="28"/>
      <c r="V205" s="70"/>
      <c r="W205" s="70"/>
      <c r="X205" s="149"/>
      <c r="Y205" s="28"/>
      <c r="Z205" s="28"/>
      <c r="AA205" s="77"/>
      <c r="AB205" s="77"/>
      <c r="AC205" s="28"/>
      <c r="AD205" s="74"/>
      <c r="AE205" s="36"/>
      <c r="AF205" s="28"/>
      <c r="AG205" s="28"/>
      <c r="AH205" s="28"/>
      <c r="AI205" s="28"/>
      <c r="AJ205" s="28"/>
      <c r="AK205" s="28"/>
      <c r="AL205" s="18"/>
      <c r="AM205" s="18"/>
      <c r="AN205" s="18"/>
      <c r="AO205" s="227"/>
      <c r="AP205" s="212"/>
      <c r="AQ205" s="212"/>
      <c r="AR205" s="212"/>
      <c r="AS205" s="84"/>
      <c r="AT205" s="84"/>
      <c r="AU205" s="85"/>
      <c r="AV205" s="94"/>
      <c r="AW205" s="94"/>
      <c r="AX205" s="94"/>
      <c r="AY205" s="94"/>
      <c r="AZ205" s="94"/>
      <c r="BA205" s="94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</row>
    <row r="206" ht="15.75" customHeight="1">
      <c r="A206" s="18"/>
      <c r="B206" s="70">
        <v>8.0</v>
      </c>
      <c r="C206" s="18">
        <v>91.0</v>
      </c>
      <c r="D206" s="232">
        <v>20.43</v>
      </c>
      <c r="E206" s="232">
        <f t="shared" si="1095"/>
        <v>20.889675</v>
      </c>
      <c r="F206" s="232">
        <f t="shared" ref="F206:F207" si="1097">E206*$F$109+E206</f>
        <v>21.35969269</v>
      </c>
      <c r="G206" s="28"/>
      <c r="H206" s="235">
        <f t="shared" si="1090"/>
        <v>0.0225</v>
      </c>
      <c r="I206" s="235"/>
      <c r="J206" s="28"/>
      <c r="K206" s="28"/>
      <c r="L206" s="28"/>
      <c r="M206" s="28"/>
      <c r="N206" s="28"/>
      <c r="O206" s="28"/>
      <c r="P206" s="28"/>
      <c r="Q206" s="29"/>
      <c r="R206" s="142"/>
      <c r="S206" s="28"/>
      <c r="T206" s="28"/>
      <c r="U206" s="28"/>
      <c r="V206" s="70"/>
      <c r="W206" s="70"/>
      <c r="X206" s="149"/>
      <c r="Y206" s="28"/>
      <c r="Z206" s="28"/>
      <c r="AA206" s="77"/>
      <c r="AB206" s="77"/>
      <c r="AC206" s="28"/>
      <c r="AD206" s="74"/>
      <c r="AE206" s="36"/>
      <c r="AF206" s="28"/>
      <c r="AG206" s="28"/>
      <c r="AH206" s="28"/>
      <c r="AI206" s="28"/>
      <c r="AJ206" s="28"/>
      <c r="AK206" s="28"/>
      <c r="AL206" s="18"/>
      <c r="AM206" s="18"/>
      <c r="AN206" s="18"/>
      <c r="AO206" s="227"/>
      <c r="AP206" s="212"/>
      <c r="AQ206" s="212"/>
      <c r="AR206" s="212"/>
      <c r="AS206" s="84"/>
      <c r="AT206" s="84"/>
      <c r="AU206" s="85"/>
      <c r="AV206" s="94"/>
      <c r="AW206" s="94"/>
      <c r="AX206" s="94"/>
      <c r="AY206" s="94"/>
      <c r="AZ206" s="94"/>
      <c r="BA206" s="94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</row>
    <row r="207" ht="15.75" customHeight="1">
      <c r="A207" s="18"/>
      <c r="B207" s="70">
        <v>9.0</v>
      </c>
      <c r="C207" s="18">
        <v>92.0</v>
      </c>
      <c r="D207" s="232">
        <v>20.43</v>
      </c>
      <c r="E207" s="232">
        <f t="shared" si="1095"/>
        <v>20.889675</v>
      </c>
      <c r="F207" s="232">
        <f t="shared" si="1097"/>
        <v>21.35969269</v>
      </c>
      <c r="G207" s="28"/>
      <c r="H207" s="235">
        <f t="shared" si="1090"/>
        <v>0.0225</v>
      </c>
      <c r="I207" s="235"/>
      <c r="J207" s="28"/>
      <c r="K207" s="28"/>
      <c r="L207" s="28"/>
      <c r="M207" s="28"/>
      <c r="N207" s="28"/>
      <c r="O207" s="28"/>
      <c r="P207" s="28"/>
      <c r="Q207" s="29"/>
      <c r="R207" s="142"/>
      <c r="S207" s="28"/>
      <c r="T207" s="28"/>
      <c r="U207" s="28"/>
      <c r="V207" s="70"/>
      <c r="W207" s="70"/>
      <c r="X207" s="149"/>
      <c r="Y207" s="28"/>
      <c r="Z207" s="28"/>
      <c r="AA207" s="77"/>
      <c r="AB207" s="77"/>
      <c r="AC207" s="28"/>
      <c r="AD207" s="74"/>
      <c r="AE207" s="36"/>
      <c r="AF207" s="28"/>
      <c r="AG207" s="28"/>
      <c r="AH207" s="28"/>
      <c r="AI207" s="28"/>
      <c r="AJ207" s="28"/>
      <c r="AK207" s="28"/>
      <c r="AL207" s="18"/>
      <c r="AM207" s="18"/>
      <c r="AN207" s="18"/>
      <c r="AO207" s="227"/>
      <c r="AP207" s="212"/>
      <c r="AQ207" s="212"/>
      <c r="AR207" s="212"/>
      <c r="AS207" s="84"/>
      <c r="AT207" s="84"/>
      <c r="AU207" s="85"/>
      <c r="AV207" s="94"/>
      <c r="AW207" s="94"/>
      <c r="AX207" s="94"/>
      <c r="AY207" s="94"/>
      <c r="AZ207" s="94"/>
      <c r="BA207" s="94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</row>
    <row r="208" ht="15.75" customHeight="1">
      <c r="A208" s="18"/>
      <c r="B208" s="70">
        <v>10.0</v>
      </c>
      <c r="C208" s="18">
        <v>93.0</v>
      </c>
      <c r="D208" s="232">
        <v>20.53</v>
      </c>
      <c r="E208" s="232">
        <f t="shared" si="1095"/>
        <v>20.991925</v>
      </c>
      <c r="F208" s="232">
        <f t="shared" ref="F208:F209" si="1098">E208*$F$109+E208+0.01</f>
        <v>21.47424331</v>
      </c>
      <c r="G208" s="28"/>
      <c r="H208" s="235">
        <f t="shared" si="1090"/>
        <v>0.0225</v>
      </c>
      <c r="I208" s="235"/>
      <c r="J208" s="28"/>
      <c r="K208" s="28"/>
      <c r="L208" s="28"/>
      <c r="M208" s="28"/>
      <c r="N208" s="28"/>
      <c r="O208" s="28"/>
      <c r="P208" s="28"/>
      <c r="Q208" s="29"/>
      <c r="R208" s="142"/>
      <c r="S208" s="28"/>
      <c r="T208" s="28"/>
      <c r="U208" s="28"/>
      <c r="V208" s="70"/>
      <c r="W208" s="70"/>
      <c r="X208" s="149"/>
      <c r="Y208" s="28"/>
      <c r="Z208" s="28"/>
      <c r="AA208" s="77"/>
      <c r="AB208" s="77"/>
      <c r="AC208" s="28"/>
      <c r="AD208" s="74"/>
      <c r="AE208" s="36"/>
      <c r="AF208" s="28"/>
      <c r="AG208" s="28"/>
      <c r="AH208" s="28"/>
      <c r="AI208" s="28"/>
      <c r="AJ208" s="28"/>
      <c r="AK208" s="28"/>
      <c r="AL208" s="18"/>
      <c r="AM208" s="18"/>
      <c r="AN208" s="18"/>
      <c r="AO208" s="227"/>
      <c r="AP208" s="212"/>
      <c r="AQ208" s="212"/>
      <c r="AR208" s="212"/>
      <c r="AS208" s="84"/>
      <c r="AT208" s="84"/>
      <c r="AU208" s="85"/>
      <c r="AV208" s="94"/>
      <c r="AW208" s="94"/>
      <c r="AX208" s="94"/>
      <c r="AY208" s="94"/>
      <c r="AZ208" s="94"/>
      <c r="BA208" s="94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</row>
    <row r="209" ht="15.75" customHeight="1">
      <c r="A209" s="18"/>
      <c r="B209" s="70">
        <v>11.0</v>
      </c>
      <c r="C209" s="18">
        <v>94.0</v>
      </c>
      <c r="D209" s="232">
        <v>20.53</v>
      </c>
      <c r="E209" s="232">
        <f t="shared" si="1095"/>
        <v>20.991925</v>
      </c>
      <c r="F209" s="232">
        <f t="shared" si="1098"/>
        <v>21.47424331</v>
      </c>
      <c r="G209" s="28"/>
      <c r="H209" s="235">
        <f t="shared" si="1090"/>
        <v>0.0225</v>
      </c>
      <c r="I209" s="235"/>
      <c r="J209" s="28"/>
      <c r="K209" s="28"/>
      <c r="L209" s="28"/>
      <c r="M209" s="28"/>
      <c r="N209" s="28"/>
      <c r="O209" s="28"/>
      <c r="P209" s="28"/>
      <c r="Q209" s="29"/>
      <c r="R209" s="142"/>
      <c r="S209" s="28"/>
      <c r="T209" s="28"/>
      <c r="U209" s="28"/>
      <c r="V209" s="70"/>
      <c r="W209" s="70"/>
      <c r="X209" s="149"/>
      <c r="Y209" s="28"/>
      <c r="Z209" s="28"/>
      <c r="AA209" s="77"/>
      <c r="AB209" s="77"/>
      <c r="AC209" s="28"/>
      <c r="AD209" s="74"/>
      <c r="AE209" s="36"/>
      <c r="AF209" s="28"/>
      <c r="AG209" s="28"/>
      <c r="AH209" s="28"/>
      <c r="AI209" s="28"/>
      <c r="AJ209" s="28"/>
      <c r="AK209" s="28"/>
      <c r="AL209" s="18"/>
      <c r="AM209" s="18"/>
      <c r="AN209" s="18"/>
      <c r="AO209" s="227"/>
      <c r="AP209" s="212"/>
      <c r="AQ209" s="212"/>
      <c r="AR209" s="212"/>
      <c r="AS209" s="84"/>
      <c r="AT209" s="84"/>
      <c r="AU209" s="85"/>
      <c r="AV209" s="94"/>
      <c r="AW209" s="94"/>
      <c r="AX209" s="94"/>
      <c r="AY209" s="94"/>
      <c r="AZ209" s="94"/>
      <c r="BA209" s="94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</row>
    <row r="210" ht="15.75" customHeight="1">
      <c r="A210" s="18"/>
      <c r="B210" s="70">
        <v>12.0</v>
      </c>
      <c r="C210" s="18">
        <v>95.0</v>
      </c>
      <c r="D210" s="232">
        <v>20.62</v>
      </c>
      <c r="E210" s="232">
        <f t="shared" ref="E210:E211" si="1099">D210*$E$109+D210+0.01</f>
        <v>21.09395</v>
      </c>
      <c r="F210" s="232">
        <f t="shared" ref="F210:F211" si="1100">E210*$F$109+E210-0.01</f>
        <v>21.55856388</v>
      </c>
      <c r="G210" s="28"/>
      <c r="H210" s="235">
        <f t="shared" si="1090"/>
        <v>0.02298496605</v>
      </c>
      <c r="I210" s="235"/>
      <c r="J210" s="28"/>
      <c r="K210" s="28"/>
      <c r="L210" s="28"/>
      <c r="M210" s="28"/>
      <c r="N210" s="28"/>
      <c r="O210" s="28"/>
      <c r="P210" s="28"/>
      <c r="Q210" s="29"/>
      <c r="R210" s="142"/>
      <c r="S210" s="28"/>
      <c r="T210" s="28"/>
      <c r="U210" s="28"/>
      <c r="V210" s="70"/>
      <c r="W210" s="70"/>
      <c r="X210" s="149"/>
      <c r="Y210" s="28"/>
      <c r="Z210" s="28"/>
      <c r="AA210" s="77"/>
      <c r="AB210" s="77"/>
      <c r="AC210" s="28"/>
      <c r="AD210" s="74"/>
      <c r="AE210" s="36"/>
      <c r="AF210" s="28"/>
      <c r="AG210" s="28"/>
      <c r="AH210" s="28"/>
      <c r="AI210" s="28"/>
      <c r="AJ210" s="28"/>
      <c r="AK210" s="28"/>
      <c r="AL210" s="18"/>
      <c r="AM210" s="18"/>
      <c r="AN210" s="18"/>
      <c r="AO210" s="227"/>
      <c r="AP210" s="212"/>
      <c r="AQ210" s="212"/>
      <c r="AR210" s="212"/>
      <c r="AS210" s="84"/>
      <c r="AT210" s="84"/>
      <c r="AU210" s="85"/>
      <c r="AV210" s="94"/>
      <c r="AW210" s="94"/>
      <c r="AX210" s="94"/>
      <c r="AY210" s="94"/>
      <c r="AZ210" s="94"/>
      <c r="BA210" s="94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</row>
    <row r="211" ht="15.75" customHeight="1">
      <c r="A211" s="18"/>
      <c r="B211" s="70">
        <v>13.0</v>
      </c>
      <c r="C211" s="18">
        <v>96.0</v>
      </c>
      <c r="D211" s="232">
        <v>20.62</v>
      </c>
      <c r="E211" s="232">
        <f t="shared" si="1099"/>
        <v>21.09395</v>
      </c>
      <c r="F211" s="232">
        <f t="shared" si="1100"/>
        <v>21.55856388</v>
      </c>
      <c r="G211" s="28"/>
      <c r="H211" s="235">
        <f t="shared" si="1090"/>
        <v>0.02298496605</v>
      </c>
      <c r="I211" s="235"/>
      <c r="J211" s="28"/>
      <c r="K211" s="28"/>
      <c r="L211" s="28"/>
      <c r="M211" s="28"/>
      <c r="N211" s="28"/>
      <c r="O211" s="28"/>
      <c r="P211" s="28"/>
      <c r="Q211" s="29"/>
      <c r="R211" s="142"/>
      <c r="S211" s="28"/>
      <c r="T211" s="28"/>
      <c r="U211" s="28"/>
      <c r="V211" s="70"/>
      <c r="W211" s="70"/>
      <c r="X211" s="149"/>
      <c r="Y211" s="28"/>
      <c r="Z211" s="28"/>
      <c r="AA211" s="77"/>
      <c r="AB211" s="77"/>
      <c r="AC211" s="28"/>
      <c r="AD211" s="74"/>
      <c r="AE211" s="36"/>
      <c r="AF211" s="28"/>
      <c r="AG211" s="28"/>
      <c r="AH211" s="28"/>
      <c r="AI211" s="28"/>
      <c r="AJ211" s="28"/>
      <c r="AK211" s="28"/>
      <c r="AL211" s="18"/>
      <c r="AM211" s="18"/>
      <c r="AN211" s="18"/>
      <c r="AO211" s="227"/>
      <c r="AP211" s="212"/>
      <c r="AQ211" s="212"/>
      <c r="AR211" s="212"/>
      <c r="AS211" s="84"/>
      <c r="AT211" s="84"/>
      <c r="AU211" s="85"/>
      <c r="AV211" s="94"/>
      <c r="AW211" s="94"/>
      <c r="AX211" s="94"/>
      <c r="AY211" s="94"/>
      <c r="AZ211" s="94"/>
      <c r="BA211" s="94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</row>
    <row r="212" ht="15.75" customHeight="1">
      <c r="A212" s="18"/>
      <c r="B212" s="70">
        <v>14.0</v>
      </c>
      <c r="C212" s="18">
        <v>97.0</v>
      </c>
      <c r="D212" s="232">
        <v>20.74</v>
      </c>
      <c r="E212" s="232">
        <f t="shared" ref="E212:E213" si="1101">D212*$E$109+D212-0.01</f>
        <v>21.19665</v>
      </c>
      <c r="F212" s="232">
        <f t="shared" ref="F212:F213" si="1102">E212*$F$109+E212+0.01</f>
        <v>21.68357463</v>
      </c>
      <c r="G212" s="28"/>
      <c r="H212" s="235">
        <f t="shared" si="1090"/>
        <v>0.02201783992</v>
      </c>
      <c r="I212" s="235"/>
      <c r="J212" s="28"/>
      <c r="K212" s="28"/>
      <c r="L212" s="28"/>
      <c r="M212" s="28"/>
      <c r="N212" s="28"/>
      <c r="O212" s="28"/>
      <c r="P212" s="28"/>
      <c r="Q212" s="29"/>
      <c r="R212" s="142"/>
      <c r="S212" s="28"/>
      <c r="T212" s="28"/>
      <c r="U212" s="28"/>
      <c r="V212" s="70"/>
      <c r="W212" s="70"/>
      <c r="X212" s="149"/>
      <c r="Y212" s="28"/>
      <c r="Z212" s="28"/>
      <c r="AA212" s="77"/>
      <c r="AB212" s="77"/>
      <c r="AC212" s="28"/>
      <c r="AD212" s="74"/>
      <c r="AE212" s="36"/>
      <c r="AF212" s="28"/>
      <c r="AG212" s="28"/>
      <c r="AH212" s="28"/>
      <c r="AI212" s="28"/>
      <c r="AJ212" s="28"/>
      <c r="AK212" s="28"/>
      <c r="AL212" s="18"/>
      <c r="AM212" s="18"/>
      <c r="AN212" s="18"/>
      <c r="AO212" s="227"/>
      <c r="AP212" s="212"/>
      <c r="AQ212" s="212"/>
      <c r="AR212" s="212"/>
      <c r="AS212" s="84"/>
      <c r="AT212" s="84"/>
      <c r="AU212" s="85"/>
      <c r="AV212" s="94"/>
      <c r="AW212" s="94"/>
      <c r="AX212" s="94"/>
      <c r="AY212" s="94"/>
      <c r="AZ212" s="94"/>
      <c r="BA212" s="94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</row>
    <row r="213" ht="15.75" customHeight="1">
      <c r="A213" s="18"/>
      <c r="B213" s="70">
        <v>15.0</v>
      </c>
      <c r="C213" s="18">
        <v>98.0</v>
      </c>
      <c r="D213" s="232">
        <v>20.74</v>
      </c>
      <c r="E213" s="232">
        <f t="shared" si="1101"/>
        <v>21.19665</v>
      </c>
      <c r="F213" s="232">
        <f t="shared" si="1102"/>
        <v>21.68357463</v>
      </c>
      <c r="G213" s="28"/>
      <c r="H213" s="235">
        <f t="shared" si="1090"/>
        <v>0.02201783992</v>
      </c>
      <c r="I213" s="235"/>
      <c r="J213" s="28"/>
      <c r="K213" s="28"/>
      <c r="L213" s="28"/>
      <c r="M213" s="28"/>
      <c r="N213" s="28"/>
      <c r="O213" s="28"/>
      <c r="P213" s="28"/>
      <c r="Q213" s="29"/>
      <c r="R213" s="142"/>
      <c r="S213" s="28"/>
      <c r="T213" s="28"/>
      <c r="U213" s="28"/>
      <c r="V213" s="70"/>
      <c r="W213" s="70"/>
      <c r="X213" s="149"/>
      <c r="Y213" s="28"/>
      <c r="Z213" s="28"/>
      <c r="AA213" s="77"/>
      <c r="AB213" s="77"/>
      <c r="AC213" s="28"/>
      <c r="AD213" s="74"/>
      <c r="AE213" s="36"/>
      <c r="AF213" s="28"/>
      <c r="AG213" s="28"/>
      <c r="AH213" s="28"/>
      <c r="AI213" s="28"/>
      <c r="AJ213" s="28"/>
      <c r="AK213" s="28"/>
      <c r="AL213" s="18"/>
      <c r="AM213" s="18"/>
      <c r="AN213" s="18"/>
      <c r="AO213" s="227"/>
      <c r="AP213" s="212"/>
      <c r="AQ213" s="212"/>
      <c r="AR213" s="212"/>
      <c r="AS213" s="84"/>
      <c r="AT213" s="84"/>
      <c r="AU213" s="85"/>
      <c r="AV213" s="94"/>
      <c r="AW213" s="94"/>
      <c r="AX213" s="94"/>
      <c r="AY213" s="94"/>
      <c r="AZ213" s="94"/>
      <c r="BA213" s="94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</row>
    <row r="214" ht="15.75" customHeight="1">
      <c r="A214" s="18"/>
      <c r="B214" s="70">
        <v>16.0</v>
      </c>
      <c r="C214" s="18">
        <v>99.0</v>
      </c>
      <c r="D214" s="232">
        <v>20.84</v>
      </c>
      <c r="E214" s="232">
        <f t="shared" ref="E214:E217" si="1103">D214*$E$109+D214</f>
        <v>21.3089</v>
      </c>
      <c r="F214" s="232">
        <f t="shared" ref="F214:F217" si="1104">E214*$F$109+E214</f>
        <v>21.78835025</v>
      </c>
      <c r="G214" s="28"/>
      <c r="H214" s="235">
        <f t="shared" si="1090"/>
        <v>0.0225</v>
      </c>
      <c r="I214" s="235"/>
      <c r="J214" s="28"/>
      <c r="K214" s="28"/>
      <c r="L214" s="28"/>
      <c r="M214" s="28"/>
      <c r="N214" s="28"/>
      <c r="O214" s="28"/>
      <c r="P214" s="28"/>
      <c r="Q214" s="29"/>
      <c r="R214" s="142"/>
      <c r="S214" s="28"/>
      <c r="T214" s="28"/>
      <c r="U214" s="28"/>
      <c r="V214" s="70"/>
      <c r="W214" s="70"/>
      <c r="X214" s="149"/>
      <c r="Y214" s="28"/>
      <c r="Z214" s="28"/>
      <c r="AA214" s="77"/>
      <c r="AB214" s="77"/>
      <c r="AC214" s="28"/>
      <c r="AD214" s="74"/>
      <c r="AE214" s="36"/>
      <c r="AF214" s="28"/>
      <c r="AG214" s="28"/>
      <c r="AH214" s="28"/>
      <c r="AI214" s="28"/>
      <c r="AJ214" s="28"/>
      <c r="AK214" s="28"/>
      <c r="AL214" s="18"/>
      <c r="AM214" s="18"/>
      <c r="AN214" s="18"/>
      <c r="AO214" s="227"/>
      <c r="AP214" s="212"/>
      <c r="AQ214" s="212"/>
      <c r="AR214" s="212"/>
      <c r="AS214" s="84"/>
      <c r="AT214" s="84"/>
      <c r="AU214" s="85"/>
      <c r="AV214" s="94"/>
      <c r="AW214" s="94"/>
      <c r="AX214" s="94"/>
      <c r="AY214" s="94"/>
      <c r="AZ214" s="94"/>
      <c r="BA214" s="94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</row>
    <row r="215" ht="15.75" customHeight="1">
      <c r="A215" s="18"/>
      <c r="B215" s="70">
        <v>17.0</v>
      </c>
      <c r="C215" s="18">
        <v>100.0</v>
      </c>
      <c r="D215" s="232">
        <v>20.84</v>
      </c>
      <c r="E215" s="232">
        <f t="shared" si="1103"/>
        <v>21.3089</v>
      </c>
      <c r="F215" s="232">
        <f t="shared" si="1104"/>
        <v>21.78835025</v>
      </c>
      <c r="G215" s="28"/>
      <c r="H215" s="235">
        <f t="shared" si="1090"/>
        <v>0.0225</v>
      </c>
      <c r="I215" s="235"/>
      <c r="J215" s="28"/>
      <c r="K215" s="28"/>
      <c r="L215" s="28"/>
      <c r="M215" s="28"/>
      <c r="N215" s="28"/>
      <c r="O215" s="28"/>
      <c r="P215" s="28"/>
      <c r="Q215" s="29"/>
      <c r="R215" s="28"/>
      <c r="S215" s="28"/>
      <c r="T215" s="28"/>
      <c r="U215" s="28"/>
      <c r="V215" s="70"/>
      <c r="W215" s="70"/>
      <c r="X215" s="149"/>
      <c r="Y215" s="28"/>
      <c r="Z215" s="28"/>
      <c r="AA215" s="77"/>
      <c r="AB215" s="77"/>
      <c r="AC215" s="28"/>
      <c r="AD215" s="74"/>
      <c r="AE215" s="36"/>
      <c r="AF215" s="28"/>
      <c r="AG215" s="28"/>
      <c r="AH215" s="28"/>
      <c r="AI215" s="28"/>
      <c r="AJ215" s="28"/>
      <c r="AK215" s="28"/>
      <c r="AL215" s="18"/>
      <c r="AM215" s="18"/>
      <c r="AN215" s="18"/>
      <c r="AO215" s="227"/>
      <c r="AP215" s="212"/>
      <c r="AQ215" s="212"/>
      <c r="AR215" s="212"/>
      <c r="AS215" s="84"/>
      <c r="AT215" s="84"/>
      <c r="AU215" s="85"/>
      <c r="AV215" s="94"/>
      <c r="AW215" s="94"/>
      <c r="AX215" s="94"/>
      <c r="AY215" s="94"/>
      <c r="AZ215" s="94"/>
      <c r="BA215" s="94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</row>
    <row r="216" ht="15.75" customHeight="1">
      <c r="A216" s="18"/>
      <c r="B216" s="70">
        <v>18.0</v>
      </c>
      <c r="C216" s="18">
        <v>101.0</v>
      </c>
      <c r="D216" s="232">
        <v>20.95</v>
      </c>
      <c r="E216" s="232">
        <f t="shared" si="1103"/>
        <v>21.421375</v>
      </c>
      <c r="F216" s="232">
        <f t="shared" si="1104"/>
        <v>21.90335594</v>
      </c>
      <c r="G216" s="28"/>
      <c r="H216" s="235">
        <f t="shared" si="1090"/>
        <v>0.0225</v>
      </c>
      <c r="I216" s="235"/>
      <c r="J216" s="28"/>
      <c r="K216" s="28"/>
      <c r="L216" s="28"/>
      <c r="M216" s="28"/>
      <c r="N216" s="28"/>
      <c r="O216" s="28"/>
      <c r="P216" s="28"/>
      <c r="Q216" s="29"/>
      <c r="R216" s="142"/>
      <c r="S216" s="28"/>
      <c r="T216" s="28"/>
      <c r="U216" s="28"/>
      <c r="V216" s="70"/>
      <c r="W216" s="70"/>
      <c r="X216" s="149"/>
      <c r="Y216" s="28"/>
      <c r="Z216" s="28"/>
      <c r="AA216" s="77"/>
      <c r="AB216" s="77"/>
      <c r="AC216" s="28"/>
      <c r="AD216" s="74"/>
      <c r="AE216" s="36"/>
      <c r="AF216" s="28"/>
      <c r="AG216" s="28"/>
      <c r="AH216" s="28"/>
      <c r="AI216" s="28"/>
      <c r="AJ216" s="28"/>
      <c r="AK216" s="28"/>
      <c r="AL216" s="18"/>
      <c r="AM216" s="18"/>
      <c r="AN216" s="18"/>
      <c r="AO216" s="227"/>
      <c r="AP216" s="212"/>
      <c r="AQ216" s="212"/>
      <c r="AR216" s="212"/>
      <c r="AS216" s="84"/>
      <c r="AT216" s="84"/>
      <c r="AU216" s="85"/>
      <c r="AV216" s="94"/>
      <c r="AW216" s="94"/>
      <c r="AX216" s="94"/>
      <c r="AY216" s="94"/>
      <c r="AZ216" s="94"/>
      <c r="BA216" s="94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</row>
    <row r="217" ht="15.75" customHeight="1">
      <c r="A217" s="18"/>
      <c r="B217" s="70">
        <v>19.0</v>
      </c>
      <c r="C217" s="18">
        <v>102.0</v>
      </c>
      <c r="D217" s="232">
        <v>20.95</v>
      </c>
      <c r="E217" s="232">
        <f t="shared" si="1103"/>
        <v>21.421375</v>
      </c>
      <c r="F217" s="232">
        <f t="shared" si="1104"/>
        <v>21.90335594</v>
      </c>
      <c r="G217" s="28"/>
      <c r="H217" s="235">
        <f t="shared" si="1090"/>
        <v>0.0225</v>
      </c>
      <c r="I217" s="235"/>
      <c r="J217" s="28"/>
      <c r="K217" s="28"/>
      <c r="L217" s="28"/>
      <c r="M217" s="28"/>
      <c r="N217" s="28"/>
      <c r="O217" s="28"/>
      <c r="P217" s="28"/>
      <c r="Q217" s="29"/>
      <c r="R217" s="142"/>
      <c r="S217" s="28"/>
      <c r="T217" s="28"/>
      <c r="U217" s="28"/>
      <c r="V217" s="70"/>
      <c r="W217" s="70"/>
      <c r="X217" s="149"/>
      <c r="Y217" s="28"/>
      <c r="Z217" s="28"/>
      <c r="AA217" s="77"/>
      <c r="AB217" s="77"/>
      <c r="AC217" s="28"/>
      <c r="AD217" s="74"/>
      <c r="AE217" s="36"/>
      <c r="AF217" s="28"/>
      <c r="AG217" s="28"/>
      <c r="AH217" s="28"/>
      <c r="AI217" s="28"/>
      <c r="AJ217" s="28"/>
      <c r="AK217" s="28"/>
      <c r="AL217" s="18"/>
      <c r="AM217" s="18"/>
      <c r="AN217" s="18"/>
      <c r="AO217" s="227"/>
      <c r="AP217" s="212"/>
      <c r="AQ217" s="212"/>
      <c r="AR217" s="212"/>
      <c r="AS217" s="84"/>
      <c r="AT217" s="84"/>
      <c r="AU217" s="85"/>
      <c r="AV217" s="94"/>
      <c r="AW217" s="94"/>
      <c r="AX217" s="94"/>
      <c r="AY217" s="94"/>
      <c r="AZ217" s="94"/>
      <c r="BA217" s="94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</row>
    <row r="218" ht="15.75" customHeight="1">
      <c r="A218" s="18"/>
      <c r="B218" s="70">
        <v>20.0</v>
      </c>
      <c r="C218" s="18">
        <v>103.0</v>
      </c>
      <c r="D218" s="232">
        <v>21.04</v>
      </c>
      <c r="E218" s="232">
        <f t="shared" ref="E218:E219" si="1105">D218*$E$109+D218+0.01</f>
        <v>21.5234</v>
      </c>
      <c r="F218" s="232">
        <f t="shared" ref="F218:F219" si="1106">E218*$F$109+E218-0.01</f>
        <v>21.9976765</v>
      </c>
      <c r="G218" s="28"/>
      <c r="H218" s="235">
        <f t="shared" si="1090"/>
        <v>0.02297528517</v>
      </c>
      <c r="I218" s="235"/>
      <c r="J218" s="28"/>
      <c r="K218" s="28"/>
      <c r="L218" s="28"/>
      <c r="M218" s="28"/>
      <c r="N218" s="28"/>
      <c r="O218" s="28"/>
      <c r="P218" s="28"/>
      <c r="Q218" s="29"/>
      <c r="R218" s="28"/>
      <c r="S218" s="28"/>
      <c r="T218" s="28"/>
      <c r="U218" s="28"/>
      <c r="V218" s="70"/>
      <c r="W218" s="70"/>
      <c r="X218" s="149"/>
      <c r="Y218" s="28"/>
      <c r="Z218" s="28"/>
      <c r="AA218" s="77"/>
      <c r="AB218" s="77"/>
      <c r="AC218" s="28"/>
      <c r="AD218" s="74"/>
      <c r="AE218" s="36"/>
      <c r="AF218" s="28"/>
      <c r="AG218" s="28"/>
      <c r="AH218" s="28"/>
      <c r="AI218" s="28"/>
      <c r="AJ218" s="28"/>
      <c r="AK218" s="28"/>
      <c r="AL218" s="18"/>
      <c r="AM218" s="18"/>
      <c r="AN218" s="18"/>
      <c r="AO218" s="227"/>
      <c r="AP218" s="212"/>
      <c r="AQ218" s="212"/>
      <c r="AR218" s="212"/>
      <c r="AS218" s="84"/>
      <c r="AT218" s="84"/>
      <c r="AU218" s="85"/>
      <c r="AV218" s="94"/>
      <c r="AW218" s="94"/>
      <c r="AX218" s="94"/>
      <c r="AY218" s="94"/>
      <c r="AZ218" s="94"/>
      <c r="BA218" s="94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</row>
    <row r="219" ht="15.75" customHeight="1">
      <c r="A219" s="18"/>
      <c r="B219" s="70">
        <v>21.0</v>
      </c>
      <c r="C219" s="18">
        <v>104.0</v>
      </c>
      <c r="D219" s="232">
        <v>21.04</v>
      </c>
      <c r="E219" s="232">
        <f t="shared" si="1105"/>
        <v>21.5234</v>
      </c>
      <c r="F219" s="232">
        <f t="shared" si="1106"/>
        <v>21.9976765</v>
      </c>
      <c r="G219" s="28"/>
      <c r="H219" s="235">
        <f t="shared" si="1090"/>
        <v>0.02297528517</v>
      </c>
      <c r="I219" s="235"/>
      <c r="J219" s="28"/>
      <c r="K219" s="28"/>
      <c r="L219" s="28"/>
      <c r="M219" s="28"/>
      <c r="N219" s="28"/>
      <c r="O219" s="28"/>
      <c r="P219" s="28"/>
      <c r="Q219" s="29"/>
      <c r="R219" s="42"/>
      <c r="S219" s="28"/>
      <c r="T219" s="28"/>
      <c r="U219" s="28"/>
      <c r="V219" s="70"/>
      <c r="W219" s="70"/>
      <c r="X219" s="149"/>
      <c r="Y219" s="28"/>
      <c r="Z219" s="28"/>
      <c r="AA219" s="77"/>
      <c r="AB219" s="77"/>
      <c r="AC219" s="28"/>
      <c r="AD219" s="74"/>
      <c r="AE219" s="36"/>
      <c r="AF219" s="28"/>
      <c r="AG219" s="28"/>
      <c r="AH219" s="28"/>
      <c r="AI219" s="28"/>
      <c r="AJ219" s="28"/>
      <c r="AK219" s="28"/>
      <c r="AL219" s="18"/>
      <c r="AM219" s="18"/>
      <c r="AN219" s="18"/>
      <c r="AO219" s="227"/>
      <c r="AP219" s="212"/>
      <c r="AQ219" s="212"/>
      <c r="AR219" s="212"/>
      <c r="AS219" s="84"/>
      <c r="AT219" s="84"/>
      <c r="AU219" s="85"/>
      <c r="AV219" s="94"/>
      <c r="AW219" s="94"/>
      <c r="AX219" s="94"/>
      <c r="AY219" s="94"/>
      <c r="AZ219" s="94"/>
      <c r="BA219" s="94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</row>
    <row r="220" ht="15.75" customHeight="1">
      <c r="A220" s="18"/>
      <c r="B220" s="70">
        <v>22.0</v>
      </c>
      <c r="C220" s="18">
        <v>105.0</v>
      </c>
      <c r="D220" s="232">
        <v>21.15</v>
      </c>
      <c r="E220" s="232">
        <f t="shared" ref="E220:E223" si="1107">D220*$E$109+D220</f>
        <v>21.625875</v>
      </c>
      <c r="F220" s="232">
        <f t="shared" ref="F220:F221" si="1108">E220*$F$109+E220+0.01</f>
        <v>22.12245719</v>
      </c>
      <c r="G220" s="28"/>
      <c r="H220" s="235">
        <f t="shared" si="1090"/>
        <v>0.0225</v>
      </c>
      <c r="I220" s="235"/>
      <c r="J220" s="28"/>
      <c r="K220" s="28"/>
      <c r="L220" s="28"/>
      <c r="M220" s="28"/>
      <c r="N220" s="28"/>
      <c r="O220" s="28"/>
      <c r="P220" s="28"/>
      <c r="Q220" s="29"/>
      <c r="R220" s="42"/>
      <c r="S220" s="28"/>
      <c r="T220" s="28"/>
      <c r="U220" s="28"/>
      <c r="V220" s="70"/>
      <c r="W220" s="70"/>
      <c r="X220" s="149"/>
      <c r="Y220" s="28"/>
      <c r="Z220" s="28"/>
      <c r="AA220" s="77"/>
      <c r="AB220" s="77"/>
      <c r="AC220" s="28"/>
      <c r="AD220" s="74"/>
      <c r="AE220" s="36"/>
      <c r="AF220" s="28"/>
      <c r="AG220" s="28"/>
      <c r="AH220" s="28"/>
      <c r="AI220" s="28"/>
      <c r="AJ220" s="28"/>
      <c r="AK220" s="28"/>
      <c r="AL220" s="18"/>
      <c r="AM220" s="18"/>
      <c r="AN220" s="18"/>
      <c r="AO220" s="227"/>
      <c r="AP220" s="212"/>
      <c r="AQ220" s="212"/>
      <c r="AR220" s="212"/>
      <c r="AS220" s="84"/>
      <c r="AT220" s="84"/>
      <c r="AU220" s="85"/>
      <c r="AV220" s="94"/>
      <c r="AW220" s="94"/>
      <c r="AX220" s="94"/>
      <c r="AY220" s="94"/>
      <c r="AZ220" s="94"/>
      <c r="BA220" s="94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</row>
    <row r="221" ht="15.75" customHeight="1">
      <c r="A221" s="18"/>
      <c r="B221" s="70">
        <v>23.0</v>
      </c>
      <c r="C221" s="18">
        <v>106.0</v>
      </c>
      <c r="D221" s="232">
        <v>21.15</v>
      </c>
      <c r="E221" s="232">
        <f t="shared" si="1107"/>
        <v>21.625875</v>
      </c>
      <c r="F221" s="232">
        <f t="shared" si="1108"/>
        <v>22.12245719</v>
      </c>
      <c r="G221" s="28"/>
      <c r="H221" s="235">
        <f t="shared" si="1090"/>
        <v>0.0225</v>
      </c>
      <c r="I221" s="235"/>
      <c r="J221" s="28"/>
      <c r="K221" s="28"/>
      <c r="L221" s="28"/>
      <c r="M221" s="28"/>
      <c r="N221" s="28"/>
      <c r="O221" s="28"/>
      <c r="P221" s="28"/>
      <c r="Q221" s="29"/>
      <c r="R221" s="42"/>
      <c r="S221" s="28"/>
      <c r="T221" s="28"/>
      <c r="U221" s="28"/>
      <c r="V221" s="70"/>
      <c r="W221" s="70"/>
      <c r="X221" s="149"/>
      <c r="Y221" s="28"/>
      <c r="Z221" s="28"/>
      <c r="AA221" s="77"/>
      <c r="AB221" s="77"/>
      <c r="AC221" s="28"/>
      <c r="AD221" s="74"/>
      <c r="AE221" s="36"/>
      <c r="AF221" s="28"/>
      <c r="AG221" s="28"/>
      <c r="AH221" s="28"/>
      <c r="AI221" s="28"/>
      <c r="AJ221" s="28"/>
      <c r="AK221" s="28"/>
      <c r="AL221" s="18"/>
      <c r="AM221" s="18"/>
      <c r="AN221" s="18"/>
      <c r="AO221" s="227"/>
      <c r="AP221" s="212"/>
      <c r="AQ221" s="212"/>
      <c r="AR221" s="212"/>
      <c r="AS221" s="84"/>
      <c r="AT221" s="84"/>
      <c r="AU221" s="85"/>
      <c r="AV221" s="94"/>
      <c r="AW221" s="94"/>
      <c r="AX221" s="94"/>
      <c r="AY221" s="94"/>
      <c r="AZ221" s="94"/>
      <c r="BA221" s="94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</row>
    <row r="222" ht="15.75" customHeight="1">
      <c r="A222" s="18"/>
      <c r="B222" s="70">
        <v>24.0</v>
      </c>
      <c r="C222" s="18">
        <v>107.0</v>
      </c>
      <c r="D222" s="232">
        <v>21.26</v>
      </c>
      <c r="E222" s="232">
        <f t="shared" si="1107"/>
        <v>21.73835</v>
      </c>
      <c r="F222" s="232">
        <f t="shared" ref="F222:F223" si="1109">E222*$F$109+E222-0.01</f>
        <v>22.21746288</v>
      </c>
      <c r="G222" s="28"/>
      <c r="H222" s="235">
        <f t="shared" si="1090"/>
        <v>0.0225</v>
      </c>
      <c r="I222" s="235"/>
      <c r="J222" s="28"/>
      <c r="K222" s="28"/>
      <c r="L222" s="28"/>
      <c r="M222" s="28"/>
      <c r="N222" s="28"/>
      <c r="O222" s="28"/>
      <c r="P222" s="28"/>
      <c r="Q222" s="29"/>
      <c r="R222" s="42"/>
      <c r="S222" s="28"/>
      <c r="T222" s="28"/>
      <c r="U222" s="28"/>
      <c r="V222" s="70"/>
      <c r="W222" s="70"/>
      <c r="X222" s="149"/>
      <c r="Y222" s="28"/>
      <c r="Z222" s="28"/>
      <c r="AA222" s="77"/>
      <c r="AB222" s="77"/>
      <c r="AC222" s="28"/>
      <c r="AD222" s="74"/>
      <c r="AE222" s="36"/>
      <c r="AF222" s="28"/>
      <c r="AG222" s="28"/>
      <c r="AH222" s="28"/>
      <c r="AI222" s="28"/>
      <c r="AJ222" s="28"/>
      <c r="AK222" s="28"/>
      <c r="AL222" s="18"/>
      <c r="AM222" s="18"/>
      <c r="AN222" s="18"/>
      <c r="AO222" s="227"/>
      <c r="AP222" s="212"/>
      <c r="AQ222" s="212"/>
      <c r="AR222" s="212"/>
      <c r="AS222" s="84"/>
      <c r="AT222" s="84"/>
      <c r="AU222" s="85"/>
      <c r="AV222" s="94"/>
      <c r="AW222" s="94"/>
      <c r="AX222" s="94"/>
      <c r="AY222" s="94"/>
      <c r="AZ222" s="94"/>
      <c r="BA222" s="94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</row>
    <row r="223" ht="15.75" customHeight="1">
      <c r="A223" s="18"/>
      <c r="B223" s="70" t="s">
        <v>265</v>
      </c>
      <c r="C223" s="18">
        <v>108.0</v>
      </c>
      <c r="D223" s="232">
        <v>21.26</v>
      </c>
      <c r="E223" s="232">
        <f t="shared" si="1107"/>
        <v>21.73835</v>
      </c>
      <c r="F223" s="232">
        <f t="shared" si="1109"/>
        <v>22.21746288</v>
      </c>
      <c r="G223" s="28"/>
      <c r="H223" s="235">
        <f t="shared" si="1090"/>
        <v>0.0225</v>
      </c>
      <c r="I223" s="235"/>
      <c r="J223" s="28"/>
      <c r="K223" s="28"/>
      <c r="L223" s="28"/>
      <c r="M223" s="28"/>
      <c r="N223" s="28"/>
      <c r="O223" s="28"/>
      <c r="P223" s="28"/>
      <c r="Q223" s="29"/>
      <c r="R223" s="42"/>
      <c r="S223" s="28"/>
      <c r="T223" s="28"/>
      <c r="U223" s="28"/>
      <c r="V223" s="70"/>
      <c r="W223" s="70"/>
      <c r="X223" s="149"/>
      <c r="Y223" s="28"/>
      <c r="Z223" s="28"/>
      <c r="AA223" s="77"/>
      <c r="AB223" s="77"/>
      <c r="AC223" s="28"/>
      <c r="AD223" s="74"/>
      <c r="AE223" s="36"/>
      <c r="AF223" s="28"/>
      <c r="AG223" s="28"/>
      <c r="AH223" s="28"/>
      <c r="AI223" s="28"/>
      <c r="AJ223" s="28"/>
      <c r="AK223" s="28"/>
      <c r="AL223" s="18"/>
      <c r="AM223" s="18"/>
      <c r="AN223" s="18"/>
      <c r="AO223" s="227"/>
      <c r="AP223" s="212"/>
      <c r="AQ223" s="212"/>
      <c r="AR223" s="212"/>
      <c r="AS223" s="84"/>
      <c r="AT223" s="84"/>
      <c r="AU223" s="85"/>
      <c r="AV223" s="94"/>
      <c r="AW223" s="94"/>
      <c r="AX223" s="94"/>
      <c r="AY223" s="94"/>
      <c r="AZ223" s="94"/>
      <c r="BA223" s="94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</row>
    <row r="224" ht="15.75" customHeight="1">
      <c r="A224" s="18"/>
      <c r="B224" s="70"/>
      <c r="C224" s="18"/>
      <c r="D224" s="232"/>
      <c r="E224" s="232"/>
      <c r="F224" s="232"/>
      <c r="G224" s="28"/>
      <c r="H224" s="235"/>
      <c r="I224" s="235"/>
      <c r="J224" s="28"/>
      <c r="K224" s="28"/>
      <c r="L224" s="28"/>
      <c r="M224" s="28"/>
      <c r="N224" s="28"/>
      <c r="O224" s="28"/>
      <c r="P224" s="28"/>
      <c r="Q224" s="29"/>
      <c r="R224" s="42"/>
      <c r="S224" s="28"/>
      <c r="T224" s="28"/>
      <c r="U224" s="28"/>
      <c r="V224" s="70"/>
      <c r="W224" s="70"/>
      <c r="X224" s="149"/>
      <c r="Y224" s="28"/>
      <c r="Z224" s="28"/>
      <c r="AA224" s="77"/>
      <c r="AB224" s="77"/>
      <c r="AC224" s="28"/>
      <c r="AD224" s="74"/>
      <c r="AE224" s="36"/>
      <c r="AF224" s="28"/>
      <c r="AG224" s="28"/>
      <c r="AH224" s="28"/>
      <c r="AI224" s="28"/>
      <c r="AJ224" s="28"/>
      <c r="AK224" s="28"/>
      <c r="AL224" s="18"/>
      <c r="AM224" s="18"/>
      <c r="AN224" s="18"/>
      <c r="AO224" s="227"/>
      <c r="AP224" s="212"/>
      <c r="AQ224" s="212"/>
      <c r="AR224" s="212"/>
      <c r="AS224" s="84"/>
      <c r="AT224" s="84"/>
      <c r="AU224" s="85"/>
      <c r="AV224" s="94"/>
      <c r="AW224" s="94"/>
      <c r="AX224" s="94"/>
      <c r="AY224" s="94"/>
      <c r="AZ224" s="94"/>
      <c r="BA224" s="94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</row>
    <row r="225" ht="25.5" customHeight="1">
      <c r="A225" s="18"/>
      <c r="B225" s="101" t="s">
        <v>283</v>
      </c>
      <c r="C225" s="18">
        <v>109.0</v>
      </c>
      <c r="D225" s="241">
        <f>D161+1.13</f>
        <v>19.32</v>
      </c>
      <c r="E225" s="241">
        <f>E162+1.13</f>
        <v>19.892875</v>
      </c>
      <c r="F225" s="241">
        <f>F163+1.13</f>
        <v>20.30503969</v>
      </c>
      <c r="G225" s="28"/>
      <c r="H225" s="235">
        <f t="shared" ref="H225:H233" si="1110">(E225-D225)/D225</f>
        <v>0.02965191511</v>
      </c>
      <c r="I225" s="235"/>
      <c r="J225" s="28"/>
      <c r="K225" s="28"/>
      <c r="L225" s="28"/>
      <c r="M225" s="28"/>
      <c r="N225" s="28"/>
      <c r="O225" s="28"/>
      <c r="P225" s="28"/>
      <c r="Q225" s="29"/>
      <c r="R225" s="42"/>
      <c r="S225" s="28"/>
      <c r="T225" s="28"/>
      <c r="U225" s="28"/>
      <c r="V225" s="70"/>
      <c r="W225" s="70"/>
      <c r="X225" s="149"/>
      <c r="Y225" s="28"/>
      <c r="Z225" s="28"/>
      <c r="AA225" s="77"/>
      <c r="AB225" s="77"/>
      <c r="AC225" s="28"/>
      <c r="AD225" s="74"/>
      <c r="AE225" s="36"/>
      <c r="AF225" s="28"/>
      <c r="AG225" s="28"/>
      <c r="AH225" s="28"/>
      <c r="AI225" s="28"/>
      <c r="AJ225" s="28"/>
      <c r="AK225" s="28"/>
      <c r="AL225" s="18"/>
      <c r="AM225" s="18"/>
      <c r="AN225" s="18"/>
      <c r="AO225" s="227"/>
      <c r="AP225" s="212"/>
      <c r="AQ225" s="212"/>
      <c r="AR225" s="212"/>
      <c r="AS225" s="84"/>
      <c r="AT225" s="84"/>
      <c r="AU225" s="85"/>
      <c r="AV225" s="94"/>
      <c r="AW225" s="94"/>
      <c r="AX225" s="94"/>
      <c r="AY225" s="94"/>
      <c r="AZ225" s="94"/>
      <c r="BA225" s="94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</row>
    <row r="226" ht="15.75" customHeight="1">
      <c r="A226" s="18"/>
      <c r="B226" s="70" t="s">
        <v>270</v>
      </c>
      <c r="C226" s="18">
        <v>110.0</v>
      </c>
      <c r="D226" s="232">
        <v>22.07</v>
      </c>
      <c r="E226" s="232">
        <f>E154+4.5</f>
        <v>22.54735</v>
      </c>
      <c r="F226" s="232">
        <f>F155+4.5</f>
        <v>22.96341538</v>
      </c>
      <c r="G226" s="28"/>
      <c r="H226" s="235">
        <f t="shared" si="1110"/>
        <v>0.02162890802</v>
      </c>
      <c r="I226" s="235"/>
      <c r="J226" s="28"/>
      <c r="K226" s="28"/>
      <c r="L226" s="28"/>
      <c r="M226" s="28"/>
      <c r="N226" s="28"/>
      <c r="O226" s="28"/>
      <c r="P226" s="28"/>
      <c r="Q226" s="29"/>
      <c r="R226" s="28"/>
      <c r="S226" s="28"/>
      <c r="T226" s="28"/>
      <c r="U226" s="28"/>
      <c r="V226" s="70"/>
      <c r="W226" s="70"/>
      <c r="X226" s="149"/>
      <c r="Y226" s="28"/>
      <c r="Z226" s="28"/>
      <c r="AA226" s="77"/>
      <c r="AB226" s="77"/>
      <c r="AC226" s="28"/>
      <c r="AD226" s="74"/>
      <c r="AE226" s="36"/>
      <c r="AF226" s="28"/>
      <c r="AG226" s="28"/>
      <c r="AH226" s="28"/>
      <c r="AI226" s="28"/>
      <c r="AJ226" s="28"/>
      <c r="AK226" s="28"/>
      <c r="AL226" s="18"/>
      <c r="AM226" s="18"/>
      <c r="AN226" s="18"/>
      <c r="AO226" s="227"/>
      <c r="AP226" s="212"/>
      <c r="AQ226" s="212"/>
      <c r="AR226" s="212"/>
      <c r="AS226" s="84"/>
      <c r="AT226" s="84"/>
      <c r="AU226" s="85"/>
      <c r="AV226" s="94"/>
      <c r="AW226" s="94"/>
      <c r="AX226" s="94"/>
      <c r="AY226" s="94"/>
      <c r="AZ226" s="94"/>
      <c r="BA226" s="94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</row>
    <row r="227" ht="15.75" customHeight="1">
      <c r="A227" s="18"/>
      <c r="B227" s="70" t="s">
        <v>271</v>
      </c>
      <c r="C227" s="18">
        <v>111.0</v>
      </c>
      <c r="D227" s="232">
        <v>25.76</v>
      </c>
      <c r="E227" s="232">
        <f t="shared" ref="E227:F227" si="1111">E223+4.5</f>
        <v>26.23835</v>
      </c>
      <c r="F227" s="232">
        <f t="shared" si="1111"/>
        <v>26.71746288</v>
      </c>
      <c r="G227" s="28"/>
      <c r="H227" s="235">
        <f t="shared" si="1110"/>
        <v>0.01856948758</v>
      </c>
      <c r="I227" s="235"/>
      <c r="J227" s="28"/>
      <c r="K227" s="28"/>
      <c r="L227" s="28"/>
      <c r="M227" s="28"/>
      <c r="N227" s="28"/>
      <c r="O227" s="28"/>
      <c r="P227" s="28"/>
      <c r="Q227" s="29"/>
      <c r="R227" s="28"/>
      <c r="S227" s="28"/>
      <c r="T227" s="28"/>
      <c r="U227" s="28"/>
      <c r="V227" s="70"/>
      <c r="W227" s="70"/>
      <c r="X227" s="149"/>
      <c r="Y227" s="28"/>
      <c r="Z227" s="28"/>
      <c r="AA227" s="77"/>
      <c r="AB227" s="77"/>
      <c r="AC227" s="28"/>
      <c r="AD227" s="74"/>
      <c r="AE227" s="36"/>
      <c r="AF227" s="28"/>
      <c r="AG227" s="28"/>
      <c r="AH227" s="28"/>
      <c r="AI227" s="28"/>
      <c r="AJ227" s="28"/>
      <c r="AK227" s="28"/>
      <c r="AL227" s="18"/>
      <c r="AM227" s="18"/>
      <c r="AN227" s="18"/>
      <c r="AO227" s="227"/>
      <c r="AP227" s="212"/>
      <c r="AQ227" s="212"/>
      <c r="AR227" s="212"/>
      <c r="AS227" s="84"/>
      <c r="AT227" s="84"/>
      <c r="AU227" s="85"/>
      <c r="AV227" s="94"/>
      <c r="AW227" s="94"/>
      <c r="AX227" s="94"/>
      <c r="AY227" s="94"/>
      <c r="AZ227" s="94"/>
      <c r="BA227" s="94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</row>
    <row r="228" ht="15.75" customHeight="1">
      <c r="A228" s="18"/>
      <c r="B228" s="237" t="s">
        <v>284</v>
      </c>
      <c r="C228" s="18">
        <v>112.0</v>
      </c>
      <c r="D228" s="232">
        <v>19.5</v>
      </c>
      <c r="E228" s="232"/>
      <c r="F228" s="232"/>
      <c r="G228" s="28"/>
      <c r="H228" s="235">
        <f t="shared" si="1110"/>
        <v>-1</v>
      </c>
      <c r="I228" s="235"/>
      <c r="J228" s="28"/>
      <c r="K228" s="28"/>
      <c r="L228" s="28"/>
      <c r="M228" s="28"/>
      <c r="N228" s="28"/>
      <c r="O228" s="28"/>
      <c r="P228" s="28"/>
      <c r="Q228" s="29"/>
      <c r="R228" s="28"/>
      <c r="S228" s="28"/>
      <c r="T228" s="28"/>
      <c r="U228" s="28"/>
      <c r="V228" s="70"/>
      <c r="W228" s="70"/>
      <c r="X228" s="149"/>
      <c r="Y228" s="28"/>
      <c r="Z228" s="28"/>
      <c r="AA228" s="77"/>
      <c r="AB228" s="77"/>
      <c r="AC228" s="28"/>
      <c r="AD228" s="74"/>
      <c r="AE228" s="36"/>
      <c r="AF228" s="28"/>
      <c r="AG228" s="28"/>
      <c r="AH228" s="28"/>
      <c r="AI228" s="28"/>
      <c r="AJ228" s="28"/>
      <c r="AK228" s="28"/>
      <c r="AL228" s="18"/>
      <c r="AM228" s="18"/>
      <c r="AN228" s="18"/>
      <c r="AO228" s="227"/>
      <c r="AP228" s="212"/>
      <c r="AQ228" s="212"/>
      <c r="AR228" s="212"/>
      <c r="AS228" s="84"/>
      <c r="AT228" s="84"/>
      <c r="AU228" s="85"/>
      <c r="AV228" s="94"/>
      <c r="AW228" s="94"/>
      <c r="AX228" s="94"/>
      <c r="AY228" s="94"/>
      <c r="AZ228" s="94"/>
      <c r="BA228" s="94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</row>
    <row r="229" ht="19.5" customHeight="1">
      <c r="A229" s="18"/>
      <c r="B229" s="112" t="s">
        <v>273</v>
      </c>
      <c r="C229" s="18"/>
      <c r="D229" s="231">
        <v>0.02</v>
      </c>
      <c r="E229" s="238">
        <v>0.025</v>
      </c>
      <c r="F229" s="231">
        <v>0.0225</v>
      </c>
      <c r="G229" s="28"/>
      <c r="H229" s="235">
        <f t="shared" si="1110"/>
        <v>0.25</v>
      </c>
      <c r="I229" s="95"/>
      <c r="J229" s="28"/>
      <c r="K229" s="28"/>
      <c r="L229" s="28"/>
      <c r="M229" s="28"/>
      <c r="N229" s="28"/>
      <c r="O229" s="28"/>
      <c r="P229" s="28"/>
      <c r="Q229" s="29"/>
      <c r="R229" s="28"/>
      <c r="S229" s="28"/>
      <c r="T229" s="28"/>
      <c r="U229" s="28"/>
      <c r="V229" s="70"/>
      <c r="W229" s="70"/>
      <c r="X229" s="149"/>
      <c r="Y229" s="28"/>
      <c r="Z229" s="28"/>
      <c r="AA229" s="77"/>
      <c r="AB229" s="77"/>
      <c r="AC229" s="28"/>
      <c r="AD229" s="74"/>
      <c r="AE229" s="36"/>
      <c r="AF229" s="28"/>
      <c r="AG229" s="28"/>
      <c r="AH229" s="28"/>
      <c r="AI229" s="28"/>
      <c r="AJ229" s="28"/>
      <c r="AK229" s="28"/>
      <c r="AL229" s="18"/>
      <c r="AM229" s="18"/>
      <c r="AN229" s="18"/>
      <c r="AO229" s="227"/>
      <c r="AP229" s="212"/>
      <c r="AQ229" s="212"/>
      <c r="AR229" s="212"/>
      <c r="AS229" s="84"/>
      <c r="AT229" s="84"/>
      <c r="AU229" s="85"/>
      <c r="AV229" s="94"/>
      <c r="AW229" s="94"/>
      <c r="AX229" s="94"/>
      <c r="AY229" s="94"/>
      <c r="AZ229" s="94"/>
      <c r="BA229" s="94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</row>
    <row r="230" ht="15.75" customHeight="1">
      <c r="A230" s="18"/>
      <c r="B230" s="18" t="s">
        <v>274</v>
      </c>
      <c r="C230" s="18">
        <v>113.0</v>
      </c>
      <c r="D230" s="232">
        <v>23.39</v>
      </c>
      <c r="E230" s="232">
        <f t="shared" ref="E230:E233" si="1112">D230*$E$229+D230</f>
        <v>23.97475</v>
      </c>
      <c r="F230" s="232">
        <f t="shared" ref="F230:F233" si="1113">E230*$F$229+E230</f>
        <v>24.51418188</v>
      </c>
      <c r="G230" s="28"/>
      <c r="H230" s="235">
        <f t="shared" si="1110"/>
        <v>0.025</v>
      </c>
      <c r="I230" s="95"/>
      <c r="J230" s="28"/>
      <c r="K230" s="28"/>
      <c r="L230" s="28"/>
      <c r="M230" s="28"/>
      <c r="N230" s="28"/>
      <c r="O230" s="28"/>
      <c r="P230" s="28"/>
      <c r="Q230" s="29"/>
      <c r="R230" s="28"/>
      <c r="S230" s="28"/>
      <c r="T230" s="28"/>
      <c r="U230" s="28"/>
      <c r="V230" s="70"/>
      <c r="W230" s="70"/>
      <c r="X230" s="149"/>
      <c r="Y230" s="28"/>
      <c r="Z230" s="28"/>
      <c r="AA230" s="77"/>
      <c r="AB230" s="77"/>
      <c r="AC230" s="28"/>
      <c r="AD230" s="74"/>
      <c r="AE230" s="36"/>
      <c r="AF230" s="28"/>
      <c r="AG230" s="28"/>
      <c r="AH230" s="28"/>
      <c r="AI230" s="28"/>
      <c r="AJ230" s="28"/>
      <c r="AK230" s="28"/>
      <c r="AL230" s="18"/>
      <c r="AM230" s="18"/>
      <c r="AN230" s="18"/>
      <c r="AO230" s="227"/>
      <c r="AP230" s="212"/>
      <c r="AQ230" s="212"/>
      <c r="AR230" s="212"/>
      <c r="AS230" s="84"/>
      <c r="AT230" s="84"/>
      <c r="AU230" s="85"/>
      <c r="AV230" s="94"/>
      <c r="AW230" s="94"/>
      <c r="AX230" s="94"/>
      <c r="AY230" s="94"/>
      <c r="AZ230" s="94"/>
      <c r="BA230" s="94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</row>
    <row r="231" ht="15.75" customHeight="1">
      <c r="A231" s="18"/>
      <c r="B231" s="18" t="s">
        <v>218</v>
      </c>
      <c r="C231" s="18">
        <v>114.0</v>
      </c>
      <c r="D231" s="232">
        <v>19.31</v>
      </c>
      <c r="E231" s="232">
        <f t="shared" si="1112"/>
        <v>19.79275</v>
      </c>
      <c r="F231" s="232">
        <f t="shared" si="1113"/>
        <v>20.23808688</v>
      </c>
      <c r="G231" s="28"/>
      <c r="H231" s="235">
        <f t="shared" si="1110"/>
        <v>0.025</v>
      </c>
      <c r="I231" s="95"/>
      <c r="J231" s="28"/>
      <c r="K231" s="28"/>
      <c r="L231" s="28"/>
      <c r="M231" s="28"/>
      <c r="N231" s="28"/>
      <c r="O231" s="28"/>
      <c r="P231" s="28"/>
      <c r="Q231" s="29"/>
      <c r="R231" s="28"/>
      <c r="S231" s="28"/>
      <c r="T231" s="28"/>
      <c r="U231" s="28"/>
      <c r="V231" s="70"/>
      <c r="W231" s="70"/>
      <c r="X231" s="149"/>
      <c r="Y231" s="28"/>
      <c r="Z231" s="28"/>
      <c r="AA231" s="77"/>
      <c r="AB231" s="77"/>
      <c r="AC231" s="28"/>
      <c r="AD231" s="74"/>
      <c r="AE231" s="36"/>
      <c r="AF231" s="28"/>
      <c r="AG231" s="28"/>
      <c r="AH231" s="28"/>
      <c r="AI231" s="28"/>
      <c r="AJ231" s="28"/>
      <c r="AK231" s="28"/>
      <c r="AL231" s="18"/>
      <c r="AM231" s="18"/>
      <c r="AN231" s="18"/>
      <c r="AO231" s="227"/>
      <c r="AP231" s="212"/>
      <c r="AQ231" s="212"/>
      <c r="AR231" s="212"/>
      <c r="AS231" s="84"/>
      <c r="AT231" s="84"/>
      <c r="AU231" s="85"/>
      <c r="AV231" s="94"/>
      <c r="AW231" s="94"/>
      <c r="AX231" s="94"/>
      <c r="AY231" s="94"/>
      <c r="AZ231" s="94"/>
      <c r="BA231" s="94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</row>
    <row r="232" ht="15.75" customHeight="1">
      <c r="A232" s="18"/>
      <c r="B232" s="18" t="s">
        <v>275</v>
      </c>
      <c r="C232" s="18">
        <v>115.0</v>
      </c>
      <c r="D232" s="18">
        <v>24.14</v>
      </c>
      <c r="E232" s="232">
        <f t="shared" si="1112"/>
        <v>24.7435</v>
      </c>
      <c r="F232" s="232">
        <f t="shared" si="1113"/>
        <v>25.30022875</v>
      </c>
      <c r="G232" s="28"/>
      <c r="H232" s="235">
        <f t="shared" si="1110"/>
        <v>0.025</v>
      </c>
      <c r="I232" s="95"/>
      <c r="J232" s="28"/>
      <c r="K232" s="28"/>
      <c r="L232" s="28"/>
      <c r="M232" s="28"/>
      <c r="N232" s="28"/>
      <c r="O232" s="28"/>
      <c r="P232" s="28"/>
      <c r="Q232" s="29"/>
      <c r="R232" s="28"/>
      <c r="S232" s="28"/>
      <c r="T232" s="28"/>
      <c r="U232" s="28"/>
      <c r="V232" s="70"/>
      <c r="W232" s="70"/>
      <c r="X232" s="149"/>
      <c r="Y232" s="28"/>
      <c r="Z232" s="28"/>
      <c r="AA232" s="77"/>
      <c r="AB232" s="77"/>
      <c r="AC232" s="28"/>
      <c r="AD232" s="74"/>
      <c r="AE232" s="36"/>
      <c r="AF232" s="28"/>
      <c r="AG232" s="28"/>
      <c r="AH232" s="28"/>
      <c r="AI232" s="28"/>
      <c r="AJ232" s="28"/>
      <c r="AK232" s="28"/>
      <c r="AL232" s="18"/>
      <c r="AM232" s="18"/>
      <c r="AN232" s="18"/>
      <c r="AO232" s="227"/>
      <c r="AP232" s="212"/>
      <c r="AQ232" s="212"/>
      <c r="AR232" s="212"/>
      <c r="AS232" s="84"/>
      <c r="AT232" s="84"/>
      <c r="AU232" s="85"/>
      <c r="AV232" s="94"/>
      <c r="AW232" s="94"/>
      <c r="AX232" s="94"/>
      <c r="AY232" s="94"/>
      <c r="AZ232" s="94"/>
      <c r="BA232" s="94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</row>
    <row r="233" ht="15.75" customHeight="1">
      <c r="A233" s="18"/>
      <c r="B233" s="18" t="s">
        <v>276</v>
      </c>
      <c r="C233" s="18">
        <v>116.0</v>
      </c>
      <c r="D233" s="18">
        <v>12.99</v>
      </c>
      <c r="E233" s="232">
        <f t="shared" si="1112"/>
        <v>13.31475</v>
      </c>
      <c r="F233" s="232">
        <f t="shared" si="1113"/>
        <v>13.61433188</v>
      </c>
      <c r="G233" s="28"/>
      <c r="H233" s="235">
        <f t="shared" si="1110"/>
        <v>0.025</v>
      </c>
      <c r="I233" s="95"/>
      <c r="J233" s="28"/>
      <c r="K233" s="28"/>
      <c r="L233" s="28"/>
      <c r="M233" s="28"/>
      <c r="N233" s="28"/>
      <c r="O233" s="28"/>
      <c r="P233" s="28"/>
      <c r="Q233" s="29"/>
      <c r="R233" s="28"/>
      <c r="S233" s="28"/>
      <c r="T233" s="28"/>
      <c r="U233" s="28"/>
      <c r="V233" s="70"/>
      <c r="W233" s="70"/>
      <c r="X233" s="149"/>
      <c r="Y233" s="28"/>
      <c r="Z233" s="28"/>
      <c r="AA233" s="77"/>
      <c r="AB233" s="77"/>
      <c r="AC233" s="28"/>
      <c r="AD233" s="74"/>
      <c r="AE233" s="36"/>
      <c r="AF233" s="28"/>
      <c r="AG233" s="28"/>
      <c r="AH233" s="28"/>
      <c r="AI233" s="28"/>
      <c r="AJ233" s="28"/>
      <c r="AK233" s="28"/>
      <c r="AL233" s="18"/>
      <c r="AM233" s="18"/>
      <c r="AN233" s="18"/>
      <c r="AO233" s="227"/>
      <c r="AP233" s="212"/>
      <c r="AQ233" s="212"/>
      <c r="AR233" s="212"/>
      <c r="AS233" s="84"/>
      <c r="AT233" s="84"/>
      <c r="AU233" s="85"/>
      <c r="AV233" s="94"/>
      <c r="AW233" s="94"/>
      <c r="AX233" s="94"/>
      <c r="AY233" s="94"/>
      <c r="AZ233" s="94"/>
      <c r="BA233" s="94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</row>
    <row r="234" ht="15.75" customHeight="1">
      <c r="A234" s="18"/>
      <c r="B234" s="18"/>
      <c r="C234" s="18"/>
      <c r="D234" s="18"/>
      <c r="E234" s="232"/>
      <c r="F234" s="232"/>
      <c r="G234" s="28"/>
      <c r="H234" s="235"/>
      <c r="I234" s="95"/>
      <c r="J234" s="28"/>
      <c r="K234" s="28"/>
      <c r="L234" s="28"/>
      <c r="M234" s="28"/>
      <c r="N234" s="28"/>
      <c r="O234" s="28"/>
      <c r="P234" s="28"/>
      <c r="Q234" s="29"/>
      <c r="R234" s="28"/>
      <c r="S234" s="28"/>
      <c r="T234" s="28"/>
      <c r="U234" s="28"/>
      <c r="V234" s="70"/>
      <c r="W234" s="70"/>
      <c r="X234" s="149"/>
      <c r="Y234" s="28"/>
      <c r="Z234" s="28"/>
      <c r="AA234" s="77"/>
      <c r="AB234" s="77"/>
      <c r="AC234" s="28"/>
      <c r="AD234" s="74"/>
      <c r="AE234" s="36"/>
      <c r="AF234" s="28"/>
      <c r="AG234" s="28"/>
      <c r="AH234" s="28"/>
      <c r="AI234" s="28"/>
      <c r="AJ234" s="28"/>
      <c r="AK234" s="28"/>
      <c r="AL234" s="18"/>
      <c r="AM234" s="18"/>
      <c r="AN234" s="18"/>
      <c r="AO234" s="227"/>
      <c r="AP234" s="212"/>
      <c r="AQ234" s="212"/>
      <c r="AR234" s="212"/>
      <c r="AS234" s="84"/>
      <c r="AT234" s="84"/>
      <c r="AU234" s="85"/>
      <c r="AV234" s="94"/>
      <c r="AW234" s="94"/>
      <c r="AX234" s="94"/>
      <c r="AY234" s="94"/>
      <c r="AZ234" s="94"/>
      <c r="BA234" s="94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</row>
    <row r="235" ht="15.75" customHeight="1">
      <c r="A235" s="18"/>
      <c r="B235" s="18" t="s">
        <v>277</v>
      </c>
      <c r="C235" s="18">
        <v>117.0</v>
      </c>
      <c r="D235" s="18">
        <v>16.12</v>
      </c>
      <c r="E235" s="232">
        <f>D235*$E$109+D235</f>
        <v>16.4827</v>
      </c>
      <c r="F235" s="232">
        <f>E235*$F$109+E235</f>
        <v>16.85356075</v>
      </c>
      <c r="G235" s="28"/>
      <c r="H235" s="235">
        <f>(E235-D235)/D235</f>
        <v>0.0225</v>
      </c>
      <c r="I235" s="95"/>
      <c r="J235" s="28"/>
      <c r="K235" s="28"/>
      <c r="L235" s="28"/>
      <c r="M235" s="28"/>
      <c r="N235" s="28"/>
      <c r="O235" s="28"/>
      <c r="P235" s="28"/>
      <c r="Q235" s="29"/>
      <c r="R235" s="28"/>
      <c r="S235" s="28"/>
      <c r="T235" s="28"/>
      <c r="U235" s="28"/>
      <c r="V235" s="70"/>
      <c r="W235" s="70"/>
      <c r="X235" s="149"/>
      <c r="Y235" s="28"/>
      <c r="Z235" s="28"/>
      <c r="AA235" s="77"/>
      <c r="AB235" s="77"/>
      <c r="AC235" s="28"/>
      <c r="AD235" s="74"/>
      <c r="AE235" s="36"/>
      <c r="AF235" s="28"/>
      <c r="AG235" s="28"/>
      <c r="AH235" s="28"/>
      <c r="AI235" s="28"/>
      <c r="AJ235" s="28"/>
      <c r="AK235" s="28"/>
      <c r="AL235" s="18"/>
      <c r="AM235" s="18"/>
      <c r="AN235" s="18"/>
      <c r="AO235" s="227"/>
      <c r="AP235" s="212"/>
      <c r="AQ235" s="212"/>
      <c r="AR235" s="212"/>
      <c r="AS235" s="84"/>
      <c r="AT235" s="84"/>
      <c r="AU235" s="85"/>
      <c r="AV235" s="94"/>
      <c r="AW235" s="94"/>
      <c r="AX235" s="94"/>
      <c r="AY235" s="94"/>
      <c r="AZ235" s="94"/>
      <c r="BA235" s="94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</row>
    <row r="236" ht="15.75" customHeight="1">
      <c r="A236" s="18"/>
      <c r="B236" s="18"/>
      <c r="C236" s="18"/>
      <c r="D236" s="18"/>
      <c r="E236" s="232"/>
      <c r="F236" s="232"/>
      <c r="G236" s="28"/>
      <c r="H236" s="235"/>
      <c r="I236" s="95"/>
      <c r="J236" s="28"/>
      <c r="K236" s="28"/>
      <c r="L236" s="28"/>
      <c r="M236" s="28"/>
      <c r="N236" s="28"/>
      <c r="O236" s="28"/>
      <c r="P236" s="28"/>
      <c r="Q236" s="29"/>
      <c r="R236" s="28"/>
      <c r="S236" s="28"/>
      <c r="T236" s="28"/>
      <c r="U236" s="28"/>
      <c r="V236" s="70"/>
      <c r="W236" s="70"/>
      <c r="X236" s="149"/>
      <c r="Y236" s="28"/>
      <c r="Z236" s="28"/>
      <c r="AA236" s="77"/>
      <c r="AB236" s="77"/>
      <c r="AC236" s="28"/>
      <c r="AD236" s="74"/>
      <c r="AE236" s="36"/>
      <c r="AF236" s="28"/>
      <c r="AG236" s="28"/>
      <c r="AH236" s="28"/>
      <c r="AI236" s="28"/>
      <c r="AJ236" s="28"/>
      <c r="AK236" s="28"/>
      <c r="AL236" s="18"/>
      <c r="AM236" s="18"/>
      <c r="AN236" s="18"/>
      <c r="AO236" s="227"/>
      <c r="AP236" s="212"/>
      <c r="AQ236" s="212"/>
      <c r="AR236" s="212"/>
      <c r="AS236" s="84"/>
      <c r="AT236" s="84"/>
      <c r="AU236" s="85"/>
      <c r="AV236" s="94"/>
      <c r="AW236" s="94"/>
      <c r="AX236" s="94"/>
      <c r="AY236" s="94"/>
      <c r="AZ236" s="94"/>
      <c r="BA236" s="94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</row>
    <row r="237" ht="12.75" customHeight="1">
      <c r="A237" s="18"/>
      <c r="B237" s="18"/>
      <c r="C237" s="18"/>
      <c r="D237" s="18"/>
      <c r="E237" s="18"/>
      <c r="F237" s="18"/>
      <c r="G237" s="28"/>
      <c r="H237" s="16"/>
      <c r="I237" s="28"/>
      <c r="J237" s="28"/>
      <c r="K237" s="28"/>
      <c r="L237" s="28"/>
      <c r="M237" s="28"/>
      <c r="N237" s="28"/>
      <c r="O237" s="28"/>
      <c r="P237" s="28"/>
      <c r="Q237" s="29"/>
      <c r="R237" s="28"/>
      <c r="S237" s="28"/>
      <c r="T237" s="28"/>
      <c r="U237" s="28"/>
      <c r="V237" s="70"/>
      <c r="W237" s="70"/>
      <c r="X237" s="149"/>
      <c r="Y237" s="28"/>
      <c r="Z237" s="28"/>
      <c r="AA237" s="77"/>
      <c r="AB237" s="77"/>
      <c r="AC237" s="28"/>
      <c r="AD237" s="74"/>
      <c r="AE237" s="36"/>
      <c r="AF237" s="28"/>
      <c r="AG237" s="28"/>
      <c r="AH237" s="28"/>
      <c r="AI237" s="28"/>
      <c r="AJ237" s="28"/>
      <c r="AK237" s="28"/>
      <c r="AL237" s="18"/>
      <c r="AM237" s="18"/>
      <c r="AN237" s="18"/>
      <c r="AO237" s="227"/>
      <c r="AP237" s="212"/>
      <c r="AQ237" s="212"/>
      <c r="AR237" s="212"/>
      <c r="AS237" s="84"/>
      <c r="AT237" s="84"/>
      <c r="AU237" s="85"/>
      <c r="AV237" s="94"/>
      <c r="AW237" s="94"/>
      <c r="AX237" s="94"/>
      <c r="AY237" s="94"/>
      <c r="AZ237" s="94"/>
      <c r="BA237" s="94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</row>
    <row r="238" ht="12.75" customHeight="1">
      <c r="A238" s="18"/>
      <c r="B238" s="18"/>
      <c r="C238" s="18"/>
      <c r="D238" s="18"/>
      <c r="E238" s="18"/>
      <c r="F238" s="18"/>
      <c r="G238" s="28"/>
      <c r="H238" s="16"/>
      <c r="I238" s="28"/>
      <c r="J238" s="28"/>
      <c r="K238" s="28"/>
      <c r="L238" s="28"/>
      <c r="M238" s="28"/>
      <c r="N238" s="28"/>
      <c r="O238" s="28"/>
      <c r="P238" s="28"/>
      <c r="Q238" s="29"/>
      <c r="R238" s="28"/>
      <c r="S238" s="28"/>
      <c r="T238" s="28"/>
      <c r="U238" s="28"/>
      <c r="V238" s="70"/>
      <c r="W238" s="70"/>
      <c r="X238" s="149"/>
      <c r="Y238" s="28"/>
      <c r="Z238" s="28"/>
      <c r="AA238" s="77"/>
      <c r="AB238" s="77"/>
      <c r="AC238" s="28"/>
      <c r="AD238" s="74"/>
      <c r="AE238" s="36"/>
      <c r="AF238" s="28"/>
      <c r="AG238" s="28"/>
      <c r="AH238" s="28"/>
      <c r="AI238" s="28"/>
      <c r="AJ238" s="28"/>
      <c r="AK238" s="28"/>
      <c r="AL238" s="18"/>
      <c r="AM238" s="18"/>
      <c r="AN238" s="18"/>
      <c r="AO238" s="227"/>
      <c r="AP238" s="212"/>
      <c r="AQ238" s="212"/>
      <c r="AR238" s="212"/>
      <c r="AS238" s="84"/>
      <c r="AT238" s="84"/>
      <c r="AU238" s="85"/>
      <c r="AV238" s="94"/>
      <c r="AW238" s="94"/>
      <c r="AX238" s="94"/>
      <c r="AY238" s="94"/>
      <c r="AZ238" s="94"/>
      <c r="BA238" s="94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</row>
    <row r="239" ht="12.75" customHeight="1">
      <c r="A239" s="18"/>
      <c r="B239" s="18"/>
      <c r="C239" s="18"/>
      <c r="D239" s="18"/>
      <c r="E239" s="18"/>
      <c r="F239" s="1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9"/>
      <c r="R239" s="28"/>
      <c r="S239" s="28"/>
      <c r="T239" s="28"/>
      <c r="U239" s="28"/>
      <c r="V239" s="70"/>
      <c r="W239" s="70"/>
      <c r="X239" s="149"/>
      <c r="Y239" s="28"/>
      <c r="Z239" s="28"/>
      <c r="AA239" s="77"/>
      <c r="AB239" s="77"/>
      <c r="AC239" s="28"/>
      <c r="AD239" s="74"/>
      <c r="AE239" s="36"/>
      <c r="AF239" s="28"/>
      <c r="AG239" s="28"/>
      <c r="AH239" s="28"/>
      <c r="AI239" s="28"/>
      <c r="AJ239" s="28"/>
      <c r="AK239" s="28"/>
      <c r="AL239" s="18"/>
      <c r="AM239" s="18"/>
      <c r="AN239" s="18"/>
      <c r="AO239" s="227"/>
      <c r="AP239" s="212"/>
      <c r="AQ239" s="212"/>
      <c r="AR239" s="212"/>
      <c r="AS239" s="84"/>
      <c r="AT239" s="84"/>
      <c r="AU239" s="85"/>
      <c r="AV239" s="94"/>
      <c r="AW239" s="94"/>
      <c r="AX239" s="94"/>
      <c r="AY239" s="94"/>
      <c r="AZ239" s="94"/>
      <c r="BA239" s="94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</row>
    <row r="240" ht="12.75" customHeight="1">
      <c r="A240" s="18"/>
      <c r="B240" s="18"/>
      <c r="C240" s="18"/>
      <c r="D240" s="18"/>
      <c r="E240" s="18"/>
      <c r="F240" s="1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9"/>
      <c r="R240" s="28"/>
      <c r="S240" s="28"/>
      <c r="T240" s="28"/>
      <c r="U240" s="28"/>
      <c r="V240" s="70"/>
      <c r="W240" s="70"/>
      <c r="X240" s="149"/>
      <c r="Y240" s="28"/>
      <c r="Z240" s="28"/>
      <c r="AA240" s="77"/>
      <c r="AB240" s="77"/>
      <c r="AC240" s="28"/>
      <c r="AD240" s="74"/>
      <c r="AE240" s="36"/>
      <c r="AF240" s="28"/>
      <c r="AG240" s="28"/>
      <c r="AH240" s="28"/>
      <c r="AI240" s="28"/>
      <c r="AJ240" s="28"/>
      <c r="AK240" s="28"/>
      <c r="AL240" s="18"/>
      <c r="AM240" s="18"/>
      <c r="AN240" s="18"/>
      <c r="AO240" s="227"/>
      <c r="AP240" s="212"/>
      <c r="AQ240" s="212"/>
      <c r="AR240" s="212"/>
      <c r="AS240" s="84"/>
      <c r="AT240" s="84"/>
      <c r="AU240" s="85"/>
      <c r="AV240" s="94"/>
      <c r="AW240" s="94"/>
      <c r="AX240" s="94"/>
      <c r="AY240" s="94"/>
      <c r="AZ240" s="94"/>
      <c r="BA240" s="94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</row>
    <row r="241" ht="12.75" customHeight="1">
      <c r="A241" s="18"/>
      <c r="B241" s="18"/>
      <c r="C241" s="18"/>
      <c r="D241" s="18"/>
      <c r="E241" s="18"/>
      <c r="F241" s="1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9"/>
      <c r="R241" s="28"/>
      <c r="S241" s="28"/>
      <c r="T241" s="28"/>
      <c r="U241" s="28"/>
      <c r="V241" s="70"/>
      <c r="W241" s="70"/>
      <c r="X241" s="149"/>
      <c r="Y241" s="28"/>
      <c r="Z241" s="28"/>
      <c r="AA241" s="77"/>
      <c r="AB241" s="77"/>
      <c r="AC241" s="28"/>
      <c r="AD241" s="74"/>
      <c r="AE241" s="36"/>
      <c r="AF241" s="28"/>
      <c r="AG241" s="28"/>
      <c r="AH241" s="28"/>
      <c r="AI241" s="28"/>
      <c r="AJ241" s="28"/>
      <c r="AK241" s="28"/>
      <c r="AL241" s="18"/>
      <c r="AM241" s="18"/>
      <c r="AN241" s="18"/>
      <c r="AO241" s="227"/>
      <c r="AP241" s="212"/>
      <c r="AQ241" s="212"/>
      <c r="AR241" s="212"/>
      <c r="AS241" s="84"/>
      <c r="AT241" s="84"/>
      <c r="AU241" s="85"/>
      <c r="AV241" s="94"/>
      <c r="AW241" s="94"/>
      <c r="AX241" s="94"/>
      <c r="AY241" s="94"/>
      <c r="AZ241" s="94"/>
      <c r="BA241" s="94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</row>
    <row r="242" ht="12.75" customHeight="1">
      <c r="A242" s="18"/>
      <c r="B242" s="18"/>
      <c r="C242" s="18"/>
      <c r="D242" s="18"/>
      <c r="E242" s="18"/>
      <c r="F242" s="1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9"/>
      <c r="R242" s="28"/>
      <c r="S242" s="28"/>
      <c r="T242" s="28"/>
      <c r="U242" s="28"/>
      <c r="V242" s="70"/>
      <c r="W242" s="70"/>
      <c r="X242" s="149"/>
      <c r="Y242" s="28"/>
      <c r="Z242" s="28"/>
      <c r="AA242" s="77"/>
      <c r="AB242" s="77"/>
      <c r="AC242" s="28"/>
      <c r="AD242" s="74"/>
      <c r="AE242" s="36"/>
      <c r="AF242" s="28"/>
      <c r="AG242" s="28"/>
      <c r="AH242" s="28"/>
      <c r="AI242" s="28"/>
      <c r="AJ242" s="28"/>
      <c r="AK242" s="28"/>
      <c r="AL242" s="18"/>
      <c r="AM242" s="18"/>
      <c r="AN242" s="18"/>
      <c r="AO242" s="227"/>
      <c r="AP242" s="212"/>
      <c r="AQ242" s="212"/>
      <c r="AR242" s="212"/>
      <c r="AS242" s="84"/>
      <c r="AT242" s="84"/>
      <c r="AU242" s="85"/>
      <c r="AV242" s="94"/>
      <c r="AW242" s="94"/>
      <c r="AX242" s="94"/>
      <c r="AY242" s="94"/>
      <c r="AZ242" s="94"/>
      <c r="BA242" s="94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</row>
    <row r="243" ht="12.75" customHeight="1">
      <c r="A243" s="18"/>
      <c r="B243" s="18"/>
      <c r="C243" s="18"/>
      <c r="D243" s="18"/>
      <c r="E243" s="18"/>
      <c r="F243" s="1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9"/>
      <c r="R243" s="28"/>
      <c r="S243" s="28"/>
      <c r="T243" s="28"/>
      <c r="U243" s="28"/>
      <c r="V243" s="70"/>
      <c r="W243" s="70"/>
      <c r="X243" s="149"/>
      <c r="Y243" s="28"/>
      <c r="Z243" s="28"/>
      <c r="AA243" s="77"/>
      <c r="AB243" s="77"/>
      <c r="AC243" s="28"/>
      <c r="AD243" s="74"/>
      <c r="AE243" s="36"/>
      <c r="AF243" s="28"/>
      <c r="AG243" s="28"/>
      <c r="AH243" s="28"/>
      <c r="AI243" s="28"/>
      <c r="AJ243" s="28"/>
      <c r="AK243" s="28"/>
      <c r="AL243" s="18"/>
      <c r="AM243" s="18"/>
      <c r="AN243" s="18"/>
      <c r="AO243" s="227"/>
      <c r="AP243" s="212"/>
      <c r="AQ243" s="212"/>
      <c r="AR243" s="212"/>
      <c r="AS243" s="84"/>
      <c r="AT243" s="84"/>
      <c r="AU243" s="85"/>
      <c r="AV243" s="94"/>
      <c r="AW243" s="94"/>
      <c r="AX243" s="94"/>
      <c r="AY243" s="94"/>
      <c r="AZ243" s="94"/>
      <c r="BA243" s="94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</row>
    <row r="244" ht="12.75" customHeight="1">
      <c r="A244" s="18"/>
      <c r="B244" s="18"/>
      <c r="C244" s="18"/>
      <c r="D244" s="18"/>
      <c r="E244" s="18"/>
      <c r="F244" s="1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9"/>
      <c r="R244" s="28"/>
      <c r="S244" s="28"/>
      <c r="T244" s="28"/>
      <c r="U244" s="28"/>
      <c r="V244" s="70"/>
      <c r="W244" s="70"/>
      <c r="X244" s="149"/>
      <c r="Y244" s="28"/>
      <c r="Z244" s="28"/>
      <c r="AA244" s="77"/>
      <c r="AB244" s="77"/>
      <c r="AC244" s="28"/>
      <c r="AD244" s="74"/>
      <c r="AE244" s="36"/>
      <c r="AF244" s="28"/>
      <c r="AG244" s="28"/>
      <c r="AH244" s="28"/>
      <c r="AI244" s="28"/>
      <c r="AJ244" s="28"/>
      <c r="AK244" s="28"/>
      <c r="AL244" s="18"/>
      <c r="AM244" s="18"/>
      <c r="AN244" s="18"/>
      <c r="AO244" s="227"/>
      <c r="AP244" s="212"/>
      <c r="AQ244" s="212"/>
      <c r="AR244" s="212"/>
      <c r="AS244" s="84"/>
      <c r="AT244" s="84"/>
      <c r="AU244" s="85"/>
      <c r="AV244" s="94"/>
      <c r="AW244" s="94"/>
      <c r="AX244" s="94"/>
      <c r="AY244" s="94"/>
      <c r="AZ244" s="94"/>
      <c r="BA244" s="94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</row>
    <row r="245" ht="12.75" customHeight="1">
      <c r="A245" s="18"/>
      <c r="B245" s="18"/>
      <c r="C245" s="18"/>
      <c r="D245" s="18"/>
      <c r="E245" s="18"/>
      <c r="F245" s="1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9"/>
      <c r="R245" s="28"/>
      <c r="S245" s="28"/>
      <c r="T245" s="28"/>
      <c r="U245" s="28"/>
      <c r="V245" s="70"/>
      <c r="W245" s="70"/>
      <c r="X245" s="149"/>
      <c r="Y245" s="28"/>
      <c r="Z245" s="28"/>
      <c r="AA245" s="77"/>
      <c r="AB245" s="77"/>
      <c r="AC245" s="28"/>
      <c r="AD245" s="74"/>
      <c r="AE245" s="36"/>
      <c r="AF245" s="28"/>
      <c r="AG245" s="28"/>
      <c r="AH245" s="28"/>
      <c r="AI245" s="28"/>
      <c r="AJ245" s="28"/>
      <c r="AK245" s="28"/>
      <c r="AL245" s="18"/>
      <c r="AM245" s="18"/>
      <c r="AN245" s="18"/>
      <c r="AO245" s="227"/>
      <c r="AP245" s="212"/>
      <c r="AQ245" s="212"/>
      <c r="AR245" s="212"/>
      <c r="AS245" s="84"/>
      <c r="AT245" s="84"/>
      <c r="AU245" s="85"/>
      <c r="AV245" s="94"/>
      <c r="AW245" s="94"/>
      <c r="AX245" s="94"/>
      <c r="AY245" s="94"/>
      <c r="AZ245" s="94"/>
      <c r="BA245" s="94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</row>
    <row r="246" ht="12.75" customHeight="1">
      <c r="A246" s="18"/>
      <c r="B246" s="18"/>
      <c r="C246" s="18"/>
      <c r="D246" s="18"/>
      <c r="E246" s="18"/>
      <c r="F246" s="1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9"/>
      <c r="R246" s="28"/>
      <c r="S246" s="28"/>
      <c r="T246" s="28"/>
      <c r="U246" s="28"/>
      <c r="V246" s="70"/>
      <c r="W246" s="70"/>
      <c r="X246" s="149"/>
      <c r="Y246" s="28"/>
      <c r="Z246" s="28"/>
      <c r="AA246" s="77"/>
      <c r="AB246" s="77"/>
      <c r="AC246" s="28"/>
      <c r="AD246" s="74"/>
      <c r="AE246" s="36"/>
      <c r="AF246" s="28"/>
      <c r="AG246" s="28"/>
      <c r="AH246" s="28"/>
      <c r="AI246" s="28"/>
      <c r="AJ246" s="28"/>
      <c r="AK246" s="28"/>
      <c r="AL246" s="18"/>
      <c r="AM246" s="18"/>
      <c r="AN246" s="18"/>
      <c r="AO246" s="227"/>
      <c r="AP246" s="212"/>
      <c r="AQ246" s="212"/>
      <c r="AR246" s="212"/>
      <c r="AS246" s="84"/>
      <c r="AT246" s="84"/>
      <c r="AU246" s="85"/>
      <c r="AV246" s="94"/>
      <c r="AW246" s="94"/>
      <c r="AX246" s="94"/>
      <c r="AY246" s="94"/>
      <c r="AZ246" s="94"/>
      <c r="BA246" s="94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</row>
    <row r="247" ht="12.75" customHeight="1">
      <c r="A247" s="18"/>
      <c r="B247" s="18"/>
      <c r="C247" s="18"/>
      <c r="D247" s="18"/>
      <c r="E247" s="18"/>
      <c r="F247" s="1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9"/>
      <c r="R247" s="28"/>
      <c r="S247" s="28"/>
      <c r="T247" s="28"/>
      <c r="U247" s="28"/>
      <c r="V247" s="70"/>
      <c r="W247" s="70"/>
      <c r="X247" s="149"/>
      <c r="Y247" s="28"/>
      <c r="Z247" s="28"/>
      <c r="AA247" s="77"/>
      <c r="AB247" s="77"/>
      <c r="AC247" s="28"/>
      <c r="AD247" s="74"/>
      <c r="AE247" s="36"/>
      <c r="AF247" s="28"/>
      <c r="AG247" s="28"/>
      <c r="AH247" s="28"/>
      <c r="AI247" s="28"/>
      <c r="AJ247" s="28"/>
      <c r="AK247" s="28"/>
      <c r="AL247" s="18"/>
      <c r="AM247" s="18"/>
      <c r="AN247" s="18"/>
      <c r="AO247" s="227"/>
      <c r="AP247" s="212"/>
      <c r="AQ247" s="212"/>
      <c r="AR247" s="212"/>
      <c r="AS247" s="84"/>
      <c r="AT247" s="84"/>
      <c r="AU247" s="85"/>
      <c r="AV247" s="94"/>
      <c r="AW247" s="94"/>
      <c r="AX247" s="94"/>
      <c r="AY247" s="94"/>
      <c r="AZ247" s="94"/>
      <c r="BA247" s="94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</row>
    <row r="248" ht="12.75" customHeight="1">
      <c r="A248" s="18"/>
      <c r="B248" s="18"/>
      <c r="C248" s="18"/>
      <c r="D248" s="18"/>
      <c r="E248" s="18"/>
      <c r="F248" s="1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9"/>
      <c r="R248" s="28"/>
      <c r="S248" s="28"/>
      <c r="T248" s="28"/>
      <c r="U248" s="28"/>
      <c r="V248" s="70"/>
      <c r="W248" s="70"/>
      <c r="X248" s="149"/>
      <c r="Y248" s="28"/>
      <c r="Z248" s="28"/>
      <c r="AA248" s="77"/>
      <c r="AB248" s="77"/>
      <c r="AC248" s="28"/>
      <c r="AD248" s="74"/>
      <c r="AE248" s="36"/>
      <c r="AF248" s="28"/>
      <c r="AG248" s="28"/>
      <c r="AH248" s="28"/>
      <c r="AI248" s="28"/>
      <c r="AJ248" s="28"/>
      <c r="AK248" s="28"/>
      <c r="AL248" s="18"/>
      <c r="AM248" s="18"/>
      <c r="AN248" s="18"/>
      <c r="AO248" s="227"/>
      <c r="AP248" s="212"/>
      <c r="AQ248" s="212"/>
      <c r="AR248" s="212"/>
      <c r="AS248" s="84"/>
      <c r="AT248" s="84"/>
      <c r="AU248" s="85"/>
      <c r="AV248" s="94"/>
      <c r="AW248" s="94"/>
      <c r="AX248" s="94"/>
      <c r="AY248" s="94"/>
      <c r="AZ248" s="94"/>
      <c r="BA248" s="94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</row>
    <row r="249" ht="12.75" customHeight="1">
      <c r="A249" s="18"/>
      <c r="B249" s="18"/>
      <c r="C249" s="18"/>
      <c r="D249" s="18"/>
      <c r="E249" s="18"/>
      <c r="F249" s="1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9"/>
      <c r="R249" s="28"/>
      <c r="S249" s="28"/>
      <c r="T249" s="28"/>
      <c r="U249" s="28"/>
      <c r="V249" s="70"/>
      <c r="W249" s="70"/>
      <c r="X249" s="149"/>
      <c r="Y249" s="28"/>
      <c r="Z249" s="28"/>
      <c r="AA249" s="77"/>
      <c r="AB249" s="77"/>
      <c r="AC249" s="28"/>
      <c r="AD249" s="74"/>
      <c r="AE249" s="36"/>
      <c r="AF249" s="28"/>
      <c r="AG249" s="28"/>
      <c r="AH249" s="28"/>
      <c r="AI249" s="28"/>
      <c r="AJ249" s="28"/>
      <c r="AK249" s="28"/>
      <c r="AL249" s="18"/>
      <c r="AM249" s="18"/>
      <c r="AN249" s="18"/>
      <c r="AO249" s="227"/>
      <c r="AP249" s="212"/>
      <c r="AQ249" s="212"/>
      <c r="AR249" s="212"/>
      <c r="AS249" s="84"/>
      <c r="AT249" s="84"/>
      <c r="AU249" s="85"/>
      <c r="AV249" s="94"/>
      <c r="AW249" s="94"/>
      <c r="AX249" s="94"/>
      <c r="AY249" s="94"/>
      <c r="AZ249" s="94"/>
      <c r="BA249" s="94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</row>
    <row r="250" ht="12.75" customHeight="1">
      <c r="A250" s="18"/>
      <c r="B250" s="18"/>
      <c r="C250" s="18"/>
      <c r="D250" s="18"/>
      <c r="E250" s="18"/>
      <c r="F250" s="1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9"/>
      <c r="R250" s="28"/>
      <c r="S250" s="28"/>
      <c r="T250" s="28"/>
      <c r="U250" s="28"/>
      <c r="V250" s="70"/>
      <c r="W250" s="70"/>
      <c r="X250" s="149"/>
      <c r="Y250" s="28"/>
      <c r="Z250" s="28"/>
      <c r="AA250" s="77"/>
      <c r="AB250" s="77"/>
      <c r="AC250" s="28"/>
      <c r="AD250" s="74"/>
      <c r="AE250" s="36"/>
      <c r="AF250" s="28"/>
      <c r="AG250" s="28"/>
      <c r="AH250" s="28"/>
      <c r="AI250" s="28"/>
      <c r="AJ250" s="28"/>
      <c r="AK250" s="28"/>
      <c r="AL250" s="18"/>
      <c r="AM250" s="18"/>
      <c r="AN250" s="18"/>
      <c r="AO250" s="227"/>
      <c r="AP250" s="212"/>
      <c r="AQ250" s="212"/>
      <c r="AR250" s="212"/>
      <c r="AS250" s="84"/>
      <c r="AT250" s="84"/>
      <c r="AU250" s="85"/>
      <c r="AV250" s="94"/>
      <c r="AW250" s="94"/>
      <c r="AX250" s="94"/>
      <c r="AY250" s="94"/>
      <c r="AZ250" s="94"/>
      <c r="BA250" s="94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</row>
    <row r="251" ht="12.75" customHeight="1">
      <c r="A251" s="18"/>
      <c r="B251" s="18"/>
      <c r="C251" s="18"/>
      <c r="D251" s="18"/>
      <c r="E251" s="18"/>
      <c r="F251" s="1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9"/>
      <c r="R251" s="28"/>
      <c r="S251" s="28"/>
      <c r="T251" s="28"/>
      <c r="U251" s="28"/>
      <c r="V251" s="70"/>
      <c r="W251" s="70"/>
      <c r="X251" s="149"/>
      <c r="Y251" s="28"/>
      <c r="Z251" s="28"/>
      <c r="AA251" s="77"/>
      <c r="AB251" s="77"/>
      <c r="AC251" s="28"/>
      <c r="AD251" s="74"/>
      <c r="AE251" s="36"/>
      <c r="AF251" s="28"/>
      <c r="AG251" s="28"/>
      <c r="AH251" s="28"/>
      <c r="AI251" s="28"/>
      <c r="AJ251" s="28"/>
      <c r="AK251" s="28"/>
      <c r="AL251" s="18"/>
      <c r="AM251" s="18"/>
      <c r="AN251" s="18"/>
      <c r="AO251" s="227"/>
      <c r="AP251" s="212"/>
      <c r="AQ251" s="212"/>
      <c r="AR251" s="212"/>
      <c r="AS251" s="84"/>
      <c r="AT251" s="84"/>
      <c r="AU251" s="85"/>
      <c r="AV251" s="94"/>
      <c r="AW251" s="94"/>
      <c r="AX251" s="94"/>
      <c r="AY251" s="94"/>
      <c r="AZ251" s="94"/>
      <c r="BA251" s="94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</row>
    <row r="252" ht="12.75" customHeight="1">
      <c r="A252" s="18"/>
      <c r="B252" s="18"/>
      <c r="C252" s="18"/>
      <c r="D252" s="18"/>
      <c r="E252" s="18"/>
      <c r="F252" s="1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9"/>
      <c r="R252" s="28"/>
      <c r="S252" s="28"/>
      <c r="T252" s="28"/>
      <c r="U252" s="28"/>
      <c r="V252" s="70"/>
      <c r="W252" s="70"/>
      <c r="X252" s="149"/>
      <c r="Y252" s="28"/>
      <c r="Z252" s="28"/>
      <c r="AA252" s="77"/>
      <c r="AB252" s="77"/>
      <c r="AC252" s="28"/>
      <c r="AD252" s="74"/>
      <c r="AE252" s="36"/>
      <c r="AF252" s="28"/>
      <c r="AG252" s="28"/>
      <c r="AH252" s="28"/>
      <c r="AI252" s="28"/>
      <c r="AJ252" s="28"/>
      <c r="AK252" s="28"/>
      <c r="AL252" s="18"/>
      <c r="AM252" s="18"/>
      <c r="AN252" s="18"/>
      <c r="AO252" s="227"/>
      <c r="AP252" s="212"/>
      <c r="AQ252" s="212"/>
      <c r="AR252" s="212"/>
      <c r="AS252" s="84"/>
      <c r="AT252" s="84"/>
      <c r="AU252" s="85"/>
      <c r="AV252" s="94"/>
      <c r="AW252" s="94"/>
      <c r="AX252" s="94"/>
      <c r="AY252" s="94"/>
      <c r="AZ252" s="94"/>
      <c r="BA252" s="94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</row>
    <row r="253" ht="12.75" customHeight="1">
      <c r="A253" s="18"/>
      <c r="B253" s="18"/>
      <c r="C253" s="18"/>
      <c r="D253" s="18"/>
      <c r="E253" s="18"/>
      <c r="F253" s="1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9"/>
      <c r="R253" s="28"/>
      <c r="S253" s="28"/>
      <c r="T253" s="28"/>
      <c r="U253" s="28"/>
      <c r="V253" s="70"/>
      <c r="W253" s="70"/>
      <c r="X253" s="149"/>
      <c r="Y253" s="28"/>
      <c r="Z253" s="28"/>
      <c r="AA253" s="77"/>
      <c r="AB253" s="77"/>
      <c r="AC253" s="28"/>
      <c r="AD253" s="74"/>
      <c r="AE253" s="36"/>
      <c r="AF253" s="28"/>
      <c r="AG253" s="28"/>
      <c r="AH253" s="28"/>
      <c r="AI253" s="28"/>
      <c r="AJ253" s="28"/>
      <c r="AK253" s="28"/>
      <c r="AL253" s="18"/>
      <c r="AM253" s="18"/>
      <c r="AN253" s="18"/>
      <c r="AO253" s="227"/>
      <c r="AP253" s="212"/>
      <c r="AQ253" s="212"/>
      <c r="AR253" s="212"/>
      <c r="AS253" s="84"/>
      <c r="AT253" s="84"/>
      <c r="AU253" s="85"/>
      <c r="AV253" s="94"/>
      <c r="AW253" s="94"/>
      <c r="AX253" s="94"/>
      <c r="AY253" s="94"/>
      <c r="AZ253" s="94"/>
      <c r="BA253" s="94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</row>
    <row r="254" ht="12.75" customHeight="1">
      <c r="A254" s="18"/>
      <c r="B254" s="18"/>
      <c r="C254" s="18"/>
      <c r="D254" s="18"/>
      <c r="E254" s="18"/>
      <c r="F254" s="1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9"/>
      <c r="R254" s="28"/>
      <c r="S254" s="28"/>
      <c r="T254" s="28"/>
      <c r="U254" s="28"/>
      <c r="V254" s="70"/>
      <c r="W254" s="70"/>
      <c r="X254" s="149"/>
      <c r="Y254" s="28"/>
      <c r="Z254" s="28"/>
      <c r="AA254" s="77"/>
      <c r="AB254" s="77"/>
      <c r="AC254" s="28"/>
      <c r="AD254" s="74"/>
      <c r="AE254" s="36"/>
      <c r="AF254" s="28"/>
      <c r="AG254" s="28"/>
      <c r="AH254" s="28"/>
      <c r="AI254" s="28"/>
      <c r="AJ254" s="28"/>
      <c r="AK254" s="28"/>
      <c r="AL254" s="18"/>
      <c r="AM254" s="18"/>
      <c r="AN254" s="18"/>
      <c r="AO254" s="227"/>
      <c r="AP254" s="212"/>
      <c r="AQ254" s="212"/>
      <c r="AR254" s="212"/>
      <c r="AS254" s="84"/>
      <c r="AT254" s="84"/>
      <c r="AU254" s="85"/>
      <c r="AV254" s="94"/>
      <c r="AW254" s="94"/>
      <c r="AX254" s="94"/>
      <c r="AY254" s="94"/>
      <c r="AZ254" s="94"/>
      <c r="BA254" s="94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</row>
    <row r="255" ht="12.75" customHeight="1">
      <c r="A255" s="18"/>
      <c r="B255" s="18"/>
      <c r="C255" s="18"/>
      <c r="D255" s="18"/>
      <c r="E255" s="18"/>
      <c r="F255" s="1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9"/>
      <c r="R255" s="28"/>
      <c r="S255" s="28"/>
      <c r="T255" s="28"/>
      <c r="U255" s="28"/>
      <c r="V255" s="70"/>
      <c r="W255" s="70"/>
      <c r="X255" s="149"/>
      <c r="Y255" s="28"/>
      <c r="Z255" s="28"/>
      <c r="AA255" s="77"/>
      <c r="AB255" s="77"/>
      <c r="AC255" s="28"/>
      <c r="AD255" s="74"/>
      <c r="AE255" s="36"/>
      <c r="AF255" s="28"/>
      <c r="AG255" s="28"/>
      <c r="AH255" s="28"/>
      <c r="AI255" s="28"/>
      <c r="AJ255" s="28"/>
      <c r="AK255" s="28"/>
      <c r="AL255" s="18"/>
      <c r="AM255" s="18"/>
      <c r="AN255" s="18"/>
      <c r="AO255" s="227"/>
      <c r="AP255" s="212"/>
      <c r="AQ255" s="212"/>
      <c r="AR255" s="212"/>
      <c r="AS255" s="84"/>
      <c r="AT255" s="84"/>
      <c r="AU255" s="85"/>
      <c r="AV255" s="94"/>
      <c r="AW255" s="94"/>
      <c r="AX255" s="94"/>
      <c r="AY255" s="94"/>
      <c r="AZ255" s="94"/>
      <c r="BA255" s="94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</row>
    <row r="256" ht="12.75" customHeight="1">
      <c r="A256" s="18"/>
      <c r="B256" s="18"/>
      <c r="C256" s="18"/>
      <c r="D256" s="18"/>
      <c r="E256" s="18"/>
      <c r="F256" s="1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9"/>
      <c r="R256" s="28"/>
      <c r="S256" s="28"/>
      <c r="T256" s="28"/>
      <c r="U256" s="28"/>
      <c r="V256" s="70"/>
      <c r="W256" s="70"/>
      <c r="X256" s="149"/>
      <c r="Y256" s="28"/>
      <c r="Z256" s="28"/>
      <c r="AA256" s="77"/>
      <c r="AB256" s="77"/>
      <c r="AC256" s="28"/>
      <c r="AD256" s="74"/>
      <c r="AE256" s="36"/>
      <c r="AF256" s="28"/>
      <c r="AG256" s="28"/>
      <c r="AH256" s="28"/>
      <c r="AI256" s="28"/>
      <c r="AJ256" s="28"/>
      <c r="AK256" s="28"/>
      <c r="AL256" s="18"/>
      <c r="AM256" s="18"/>
      <c r="AN256" s="18"/>
      <c r="AO256" s="227"/>
      <c r="AP256" s="212"/>
      <c r="AQ256" s="212"/>
      <c r="AR256" s="212"/>
      <c r="AS256" s="84"/>
      <c r="AT256" s="84"/>
      <c r="AU256" s="85"/>
      <c r="AV256" s="94"/>
      <c r="AW256" s="94"/>
      <c r="AX256" s="94"/>
      <c r="AY256" s="94"/>
      <c r="AZ256" s="94"/>
      <c r="BA256" s="94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</row>
    <row r="257" ht="12.75" customHeight="1">
      <c r="A257" s="18"/>
      <c r="B257" s="18"/>
      <c r="C257" s="18"/>
      <c r="D257" s="18"/>
      <c r="E257" s="18"/>
      <c r="F257" s="1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9"/>
      <c r="R257" s="28"/>
      <c r="S257" s="28"/>
      <c r="T257" s="28"/>
      <c r="U257" s="28"/>
      <c r="V257" s="70"/>
      <c r="W257" s="70"/>
      <c r="X257" s="149"/>
      <c r="Y257" s="28"/>
      <c r="Z257" s="28"/>
      <c r="AA257" s="77"/>
      <c r="AB257" s="77"/>
      <c r="AC257" s="28"/>
      <c r="AD257" s="74"/>
      <c r="AE257" s="36"/>
      <c r="AF257" s="28"/>
      <c r="AG257" s="28"/>
      <c r="AH257" s="28"/>
      <c r="AI257" s="28"/>
      <c r="AJ257" s="28"/>
      <c r="AK257" s="28"/>
      <c r="AL257" s="18"/>
      <c r="AM257" s="18"/>
      <c r="AN257" s="18"/>
      <c r="AO257" s="227"/>
      <c r="AP257" s="212"/>
      <c r="AQ257" s="212"/>
      <c r="AR257" s="212"/>
      <c r="AS257" s="84"/>
      <c r="AT257" s="84"/>
      <c r="AU257" s="85"/>
      <c r="AV257" s="94"/>
      <c r="AW257" s="94"/>
      <c r="AX257" s="94"/>
      <c r="AY257" s="94"/>
      <c r="AZ257" s="94"/>
      <c r="BA257" s="94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</row>
    <row r="258" ht="12.75" customHeight="1">
      <c r="A258" s="18"/>
      <c r="B258" s="18"/>
      <c r="C258" s="18"/>
      <c r="D258" s="18"/>
      <c r="E258" s="18"/>
      <c r="F258" s="1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9"/>
      <c r="R258" s="28"/>
      <c r="S258" s="28"/>
      <c r="T258" s="28"/>
      <c r="U258" s="28"/>
      <c r="V258" s="70"/>
      <c r="W258" s="70"/>
      <c r="X258" s="149"/>
      <c r="Y258" s="28"/>
      <c r="Z258" s="28"/>
      <c r="AA258" s="77"/>
      <c r="AB258" s="77"/>
      <c r="AC258" s="28"/>
      <c r="AD258" s="74"/>
      <c r="AE258" s="36"/>
      <c r="AF258" s="28"/>
      <c r="AG258" s="28"/>
      <c r="AH258" s="28"/>
      <c r="AI258" s="28"/>
      <c r="AJ258" s="28"/>
      <c r="AK258" s="28"/>
      <c r="AL258" s="18"/>
      <c r="AM258" s="18"/>
      <c r="AN258" s="18"/>
      <c r="AO258" s="227"/>
      <c r="AP258" s="212"/>
      <c r="AQ258" s="212"/>
      <c r="AR258" s="212"/>
      <c r="AS258" s="84"/>
      <c r="AT258" s="84"/>
      <c r="AU258" s="85"/>
      <c r="AV258" s="94"/>
      <c r="AW258" s="94"/>
      <c r="AX258" s="94"/>
      <c r="AY258" s="94"/>
      <c r="AZ258" s="94"/>
      <c r="BA258" s="94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</row>
    <row r="259" ht="12.75" customHeight="1">
      <c r="A259" s="18"/>
      <c r="B259" s="18"/>
      <c r="C259" s="18"/>
      <c r="D259" s="18"/>
      <c r="E259" s="18"/>
      <c r="F259" s="1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9"/>
      <c r="R259" s="28"/>
      <c r="S259" s="28"/>
      <c r="T259" s="28"/>
      <c r="U259" s="28"/>
      <c r="V259" s="70"/>
      <c r="W259" s="70"/>
      <c r="X259" s="149"/>
      <c r="Y259" s="28"/>
      <c r="Z259" s="28"/>
      <c r="AA259" s="77"/>
      <c r="AB259" s="77"/>
      <c r="AC259" s="28"/>
      <c r="AD259" s="74"/>
      <c r="AE259" s="36"/>
      <c r="AF259" s="28"/>
      <c r="AG259" s="28"/>
      <c r="AH259" s="28"/>
      <c r="AI259" s="28"/>
      <c r="AJ259" s="28"/>
      <c r="AK259" s="28"/>
      <c r="AL259" s="18"/>
      <c r="AM259" s="18"/>
      <c r="AN259" s="18"/>
      <c r="AO259" s="227"/>
      <c r="AP259" s="212"/>
      <c r="AQ259" s="212"/>
      <c r="AR259" s="212"/>
      <c r="AS259" s="84"/>
      <c r="AT259" s="84"/>
      <c r="AU259" s="85"/>
      <c r="AV259" s="94"/>
      <c r="AW259" s="94"/>
      <c r="AX259" s="94"/>
      <c r="AY259" s="94"/>
      <c r="AZ259" s="94"/>
      <c r="BA259" s="94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</row>
    <row r="260" ht="12.75" customHeight="1">
      <c r="A260" s="18"/>
      <c r="B260" s="18"/>
      <c r="C260" s="18"/>
      <c r="D260" s="18"/>
      <c r="E260" s="18"/>
      <c r="F260" s="1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9"/>
      <c r="R260" s="28"/>
      <c r="S260" s="28"/>
      <c r="T260" s="28"/>
      <c r="U260" s="28"/>
      <c r="V260" s="70"/>
      <c r="W260" s="70"/>
      <c r="X260" s="149"/>
      <c r="Y260" s="28"/>
      <c r="Z260" s="28"/>
      <c r="AA260" s="77"/>
      <c r="AB260" s="77"/>
      <c r="AC260" s="28"/>
      <c r="AD260" s="74"/>
      <c r="AE260" s="36"/>
      <c r="AF260" s="28"/>
      <c r="AG260" s="28"/>
      <c r="AH260" s="28"/>
      <c r="AI260" s="28"/>
      <c r="AJ260" s="28"/>
      <c r="AK260" s="28"/>
      <c r="AL260" s="18"/>
      <c r="AM260" s="18"/>
      <c r="AN260" s="18"/>
      <c r="AO260" s="227"/>
      <c r="AP260" s="212"/>
      <c r="AQ260" s="212"/>
      <c r="AR260" s="212"/>
      <c r="AS260" s="84"/>
      <c r="AT260" s="84"/>
      <c r="AU260" s="85"/>
      <c r="AV260" s="94"/>
      <c r="AW260" s="94"/>
      <c r="AX260" s="94"/>
      <c r="AY260" s="94"/>
      <c r="AZ260" s="94"/>
      <c r="BA260" s="94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</row>
    <row r="261" ht="12.75" customHeight="1">
      <c r="A261" s="18"/>
      <c r="B261" s="18"/>
      <c r="C261" s="18"/>
      <c r="D261" s="18"/>
      <c r="E261" s="18"/>
      <c r="F261" s="1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9"/>
      <c r="R261" s="28"/>
      <c r="S261" s="28"/>
      <c r="T261" s="28"/>
      <c r="U261" s="28"/>
      <c r="V261" s="70"/>
      <c r="W261" s="70"/>
      <c r="X261" s="149"/>
      <c r="Y261" s="28"/>
      <c r="Z261" s="28"/>
      <c r="AA261" s="77"/>
      <c r="AB261" s="77"/>
      <c r="AC261" s="28"/>
      <c r="AD261" s="74"/>
      <c r="AE261" s="36"/>
      <c r="AF261" s="28"/>
      <c r="AG261" s="28"/>
      <c r="AH261" s="28"/>
      <c r="AI261" s="28"/>
      <c r="AJ261" s="28"/>
      <c r="AK261" s="28"/>
      <c r="AL261" s="18"/>
      <c r="AM261" s="18"/>
      <c r="AN261" s="18"/>
      <c r="AO261" s="227"/>
      <c r="AP261" s="212"/>
      <c r="AQ261" s="212"/>
      <c r="AR261" s="212"/>
      <c r="AS261" s="84"/>
      <c r="AT261" s="84"/>
      <c r="AU261" s="85"/>
      <c r="AV261" s="94"/>
      <c r="AW261" s="94"/>
      <c r="AX261" s="94"/>
      <c r="AY261" s="94"/>
      <c r="AZ261" s="94"/>
      <c r="BA261" s="94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</row>
    <row r="262" ht="12.75" customHeight="1">
      <c r="A262" s="18"/>
      <c r="B262" s="18"/>
      <c r="C262" s="18"/>
      <c r="D262" s="18"/>
      <c r="E262" s="18"/>
      <c r="F262" s="1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9"/>
      <c r="R262" s="28"/>
      <c r="S262" s="28"/>
      <c r="T262" s="28"/>
      <c r="U262" s="28"/>
      <c r="V262" s="70"/>
      <c r="W262" s="70"/>
      <c r="X262" s="149"/>
      <c r="Y262" s="28"/>
      <c r="Z262" s="28"/>
      <c r="AA262" s="77"/>
      <c r="AB262" s="77"/>
      <c r="AC262" s="28"/>
      <c r="AD262" s="74"/>
      <c r="AE262" s="36"/>
      <c r="AF262" s="28"/>
      <c r="AG262" s="28"/>
      <c r="AH262" s="28"/>
      <c r="AI262" s="28"/>
      <c r="AJ262" s="28"/>
      <c r="AK262" s="28"/>
      <c r="AL262" s="18"/>
      <c r="AM262" s="18"/>
      <c r="AN262" s="18"/>
      <c r="AO262" s="227"/>
      <c r="AP262" s="212"/>
      <c r="AQ262" s="212"/>
      <c r="AR262" s="212"/>
      <c r="AS262" s="84"/>
      <c r="AT262" s="84"/>
      <c r="AU262" s="85"/>
      <c r="AV262" s="94"/>
      <c r="AW262" s="94"/>
      <c r="AX262" s="94"/>
      <c r="AY262" s="94"/>
      <c r="AZ262" s="94"/>
      <c r="BA262" s="94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</row>
    <row r="263" ht="12.75" customHeight="1">
      <c r="A263" s="18"/>
      <c r="B263" s="18"/>
      <c r="C263" s="18"/>
      <c r="D263" s="18"/>
      <c r="E263" s="18"/>
      <c r="F263" s="1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9"/>
      <c r="R263" s="28"/>
      <c r="S263" s="28"/>
      <c r="T263" s="28"/>
      <c r="U263" s="28"/>
      <c r="V263" s="70"/>
      <c r="W263" s="70"/>
      <c r="X263" s="149"/>
      <c r="Y263" s="28"/>
      <c r="Z263" s="28"/>
      <c r="AA263" s="77"/>
      <c r="AB263" s="77"/>
      <c r="AC263" s="28"/>
      <c r="AD263" s="74"/>
      <c r="AE263" s="36"/>
      <c r="AF263" s="28"/>
      <c r="AG263" s="28"/>
      <c r="AH263" s="28"/>
      <c r="AI263" s="28"/>
      <c r="AJ263" s="28"/>
      <c r="AK263" s="28"/>
      <c r="AL263" s="18"/>
      <c r="AM263" s="18"/>
      <c r="AN263" s="18"/>
      <c r="AO263" s="227"/>
      <c r="AP263" s="212"/>
      <c r="AQ263" s="212"/>
      <c r="AR263" s="212"/>
      <c r="AS263" s="84"/>
      <c r="AT263" s="84"/>
      <c r="AU263" s="85"/>
      <c r="AV263" s="94"/>
      <c r="AW263" s="94"/>
      <c r="AX263" s="94"/>
      <c r="AY263" s="94"/>
      <c r="AZ263" s="94"/>
      <c r="BA263" s="94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</row>
    <row r="264" ht="12.75" customHeight="1">
      <c r="A264" s="18"/>
      <c r="B264" s="18"/>
      <c r="C264" s="18"/>
      <c r="D264" s="18"/>
      <c r="E264" s="18"/>
      <c r="F264" s="1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9"/>
      <c r="R264" s="28"/>
      <c r="S264" s="28"/>
      <c r="T264" s="28"/>
      <c r="U264" s="28"/>
      <c r="V264" s="70"/>
      <c r="W264" s="70"/>
      <c r="X264" s="149"/>
      <c r="Y264" s="28"/>
      <c r="Z264" s="28"/>
      <c r="AA264" s="77"/>
      <c r="AB264" s="77"/>
      <c r="AC264" s="28"/>
      <c r="AD264" s="74"/>
      <c r="AE264" s="36"/>
      <c r="AF264" s="28"/>
      <c r="AG264" s="28"/>
      <c r="AH264" s="28"/>
      <c r="AI264" s="28"/>
      <c r="AJ264" s="28"/>
      <c r="AK264" s="28"/>
      <c r="AL264" s="18"/>
      <c r="AM264" s="18"/>
      <c r="AN264" s="18"/>
      <c r="AO264" s="227"/>
      <c r="AP264" s="212"/>
      <c r="AQ264" s="212"/>
      <c r="AR264" s="212"/>
      <c r="AS264" s="84"/>
      <c r="AT264" s="84"/>
      <c r="AU264" s="85"/>
      <c r="AV264" s="94"/>
      <c r="AW264" s="94"/>
      <c r="AX264" s="94"/>
      <c r="AY264" s="94"/>
      <c r="AZ264" s="94"/>
      <c r="BA264" s="94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</row>
    <row r="265" ht="12.75" customHeight="1">
      <c r="A265" s="18"/>
      <c r="B265" s="18"/>
      <c r="C265" s="18"/>
      <c r="D265" s="18"/>
      <c r="E265" s="18"/>
      <c r="F265" s="1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9"/>
      <c r="R265" s="28"/>
      <c r="S265" s="28"/>
      <c r="T265" s="28"/>
      <c r="U265" s="28"/>
      <c r="V265" s="70"/>
      <c r="W265" s="70"/>
      <c r="X265" s="149"/>
      <c r="Y265" s="28"/>
      <c r="Z265" s="28"/>
      <c r="AA265" s="77"/>
      <c r="AB265" s="77"/>
      <c r="AC265" s="28"/>
      <c r="AD265" s="74"/>
      <c r="AE265" s="36"/>
      <c r="AF265" s="28"/>
      <c r="AG265" s="28"/>
      <c r="AH265" s="28"/>
      <c r="AI265" s="28"/>
      <c r="AJ265" s="28"/>
      <c r="AK265" s="28"/>
      <c r="AL265" s="18"/>
      <c r="AM265" s="18"/>
      <c r="AN265" s="18"/>
      <c r="AO265" s="227"/>
      <c r="AP265" s="212"/>
      <c r="AQ265" s="212"/>
      <c r="AR265" s="212"/>
      <c r="AS265" s="84"/>
      <c r="AT265" s="84"/>
      <c r="AU265" s="85"/>
      <c r="AV265" s="94"/>
      <c r="AW265" s="94"/>
      <c r="AX265" s="94"/>
      <c r="AY265" s="94"/>
      <c r="AZ265" s="94"/>
      <c r="BA265" s="94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</row>
    <row r="266" ht="12.75" customHeight="1">
      <c r="A266" s="18"/>
      <c r="B266" s="18"/>
      <c r="C266" s="18"/>
      <c r="D266" s="18"/>
      <c r="E266" s="18"/>
      <c r="F266" s="1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9"/>
      <c r="R266" s="28"/>
      <c r="S266" s="28"/>
      <c r="T266" s="28"/>
      <c r="U266" s="28"/>
      <c r="V266" s="70"/>
      <c r="W266" s="70"/>
      <c r="X266" s="149"/>
      <c r="Y266" s="28"/>
      <c r="Z266" s="28"/>
      <c r="AA266" s="77"/>
      <c r="AB266" s="77"/>
      <c r="AC266" s="28"/>
      <c r="AD266" s="74"/>
      <c r="AE266" s="36"/>
      <c r="AF266" s="28"/>
      <c r="AG266" s="28"/>
      <c r="AH266" s="28"/>
      <c r="AI266" s="28"/>
      <c r="AJ266" s="28"/>
      <c r="AK266" s="28"/>
      <c r="AL266" s="18"/>
      <c r="AM266" s="18"/>
      <c r="AN266" s="18"/>
      <c r="AO266" s="227"/>
      <c r="AP266" s="212"/>
      <c r="AQ266" s="212"/>
      <c r="AR266" s="212"/>
      <c r="AS266" s="84"/>
      <c r="AT266" s="84"/>
      <c r="AU266" s="85"/>
      <c r="AV266" s="94"/>
      <c r="AW266" s="94"/>
      <c r="AX266" s="94"/>
      <c r="AY266" s="94"/>
      <c r="AZ266" s="94"/>
      <c r="BA266" s="94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</row>
    <row r="267" ht="12.75" customHeight="1">
      <c r="A267" s="18"/>
      <c r="B267" s="18"/>
      <c r="C267" s="18"/>
      <c r="D267" s="18"/>
      <c r="E267" s="18"/>
      <c r="F267" s="1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9"/>
      <c r="R267" s="28"/>
      <c r="S267" s="28"/>
      <c r="T267" s="28"/>
      <c r="U267" s="28"/>
      <c r="V267" s="70"/>
      <c r="W267" s="70"/>
      <c r="X267" s="149"/>
      <c r="Y267" s="28"/>
      <c r="Z267" s="28"/>
      <c r="AA267" s="77"/>
      <c r="AB267" s="77"/>
      <c r="AC267" s="28"/>
      <c r="AD267" s="74"/>
      <c r="AE267" s="36"/>
      <c r="AF267" s="28"/>
      <c r="AG267" s="28"/>
      <c r="AH267" s="28"/>
      <c r="AI267" s="28"/>
      <c r="AJ267" s="28"/>
      <c r="AK267" s="28"/>
      <c r="AL267" s="18"/>
      <c r="AM267" s="18"/>
      <c r="AN267" s="18"/>
      <c r="AO267" s="227"/>
      <c r="AP267" s="212"/>
      <c r="AQ267" s="212"/>
      <c r="AR267" s="212"/>
      <c r="AS267" s="84"/>
      <c r="AT267" s="84"/>
      <c r="AU267" s="85"/>
      <c r="AV267" s="94"/>
      <c r="AW267" s="94"/>
      <c r="AX267" s="94"/>
      <c r="AY267" s="94"/>
      <c r="AZ267" s="94"/>
      <c r="BA267" s="94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</row>
    <row r="268" ht="12.75" customHeight="1">
      <c r="A268" s="18"/>
      <c r="B268" s="18"/>
      <c r="C268" s="18"/>
      <c r="D268" s="18"/>
      <c r="E268" s="18"/>
      <c r="F268" s="1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9"/>
      <c r="R268" s="28"/>
      <c r="S268" s="28"/>
      <c r="T268" s="28"/>
      <c r="U268" s="28"/>
      <c r="V268" s="70"/>
      <c r="W268" s="70"/>
      <c r="X268" s="149"/>
      <c r="Y268" s="28"/>
      <c r="Z268" s="28"/>
      <c r="AA268" s="77"/>
      <c r="AB268" s="77"/>
      <c r="AC268" s="28"/>
      <c r="AD268" s="74"/>
      <c r="AE268" s="36"/>
      <c r="AF268" s="28"/>
      <c r="AG268" s="28"/>
      <c r="AH268" s="28"/>
      <c r="AI268" s="28"/>
      <c r="AJ268" s="28"/>
      <c r="AK268" s="28"/>
      <c r="AL268" s="18"/>
      <c r="AM268" s="18"/>
      <c r="AN268" s="18"/>
      <c r="AO268" s="227"/>
      <c r="AP268" s="212"/>
      <c r="AQ268" s="212"/>
      <c r="AR268" s="212"/>
      <c r="AS268" s="84"/>
      <c r="AT268" s="84"/>
      <c r="AU268" s="85"/>
      <c r="AV268" s="94"/>
      <c r="AW268" s="94"/>
      <c r="AX268" s="94"/>
      <c r="AY268" s="94"/>
      <c r="AZ268" s="94"/>
      <c r="BA268" s="94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</row>
    <row r="269" ht="12.75" customHeight="1">
      <c r="A269" s="18"/>
      <c r="B269" s="18"/>
      <c r="C269" s="18"/>
      <c r="D269" s="28"/>
      <c r="E269" s="28"/>
      <c r="F269" s="28"/>
      <c r="G269" s="18"/>
      <c r="H269" s="28"/>
      <c r="I269" s="18"/>
      <c r="J269" s="18"/>
      <c r="K269" s="18"/>
      <c r="L269" s="18"/>
      <c r="M269" s="18"/>
      <c r="N269" s="18"/>
      <c r="O269" s="18"/>
      <c r="P269" s="28"/>
      <c r="Q269" s="29"/>
      <c r="R269" s="28"/>
      <c r="S269" s="28"/>
      <c r="T269" s="28"/>
      <c r="U269" s="28"/>
      <c r="V269" s="70"/>
      <c r="W269" s="70"/>
      <c r="X269" s="149"/>
      <c r="Y269" s="28"/>
      <c r="Z269" s="28"/>
      <c r="AA269" s="77"/>
      <c r="AB269" s="77"/>
      <c r="AC269" s="28"/>
      <c r="AD269" s="74"/>
      <c r="AE269" s="36"/>
      <c r="AF269" s="28"/>
      <c r="AG269" s="28"/>
      <c r="AH269" s="28"/>
      <c r="AI269" s="28"/>
      <c r="AJ269" s="28"/>
      <c r="AK269" s="28"/>
      <c r="AL269" s="18"/>
      <c r="AM269" s="18"/>
      <c r="AN269" s="18"/>
      <c r="AO269" s="227"/>
      <c r="AP269" s="212"/>
      <c r="AQ269" s="212"/>
      <c r="AR269" s="212"/>
      <c r="AS269" s="84"/>
      <c r="AT269" s="84"/>
      <c r="AU269" s="85"/>
      <c r="AV269" s="94"/>
      <c r="AW269" s="94"/>
      <c r="AX269" s="94"/>
      <c r="AY269" s="94"/>
      <c r="AZ269" s="94"/>
      <c r="BA269" s="94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</row>
    <row r="270" ht="12.75" customHeight="1">
      <c r="A270" s="18"/>
      <c r="B270" s="18"/>
      <c r="C270" s="18"/>
      <c r="D270" s="18"/>
      <c r="E270" s="18"/>
      <c r="F270" s="1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9"/>
      <c r="R270" s="28"/>
      <c r="S270" s="28"/>
      <c r="T270" s="28"/>
      <c r="U270" s="28"/>
      <c r="V270" s="70"/>
      <c r="W270" s="70"/>
      <c r="X270" s="149"/>
      <c r="Y270" s="28"/>
      <c r="Z270" s="28"/>
      <c r="AA270" s="77"/>
      <c r="AB270" s="77"/>
      <c r="AC270" s="28"/>
      <c r="AD270" s="74"/>
      <c r="AE270" s="36"/>
      <c r="AF270" s="28"/>
      <c r="AG270" s="28"/>
      <c r="AH270" s="28"/>
      <c r="AI270" s="28"/>
      <c r="AJ270" s="28"/>
      <c r="AK270" s="28"/>
      <c r="AL270" s="18"/>
      <c r="AM270" s="18"/>
      <c r="AN270" s="18"/>
      <c r="AO270" s="227"/>
      <c r="AP270" s="212"/>
      <c r="AQ270" s="212"/>
      <c r="AR270" s="212"/>
      <c r="AS270" s="84"/>
      <c r="AT270" s="84"/>
      <c r="AU270" s="85"/>
      <c r="AV270" s="94"/>
      <c r="AW270" s="94"/>
      <c r="AX270" s="94"/>
      <c r="AY270" s="94"/>
      <c r="AZ270" s="94"/>
      <c r="BA270" s="94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</row>
    <row r="271" ht="3.0" customHeight="1">
      <c r="A271" s="18"/>
      <c r="B271" s="2"/>
      <c r="C271" s="18"/>
      <c r="D271" s="3" t="s">
        <v>278</v>
      </c>
      <c r="E271" s="18"/>
      <c r="F271" s="18"/>
      <c r="G271" s="3"/>
      <c r="H271" s="3"/>
      <c r="I271" s="3"/>
      <c r="J271" s="3"/>
      <c r="K271" s="3"/>
      <c r="L271" s="3"/>
      <c r="M271" s="3"/>
      <c r="N271" s="3"/>
      <c r="O271" s="3"/>
      <c r="P271" s="18"/>
      <c r="Q271" s="29"/>
      <c r="R271" s="28"/>
      <c r="S271" s="28"/>
      <c r="T271" s="28"/>
      <c r="U271" s="28"/>
      <c r="V271" s="70"/>
      <c r="W271" s="70"/>
      <c r="X271" s="149"/>
      <c r="Y271" s="28"/>
      <c r="Z271" s="28"/>
      <c r="AA271" s="77"/>
      <c r="AB271" s="77"/>
      <c r="AC271" s="28"/>
      <c r="AD271" s="74"/>
      <c r="AE271" s="36"/>
      <c r="AF271" s="28"/>
      <c r="AG271" s="28"/>
      <c r="AH271" s="28"/>
      <c r="AI271" s="28"/>
      <c r="AJ271" s="28"/>
      <c r="AK271" s="28"/>
      <c r="AL271" s="18"/>
      <c r="AM271" s="18"/>
      <c r="AN271" s="18"/>
      <c r="AO271" s="227"/>
      <c r="AP271" s="212"/>
      <c r="AQ271" s="212"/>
      <c r="AR271" s="212"/>
      <c r="AS271" s="84"/>
      <c r="AT271" s="84"/>
      <c r="AU271" s="85"/>
      <c r="AV271" s="94"/>
      <c r="AW271" s="94"/>
      <c r="AX271" s="94"/>
      <c r="AY271" s="94"/>
      <c r="AZ271" s="94"/>
      <c r="BA271" s="94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</row>
    <row r="272" ht="13.5" customHeight="1">
      <c r="A272" s="18"/>
      <c r="B272" s="239"/>
      <c r="C272" s="18"/>
      <c r="D272" s="19"/>
      <c r="E272" s="18"/>
      <c r="F272" s="18"/>
      <c r="G272" s="3"/>
      <c r="H272" s="3"/>
      <c r="I272" s="3"/>
      <c r="J272" s="3"/>
      <c r="K272" s="3"/>
      <c r="L272" s="3"/>
      <c r="M272" s="3"/>
      <c r="N272" s="3"/>
      <c r="O272" s="3"/>
      <c r="P272" s="28"/>
      <c r="Q272" s="29"/>
      <c r="R272" s="28"/>
      <c r="S272" s="28"/>
      <c r="T272" s="28"/>
      <c r="U272" s="28"/>
      <c r="V272" s="70"/>
      <c r="W272" s="70"/>
      <c r="X272" s="149"/>
      <c r="Y272" s="28"/>
      <c r="Z272" s="28"/>
      <c r="AA272" s="77"/>
      <c r="AB272" s="77"/>
      <c r="AC272" s="28"/>
      <c r="AD272" s="74"/>
      <c r="AE272" s="36"/>
      <c r="AF272" s="28"/>
      <c r="AG272" s="28"/>
      <c r="AH272" s="28"/>
      <c r="AI272" s="28"/>
      <c r="AJ272" s="28"/>
      <c r="AK272" s="28"/>
      <c r="AL272" s="18"/>
      <c r="AM272" s="18"/>
      <c r="AN272" s="18"/>
      <c r="AO272" s="227"/>
      <c r="AP272" s="212"/>
      <c r="AQ272" s="212"/>
      <c r="AR272" s="212"/>
      <c r="AS272" s="84"/>
      <c r="AT272" s="84"/>
      <c r="AU272" s="85"/>
      <c r="AV272" s="94"/>
      <c r="AW272" s="94"/>
      <c r="AX272" s="94"/>
      <c r="AY272" s="94"/>
      <c r="AZ272" s="94"/>
      <c r="BA272" s="94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</row>
    <row r="273" ht="13.5" customHeight="1">
      <c r="A273" s="18"/>
      <c r="B273" s="240"/>
      <c r="C273" s="149"/>
      <c r="D273" s="19" t="s">
        <v>279</v>
      </c>
      <c r="E273" s="42"/>
      <c r="F273" s="42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29"/>
      <c r="R273" s="28"/>
      <c r="S273" s="28"/>
      <c r="T273" s="28"/>
      <c r="U273" s="28"/>
      <c r="V273" s="70"/>
      <c r="W273" s="70"/>
      <c r="X273" s="149"/>
      <c r="Y273" s="28"/>
      <c r="Z273" s="28"/>
      <c r="AA273" s="77"/>
      <c r="AB273" s="77"/>
      <c r="AC273" s="28"/>
      <c r="AD273" s="74"/>
      <c r="AE273" s="36"/>
      <c r="AF273" s="28"/>
      <c r="AG273" s="28"/>
      <c r="AH273" s="28"/>
      <c r="AI273" s="28"/>
      <c r="AJ273" s="28"/>
      <c r="AK273" s="28"/>
      <c r="AL273" s="18"/>
      <c r="AM273" s="18"/>
      <c r="AN273" s="18"/>
      <c r="AO273" s="227"/>
      <c r="AP273" s="212"/>
      <c r="AQ273" s="212"/>
      <c r="AR273" s="212"/>
      <c r="AS273" s="84"/>
      <c r="AT273" s="84"/>
      <c r="AU273" s="85"/>
      <c r="AV273" s="94"/>
      <c r="AW273" s="94"/>
      <c r="AX273" s="94"/>
      <c r="AY273" s="94"/>
      <c r="AZ273" s="94"/>
      <c r="BA273" s="94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</row>
    <row r="274" ht="13.5" customHeight="1">
      <c r="A274" s="18"/>
      <c r="B274" s="240"/>
      <c r="C274" s="149"/>
      <c r="D274" s="19" t="s">
        <v>280</v>
      </c>
      <c r="E274" s="42"/>
      <c r="F274" s="42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9"/>
      <c r="R274" s="28"/>
      <c r="S274" s="28"/>
      <c r="T274" s="28"/>
      <c r="U274" s="28"/>
      <c r="V274" s="70"/>
      <c r="W274" s="70"/>
      <c r="X274" s="149"/>
      <c r="Y274" s="28"/>
      <c r="Z274" s="28"/>
      <c r="AA274" s="77"/>
      <c r="AB274" s="77"/>
      <c r="AC274" s="28"/>
      <c r="AD274" s="74"/>
      <c r="AE274" s="36"/>
      <c r="AF274" s="28"/>
      <c r="AG274" s="28"/>
      <c r="AH274" s="28"/>
      <c r="AI274" s="28"/>
      <c r="AJ274" s="28"/>
      <c r="AK274" s="28"/>
      <c r="AL274" s="18"/>
      <c r="AM274" s="18"/>
      <c r="AN274" s="18"/>
      <c r="AO274" s="227"/>
      <c r="AP274" s="212"/>
      <c r="AQ274" s="212"/>
      <c r="AR274" s="212"/>
      <c r="AS274" s="84"/>
      <c r="AT274" s="84"/>
      <c r="AU274" s="85"/>
      <c r="AV274" s="94"/>
      <c r="AW274" s="94"/>
      <c r="AX274" s="94"/>
      <c r="AY274" s="94"/>
      <c r="AZ274" s="94"/>
      <c r="BA274" s="94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</row>
    <row r="275" ht="13.5" customHeight="1">
      <c r="A275" s="18"/>
      <c r="B275" s="240" t="s">
        <v>281</v>
      </c>
      <c r="C275" s="18"/>
      <c r="D275" s="28"/>
      <c r="E275" s="28"/>
      <c r="F275" s="28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29"/>
      <c r="R275" s="28"/>
      <c r="S275" s="28"/>
      <c r="T275" s="28"/>
      <c r="U275" s="28"/>
      <c r="V275" s="70"/>
      <c r="W275" s="70"/>
      <c r="X275" s="149"/>
      <c r="Y275" s="28"/>
      <c r="Z275" s="28"/>
      <c r="AA275" s="77"/>
      <c r="AB275" s="77"/>
      <c r="AC275" s="28"/>
      <c r="AD275" s="74"/>
      <c r="AE275" s="36"/>
      <c r="AF275" s="28"/>
      <c r="AG275" s="28"/>
      <c r="AH275" s="28"/>
      <c r="AI275" s="28"/>
      <c r="AJ275" s="28"/>
      <c r="AK275" s="28"/>
      <c r="AL275" s="18"/>
      <c r="AM275" s="18"/>
      <c r="AN275" s="18"/>
      <c r="AO275" s="227"/>
      <c r="AP275" s="212"/>
      <c r="AQ275" s="212"/>
      <c r="AR275" s="212"/>
      <c r="AS275" s="84"/>
      <c r="AT275" s="84"/>
      <c r="AU275" s="85"/>
      <c r="AV275" s="94"/>
      <c r="AW275" s="94"/>
      <c r="AX275" s="94"/>
      <c r="AY275" s="94"/>
      <c r="AZ275" s="94"/>
      <c r="BA275" s="94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</row>
    <row r="276" ht="13.5" customHeight="1">
      <c r="A276" s="18"/>
      <c r="B276" s="240" t="s">
        <v>282</v>
      </c>
      <c r="C276" s="18"/>
      <c r="D276" s="111" t="str">
        <f t="shared" ref="D276:F276" si="1114">D6</f>
        <v>15-16</v>
      </c>
      <c r="E276" s="111" t="str">
        <f t="shared" si="1114"/>
        <v>16-17</v>
      </c>
      <c r="F276" s="111" t="str">
        <f t="shared" si="1114"/>
        <v>17-18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29"/>
      <c r="R276" s="28"/>
      <c r="S276" s="28"/>
      <c r="T276" s="28"/>
      <c r="U276" s="28"/>
      <c r="V276" s="70"/>
      <c r="W276" s="70"/>
      <c r="X276" s="149"/>
      <c r="Y276" s="28"/>
      <c r="Z276" s="28"/>
      <c r="AA276" s="77"/>
      <c r="AB276" s="77"/>
      <c r="AC276" s="28"/>
      <c r="AD276" s="74"/>
      <c r="AE276" s="36"/>
      <c r="AF276" s="28"/>
      <c r="AG276" s="28"/>
      <c r="AH276" s="28"/>
      <c r="AI276" s="28"/>
      <c r="AJ276" s="28"/>
      <c r="AK276" s="28"/>
      <c r="AL276" s="18"/>
      <c r="AM276" s="18"/>
      <c r="AN276" s="18"/>
      <c r="AO276" s="227"/>
      <c r="AP276" s="212"/>
      <c r="AQ276" s="212"/>
      <c r="AR276" s="212"/>
      <c r="AS276" s="84"/>
      <c r="AT276" s="84"/>
      <c r="AU276" s="85"/>
      <c r="AV276" s="94"/>
      <c r="AW276" s="94"/>
      <c r="AX276" s="94"/>
      <c r="AY276" s="94"/>
      <c r="AZ276" s="94"/>
      <c r="BA276" s="94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</row>
    <row r="277" ht="13.5" customHeight="1">
      <c r="A277" s="18"/>
      <c r="B277" s="18"/>
      <c r="C277" s="18">
        <v>0.0</v>
      </c>
      <c r="D277" s="28">
        <f t="shared" ref="D277:F277" si="1115">0</f>
        <v>0</v>
      </c>
      <c r="E277" s="28">
        <f t="shared" si="1115"/>
        <v>0</v>
      </c>
      <c r="F277" s="28">
        <f t="shared" si="1115"/>
        <v>0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29"/>
      <c r="R277" s="28"/>
      <c r="S277" s="28"/>
      <c r="T277" s="28"/>
      <c r="U277" s="28"/>
      <c r="V277" s="70"/>
      <c r="W277" s="70"/>
      <c r="X277" s="149"/>
      <c r="Y277" s="28"/>
      <c r="Z277" s="28"/>
      <c r="AA277" s="77"/>
      <c r="AB277" s="77"/>
      <c r="AC277" s="28"/>
      <c r="AD277" s="74"/>
      <c r="AE277" s="36"/>
      <c r="AF277" s="28"/>
      <c r="AG277" s="28"/>
      <c r="AH277" s="28"/>
      <c r="AI277" s="28"/>
      <c r="AJ277" s="28"/>
      <c r="AK277" s="28"/>
      <c r="AL277" s="18"/>
      <c r="AM277" s="18"/>
      <c r="AN277" s="18"/>
      <c r="AO277" s="227"/>
      <c r="AP277" s="212"/>
      <c r="AQ277" s="212"/>
      <c r="AR277" s="212"/>
      <c r="AS277" s="84"/>
      <c r="AT277" s="84"/>
      <c r="AU277" s="85"/>
      <c r="AV277" s="94"/>
      <c r="AW277" s="94"/>
      <c r="AX277" s="94"/>
      <c r="AY277" s="94"/>
      <c r="AZ277" s="94"/>
      <c r="BA277" s="94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</row>
    <row r="278" ht="13.5" customHeight="1">
      <c r="A278" s="18"/>
      <c r="B278" s="18"/>
      <c r="C278" s="18">
        <v>1.0</v>
      </c>
      <c r="D278" s="42">
        <f t="shared" ref="D278:F278" si="1116">D63</f>
        <v>6713.6256</v>
      </c>
      <c r="E278" s="42">
        <f t="shared" si="1116"/>
        <v>7085.926656</v>
      </c>
      <c r="F278" s="42">
        <f t="shared" si="1116"/>
        <v>7652.800788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29"/>
      <c r="R278" s="28"/>
      <c r="S278" s="28"/>
      <c r="T278" s="28"/>
      <c r="U278" s="28"/>
      <c r="V278" s="70"/>
      <c r="W278" s="70"/>
      <c r="X278" s="149"/>
      <c r="Y278" s="28"/>
      <c r="Z278" s="28"/>
      <c r="AA278" s="77"/>
      <c r="AB278" s="77"/>
      <c r="AC278" s="28"/>
      <c r="AD278" s="74"/>
      <c r="AE278" s="36"/>
      <c r="AF278" s="28"/>
      <c r="AG278" s="28"/>
      <c r="AH278" s="28"/>
      <c r="AI278" s="28"/>
      <c r="AJ278" s="28"/>
      <c r="AK278" s="28"/>
      <c r="AL278" s="18"/>
      <c r="AM278" s="18"/>
      <c r="AN278" s="18"/>
      <c r="AO278" s="227"/>
      <c r="AP278" s="212"/>
      <c r="AQ278" s="212"/>
      <c r="AR278" s="212"/>
      <c r="AS278" s="84"/>
      <c r="AT278" s="84"/>
      <c r="AU278" s="85"/>
      <c r="AV278" s="94"/>
      <c r="AW278" s="94"/>
      <c r="AX278" s="94"/>
      <c r="AY278" s="94"/>
      <c r="AZ278" s="94"/>
      <c r="BA278" s="94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</row>
    <row r="279" ht="13.5" customHeight="1">
      <c r="A279" s="18"/>
      <c r="B279" s="18"/>
      <c r="C279" s="18">
        <v>2.0</v>
      </c>
      <c r="D279" s="42">
        <f t="shared" ref="D279:F279" si="1117">D69</f>
        <v>15131.3184</v>
      </c>
      <c r="E279" s="42">
        <f t="shared" si="1117"/>
        <v>15970.41878</v>
      </c>
      <c r="F279" s="42">
        <f t="shared" si="1117"/>
        <v>17248.05229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9"/>
      <c r="R279" s="28"/>
      <c r="S279" s="28"/>
      <c r="T279" s="28"/>
      <c r="U279" s="28"/>
      <c r="V279" s="70"/>
      <c r="W279" s="70"/>
      <c r="X279" s="149"/>
      <c r="Y279" s="28"/>
      <c r="Z279" s="28"/>
      <c r="AA279" s="77"/>
      <c r="AB279" s="77"/>
      <c r="AC279" s="28"/>
      <c r="AD279" s="74"/>
      <c r="AE279" s="36"/>
      <c r="AF279" s="28"/>
      <c r="AG279" s="28"/>
      <c r="AH279" s="28"/>
      <c r="AI279" s="28"/>
      <c r="AJ279" s="28"/>
      <c r="AK279" s="28"/>
      <c r="AL279" s="18"/>
      <c r="AM279" s="18"/>
      <c r="AN279" s="18"/>
      <c r="AO279" s="227"/>
      <c r="AP279" s="212"/>
      <c r="AQ279" s="212"/>
      <c r="AR279" s="212"/>
      <c r="AS279" s="84"/>
      <c r="AT279" s="84"/>
      <c r="AU279" s="85"/>
      <c r="AV279" s="94"/>
      <c r="AW279" s="94"/>
      <c r="AX279" s="94"/>
      <c r="AY279" s="94"/>
      <c r="AZ279" s="94"/>
      <c r="BA279" s="94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</row>
    <row r="280" ht="13.5" customHeight="1">
      <c r="A280" s="18"/>
      <c r="B280" s="18"/>
      <c r="C280" s="18">
        <v>3.0</v>
      </c>
      <c r="D280" s="42">
        <f t="shared" ref="D280:F280" si="1118">D75</f>
        <v>11881.6896</v>
      </c>
      <c r="E280" s="42">
        <f t="shared" si="1118"/>
        <v>12540.5833</v>
      </c>
      <c r="F280" s="42">
        <f t="shared" si="1118"/>
        <v>13543.82996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29"/>
      <c r="R280" s="28"/>
      <c r="S280" s="28"/>
      <c r="T280" s="28"/>
      <c r="U280" s="28"/>
      <c r="V280" s="70"/>
      <c r="W280" s="70"/>
      <c r="X280" s="149"/>
      <c r="Y280" s="28"/>
      <c r="Z280" s="28"/>
      <c r="AA280" s="77"/>
      <c r="AB280" s="77"/>
      <c r="AC280" s="28"/>
      <c r="AD280" s="74"/>
      <c r="AE280" s="36"/>
      <c r="AF280" s="28"/>
      <c r="AG280" s="28"/>
      <c r="AH280" s="28"/>
      <c r="AI280" s="28"/>
      <c r="AJ280" s="28"/>
      <c r="AK280" s="28"/>
      <c r="AL280" s="18"/>
      <c r="AM280" s="18"/>
      <c r="AN280" s="18"/>
      <c r="AO280" s="227"/>
      <c r="AP280" s="212"/>
      <c r="AQ280" s="212"/>
      <c r="AR280" s="212"/>
      <c r="AS280" s="84"/>
      <c r="AT280" s="84"/>
      <c r="AU280" s="85"/>
      <c r="AV280" s="94"/>
      <c r="AW280" s="94"/>
      <c r="AX280" s="94"/>
      <c r="AY280" s="94"/>
      <c r="AZ280" s="94"/>
      <c r="BA280" s="94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</row>
    <row r="281" ht="13.5" customHeight="1">
      <c r="A281" s="18"/>
      <c r="B281" s="18"/>
      <c r="C281" s="18">
        <v>4.0</v>
      </c>
      <c r="D281" s="42">
        <f t="shared" ref="D281:F281" si="1119">D81</f>
        <v>18416.8512</v>
      </c>
      <c r="E281" s="42">
        <f t="shared" si="1119"/>
        <v>19438.14931</v>
      </c>
      <c r="F281" s="42">
        <f t="shared" si="1119"/>
        <v>20993.20126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29"/>
      <c r="R281" s="28"/>
      <c r="S281" s="28"/>
      <c r="T281" s="28"/>
      <c r="U281" s="28"/>
      <c r="V281" s="70"/>
      <c r="W281" s="70"/>
      <c r="X281" s="149"/>
      <c r="Y281" s="28"/>
      <c r="Z281" s="28"/>
      <c r="AA281" s="77"/>
      <c r="AB281" s="77"/>
      <c r="AC281" s="28"/>
      <c r="AD281" s="74"/>
      <c r="AE281" s="36"/>
      <c r="AF281" s="28"/>
      <c r="AG281" s="28"/>
      <c r="AH281" s="28"/>
      <c r="AI281" s="28"/>
      <c r="AJ281" s="28"/>
      <c r="AK281" s="28"/>
      <c r="AL281" s="18"/>
      <c r="AM281" s="18"/>
      <c r="AN281" s="18"/>
      <c r="AO281" s="227"/>
      <c r="AP281" s="212"/>
      <c r="AQ281" s="212"/>
      <c r="AR281" s="212"/>
      <c r="AS281" s="84"/>
      <c r="AT281" s="84"/>
      <c r="AU281" s="85"/>
      <c r="AV281" s="94"/>
      <c r="AW281" s="94"/>
      <c r="AX281" s="94"/>
      <c r="AY281" s="94"/>
      <c r="AZ281" s="94"/>
      <c r="BA281" s="94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</row>
    <row r="282" ht="13.5" customHeight="1">
      <c r="A282" s="18"/>
      <c r="B282" s="18"/>
      <c r="C282" s="18">
        <v>11.0</v>
      </c>
      <c r="D282" s="42">
        <f t="shared" ref="D282:F282" si="1120">K63</f>
        <v>6713.6256</v>
      </c>
      <c r="E282" s="42">
        <f t="shared" si="1120"/>
        <v>7085.926656</v>
      </c>
      <c r="F282" s="42">
        <f t="shared" si="1120"/>
        <v>7652.800788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29"/>
      <c r="R282" s="28"/>
      <c r="S282" s="28"/>
      <c r="T282" s="28"/>
      <c r="U282" s="28"/>
      <c r="V282" s="70"/>
      <c r="W282" s="70"/>
      <c r="X282" s="149"/>
      <c r="Y282" s="28"/>
      <c r="Z282" s="28"/>
      <c r="AA282" s="77"/>
      <c r="AB282" s="77"/>
      <c r="AC282" s="28"/>
      <c r="AD282" s="74"/>
      <c r="AE282" s="36"/>
      <c r="AF282" s="28"/>
      <c r="AG282" s="28"/>
      <c r="AH282" s="28"/>
      <c r="AI282" s="28"/>
      <c r="AJ282" s="28"/>
      <c r="AK282" s="28"/>
      <c r="AL282" s="18"/>
      <c r="AM282" s="18"/>
      <c r="AN282" s="18"/>
      <c r="AO282" s="227"/>
      <c r="AP282" s="212"/>
      <c r="AQ282" s="212"/>
      <c r="AR282" s="212"/>
      <c r="AS282" s="84"/>
      <c r="AT282" s="84"/>
      <c r="AU282" s="85"/>
      <c r="AV282" s="94"/>
      <c r="AW282" s="94"/>
      <c r="AX282" s="94"/>
      <c r="AY282" s="94"/>
      <c r="AZ282" s="94"/>
      <c r="BA282" s="94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</row>
    <row r="283" ht="13.5" customHeight="1">
      <c r="A283" s="18"/>
      <c r="B283" s="18"/>
      <c r="C283" s="18">
        <v>12.0</v>
      </c>
      <c r="D283" s="42">
        <f t="shared" ref="D283:F283" si="1121">K69</f>
        <v>15131.3184</v>
      </c>
      <c r="E283" s="42">
        <f t="shared" si="1121"/>
        <v>15970.41878</v>
      </c>
      <c r="F283" s="42">
        <f t="shared" si="1121"/>
        <v>17248.05229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29"/>
      <c r="R283" s="28"/>
      <c r="S283" s="28"/>
      <c r="T283" s="28"/>
      <c r="U283" s="28"/>
      <c r="V283" s="70"/>
      <c r="W283" s="70"/>
      <c r="X283" s="149"/>
      <c r="Y283" s="28"/>
      <c r="Z283" s="28"/>
      <c r="AA283" s="77"/>
      <c r="AB283" s="77"/>
      <c r="AC283" s="28"/>
      <c r="AD283" s="74"/>
      <c r="AE283" s="36"/>
      <c r="AF283" s="28"/>
      <c r="AG283" s="28"/>
      <c r="AH283" s="28"/>
      <c r="AI283" s="28"/>
      <c r="AJ283" s="28"/>
      <c r="AK283" s="28"/>
      <c r="AL283" s="18"/>
      <c r="AM283" s="18"/>
      <c r="AN283" s="18"/>
      <c r="AO283" s="227"/>
      <c r="AP283" s="212"/>
      <c r="AQ283" s="212"/>
      <c r="AR283" s="212"/>
      <c r="AS283" s="84"/>
      <c r="AT283" s="84"/>
      <c r="AU283" s="85"/>
      <c r="AV283" s="94"/>
      <c r="AW283" s="94"/>
      <c r="AX283" s="94"/>
      <c r="AY283" s="94"/>
      <c r="AZ283" s="94"/>
      <c r="BA283" s="94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</row>
    <row r="284" ht="13.5" customHeight="1">
      <c r="A284" s="18"/>
      <c r="B284" s="18"/>
      <c r="C284" s="18">
        <v>13.0</v>
      </c>
      <c r="D284" s="42">
        <f t="shared" ref="D284:F284" si="1122">K75</f>
        <v>11881.6896</v>
      </c>
      <c r="E284" s="42">
        <f t="shared" si="1122"/>
        <v>12540.5833</v>
      </c>
      <c r="F284" s="42">
        <f t="shared" si="1122"/>
        <v>13543.82996</v>
      </c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9"/>
      <c r="R284" s="28"/>
      <c r="S284" s="28"/>
      <c r="T284" s="28"/>
      <c r="U284" s="28"/>
      <c r="V284" s="70"/>
      <c r="W284" s="70"/>
      <c r="X284" s="149"/>
      <c r="Y284" s="28"/>
      <c r="Z284" s="28"/>
      <c r="AA284" s="77"/>
      <c r="AB284" s="77"/>
      <c r="AC284" s="28"/>
      <c r="AD284" s="74"/>
      <c r="AE284" s="36"/>
      <c r="AF284" s="28"/>
      <c r="AG284" s="28"/>
      <c r="AH284" s="28"/>
      <c r="AI284" s="28"/>
      <c r="AJ284" s="28"/>
      <c r="AK284" s="28"/>
      <c r="AL284" s="18"/>
      <c r="AM284" s="18"/>
      <c r="AN284" s="18"/>
      <c r="AO284" s="227"/>
      <c r="AP284" s="212"/>
      <c r="AQ284" s="212"/>
      <c r="AR284" s="212"/>
      <c r="AS284" s="84"/>
      <c r="AT284" s="84"/>
      <c r="AU284" s="85"/>
      <c r="AV284" s="94"/>
      <c r="AW284" s="94"/>
      <c r="AX284" s="94"/>
      <c r="AY284" s="94"/>
      <c r="AZ284" s="94"/>
      <c r="BA284" s="94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</row>
    <row r="285" ht="13.5" customHeight="1">
      <c r="A285" s="18"/>
      <c r="B285" s="18"/>
      <c r="C285" s="18">
        <v>14.0</v>
      </c>
      <c r="D285" s="42">
        <f t="shared" ref="D285:F285" si="1123">K81</f>
        <v>18416.8512</v>
      </c>
      <c r="E285" s="42">
        <f t="shared" si="1123"/>
        <v>19438.14931</v>
      </c>
      <c r="F285" s="42">
        <f t="shared" si="1123"/>
        <v>20993.20126</v>
      </c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29"/>
      <c r="R285" s="28"/>
      <c r="S285" s="28"/>
      <c r="T285" s="28"/>
      <c r="U285" s="28"/>
      <c r="V285" s="70"/>
      <c r="W285" s="70"/>
      <c r="X285" s="149"/>
      <c r="Y285" s="28"/>
      <c r="Z285" s="28"/>
      <c r="AA285" s="77"/>
      <c r="AB285" s="77"/>
      <c r="AC285" s="28"/>
      <c r="AD285" s="74"/>
      <c r="AE285" s="36"/>
      <c r="AF285" s="28"/>
      <c r="AG285" s="28"/>
      <c r="AH285" s="28"/>
      <c r="AI285" s="28"/>
      <c r="AJ285" s="28"/>
      <c r="AK285" s="28"/>
      <c r="AL285" s="18"/>
      <c r="AM285" s="18"/>
      <c r="AN285" s="18"/>
      <c r="AO285" s="227"/>
      <c r="AP285" s="212"/>
      <c r="AQ285" s="212"/>
      <c r="AR285" s="212"/>
      <c r="AS285" s="84"/>
      <c r="AT285" s="84"/>
      <c r="AU285" s="85"/>
      <c r="AV285" s="94"/>
      <c r="AW285" s="94"/>
      <c r="AX285" s="94"/>
      <c r="AY285" s="94"/>
      <c r="AZ285" s="94"/>
      <c r="BA285" s="94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</row>
    <row r="286" ht="13.5" customHeight="1">
      <c r="A286" s="18"/>
      <c r="B286" s="18"/>
      <c r="C286" s="18"/>
      <c r="D286" s="28"/>
      <c r="E286" s="28"/>
      <c r="F286" s="28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29"/>
      <c r="R286" s="28"/>
      <c r="S286" s="28"/>
      <c r="T286" s="28"/>
      <c r="U286" s="28"/>
      <c r="V286" s="70"/>
      <c r="W286" s="70"/>
      <c r="X286" s="149"/>
      <c r="Y286" s="28"/>
      <c r="Z286" s="28"/>
      <c r="AA286" s="77"/>
      <c r="AB286" s="77"/>
      <c r="AC286" s="28"/>
      <c r="AD286" s="74"/>
      <c r="AE286" s="36"/>
      <c r="AF286" s="28"/>
      <c r="AG286" s="28"/>
      <c r="AH286" s="28"/>
      <c r="AI286" s="28"/>
      <c r="AJ286" s="28"/>
      <c r="AK286" s="28"/>
      <c r="AL286" s="18"/>
      <c r="AM286" s="18"/>
      <c r="AN286" s="18"/>
      <c r="AO286" s="227"/>
      <c r="AP286" s="212"/>
      <c r="AQ286" s="212"/>
      <c r="AR286" s="212"/>
      <c r="AS286" s="84"/>
      <c r="AT286" s="84"/>
      <c r="AU286" s="85"/>
      <c r="AV286" s="94"/>
      <c r="AW286" s="94"/>
      <c r="AX286" s="94"/>
      <c r="AY286" s="94"/>
      <c r="AZ286" s="94"/>
      <c r="BA286" s="94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</row>
    <row r="287" ht="13.5" customHeight="1">
      <c r="A287" s="18"/>
      <c r="B287" s="18"/>
      <c r="C287" s="28">
        <v>0.0</v>
      </c>
      <c r="D287" s="28">
        <v>1.0</v>
      </c>
      <c r="E287" s="28"/>
      <c r="F287" s="28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29"/>
      <c r="R287" s="28"/>
      <c r="S287" s="28"/>
      <c r="T287" s="28"/>
      <c r="U287" s="28"/>
      <c r="V287" s="70"/>
      <c r="W287" s="70"/>
      <c r="X287" s="149"/>
      <c r="Y287" s="28"/>
      <c r="Z287" s="28"/>
      <c r="AA287" s="77"/>
      <c r="AB287" s="77"/>
      <c r="AC287" s="28"/>
      <c r="AD287" s="74"/>
      <c r="AE287" s="36"/>
      <c r="AF287" s="28"/>
      <c r="AG287" s="28"/>
      <c r="AH287" s="28"/>
      <c r="AI287" s="28"/>
      <c r="AJ287" s="28"/>
      <c r="AK287" s="28"/>
      <c r="AL287" s="18"/>
      <c r="AM287" s="18"/>
      <c r="AN287" s="18"/>
      <c r="AO287" s="227"/>
      <c r="AP287" s="212"/>
      <c r="AQ287" s="212"/>
      <c r="AR287" s="212"/>
      <c r="AS287" s="84"/>
      <c r="AT287" s="84"/>
      <c r="AU287" s="85"/>
      <c r="AV287" s="94"/>
      <c r="AW287" s="94"/>
      <c r="AX287" s="94"/>
      <c r="AY287" s="94"/>
      <c r="AZ287" s="94"/>
      <c r="BA287" s="94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</row>
    <row r="288" ht="13.5" customHeight="1">
      <c r="A288" s="18"/>
      <c r="B288" s="18"/>
      <c r="C288" s="69">
        <v>9.002118E7</v>
      </c>
      <c r="D288" s="28">
        <v>2080.0</v>
      </c>
      <c r="E288" s="69">
        <v>9.002118E7</v>
      </c>
      <c r="F288" s="28">
        <v>2380.0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29"/>
      <c r="R288" s="28"/>
      <c r="S288" s="28"/>
      <c r="T288" s="28"/>
      <c r="U288" s="28"/>
      <c r="V288" s="70"/>
      <c r="W288" s="70"/>
      <c r="X288" s="149"/>
      <c r="Y288" s="28"/>
      <c r="Z288" s="28"/>
      <c r="AA288" s="77"/>
      <c r="AB288" s="77"/>
      <c r="AC288" s="28"/>
      <c r="AD288" s="74"/>
      <c r="AE288" s="36"/>
      <c r="AF288" s="28"/>
      <c r="AG288" s="28"/>
      <c r="AH288" s="28"/>
      <c r="AI288" s="28"/>
      <c r="AJ288" s="28"/>
      <c r="AK288" s="28"/>
      <c r="AL288" s="18"/>
      <c r="AM288" s="18"/>
      <c r="AN288" s="18"/>
      <c r="AO288" s="227"/>
      <c r="AP288" s="212"/>
      <c r="AQ288" s="212"/>
      <c r="AR288" s="212"/>
      <c r="AS288" s="84"/>
      <c r="AT288" s="84"/>
      <c r="AU288" s="85"/>
      <c r="AV288" s="94"/>
      <c r="AW288" s="94"/>
      <c r="AX288" s="94"/>
      <c r="AY288" s="94"/>
      <c r="AZ288" s="94"/>
      <c r="BA288" s="94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</row>
    <row r="289" ht="13.5" customHeight="1">
      <c r="A289" s="18"/>
      <c r="B289" s="18"/>
      <c r="C289" s="69">
        <v>9.002118E7</v>
      </c>
      <c r="D289" s="28">
        <v>2080.0</v>
      </c>
      <c r="E289" s="69">
        <v>9.002118E7</v>
      </c>
      <c r="F289" s="28">
        <v>2380.0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9"/>
      <c r="R289" s="28"/>
      <c r="S289" s="28"/>
      <c r="T289" s="28"/>
      <c r="U289" s="28"/>
      <c r="V289" s="70"/>
      <c r="W289" s="70"/>
      <c r="X289" s="149"/>
      <c r="Y289" s="28"/>
      <c r="Z289" s="28"/>
      <c r="AA289" s="77"/>
      <c r="AB289" s="77"/>
      <c r="AC289" s="28"/>
      <c r="AD289" s="74"/>
      <c r="AE289" s="36"/>
      <c r="AF289" s="28"/>
      <c r="AG289" s="28"/>
      <c r="AH289" s="28"/>
      <c r="AI289" s="28"/>
      <c r="AJ289" s="28"/>
      <c r="AK289" s="28"/>
      <c r="AL289" s="18"/>
      <c r="AM289" s="18"/>
      <c r="AN289" s="18"/>
      <c r="AO289" s="227"/>
      <c r="AP289" s="212"/>
      <c r="AQ289" s="212"/>
      <c r="AR289" s="212"/>
      <c r="AS289" s="84"/>
      <c r="AT289" s="84"/>
      <c r="AU289" s="85"/>
      <c r="AV289" s="94"/>
      <c r="AW289" s="94"/>
      <c r="AX289" s="94"/>
      <c r="AY289" s="94"/>
      <c r="AZ289" s="94"/>
      <c r="BA289" s="94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</row>
    <row r="290" ht="13.5" customHeight="1">
      <c r="A290" s="18"/>
      <c r="B290" s="18"/>
      <c r="C290" s="69">
        <v>9.003123E7</v>
      </c>
      <c r="D290" s="28">
        <v>2030.0</v>
      </c>
      <c r="E290" s="69">
        <v>9.003123E7</v>
      </c>
      <c r="F290" s="28">
        <v>2380.0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29"/>
      <c r="R290" s="28"/>
      <c r="S290" s="28"/>
      <c r="T290" s="28"/>
      <c r="U290" s="28"/>
      <c r="V290" s="70"/>
      <c r="W290" s="70"/>
      <c r="X290" s="149"/>
      <c r="Y290" s="28"/>
      <c r="Z290" s="28"/>
      <c r="AA290" s="77"/>
      <c r="AB290" s="77"/>
      <c r="AC290" s="28"/>
      <c r="AD290" s="74"/>
      <c r="AE290" s="36"/>
      <c r="AF290" s="28"/>
      <c r="AG290" s="28"/>
      <c r="AH290" s="28"/>
      <c r="AI290" s="28"/>
      <c r="AJ290" s="28"/>
      <c r="AK290" s="28"/>
      <c r="AL290" s="18"/>
      <c r="AM290" s="18"/>
      <c r="AN290" s="18"/>
      <c r="AO290" s="227"/>
      <c r="AP290" s="212"/>
      <c r="AQ290" s="212"/>
      <c r="AR290" s="212"/>
      <c r="AS290" s="84"/>
      <c r="AT290" s="84"/>
      <c r="AU290" s="85"/>
      <c r="AV290" s="94"/>
      <c r="AW290" s="94"/>
      <c r="AX290" s="94"/>
      <c r="AY290" s="94"/>
      <c r="AZ290" s="94"/>
      <c r="BA290" s="94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</row>
    <row r="291" ht="13.5" customHeight="1">
      <c r="A291" s="18"/>
      <c r="B291" s="18"/>
      <c r="C291" s="69">
        <v>9.003118E7</v>
      </c>
      <c r="D291" s="28">
        <v>2080.0</v>
      </c>
      <c r="E291" s="69">
        <v>9.003118E7</v>
      </c>
      <c r="F291" s="28">
        <v>2380.0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29"/>
      <c r="R291" s="28"/>
      <c r="S291" s="28"/>
      <c r="T291" s="28"/>
      <c r="U291" s="28"/>
      <c r="V291" s="70"/>
      <c r="W291" s="70"/>
      <c r="X291" s="149"/>
      <c r="Y291" s="28"/>
      <c r="Z291" s="28"/>
      <c r="AA291" s="77"/>
      <c r="AB291" s="77"/>
      <c r="AC291" s="28"/>
      <c r="AD291" s="74"/>
      <c r="AE291" s="36"/>
      <c r="AF291" s="28"/>
      <c r="AG291" s="28"/>
      <c r="AH291" s="28"/>
      <c r="AI291" s="28"/>
      <c r="AJ291" s="28"/>
      <c r="AK291" s="28"/>
      <c r="AL291" s="18"/>
      <c r="AM291" s="18"/>
      <c r="AN291" s="18"/>
      <c r="AO291" s="227"/>
      <c r="AP291" s="212"/>
      <c r="AQ291" s="212"/>
      <c r="AR291" s="212"/>
      <c r="AS291" s="84"/>
      <c r="AT291" s="84"/>
      <c r="AU291" s="85"/>
      <c r="AV291" s="94"/>
      <c r="AW291" s="94"/>
      <c r="AX291" s="94"/>
      <c r="AY291" s="94"/>
      <c r="AZ291" s="94"/>
      <c r="BA291" s="94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</row>
    <row r="292" ht="13.5" customHeight="1">
      <c r="A292" s="18"/>
      <c r="B292" s="18"/>
      <c r="C292" s="69">
        <v>9.005118E7</v>
      </c>
      <c r="D292" s="28">
        <v>2080.0</v>
      </c>
      <c r="E292" s="69">
        <v>9.005118E7</v>
      </c>
      <c r="F292" s="28">
        <v>2380.0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29"/>
      <c r="R292" s="28"/>
      <c r="S292" s="28"/>
      <c r="T292" s="28"/>
      <c r="U292" s="28"/>
      <c r="V292" s="70"/>
      <c r="W292" s="70"/>
      <c r="X292" s="149"/>
      <c r="Y292" s="28"/>
      <c r="Z292" s="28"/>
      <c r="AA292" s="77"/>
      <c r="AB292" s="77"/>
      <c r="AC292" s="28"/>
      <c r="AD292" s="74"/>
      <c r="AE292" s="36"/>
      <c r="AF292" s="28"/>
      <c r="AG292" s="28"/>
      <c r="AH292" s="28"/>
      <c r="AI292" s="28"/>
      <c r="AJ292" s="28"/>
      <c r="AK292" s="28"/>
      <c r="AL292" s="18"/>
      <c r="AM292" s="18"/>
      <c r="AN292" s="18"/>
      <c r="AO292" s="227"/>
      <c r="AP292" s="212"/>
      <c r="AQ292" s="212"/>
      <c r="AR292" s="212"/>
      <c r="AS292" s="84"/>
      <c r="AT292" s="84"/>
      <c r="AU292" s="85"/>
      <c r="AV292" s="94"/>
      <c r="AW292" s="94"/>
      <c r="AX292" s="94"/>
      <c r="AY292" s="94"/>
      <c r="AZ292" s="94"/>
      <c r="BA292" s="94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</row>
    <row r="293" ht="13.5" customHeight="1">
      <c r="A293" s="18"/>
      <c r="B293" s="18"/>
      <c r="C293" s="69">
        <v>9.020118E7</v>
      </c>
      <c r="D293" s="28">
        <v>2080.0</v>
      </c>
      <c r="E293" s="69">
        <v>9.020118E7</v>
      </c>
      <c r="F293" s="28">
        <v>2380.0</v>
      </c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29"/>
      <c r="R293" s="28"/>
      <c r="S293" s="28"/>
      <c r="T293" s="28"/>
      <c r="U293" s="28"/>
      <c r="V293" s="70"/>
      <c r="W293" s="70"/>
      <c r="X293" s="149"/>
      <c r="Y293" s="28"/>
      <c r="Z293" s="28"/>
      <c r="AA293" s="77"/>
      <c r="AB293" s="77"/>
      <c r="AC293" s="28"/>
      <c r="AD293" s="74"/>
      <c r="AE293" s="36"/>
      <c r="AF293" s="28"/>
      <c r="AG293" s="28"/>
      <c r="AH293" s="28"/>
      <c r="AI293" s="28"/>
      <c r="AJ293" s="28"/>
      <c r="AK293" s="28"/>
      <c r="AL293" s="18"/>
      <c r="AM293" s="18"/>
      <c r="AN293" s="18"/>
      <c r="AO293" s="227"/>
      <c r="AP293" s="212"/>
      <c r="AQ293" s="212"/>
      <c r="AR293" s="212"/>
      <c r="AS293" s="84"/>
      <c r="AT293" s="84"/>
      <c r="AU293" s="85"/>
      <c r="AV293" s="94"/>
      <c r="AW293" s="94"/>
      <c r="AX293" s="94"/>
      <c r="AY293" s="94"/>
      <c r="AZ293" s="94"/>
      <c r="BA293" s="94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</row>
    <row r="294" ht="13.5" customHeight="1">
      <c r="A294" s="18"/>
      <c r="B294" s="18"/>
      <c r="C294" s="69">
        <v>9.0201181E7</v>
      </c>
      <c r="D294" s="28">
        <v>2080.0</v>
      </c>
      <c r="E294" s="69">
        <v>9.0201181E7</v>
      </c>
      <c r="F294" s="28">
        <v>2380.0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9"/>
      <c r="R294" s="28"/>
      <c r="S294" s="28"/>
      <c r="T294" s="28"/>
      <c r="U294" s="28"/>
      <c r="V294" s="70"/>
      <c r="W294" s="70"/>
      <c r="X294" s="149"/>
      <c r="Y294" s="28"/>
      <c r="Z294" s="28"/>
      <c r="AA294" s="77"/>
      <c r="AB294" s="77"/>
      <c r="AC294" s="28"/>
      <c r="AD294" s="74"/>
      <c r="AE294" s="36"/>
      <c r="AF294" s="28"/>
      <c r="AG294" s="28"/>
      <c r="AH294" s="28"/>
      <c r="AI294" s="28"/>
      <c r="AJ294" s="28"/>
      <c r="AK294" s="28"/>
      <c r="AL294" s="18"/>
      <c r="AM294" s="18"/>
      <c r="AN294" s="18"/>
      <c r="AO294" s="227"/>
      <c r="AP294" s="212"/>
      <c r="AQ294" s="212"/>
      <c r="AR294" s="212"/>
      <c r="AS294" s="84"/>
      <c r="AT294" s="84"/>
      <c r="AU294" s="85"/>
      <c r="AV294" s="94"/>
      <c r="AW294" s="94"/>
      <c r="AX294" s="94"/>
      <c r="AY294" s="94"/>
      <c r="AZ294" s="94"/>
      <c r="BA294" s="94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</row>
    <row r="295" ht="13.5" customHeight="1">
      <c r="A295" s="18"/>
      <c r="B295" s="18"/>
      <c r="C295" s="69">
        <v>9.002123E7</v>
      </c>
      <c r="D295" s="28">
        <v>2030.0</v>
      </c>
      <c r="E295" s="69">
        <v>9.002123E7</v>
      </c>
      <c r="F295" s="28">
        <v>2380.0</v>
      </c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29"/>
      <c r="R295" s="28"/>
      <c r="S295" s="28"/>
      <c r="T295" s="28"/>
      <c r="U295" s="28"/>
      <c r="V295" s="70"/>
      <c r="W295" s="70"/>
      <c r="X295" s="149"/>
      <c r="Y295" s="28"/>
      <c r="Z295" s="28"/>
      <c r="AA295" s="77"/>
      <c r="AB295" s="77"/>
      <c r="AC295" s="28"/>
      <c r="AD295" s="74"/>
      <c r="AE295" s="36"/>
      <c r="AF295" s="28"/>
      <c r="AG295" s="28"/>
      <c r="AH295" s="28"/>
      <c r="AI295" s="28"/>
      <c r="AJ295" s="28"/>
      <c r="AK295" s="28"/>
      <c r="AL295" s="18"/>
      <c r="AM295" s="18"/>
      <c r="AN295" s="18"/>
      <c r="AO295" s="227"/>
      <c r="AP295" s="212"/>
      <c r="AQ295" s="212"/>
      <c r="AR295" s="212"/>
      <c r="AS295" s="84"/>
      <c r="AT295" s="84"/>
      <c r="AU295" s="85"/>
      <c r="AV295" s="94"/>
      <c r="AW295" s="94"/>
      <c r="AX295" s="94"/>
      <c r="AY295" s="94"/>
      <c r="AZ295" s="94"/>
      <c r="BA295" s="94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</row>
    <row r="296" ht="13.5" customHeight="1">
      <c r="A296" s="18"/>
      <c r="B296" s="18"/>
      <c r="C296" s="18"/>
      <c r="D296" s="28"/>
      <c r="E296" s="28"/>
      <c r="F296" s="2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29"/>
      <c r="R296" s="28"/>
      <c r="S296" s="28"/>
      <c r="T296" s="28"/>
      <c r="U296" s="28"/>
      <c r="V296" s="70"/>
      <c r="W296" s="70"/>
      <c r="X296" s="149"/>
      <c r="Y296" s="28"/>
      <c r="Z296" s="28"/>
      <c r="AA296" s="77"/>
      <c r="AB296" s="77"/>
      <c r="AC296" s="28"/>
      <c r="AD296" s="74"/>
      <c r="AE296" s="36"/>
      <c r="AF296" s="28"/>
      <c r="AG296" s="28"/>
      <c r="AH296" s="28"/>
      <c r="AI296" s="28"/>
      <c r="AJ296" s="28"/>
      <c r="AK296" s="28"/>
      <c r="AL296" s="18"/>
      <c r="AM296" s="18"/>
      <c r="AN296" s="18"/>
      <c r="AO296" s="227"/>
      <c r="AP296" s="212"/>
      <c r="AQ296" s="212"/>
      <c r="AR296" s="212"/>
      <c r="AS296" s="84"/>
      <c r="AT296" s="84"/>
      <c r="AU296" s="85"/>
      <c r="AV296" s="94"/>
      <c r="AW296" s="94"/>
      <c r="AX296" s="94"/>
      <c r="AY296" s="94"/>
      <c r="AZ296" s="94"/>
      <c r="BA296" s="94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</row>
    <row r="297" ht="13.5" customHeight="1">
      <c r="A297" s="18"/>
      <c r="B297" s="18"/>
      <c r="C297" s="18"/>
      <c r="D297" s="69"/>
      <c r="E297" s="28"/>
      <c r="F297" s="2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29"/>
      <c r="R297" s="28"/>
      <c r="S297" s="28"/>
      <c r="T297" s="28"/>
      <c r="U297" s="28"/>
      <c r="V297" s="70"/>
      <c r="W297" s="70"/>
      <c r="X297" s="149"/>
      <c r="Y297" s="28"/>
      <c r="Z297" s="28"/>
      <c r="AA297" s="77"/>
      <c r="AB297" s="77"/>
      <c r="AC297" s="28"/>
      <c r="AD297" s="74"/>
      <c r="AE297" s="36"/>
      <c r="AF297" s="28"/>
      <c r="AG297" s="28"/>
      <c r="AH297" s="28"/>
      <c r="AI297" s="28"/>
      <c r="AJ297" s="28"/>
      <c r="AK297" s="28"/>
      <c r="AL297" s="18"/>
      <c r="AM297" s="18"/>
      <c r="AN297" s="18"/>
      <c r="AO297" s="227"/>
      <c r="AP297" s="212"/>
      <c r="AQ297" s="212"/>
      <c r="AR297" s="212"/>
      <c r="AS297" s="84"/>
      <c r="AT297" s="84"/>
      <c r="AU297" s="85"/>
      <c r="AV297" s="94"/>
      <c r="AW297" s="94"/>
      <c r="AX297" s="94"/>
      <c r="AY297" s="94"/>
      <c r="AZ297" s="94"/>
      <c r="BA297" s="94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</row>
    <row r="298" ht="13.5" customHeight="1">
      <c r="A298" s="18"/>
      <c r="B298" s="18"/>
      <c r="C298" s="18"/>
      <c r="D298" s="28"/>
      <c r="E298" s="28"/>
      <c r="F298" s="28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29"/>
      <c r="R298" s="28"/>
      <c r="S298" s="28"/>
      <c r="T298" s="28"/>
      <c r="U298" s="28"/>
      <c r="V298" s="70"/>
      <c r="W298" s="70"/>
      <c r="X298" s="149"/>
      <c r="Y298" s="28"/>
      <c r="Z298" s="28"/>
      <c r="AA298" s="77"/>
      <c r="AB298" s="77"/>
      <c r="AC298" s="28"/>
      <c r="AD298" s="74"/>
      <c r="AE298" s="36"/>
      <c r="AF298" s="28"/>
      <c r="AG298" s="28"/>
      <c r="AH298" s="28"/>
      <c r="AI298" s="28"/>
      <c r="AJ298" s="28"/>
      <c r="AK298" s="28"/>
      <c r="AL298" s="18"/>
      <c r="AM298" s="18"/>
      <c r="AN298" s="18"/>
      <c r="AO298" s="227"/>
      <c r="AP298" s="212"/>
      <c r="AQ298" s="212"/>
      <c r="AR298" s="212"/>
      <c r="AS298" s="84"/>
      <c r="AT298" s="84"/>
      <c r="AU298" s="85"/>
      <c r="AV298" s="94"/>
      <c r="AW298" s="94"/>
      <c r="AX298" s="94"/>
      <c r="AY298" s="94"/>
      <c r="AZ298" s="94"/>
      <c r="BA298" s="94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</row>
    <row r="299" ht="13.5" customHeight="1">
      <c r="A299" s="18"/>
      <c r="B299" s="18"/>
      <c r="C299" s="18"/>
      <c r="D299" s="18"/>
      <c r="E299" s="18"/>
      <c r="F299" s="18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29"/>
      <c r="R299" s="28"/>
      <c r="S299" s="28"/>
      <c r="T299" s="28"/>
      <c r="U299" s="28"/>
      <c r="V299" s="70"/>
      <c r="W299" s="70"/>
      <c r="X299" s="149"/>
      <c r="Y299" s="28"/>
      <c r="Z299" s="28"/>
      <c r="AA299" s="77"/>
      <c r="AB299" s="77"/>
      <c r="AC299" s="28"/>
      <c r="AD299" s="74"/>
      <c r="AE299" s="36"/>
      <c r="AF299" s="28"/>
      <c r="AG299" s="28"/>
      <c r="AH299" s="28"/>
      <c r="AI299" s="28"/>
      <c r="AJ299" s="28"/>
      <c r="AK299" s="28"/>
      <c r="AL299" s="18"/>
      <c r="AM299" s="18"/>
      <c r="AN299" s="18"/>
      <c r="AO299" s="227"/>
      <c r="AP299" s="212"/>
      <c r="AQ299" s="212"/>
      <c r="AR299" s="212"/>
      <c r="AS299" s="84"/>
      <c r="AT299" s="84"/>
      <c r="AU299" s="85"/>
      <c r="AV299" s="94"/>
      <c r="AW299" s="94"/>
      <c r="AX299" s="94"/>
      <c r="AY299" s="94"/>
      <c r="AZ299" s="94"/>
      <c r="BA299" s="94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</row>
    <row r="300" ht="13.5" customHeight="1">
      <c r="A300" s="18"/>
      <c r="B300" s="18"/>
      <c r="C300" s="1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3"/>
      <c r="Q300" s="29"/>
      <c r="R300" s="28"/>
      <c r="S300" s="28"/>
      <c r="T300" s="28"/>
      <c r="U300" s="28"/>
      <c r="V300" s="70"/>
      <c r="W300" s="70"/>
      <c r="X300" s="149"/>
      <c r="Y300" s="28"/>
      <c r="Z300" s="28"/>
      <c r="AA300" s="77"/>
      <c r="AB300" s="77"/>
      <c r="AC300" s="28"/>
      <c r="AD300" s="74"/>
      <c r="AE300" s="36"/>
      <c r="AF300" s="28"/>
      <c r="AG300" s="28"/>
      <c r="AH300" s="28"/>
      <c r="AI300" s="28"/>
      <c r="AJ300" s="28"/>
      <c r="AK300" s="28"/>
      <c r="AL300" s="18"/>
      <c r="AM300" s="18"/>
      <c r="AN300" s="18"/>
      <c r="AO300" s="227"/>
      <c r="AP300" s="212"/>
      <c r="AQ300" s="212"/>
      <c r="AR300" s="212"/>
      <c r="AS300" s="84"/>
      <c r="AT300" s="84"/>
      <c r="AU300" s="85"/>
      <c r="AV300" s="94"/>
      <c r="AW300" s="94"/>
      <c r="AX300" s="94"/>
      <c r="AY300" s="94"/>
      <c r="AZ300" s="94"/>
      <c r="BA300" s="94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</row>
    <row r="301" ht="12.75" customHeight="1">
      <c r="A301" s="18"/>
      <c r="B301" s="18"/>
      <c r="C301" s="1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9"/>
      <c r="R301" s="28"/>
      <c r="S301" s="28"/>
      <c r="T301" s="28"/>
      <c r="U301" s="28"/>
      <c r="V301" s="70"/>
      <c r="W301" s="70"/>
      <c r="X301" s="149"/>
      <c r="Y301" s="28"/>
      <c r="Z301" s="28"/>
      <c r="AA301" s="77"/>
      <c r="AB301" s="77"/>
      <c r="AC301" s="28"/>
      <c r="AD301" s="74"/>
      <c r="AE301" s="36"/>
      <c r="AF301" s="28"/>
      <c r="AG301" s="28"/>
      <c r="AH301" s="28"/>
      <c r="AI301" s="28"/>
      <c r="AJ301" s="28"/>
      <c r="AK301" s="28"/>
      <c r="AL301" s="18"/>
      <c r="AM301" s="18"/>
      <c r="AN301" s="18"/>
      <c r="AO301" s="227"/>
      <c r="AP301" s="212"/>
      <c r="AQ301" s="212"/>
      <c r="AR301" s="212"/>
      <c r="AS301" s="84"/>
      <c r="AT301" s="84"/>
      <c r="AU301" s="85"/>
      <c r="AV301" s="94"/>
      <c r="AW301" s="94"/>
      <c r="AX301" s="94"/>
      <c r="AY301" s="94"/>
      <c r="AZ301" s="94"/>
      <c r="BA301" s="94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</row>
    <row r="302" ht="12.75" customHeight="1">
      <c r="A302" s="18"/>
      <c r="B302" s="18"/>
      <c r="C302" s="1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9"/>
      <c r="R302" s="28"/>
      <c r="S302" s="28"/>
      <c r="T302" s="28"/>
      <c r="U302" s="28"/>
      <c r="V302" s="70"/>
      <c r="W302" s="70"/>
      <c r="X302" s="149"/>
      <c r="Y302" s="28"/>
      <c r="Z302" s="28"/>
      <c r="AA302" s="77"/>
      <c r="AB302" s="77"/>
      <c r="AC302" s="28"/>
      <c r="AD302" s="74"/>
      <c r="AE302" s="36"/>
      <c r="AF302" s="28"/>
      <c r="AG302" s="28"/>
      <c r="AH302" s="28"/>
      <c r="AI302" s="28"/>
      <c r="AJ302" s="28"/>
      <c r="AK302" s="28"/>
      <c r="AL302" s="18"/>
      <c r="AM302" s="18"/>
      <c r="AN302" s="18"/>
      <c r="AO302" s="227"/>
      <c r="AP302" s="212"/>
      <c r="AQ302" s="212"/>
      <c r="AR302" s="212"/>
      <c r="AS302" s="84"/>
      <c r="AT302" s="84"/>
      <c r="AU302" s="85"/>
      <c r="AV302" s="94"/>
      <c r="AW302" s="94"/>
      <c r="AX302" s="94"/>
      <c r="AY302" s="94"/>
      <c r="AZ302" s="94"/>
      <c r="BA302" s="94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</row>
    <row r="303" ht="12.75" customHeight="1">
      <c r="A303" s="18"/>
      <c r="B303" s="18"/>
      <c r="C303" s="1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9"/>
      <c r="R303" s="28"/>
      <c r="S303" s="28"/>
      <c r="T303" s="28"/>
      <c r="U303" s="28"/>
      <c r="V303" s="70"/>
      <c r="W303" s="70"/>
      <c r="X303" s="149"/>
      <c r="Y303" s="28"/>
      <c r="Z303" s="28"/>
      <c r="AA303" s="77"/>
      <c r="AB303" s="77"/>
      <c r="AC303" s="28"/>
      <c r="AD303" s="74"/>
      <c r="AE303" s="36"/>
      <c r="AF303" s="28"/>
      <c r="AG303" s="28"/>
      <c r="AH303" s="28"/>
      <c r="AI303" s="28"/>
      <c r="AJ303" s="28"/>
      <c r="AK303" s="28"/>
      <c r="AL303" s="18"/>
      <c r="AM303" s="18"/>
      <c r="AN303" s="18"/>
      <c r="AO303" s="227"/>
      <c r="AP303" s="212"/>
      <c r="AQ303" s="212"/>
      <c r="AR303" s="212"/>
      <c r="AS303" s="84"/>
      <c r="AT303" s="84"/>
      <c r="AU303" s="85"/>
      <c r="AV303" s="94"/>
      <c r="AW303" s="94"/>
      <c r="AX303" s="94"/>
      <c r="AY303" s="94"/>
      <c r="AZ303" s="94"/>
      <c r="BA303" s="94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</row>
    <row r="304" ht="12.75" customHeight="1">
      <c r="A304" s="18"/>
      <c r="B304" s="18"/>
      <c r="C304" s="1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9"/>
      <c r="R304" s="28"/>
      <c r="S304" s="28"/>
      <c r="T304" s="28"/>
      <c r="U304" s="28"/>
      <c r="V304" s="70"/>
      <c r="W304" s="70"/>
      <c r="X304" s="149"/>
      <c r="Y304" s="28"/>
      <c r="Z304" s="28"/>
      <c r="AA304" s="77"/>
      <c r="AB304" s="77"/>
      <c r="AC304" s="28"/>
      <c r="AD304" s="74"/>
      <c r="AE304" s="36"/>
      <c r="AF304" s="28"/>
      <c r="AG304" s="28"/>
      <c r="AH304" s="28"/>
      <c r="AI304" s="28"/>
      <c r="AJ304" s="28"/>
      <c r="AK304" s="28"/>
      <c r="AL304" s="18"/>
      <c r="AM304" s="18"/>
      <c r="AN304" s="18"/>
      <c r="AO304" s="227"/>
      <c r="AP304" s="212"/>
      <c r="AQ304" s="212"/>
      <c r="AR304" s="212"/>
      <c r="AS304" s="84"/>
      <c r="AT304" s="84"/>
      <c r="AU304" s="85"/>
      <c r="AV304" s="94"/>
      <c r="AW304" s="94"/>
      <c r="AX304" s="94"/>
      <c r="AY304" s="94"/>
      <c r="AZ304" s="94"/>
      <c r="BA304" s="94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</row>
    <row r="305" ht="12.75" customHeight="1">
      <c r="A305" s="18"/>
      <c r="B305" s="18"/>
      <c r="C305" s="1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9"/>
      <c r="R305" s="28"/>
      <c r="S305" s="28"/>
      <c r="T305" s="28"/>
      <c r="U305" s="28"/>
      <c r="V305" s="70"/>
      <c r="W305" s="70"/>
      <c r="X305" s="149"/>
      <c r="Y305" s="28"/>
      <c r="Z305" s="28"/>
      <c r="AA305" s="77"/>
      <c r="AB305" s="77"/>
      <c r="AC305" s="28"/>
      <c r="AD305" s="74"/>
      <c r="AE305" s="36"/>
      <c r="AF305" s="28"/>
      <c r="AG305" s="28"/>
      <c r="AH305" s="28"/>
      <c r="AI305" s="28"/>
      <c r="AJ305" s="28"/>
      <c r="AK305" s="28"/>
      <c r="AL305" s="18"/>
      <c r="AM305" s="18"/>
      <c r="AN305" s="18"/>
      <c r="AO305" s="227"/>
      <c r="AP305" s="212"/>
      <c r="AQ305" s="212"/>
      <c r="AR305" s="212"/>
      <c r="AS305" s="84"/>
      <c r="AT305" s="84"/>
      <c r="AU305" s="85"/>
      <c r="AV305" s="94"/>
      <c r="AW305" s="94"/>
      <c r="AX305" s="94"/>
      <c r="AY305" s="94"/>
      <c r="AZ305" s="94"/>
      <c r="BA305" s="94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</row>
    <row r="306" ht="12.75" customHeight="1">
      <c r="A306" s="18"/>
      <c r="B306" s="18"/>
      <c r="C306" s="1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9"/>
      <c r="R306" s="28"/>
      <c r="S306" s="28"/>
      <c r="T306" s="28"/>
      <c r="U306" s="28"/>
      <c r="V306" s="70"/>
      <c r="W306" s="70"/>
      <c r="X306" s="149"/>
      <c r="Y306" s="28"/>
      <c r="Z306" s="28"/>
      <c r="AA306" s="77"/>
      <c r="AB306" s="77"/>
      <c r="AC306" s="28"/>
      <c r="AD306" s="74"/>
      <c r="AE306" s="36"/>
      <c r="AF306" s="28"/>
      <c r="AG306" s="28"/>
      <c r="AH306" s="28"/>
      <c r="AI306" s="28"/>
      <c r="AJ306" s="28"/>
      <c r="AK306" s="28"/>
      <c r="AL306" s="18"/>
      <c r="AM306" s="18"/>
      <c r="AN306" s="18"/>
      <c r="AO306" s="227"/>
      <c r="AP306" s="212"/>
      <c r="AQ306" s="212"/>
      <c r="AR306" s="212"/>
      <c r="AS306" s="84"/>
      <c r="AT306" s="84"/>
      <c r="AU306" s="85"/>
      <c r="AV306" s="94"/>
      <c r="AW306" s="94"/>
      <c r="AX306" s="94"/>
      <c r="AY306" s="94"/>
      <c r="AZ306" s="94"/>
      <c r="BA306" s="94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</row>
    <row r="307" ht="12.75" customHeight="1">
      <c r="A307" s="18"/>
      <c r="B307" s="18"/>
      <c r="C307" s="1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9"/>
      <c r="R307" s="28"/>
      <c r="S307" s="28"/>
      <c r="T307" s="28"/>
      <c r="U307" s="28"/>
      <c r="V307" s="70"/>
      <c r="W307" s="70"/>
      <c r="X307" s="149"/>
      <c r="Y307" s="28"/>
      <c r="Z307" s="28"/>
      <c r="AA307" s="77"/>
      <c r="AB307" s="77"/>
      <c r="AC307" s="28"/>
      <c r="AD307" s="74"/>
      <c r="AE307" s="36"/>
      <c r="AF307" s="28"/>
      <c r="AG307" s="28"/>
      <c r="AH307" s="28"/>
      <c r="AI307" s="28"/>
      <c r="AJ307" s="28"/>
      <c r="AK307" s="28"/>
      <c r="AL307" s="18"/>
      <c r="AM307" s="18"/>
      <c r="AN307" s="18"/>
      <c r="AO307" s="227"/>
      <c r="AP307" s="212"/>
      <c r="AQ307" s="212"/>
      <c r="AR307" s="212"/>
      <c r="AS307" s="84"/>
      <c r="AT307" s="84"/>
      <c r="AU307" s="85"/>
      <c r="AV307" s="94"/>
      <c r="AW307" s="94"/>
      <c r="AX307" s="94"/>
      <c r="AY307" s="94"/>
      <c r="AZ307" s="94"/>
      <c r="BA307" s="94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</row>
    <row r="308" ht="12.75" customHeight="1">
      <c r="A308" s="18"/>
      <c r="B308" s="18"/>
      <c r="C308" s="1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9"/>
      <c r="R308" s="28"/>
      <c r="S308" s="28"/>
      <c r="T308" s="28"/>
      <c r="U308" s="28"/>
      <c r="V308" s="70"/>
      <c r="W308" s="70"/>
      <c r="X308" s="149"/>
      <c r="Y308" s="28"/>
      <c r="Z308" s="28"/>
      <c r="AA308" s="77"/>
      <c r="AB308" s="77"/>
      <c r="AC308" s="28"/>
      <c r="AD308" s="74"/>
      <c r="AE308" s="36"/>
      <c r="AF308" s="28"/>
      <c r="AG308" s="28"/>
      <c r="AH308" s="28"/>
      <c r="AI308" s="28"/>
      <c r="AJ308" s="28"/>
      <c r="AK308" s="28"/>
      <c r="AL308" s="18"/>
      <c r="AM308" s="18"/>
      <c r="AN308" s="18"/>
      <c r="AO308" s="227"/>
      <c r="AP308" s="212"/>
      <c r="AQ308" s="212"/>
      <c r="AR308" s="212"/>
      <c r="AS308" s="84"/>
      <c r="AT308" s="84"/>
      <c r="AU308" s="85"/>
      <c r="AV308" s="94"/>
      <c r="AW308" s="94"/>
      <c r="AX308" s="94"/>
      <c r="AY308" s="94"/>
      <c r="AZ308" s="94"/>
      <c r="BA308" s="94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</row>
    <row r="309" ht="12.75" customHeight="1">
      <c r="A309" s="18"/>
      <c r="B309" s="18"/>
      <c r="C309" s="1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9"/>
      <c r="R309" s="28"/>
      <c r="S309" s="28"/>
      <c r="T309" s="28"/>
      <c r="U309" s="28"/>
      <c r="V309" s="70"/>
      <c r="W309" s="70"/>
      <c r="X309" s="149"/>
      <c r="Y309" s="28"/>
      <c r="Z309" s="28"/>
      <c r="AA309" s="77"/>
      <c r="AB309" s="77"/>
      <c r="AC309" s="28"/>
      <c r="AD309" s="74"/>
      <c r="AE309" s="36"/>
      <c r="AF309" s="28"/>
      <c r="AG309" s="28"/>
      <c r="AH309" s="28"/>
      <c r="AI309" s="28"/>
      <c r="AJ309" s="28"/>
      <c r="AK309" s="28"/>
      <c r="AL309" s="18"/>
      <c r="AM309" s="18"/>
      <c r="AN309" s="18"/>
      <c r="AO309" s="227"/>
      <c r="AP309" s="212"/>
      <c r="AQ309" s="212"/>
      <c r="AR309" s="212"/>
      <c r="AS309" s="84"/>
      <c r="AT309" s="84"/>
      <c r="AU309" s="85"/>
      <c r="AV309" s="94"/>
      <c r="AW309" s="94"/>
      <c r="AX309" s="94"/>
      <c r="AY309" s="94"/>
      <c r="AZ309" s="94"/>
      <c r="BA309" s="94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</row>
    <row r="310" ht="12.75" customHeight="1">
      <c r="A310" s="18"/>
      <c r="B310" s="18"/>
      <c r="C310" s="1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9"/>
      <c r="R310" s="28"/>
      <c r="S310" s="28"/>
      <c r="T310" s="28"/>
      <c r="U310" s="28"/>
      <c r="V310" s="70"/>
      <c r="W310" s="70"/>
      <c r="X310" s="149"/>
      <c r="Y310" s="28"/>
      <c r="Z310" s="28"/>
      <c r="AA310" s="77"/>
      <c r="AB310" s="77"/>
      <c r="AC310" s="28"/>
      <c r="AD310" s="74"/>
      <c r="AE310" s="36"/>
      <c r="AF310" s="28"/>
      <c r="AG310" s="28"/>
      <c r="AH310" s="28"/>
      <c r="AI310" s="28"/>
      <c r="AJ310" s="28"/>
      <c r="AK310" s="28"/>
      <c r="AL310" s="18"/>
      <c r="AM310" s="18"/>
      <c r="AN310" s="18"/>
      <c r="AO310" s="227"/>
      <c r="AP310" s="212"/>
      <c r="AQ310" s="212"/>
      <c r="AR310" s="212"/>
      <c r="AS310" s="84"/>
      <c r="AT310" s="84"/>
      <c r="AU310" s="85"/>
      <c r="AV310" s="94"/>
      <c r="AW310" s="94"/>
      <c r="AX310" s="94"/>
      <c r="AY310" s="94"/>
      <c r="AZ310" s="94"/>
      <c r="BA310" s="94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</row>
    <row r="311" ht="12.75" customHeight="1">
      <c r="A311" s="18"/>
      <c r="B311" s="18"/>
      <c r="C311" s="1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9"/>
      <c r="R311" s="28"/>
      <c r="S311" s="28"/>
      <c r="T311" s="28"/>
      <c r="U311" s="28"/>
      <c r="V311" s="70"/>
      <c r="W311" s="70"/>
      <c r="X311" s="149"/>
      <c r="Y311" s="28"/>
      <c r="Z311" s="28"/>
      <c r="AA311" s="77"/>
      <c r="AB311" s="77"/>
      <c r="AC311" s="28"/>
      <c r="AD311" s="74"/>
      <c r="AE311" s="36"/>
      <c r="AF311" s="28"/>
      <c r="AG311" s="28"/>
      <c r="AH311" s="28"/>
      <c r="AI311" s="28"/>
      <c r="AJ311" s="28"/>
      <c r="AK311" s="28"/>
      <c r="AL311" s="18"/>
      <c r="AM311" s="18"/>
      <c r="AN311" s="18"/>
      <c r="AO311" s="227"/>
      <c r="AP311" s="212"/>
      <c r="AQ311" s="212"/>
      <c r="AR311" s="212"/>
      <c r="AS311" s="84"/>
      <c r="AT311" s="84"/>
      <c r="AU311" s="85"/>
      <c r="AV311" s="94"/>
      <c r="AW311" s="94"/>
      <c r="AX311" s="94"/>
      <c r="AY311" s="94"/>
      <c r="AZ311" s="94"/>
      <c r="BA311" s="94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</row>
    <row r="312" ht="12.75" customHeight="1">
      <c r="A312" s="18"/>
      <c r="B312" s="18"/>
      <c r="C312" s="1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9"/>
      <c r="R312" s="28"/>
      <c r="S312" s="28"/>
      <c r="T312" s="28"/>
      <c r="U312" s="28"/>
      <c r="V312" s="70"/>
      <c r="W312" s="70"/>
      <c r="X312" s="149"/>
      <c r="Y312" s="28"/>
      <c r="Z312" s="28"/>
      <c r="AA312" s="77"/>
      <c r="AB312" s="77"/>
      <c r="AC312" s="28"/>
      <c r="AD312" s="74"/>
      <c r="AE312" s="36"/>
      <c r="AF312" s="28"/>
      <c r="AG312" s="28"/>
      <c r="AH312" s="28"/>
      <c r="AI312" s="28"/>
      <c r="AJ312" s="28"/>
      <c r="AK312" s="28"/>
      <c r="AL312" s="18"/>
      <c r="AM312" s="18"/>
      <c r="AN312" s="18"/>
      <c r="AO312" s="227"/>
      <c r="AP312" s="212"/>
      <c r="AQ312" s="212"/>
      <c r="AR312" s="212"/>
      <c r="AS312" s="84"/>
      <c r="AT312" s="84"/>
      <c r="AU312" s="85"/>
      <c r="AV312" s="94"/>
      <c r="AW312" s="94"/>
      <c r="AX312" s="94"/>
      <c r="AY312" s="94"/>
      <c r="AZ312" s="94"/>
      <c r="BA312" s="94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</row>
    <row r="313" ht="12.75" customHeight="1">
      <c r="A313" s="18"/>
      <c r="B313" s="18"/>
      <c r="C313" s="1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9"/>
      <c r="R313" s="28"/>
      <c r="S313" s="28"/>
      <c r="T313" s="28"/>
      <c r="U313" s="28"/>
      <c r="V313" s="70"/>
      <c r="W313" s="70"/>
      <c r="X313" s="149"/>
      <c r="Y313" s="28"/>
      <c r="Z313" s="28"/>
      <c r="AA313" s="77"/>
      <c r="AB313" s="77"/>
      <c r="AC313" s="28"/>
      <c r="AD313" s="74"/>
      <c r="AE313" s="36"/>
      <c r="AF313" s="28"/>
      <c r="AG313" s="28"/>
      <c r="AH313" s="28"/>
      <c r="AI313" s="28"/>
      <c r="AJ313" s="28"/>
      <c r="AK313" s="28"/>
      <c r="AL313" s="18"/>
      <c r="AM313" s="18"/>
      <c r="AN313" s="18"/>
      <c r="AO313" s="227"/>
      <c r="AP313" s="212"/>
      <c r="AQ313" s="212"/>
      <c r="AR313" s="212"/>
      <c r="AS313" s="84"/>
      <c r="AT313" s="84"/>
      <c r="AU313" s="85"/>
      <c r="AV313" s="94"/>
      <c r="AW313" s="94"/>
      <c r="AX313" s="94"/>
      <c r="AY313" s="94"/>
      <c r="AZ313" s="94"/>
      <c r="BA313" s="94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</row>
    <row r="314" ht="12.75" customHeight="1">
      <c r="A314" s="18"/>
      <c r="B314" s="18"/>
      <c r="C314" s="1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9"/>
      <c r="R314" s="28"/>
      <c r="S314" s="28"/>
      <c r="T314" s="28"/>
      <c r="U314" s="28"/>
      <c r="V314" s="70"/>
      <c r="W314" s="70"/>
      <c r="X314" s="149"/>
      <c r="Y314" s="28"/>
      <c r="Z314" s="28"/>
      <c r="AA314" s="77"/>
      <c r="AB314" s="77"/>
      <c r="AC314" s="28"/>
      <c r="AD314" s="74"/>
      <c r="AE314" s="36"/>
      <c r="AF314" s="28"/>
      <c r="AG314" s="28"/>
      <c r="AH314" s="28"/>
      <c r="AI314" s="28"/>
      <c r="AJ314" s="28"/>
      <c r="AK314" s="28"/>
      <c r="AL314" s="18"/>
      <c r="AM314" s="18"/>
      <c r="AN314" s="18"/>
      <c r="AO314" s="227"/>
      <c r="AP314" s="212"/>
      <c r="AQ314" s="212"/>
      <c r="AR314" s="212"/>
      <c r="AS314" s="84"/>
      <c r="AT314" s="84"/>
      <c r="AU314" s="85"/>
      <c r="AV314" s="94"/>
      <c r="AW314" s="94"/>
      <c r="AX314" s="94"/>
      <c r="AY314" s="94"/>
      <c r="AZ314" s="94"/>
      <c r="BA314" s="94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</row>
    <row r="315" ht="12.75" customHeight="1">
      <c r="A315" s="18"/>
      <c r="B315" s="18"/>
      <c r="C315" s="1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9"/>
      <c r="R315" s="28"/>
      <c r="S315" s="28"/>
      <c r="T315" s="28"/>
      <c r="U315" s="28"/>
      <c r="V315" s="70"/>
      <c r="W315" s="70"/>
      <c r="X315" s="149"/>
      <c r="Y315" s="28"/>
      <c r="Z315" s="28"/>
      <c r="AA315" s="77"/>
      <c r="AB315" s="77"/>
      <c r="AC315" s="28"/>
      <c r="AD315" s="74"/>
      <c r="AE315" s="36"/>
      <c r="AF315" s="28"/>
      <c r="AG315" s="28"/>
      <c r="AH315" s="28"/>
      <c r="AI315" s="28"/>
      <c r="AJ315" s="28"/>
      <c r="AK315" s="28"/>
      <c r="AL315" s="18"/>
      <c r="AM315" s="18"/>
      <c r="AN315" s="18"/>
      <c r="AO315" s="227"/>
      <c r="AP315" s="212"/>
      <c r="AQ315" s="212"/>
      <c r="AR315" s="212"/>
      <c r="AS315" s="84"/>
      <c r="AT315" s="84"/>
      <c r="AU315" s="85"/>
      <c r="AV315" s="94"/>
      <c r="AW315" s="94"/>
      <c r="AX315" s="94"/>
      <c r="AY315" s="94"/>
      <c r="AZ315" s="94"/>
      <c r="BA315" s="94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</row>
    <row r="316" ht="12.75" customHeight="1">
      <c r="A316" s="18"/>
      <c r="B316" s="18"/>
      <c r="C316" s="1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9"/>
      <c r="R316" s="28"/>
      <c r="S316" s="28"/>
      <c r="T316" s="28"/>
      <c r="U316" s="28"/>
      <c r="V316" s="70"/>
      <c r="W316" s="70"/>
      <c r="X316" s="149"/>
      <c r="Y316" s="28"/>
      <c r="Z316" s="28"/>
      <c r="AA316" s="77"/>
      <c r="AB316" s="77"/>
      <c r="AC316" s="28"/>
      <c r="AD316" s="74"/>
      <c r="AE316" s="36"/>
      <c r="AF316" s="28"/>
      <c r="AG316" s="28"/>
      <c r="AH316" s="28"/>
      <c r="AI316" s="28"/>
      <c r="AJ316" s="28"/>
      <c r="AK316" s="28"/>
      <c r="AL316" s="18"/>
      <c r="AM316" s="18"/>
      <c r="AN316" s="18"/>
      <c r="AO316" s="227"/>
      <c r="AP316" s="212"/>
      <c r="AQ316" s="212"/>
      <c r="AR316" s="212"/>
      <c r="AS316" s="84"/>
      <c r="AT316" s="84"/>
      <c r="AU316" s="85"/>
      <c r="AV316" s="94"/>
      <c r="AW316" s="94"/>
      <c r="AX316" s="94"/>
      <c r="AY316" s="94"/>
      <c r="AZ316" s="94"/>
      <c r="BA316" s="94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</row>
    <row r="317" ht="12.75" customHeight="1">
      <c r="A317" s="18"/>
      <c r="B317" s="18"/>
      <c r="C317" s="1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9"/>
      <c r="R317" s="28"/>
      <c r="S317" s="28"/>
      <c r="T317" s="28"/>
      <c r="U317" s="28"/>
      <c r="V317" s="70"/>
      <c r="W317" s="70"/>
      <c r="X317" s="149"/>
      <c r="Y317" s="28"/>
      <c r="Z317" s="28"/>
      <c r="AA317" s="77"/>
      <c r="AB317" s="77"/>
      <c r="AC317" s="28"/>
      <c r="AD317" s="74"/>
      <c r="AE317" s="36"/>
      <c r="AF317" s="28"/>
      <c r="AG317" s="28"/>
      <c r="AH317" s="28"/>
      <c r="AI317" s="28"/>
      <c r="AJ317" s="28"/>
      <c r="AK317" s="28"/>
      <c r="AL317" s="18"/>
      <c r="AM317" s="18"/>
      <c r="AN317" s="18"/>
      <c r="AO317" s="227"/>
      <c r="AP317" s="212"/>
      <c r="AQ317" s="212"/>
      <c r="AR317" s="212"/>
      <c r="AS317" s="84"/>
      <c r="AT317" s="84"/>
      <c r="AU317" s="85"/>
      <c r="AV317" s="94"/>
      <c r="AW317" s="94"/>
      <c r="AX317" s="94"/>
      <c r="AY317" s="94"/>
      <c r="AZ317" s="94"/>
      <c r="BA317" s="94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</row>
    <row r="318" ht="12.75" customHeight="1">
      <c r="A318" s="18"/>
      <c r="B318" s="18"/>
      <c r="C318" s="1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9"/>
      <c r="R318" s="28"/>
      <c r="S318" s="28"/>
      <c r="T318" s="28"/>
      <c r="U318" s="28"/>
      <c r="V318" s="70"/>
      <c r="W318" s="70"/>
      <c r="X318" s="149"/>
      <c r="Y318" s="28"/>
      <c r="Z318" s="28"/>
      <c r="AA318" s="77"/>
      <c r="AB318" s="77"/>
      <c r="AC318" s="28"/>
      <c r="AD318" s="74"/>
      <c r="AE318" s="36"/>
      <c r="AF318" s="28"/>
      <c r="AG318" s="28"/>
      <c r="AH318" s="28"/>
      <c r="AI318" s="28"/>
      <c r="AJ318" s="28"/>
      <c r="AK318" s="28"/>
      <c r="AL318" s="18"/>
      <c r="AM318" s="18"/>
      <c r="AN318" s="18"/>
      <c r="AO318" s="227"/>
      <c r="AP318" s="212"/>
      <c r="AQ318" s="212"/>
      <c r="AR318" s="212"/>
      <c r="AS318" s="84"/>
      <c r="AT318" s="84"/>
      <c r="AU318" s="85"/>
      <c r="AV318" s="94"/>
      <c r="AW318" s="94"/>
      <c r="AX318" s="94"/>
      <c r="AY318" s="94"/>
      <c r="AZ318" s="94"/>
      <c r="BA318" s="94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</row>
    <row r="319" ht="12.75" customHeight="1">
      <c r="A319" s="18"/>
      <c r="B319" s="18"/>
      <c r="C319" s="1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9"/>
      <c r="R319" s="28"/>
      <c r="S319" s="28"/>
      <c r="T319" s="28"/>
      <c r="U319" s="28"/>
      <c r="V319" s="70"/>
      <c r="W319" s="70"/>
      <c r="X319" s="149"/>
      <c r="Y319" s="28"/>
      <c r="Z319" s="28"/>
      <c r="AA319" s="77"/>
      <c r="AB319" s="77"/>
      <c r="AC319" s="28"/>
      <c r="AD319" s="74"/>
      <c r="AE319" s="36"/>
      <c r="AF319" s="28"/>
      <c r="AG319" s="28"/>
      <c r="AH319" s="28"/>
      <c r="AI319" s="28"/>
      <c r="AJ319" s="28"/>
      <c r="AK319" s="28"/>
      <c r="AL319" s="18"/>
      <c r="AM319" s="18"/>
      <c r="AN319" s="18"/>
      <c r="AO319" s="227"/>
      <c r="AP319" s="212"/>
      <c r="AQ319" s="212"/>
      <c r="AR319" s="212"/>
      <c r="AS319" s="84"/>
      <c r="AT319" s="84"/>
      <c r="AU319" s="85"/>
      <c r="AV319" s="94"/>
      <c r="AW319" s="94"/>
      <c r="AX319" s="94"/>
      <c r="AY319" s="94"/>
      <c r="AZ319" s="94"/>
      <c r="BA319" s="94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</row>
    <row r="320" ht="12.75" customHeight="1">
      <c r="A320" s="18"/>
      <c r="B320" s="18"/>
      <c r="C320" s="1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9"/>
      <c r="R320" s="28"/>
      <c r="S320" s="28"/>
      <c r="T320" s="28"/>
      <c r="U320" s="28"/>
      <c r="V320" s="70"/>
      <c r="W320" s="70"/>
      <c r="X320" s="149"/>
      <c r="Y320" s="28"/>
      <c r="Z320" s="28"/>
      <c r="AA320" s="77"/>
      <c r="AB320" s="77"/>
      <c r="AC320" s="28"/>
      <c r="AD320" s="74"/>
      <c r="AE320" s="36"/>
      <c r="AF320" s="28"/>
      <c r="AG320" s="28"/>
      <c r="AH320" s="28"/>
      <c r="AI320" s="28"/>
      <c r="AJ320" s="28"/>
      <c r="AK320" s="28"/>
      <c r="AL320" s="18"/>
      <c r="AM320" s="18"/>
      <c r="AN320" s="18"/>
      <c r="AO320" s="227"/>
      <c r="AP320" s="212"/>
      <c r="AQ320" s="212"/>
      <c r="AR320" s="212"/>
      <c r="AS320" s="84"/>
      <c r="AT320" s="84"/>
      <c r="AU320" s="85"/>
      <c r="AV320" s="94"/>
      <c r="AW320" s="94"/>
      <c r="AX320" s="94"/>
      <c r="AY320" s="94"/>
      <c r="AZ320" s="94"/>
      <c r="BA320" s="94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</row>
    <row r="321" ht="12.75" customHeight="1">
      <c r="A321" s="18"/>
      <c r="B321" s="18"/>
      <c r="C321" s="1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9"/>
      <c r="R321" s="28"/>
      <c r="S321" s="28"/>
      <c r="T321" s="28"/>
      <c r="U321" s="28"/>
      <c r="V321" s="70"/>
      <c r="W321" s="70"/>
      <c r="X321" s="149"/>
      <c r="Y321" s="28"/>
      <c r="Z321" s="28"/>
      <c r="AA321" s="77"/>
      <c r="AB321" s="77"/>
      <c r="AC321" s="28"/>
      <c r="AD321" s="74"/>
      <c r="AE321" s="36"/>
      <c r="AF321" s="28"/>
      <c r="AG321" s="28"/>
      <c r="AH321" s="28"/>
      <c r="AI321" s="28"/>
      <c r="AJ321" s="28"/>
      <c r="AK321" s="28"/>
      <c r="AL321" s="18"/>
      <c r="AM321" s="18"/>
      <c r="AN321" s="18"/>
      <c r="AO321" s="227"/>
      <c r="AP321" s="212"/>
      <c r="AQ321" s="212"/>
      <c r="AR321" s="212"/>
      <c r="AS321" s="84"/>
      <c r="AT321" s="84"/>
      <c r="AU321" s="85"/>
      <c r="AV321" s="94"/>
      <c r="AW321" s="94"/>
      <c r="AX321" s="94"/>
      <c r="AY321" s="94"/>
      <c r="AZ321" s="94"/>
      <c r="BA321" s="94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</row>
    <row r="322" ht="12.75" customHeight="1">
      <c r="A322" s="18"/>
      <c r="B322" s="18"/>
      <c r="C322" s="1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9"/>
      <c r="R322" s="28"/>
      <c r="S322" s="28"/>
      <c r="T322" s="28"/>
      <c r="U322" s="28"/>
      <c r="V322" s="70"/>
      <c r="W322" s="70"/>
      <c r="X322" s="149"/>
      <c r="Y322" s="28"/>
      <c r="Z322" s="28"/>
      <c r="AA322" s="77"/>
      <c r="AB322" s="77"/>
      <c r="AC322" s="28"/>
      <c r="AD322" s="74"/>
      <c r="AE322" s="36"/>
      <c r="AF322" s="28"/>
      <c r="AG322" s="28"/>
      <c r="AH322" s="28"/>
      <c r="AI322" s="28"/>
      <c r="AJ322" s="28"/>
      <c r="AK322" s="28"/>
      <c r="AL322" s="18"/>
      <c r="AM322" s="18"/>
      <c r="AN322" s="18"/>
      <c r="AO322" s="227"/>
      <c r="AP322" s="212"/>
      <c r="AQ322" s="212"/>
      <c r="AR322" s="212"/>
      <c r="AS322" s="84"/>
      <c r="AT322" s="84"/>
      <c r="AU322" s="85"/>
      <c r="AV322" s="94"/>
      <c r="AW322" s="94"/>
      <c r="AX322" s="94"/>
      <c r="AY322" s="94"/>
      <c r="AZ322" s="94"/>
      <c r="BA322" s="94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</row>
    <row r="323" ht="12.75" customHeight="1">
      <c r="A323" s="18"/>
      <c r="B323" s="18"/>
      <c r="C323" s="1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9"/>
      <c r="R323" s="28"/>
      <c r="S323" s="28"/>
      <c r="T323" s="28"/>
      <c r="U323" s="28"/>
      <c r="V323" s="70"/>
      <c r="W323" s="70"/>
      <c r="X323" s="149"/>
      <c r="Y323" s="28"/>
      <c r="Z323" s="28"/>
      <c r="AA323" s="77"/>
      <c r="AB323" s="77"/>
      <c r="AC323" s="28"/>
      <c r="AD323" s="74"/>
      <c r="AE323" s="36"/>
      <c r="AF323" s="28"/>
      <c r="AG323" s="28"/>
      <c r="AH323" s="28"/>
      <c r="AI323" s="28"/>
      <c r="AJ323" s="28"/>
      <c r="AK323" s="28"/>
      <c r="AL323" s="18"/>
      <c r="AM323" s="18"/>
      <c r="AN323" s="18"/>
      <c r="AO323" s="227"/>
      <c r="AP323" s="212"/>
      <c r="AQ323" s="212"/>
      <c r="AR323" s="212"/>
      <c r="AS323" s="84"/>
      <c r="AT323" s="84"/>
      <c r="AU323" s="85"/>
      <c r="AV323" s="94"/>
      <c r="AW323" s="94"/>
      <c r="AX323" s="94"/>
      <c r="AY323" s="94"/>
      <c r="AZ323" s="94"/>
      <c r="BA323" s="94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</row>
    <row r="324" ht="12.75" customHeight="1">
      <c r="A324" s="18"/>
      <c r="B324" s="18"/>
      <c r="C324" s="1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9"/>
      <c r="R324" s="28"/>
      <c r="S324" s="28"/>
      <c r="T324" s="28"/>
      <c r="U324" s="28"/>
      <c r="V324" s="70"/>
      <c r="W324" s="70"/>
      <c r="X324" s="149"/>
      <c r="Y324" s="28"/>
      <c r="Z324" s="28"/>
      <c r="AA324" s="77"/>
      <c r="AB324" s="77"/>
      <c r="AC324" s="28"/>
      <c r="AD324" s="74"/>
      <c r="AE324" s="36"/>
      <c r="AF324" s="28"/>
      <c r="AG324" s="28"/>
      <c r="AH324" s="28"/>
      <c r="AI324" s="28"/>
      <c r="AJ324" s="28"/>
      <c r="AK324" s="28"/>
      <c r="AL324" s="18"/>
      <c r="AM324" s="18"/>
      <c r="AN324" s="18"/>
      <c r="AO324" s="227"/>
      <c r="AP324" s="212"/>
      <c r="AQ324" s="212"/>
      <c r="AR324" s="212"/>
      <c r="AS324" s="84"/>
      <c r="AT324" s="84"/>
      <c r="AU324" s="85"/>
      <c r="AV324" s="94"/>
      <c r="AW324" s="94"/>
      <c r="AX324" s="94"/>
      <c r="AY324" s="94"/>
      <c r="AZ324" s="94"/>
      <c r="BA324" s="94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</row>
    <row r="325" ht="12.75" customHeight="1">
      <c r="A325" s="18"/>
      <c r="B325" s="18"/>
      <c r="C325" s="1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9"/>
      <c r="R325" s="28"/>
      <c r="S325" s="28"/>
      <c r="T325" s="28"/>
      <c r="U325" s="28"/>
      <c r="V325" s="70"/>
      <c r="W325" s="70"/>
      <c r="X325" s="149"/>
      <c r="Y325" s="28"/>
      <c r="Z325" s="28"/>
      <c r="AA325" s="77"/>
      <c r="AB325" s="77"/>
      <c r="AC325" s="28"/>
      <c r="AD325" s="74"/>
      <c r="AE325" s="36"/>
      <c r="AF325" s="28"/>
      <c r="AG325" s="28"/>
      <c r="AH325" s="28"/>
      <c r="AI325" s="28"/>
      <c r="AJ325" s="28"/>
      <c r="AK325" s="28"/>
      <c r="AL325" s="18"/>
      <c r="AM325" s="18"/>
      <c r="AN325" s="18"/>
      <c r="AO325" s="227"/>
      <c r="AP325" s="212"/>
      <c r="AQ325" s="212"/>
      <c r="AR325" s="212"/>
      <c r="AS325" s="84"/>
      <c r="AT325" s="84"/>
      <c r="AU325" s="85"/>
      <c r="AV325" s="94"/>
      <c r="AW325" s="94"/>
      <c r="AX325" s="94"/>
      <c r="AY325" s="94"/>
      <c r="AZ325" s="94"/>
      <c r="BA325" s="94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</row>
    <row r="326" ht="12.75" customHeight="1">
      <c r="A326" s="18"/>
      <c r="B326" s="18"/>
      <c r="C326" s="1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9"/>
      <c r="R326" s="28"/>
      <c r="S326" s="28"/>
      <c r="T326" s="28"/>
      <c r="U326" s="28"/>
      <c r="V326" s="70"/>
      <c r="W326" s="70"/>
      <c r="X326" s="149"/>
      <c r="Y326" s="28"/>
      <c r="Z326" s="28"/>
      <c r="AA326" s="77"/>
      <c r="AB326" s="77"/>
      <c r="AC326" s="28"/>
      <c r="AD326" s="74"/>
      <c r="AE326" s="36"/>
      <c r="AF326" s="28"/>
      <c r="AG326" s="28"/>
      <c r="AH326" s="28"/>
      <c r="AI326" s="28"/>
      <c r="AJ326" s="28"/>
      <c r="AK326" s="28"/>
      <c r="AL326" s="18"/>
      <c r="AM326" s="18"/>
      <c r="AN326" s="18"/>
      <c r="AO326" s="227"/>
      <c r="AP326" s="212"/>
      <c r="AQ326" s="212"/>
      <c r="AR326" s="212"/>
      <c r="AS326" s="84"/>
      <c r="AT326" s="84"/>
      <c r="AU326" s="85"/>
      <c r="AV326" s="94"/>
      <c r="AW326" s="94"/>
      <c r="AX326" s="94"/>
      <c r="AY326" s="94"/>
      <c r="AZ326" s="94"/>
      <c r="BA326" s="94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</row>
    <row r="327" ht="12.75" customHeight="1">
      <c r="A327" s="18"/>
      <c r="B327" s="18"/>
      <c r="C327" s="1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9"/>
      <c r="R327" s="28"/>
      <c r="S327" s="28"/>
      <c r="T327" s="28"/>
      <c r="U327" s="28"/>
      <c r="V327" s="70"/>
      <c r="W327" s="70"/>
      <c r="X327" s="149"/>
      <c r="Y327" s="28"/>
      <c r="Z327" s="28"/>
      <c r="AA327" s="77"/>
      <c r="AB327" s="77"/>
      <c r="AC327" s="28"/>
      <c r="AD327" s="74"/>
      <c r="AE327" s="36"/>
      <c r="AF327" s="28"/>
      <c r="AG327" s="28"/>
      <c r="AH327" s="28"/>
      <c r="AI327" s="28"/>
      <c r="AJ327" s="28"/>
      <c r="AK327" s="28"/>
      <c r="AL327" s="18"/>
      <c r="AM327" s="18"/>
      <c r="AN327" s="18"/>
      <c r="AO327" s="227"/>
      <c r="AP327" s="212"/>
      <c r="AQ327" s="212"/>
      <c r="AR327" s="212"/>
      <c r="AS327" s="84"/>
      <c r="AT327" s="84"/>
      <c r="AU327" s="85"/>
      <c r="AV327" s="94"/>
      <c r="AW327" s="94"/>
      <c r="AX327" s="94"/>
      <c r="AY327" s="94"/>
      <c r="AZ327" s="94"/>
      <c r="BA327" s="94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</row>
    <row r="328" ht="12.75" customHeight="1">
      <c r="A328" s="18"/>
      <c r="B328" s="18"/>
      <c r="C328" s="1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9"/>
      <c r="R328" s="28"/>
      <c r="S328" s="28"/>
      <c r="T328" s="28"/>
      <c r="U328" s="28"/>
      <c r="V328" s="70"/>
      <c r="W328" s="70"/>
      <c r="X328" s="149"/>
      <c r="Y328" s="28"/>
      <c r="Z328" s="28"/>
      <c r="AA328" s="77"/>
      <c r="AB328" s="77"/>
      <c r="AC328" s="28"/>
      <c r="AD328" s="74"/>
      <c r="AE328" s="36"/>
      <c r="AF328" s="28"/>
      <c r="AG328" s="28"/>
      <c r="AH328" s="28"/>
      <c r="AI328" s="28"/>
      <c r="AJ328" s="28"/>
      <c r="AK328" s="28"/>
      <c r="AL328" s="18"/>
      <c r="AM328" s="18"/>
      <c r="AN328" s="18"/>
      <c r="AO328" s="227"/>
      <c r="AP328" s="212"/>
      <c r="AQ328" s="212"/>
      <c r="AR328" s="212"/>
      <c r="AS328" s="84"/>
      <c r="AT328" s="84"/>
      <c r="AU328" s="85"/>
      <c r="AV328" s="94"/>
      <c r="AW328" s="94"/>
      <c r="AX328" s="94"/>
      <c r="AY328" s="94"/>
      <c r="AZ328" s="94"/>
      <c r="BA328" s="94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</row>
    <row r="329" ht="12.75" customHeight="1">
      <c r="A329" s="18"/>
      <c r="B329" s="18"/>
      <c r="C329" s="1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9"/>
      <c r="R329" s="28"/>
      <c r="S329" s="28"/>
      <c r="T329" s="28"/>
      <c r="U329" s="28"/>
      <c r="V329" s="70"/>
      <c r="W329" s="70"/>
      <c r="X329" s="149"/>
      <c r="Y329" s="28"/>
      <c r="Z329" s="28"/>
      <c r="AA329" s="77"/>
      <c r="AB329" s="77"/>
      <c r="AC329" s="28"/>
      <c r="AD329" s="74"/>
      <c r="AE329" s="36"/>
      <c r="AF329" s="28"/>
      <c r="AG329" s="28"/>
      <c r="AH329" s="28"/>
      <c r="AI329" s="28"/>
      <c r="AJ329" s="28"/>
      <c r="AK329" s="28"/>
      <c r="AL329" s="18"/>
      <c r="AM329" s="18"/>
      <c r="AN329" s="18"/>
      <c r="AO329" s="227"/>
      <c r="AP329" s="212"/>
      <c r="AQ329" s="212"/>
      <c r="AR329" s="212"/>
      <c r="AS329" s="84"/>
      <c r="AT329" s="84"/>
      <c r="AU329" s="85"/>
      <c r="AV329" s="94"/>
      <c r="AW329" s="94"/>
      <c r="AX329" s="94"/>
      <c r="AY329" s="94"/>
      <c r="AZ329" s="94"/>
      <c r="BA329" s="94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</row>
    <row r="330" ht="12.75" customHeight="1">
      <c r="A330" s="18"/>
      <c r="B330" s="18"/>
      <c r="C330" s="1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9"/>
      <c r="R330" s="28"/>
      <c r="S330" s="28"/>
      <c r="T330" s="28"/>
      <c r="U330" s="28"/>
      <c r="V330" s="70"/>
      <c r="W330" s="70"/>
      <c r="X330" s="149"/>
      <c r="Y330" s="28"/>
      <c r="Z330" s="28"/>
      <c r="AA330" s="77"/>
      <c r="AB330" s="77"/>
      <c r="AC330" s="28"/>
      <c r="AD330" s="74"/>
      <c r="AE330" s="36"/>
      <c r="AF330" s="28"/>
      <c r="AG330" s="28"/>
      <c r="AH330" s="28"/>
      <c r="AI330" s="28"/>
      <c r="AJ330" s="28"/>
      <c r="AK330" s="28"/>
      <c r="AL330" s="18"/>
      <c r="AM330" s="18"/>
      <c r="AN330" s="18"/>
      <c r="AO330" s="227"/>
      <c r="AP330" s="212"/>
      <c r="AQ330" s="212"/>
      <c r="AR330" s="212"/>
      <c r="AS330" s="84"/>
      <c r="AT330" s="84"/>
      <c r="AU330" s="85"/>
      <c r="AV330" s="94"/>
      <c r="AW330" s="94"/>
      <c r="AX330" s="94"/>
      <c r="AY330" s="94"/>
      <c r="AZ330" s="94"/>
      <c r="BA330" s="94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</row>
    <row r="331" ht="12.75" customHeight="1">
      <c r="A331" s="18"/>
      <c r="B331" s="18"/>
      <c r="C331" s="1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9"/>
      <c r="R331" s="28"/>
      <c r="S331" s="28"/>
      <c r="T331" s="28"/>
      <c r="U331" s="28"/>
      <c r="V331" s="70"/>
      <c r="W331" s="70"/>
      <c r="X331" s="149"/>
      <c r="Y331" s="28"/>
      <c r="Z331" s="28"/>
      <c r="AA331" s="77"/>
      <c r="AB331" s="77"/>
      <c r="AC331" s="28"/>
      <c r="AD331" s="74"/>
      <c r="AE331" s="36"/>
      <c r="AF331" s="28"/>
      <c r="AG331" s="28"/>
      <c r="AH331" s="28"/>
      <c r="AI331" s="28"/>
      <c r="AJ331" s="28"/>
      <c r="AK331" s="28"/>
      <c r="AL331" s="18"/>
      <c r="AM331" s="18"/>
      <c r="AN331" s="18"/>
      <c r="AO331" s="227"/>
      <c r="AP331" s="212"/>
      <c r="AQ331" s="212"/>
      <c r="AR331" s="212"/>
      <c r="AS331" s="84"/>
      <c r="AT331" s="84"/>
      <c r="AU331" s="85"/>
      <c r="AV331" s="94"/>
      <c r="AW331" s="94"/>
      <c r="AX331" s="94"/>
      <c r="AY331" s="94"/>
      <c r="AZ331" s="94"/>
      <c r="BA331" s="94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</row>
    <row r="332" ht="12.75" customHeight="1">
      <c r="A332" s="18"/>
      <c r="B332" s="18"/>
      <c r="C332" s="1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9"/>
      <c r="R332" s="28"/>
      <c r="S332" s="28"/>
      <c r="T332" s="28"/>
      <c r="U332" s="28"/>
      <c r="V332" s="70"/>
      <c r="W332" s="70"/>
      <c r="X332" s="149"/>
      <c r="Y332" s="28"/>
      <c r="Z332" s="28"/>
      <c r="AA332" s="77"/>
      <c r="AB332" s="77"/>
      <c r="AC332" s="28"/>
      <c r="AD332" s="74"/>
      <c r="AE332" s="36"/>
      <c r="AF332" s="28"/>
      <c r="AG332" s="28"/>
      <c r="AH332" s="28"/>
      <c r="AI332" s="28"/>
      <c r="AJ332" s="28"/>
      <c r="AK332" s="28"/>
      <c r="AL332" s="18"/>
      <c r="AM332" s="18"/>
      <c r="AN332" s="18"/>
      <c r="AO332" s="227"/>
      <c r="AP332" s="212"/>
      <c r="AQ332" s="212"/>
      <c r="AR332" s="212"/>
      <c r="AS332" s="84"/>
      <c r="AT332" s="84"/>
      <c r="AU332" s="85"/>
      <c r="AV332" s="94"/>
      <c r="AW332" s="94"/>
      <c r="AX332" s="94"/>
      <c r="AY332" s="94"/>
      <c r="AZ332" s="94"/>
      <c r="BA332" s="94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</row>
    <row r="333" ht="12.75" customHeight="1">
      <c r="A333" s="18"/>
      <c r="B333" s="18"/>
      <c r="C333" s="1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9"/>
      <c r="R333" s="28"/>
      <c r="S333" s="28"/>
      <c r="T333" s="28"/>
      <c r="U333" s="28"/>
      <c r="V333" s="70"/>
      <c r="W333" s="70"/>
      <c r="X333" s="149"/>
      <c r="Y333" s="28"/>
      <c r="Z333" s="28"/>
      <c r="AA333" s="77"/>
      <c r="AB333" s="77"/>
      <c r="AC333" s="28"/>
      <c r="AD333" s="74"/>
      <c r="AE333" s="36"/>
      <c r="AF333" s="28"/>
      <c r="AG333" s="28"/>
      <c r="AH333" s="28"/>
      <c r="AI333" s="28"/>
      <c r="AJ333" s="28"/>
      <c r="AK333" s="28"/>
      <c r="AL333" s="18"/>
      <c r="AM333" s="18"/>
      <c r="AN333" s="18"/>
      <c r="AO333" s="227"/>
      <c r="AP333" s="212"/>
      <c r="AQ333" s="212"/>
      <c r="AR333" s="212"/>
      <c r="AS333" s="84"/>
      <c r="AT333" s="84"/>
      <c r="AU333" s="85"/>
      <c r="AV333" s="94"/>
      <c r="AW333" s="94"/>
      <c r="AX333" s="94"/>
      <c r="AY333" s="94"/>
      <c r="AZ333" s="94"/>
      <c r="BA333" s="94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</row>
    <row r="334" ht="12.75" customHeight="1">
      <c r="A334" s="18"/>
      <c r="B334" s="18"/>
      <c r="C334" s="1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9"/>
      <c r="R334" s="28"/>
      <c r="S334" s="28"/>
      <c r="T334" s="28"/>
      <c r="U334" s="28"/>
      <c r="V334" s="70"/>
      <c r="W334" s="70"/>
      <c r="X334" s="149"/>
      <c r="Y334" s="28"/>
      <c r="Z334" s="28"/>
      <c r="AA334" s="77"/>
      <c r="AB334" s="77"/>
      <c r="AC334" s="28"/>
      <c r="AD334" s="74"/>
      <c r="AE334" s="36"/>
      <c r="AF334" s="28"/>
      <c r="AG334" s="28"/>
      <c r="AH334" s="28"/>
      <c r="AI334" s="28"/>
      <c r="AJ334" s="28"/>
      <c r="AK334" s="28"/>
      <c r="AL334" s="18"/>
      <c r="AM334" s="18"/>
      <c r="AN334" s="18"/>
      <c r="AO334" s="227"/>
      <c r="AP334" s="212"/>
      <c r="AQ334" s="212"/>
      <c r="AR334" s="212"/>
      <c r="AS334" s="84"/>
      <c r="AT334" s="84"/>
      <c r="AU334" s="85"/>
      <c r="AV334" s="94"/>
      <c r="AW334" s="94"/>
      <c r="AX334" s="94"/>
      <c r="AY334" s="94"/>
      <c r="AZ334" s="94"/>
      <c r="BA334" s="94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</row>
    <row r="335" ht="12.75" customHeight="1">
      <c r="A335" s="18"/>
      <c r="B335" s="18"/>
      <c r="C335" s="1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9"/>
      <c r="R335" s="28"/>
      <c r="S335" s="28"/>
      <c r="T335" s="28"/>
      <c r="U335" s="28"/>
      <c r="V335" s="70"/>
      <c r="W335" s="70"/>
      <c r="X335" s="149"/>
      <c r="Y335" s="28"/>
      <c r="Z335" s="28"/>
      <c r="AA335" s="77"/>
      <c r="AB335" s="77"/>
      <c r="AC335" s="28"/>
      <c r="AD335" s="74"/>
      <c r="AE335" s="36"/>
      <c r="AF335" s="28"/>
      <c r="AG335" s="28"/>
      <c r="AH335" s="28"/>
      <c r="AI335" s="28"/>
      <c r="AJ335" s="28"/>
      <c r="AK335" s="28"/>
      <c r="AL335" s="18"/>
      <c r="AM335" s="18"/>
      <c r="AN335" s="18"/>
      <c r="AO335" s="227"/>
      <c r="AP335" s="212"/>
      <c r="AQ335" s="212"/>
      <c r="AR335" s="212"/>
      <c r="AS335" s="84"/>
      <c r="AT335" s="84"/>
      <c r="AU335" s="85"/>
      <c r="AV335" s="94"/>
      <c r="AW335" s="94"/>
      <c r="AX335" s="94"/>
      <c r="AY335" s="94"/>
      <c r="AZ335" s="94"/>
      <c r="BA335" s="94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</row>
    <row r="336" ht="12.75" customHeight="1">
      <c r="A336" s="18"/>
      <c r="B336" s="18"/>
      <c r="C336" s="1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9"/>
      <c r="R336" s="28"/>
      <c r="S336" s="28"/>
      <c r="T336" s="28"/>
      <c r="U336" s="28"/>
      <c r="V336" s="70"/>
      <c r="W336" s="70"/>
      <c r="X336" s="149"/>
      <c r="Y336" s="28"/>
      <c r="Z336" s="28"/>
      <c r="AA336" s="77"/>
      <c r="AB336" s="77"/>
      <c r="AC336" s="28"/>
      <c r="AD336" s="74"/>
      <c r="AE336" s="36"/>
      <c r="AF336" s="28"/>
      <c r="AG336" s="28"/>
      <c r="AH336" s="28"/>
      <c r="AI336" s="28"/>
      <c r="AJ336" s="28"/>
      <c r="AK336" s="28"/>
      <c r="AL336" s="18"/>
      <c r="AM336" s="18"/>
      <c r="AN336" s="18"/>
      <c r="AO336" s="227"/>
      <c r="AP336" s="212"/>
      <c r="AQ336" s="212"/>
      <c r="AR336" s="212"/>
      <c r="AS336" s="84"/>
      <c r="AT336" s="84"/>
      <c r="AU336" s="85"/>
      <c r="AV336" s="94"/>
      <c r="AW336" s="94"/>
      <c r="AX336" s="94"/>
      <c r="AY336" s="94"/>
      <c r="AZ336" s="94"/>
      <c r="BA336" s="94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</row>
    <row r="337" ht="12.75" customHeight="1">
      <c r="A337" s="18"/>
      <c r="B337" s="18"/>
      <c r="C337" s="1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9"/>
      <c r="R337" s="28"/>
      <c r="S337" s="28"/>
      <c r="T337" s="28"/>
      <c r="U337" s="28"/>
      <c r="V337" s="70"/>
      <c r="W337" s="70"/>
      <c r="X337" s="149"/>
      <c r="Y337" s="28"/>
      <c r="Z337" s="28"/>
      <c r="AA337" s="77"/>
      <c r="AB337" s="77"/>
      <c r="AC337" s="28"/>
      <c r="AD337" s="74"/>
      <c r="AE337" s="36"/>
      <c r="AF337" s="28"/>
      <c r="AG337" s="28"/>
      <c r="AH337" s="28"/>
      <c r="AI337" s="28"/>
      <c r="AJ337" s="28"/>
      <c r="AK337" s="28"/>
      <c r="AL337" s="18"/>
      <c r="AM337" s="18"/>
      <c r="AN337" s="18"/>
      <c r="AO337" s="227"/>
      <c r="AP337" s="212"/>
      <c r="AQ337" s="212"/>
      <c r="AR337" s="212"/>
      <c r="AS337" s="84"/>
      <c r="AT337" s="84"/>
      <c r="AU337" s="85"/>
      <c r="AV337" s="94"/>
      <c r="AW337" s="94"/>
      <c r="AX337" s="94"/>
      <c r="AY337" s="94"/>
      <c r="AZ337" s="94"/>
      <c r="BA337" s="94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</row>
    <row r="338" ht="12.75" customHeight="1">
      <c r="A338" s="18"/>
      <c r="B338" s="18"/>
      <c r="C338" s="1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9"/>
      <c r="R338" s="28"/>
      <c r="S338" s="28"/>
      <c r="T338" s="28"/>
      <c r="U338" s="28"/>
      <c r="V338" s="70"/>
      <c r="W338" s="70"/>
      <c r="X338" s="149"/>
      <c r="Y338" s="28"/>
      <c r="Z338" s="28"/>
      <c r="AA338" s="77"/>
      <c r="AB338" s="77"/>
      <c r="AC338" s="28"/>
      <c r="AD338" s="74"/>
      <c r="AE338" s="36"/>
      <c r="AF338" s="28"/>
      <c r="AG338" s="28"/>
      <c r="AH338" s="28"/>
      <c r="AI338" s="28"/>
      <c r="AJ338" s="28"/>
      <c r="AK338" s="28"/>
      <c r="AL338" s="18"/>
      <c r="AM338" s="18"/>
      <c r="AN338" s="18"/>
      <c r="AO338" s="227"/>
      <c r="AP338" s="212"/>
      <c r="AQ338" s="212"/>
      <c r="AR338" s="212"/>
      <c r="AS338" s="84"/>
      <c r="AT338" s="84"/>
      <c r="AU338" s="85"/>
      <c r="AV338" s="94"/>
      <c r="AW338" s="94"/>
      <c r="AX338" s="94"/>
      <c r="AY338" s="94"/>
      <c r="AZ338" s="94"/>
      <c r="BA338" s="94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</row>
    <row r="339" ht="12.75" customHeight="1">
      <c r="A339" s="18"/>
      <c r="B339" s="18"/>
      <c r="C339" s="1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9"/>
      <c r="R339" s="28"/>
      <c r="S339" s="28"/>
      <c r="T339" s="28"/>
      <c r="U339" s="28"/>
      <c r="V339" s="70"/>
      <c r="W339" s="70"/>
      <c r="X339" s="149"/>
      <c r="Y339" s="28"/>
      <c r="Z339" s="28"/>
      <c r="AA339" s="77"/>
      <c r="AB339" s="77"/>
      <c r="AC339" s="28"/>
      <c r="AD339" s="74"/>
      <c r="AE339" s="36"/>
      <c r="AF339" s="28"/>
      <c r="AG339" s="28"/>
      <c r="AH339" s="28"/>
      <c r="AI339" s="28"/>
      <c r="AJ339" s="28"/>
      <c r="AK339" s="28"/>
      <c r="AL339" s="18"/>
      <c r="AM339" s="18"/>
      <c r="AN339" s="18"/>
      <c r="AO339" s="227"/>
      <c r="AP339" s="212"/>
      <c r="AQ339" s="212"/>
      <c r="AR339" s="212"/>
      <c r="AS339" s="84"/>
      <c r="AT339" s="84"/>
      <c r="AU339" s="85"/>
      <c r="AV339" s="94"/>
      <c r="AW339" s="94"/>
      <c r="AX339" s="94"/>
      <c r="AY339" s="94"/>
      <c r="AZ339" s="94"/>
      <c r="BA339" s="94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</row>
    <row r="340" ht="12.75" customHeight="1">
      <c r="A340" s="18"/>
      <c r="B340" s="18"/>
      <c r="C340" s="1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9"/>
      <c r="R340" s="28"/>
      <c r="S340" s="28"/>
      <c r="T340" s="28"/>
      <c r="U340" s="28"/>
      <c r="V340" s="70"/>
      <c r="W340" s="70"/>
      <c r="X340" s="149"/>
      <c r="Y340" s="28"/>
      <c r="Z340" s="28"/>
      <c r="AA340" s="77"/>
      <c r="AB340" s="77"/>
      <c r="AC340" s="28"/>
      <c r="AD340" s="74"/>
      <c r="AE340" s="36"/>
      <c r="AF340" s="28"/>
      <c r="AG340" s="28"/>
      <c r="AH340" s="28"/>
      <c r="AI340" s="28"/>
      <c r="AJ340" s="28"/>
      <c r="AK340" s="28"/>
      <c r="AL340" s="18"/>
      <c r="AM340" s="18"/>
      <c r="AN340" s="18"/>
      <c r="AO340" s="227"/>
      <c r="AP340" s="212"/>
      <c r="AQ340" s="212"/>
      <c r="AR340" s="212"/>
      <c r="AS340" s="84"/>
      <c r="AT340" s="84"/>
      <c r="AU340" s="85"/>
      <c r="AV340" s="94"/>
      <c r="AW340" s="94"/>
      <c r="AX340" s="94"/>
      <c r="AY340" s="94"/>
      <c r="AZ340" s="94"/>
      <c r="BA340" s="94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</row>
    <row r="341" ht="12.75" customHeight="1">
      <c r="A341" s="18"/>
      <c r="B341" s="18"/>
      <c r="C341" s="1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9"/>
      <c r="R341" s="28"/>
      <c r="S341" s="28"/>
      <c r="T341" s="28"/>
      <c r="U341" s="28"/>
      <c r="V341" s="70"/>
      <c r="W341" s="70"/>
      <c r="X341" s="149"/>
      <c r="Y341" s="28"/>
      <c r="Z341" s="28"/>
      <c r="AA341" s="77"/>
      <c r="AB341" s="77"/>
      <c r="AC341" s="28"/>
      <c r="AD341" s="74"/>
      <c r="AE341" s="36"/>
      <c r="AF341" s="28"/>
      <c r="AG341" s="28"/>
      <c r="AH341" s="28"/>
      <c r="AI341" s="28"/>
      <c r="AJ341" s="28"/>
      <c r="AK341" s="28"/>
      <c r="AL341" s="18"/>
      <c r="AM341" s="18"/>
      <c r="AN341" s="18"/>
      <c r="AO341" s="227"/>
      <c r="AP341" s="212"/>
      <c r="AQ341" s="212"/>
      <c r="AR341" s="212"/>
      <c r="AS341" s="84"/>
      <c r="AT341" s="84"/>
      <c r="AU341" s="85"/>
      <c r="AV341" s="94"/>
      <c r="AW341" s="94"/>
      <c r="AX341" s="94"/>
      <c r="AY341" s="94"/>
      <c r="AZ341" s="94"/>
      <c r="BA341" s="94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</row>
    <row r="342" ht="12.75" customHeight="1">
      <c r="A342" s="18"/>
      <c r="B342" s="18"/>
      <c r="C342" s="1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9"/>
      <c r="R342" s="28"/>
      <c r="S342" s="28"/>
      <c r="T342" s="28"/>
      <c r="U342" s="28"/>
      <c r="V342" s="70"/>
      <c r="W342" s="70"/>
      <c r="X342" s="149"/>
      <c r="Y342" s="28"/>
      <c r="Z342" s="28"/>
      <c r="AA342" s="77"/>
      <c r="AB342" s="77"/>
      <c r="AC342" s="28"/>
      <c r="AD342" s="74"/>
      <c r="AE342" s="36"/>
      <c r="AF342" s="28"/>
      <c r="AG342" s="28"/>
      <c r="AH342" s="28"/>
      <c r="AI342" s="28"/>
      <c r="AJ342" s="28"/>
      <c r="AK342" s="28"/>
      <c r="AL342" s="18"/>
      <c r="AM342" s="18"/>
      <c r="AN342" s="18"/>
      <c r="AO342" s="227"/>
      <c r="AP342" s="212"/>
      <c r="AQ342" s="212"/>
      <c r="AR342" s="212"/>
      <c r="AS342" s="84"/>
      <c r="AT342" s="84"/>
      <c r="AU342" s="85"/>
      <c r="AV342" s="94"/>
      <c r="AW342" s="94"/>
      <c r="AX342" s="94"/>
      <c r="AY342" s="94"/>
      <c r="AZ342" s="94"/>
      <c r="BA342" s="94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</row>
    <row r="343" ht="12.75" customHeight="1">
      <c r="A343" s="18"/>
      <c r="B343" s="18"/>
      <c r="C343" s="1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9"/>
      <c r="R343" s="28"/>
      <c r="S343" s="28"/>
      <c r="T343" s="28"/>
      <c r="U343" s="28"/>
      <c r="V343" s="70"/>
      <c r="W343" s="70"/>
      <c r="X343" s="149"/>
      <c r="Y343" s="28"/>
      <c r="Z343" s="28"/>
      <c r="AA343" s="77"/>
      <c r="AB343" s="77"/>
      <c r="AC343" s="28"/>
      <c r="AD343" s="74"/>
      <c r="AE343" s="36"/>
      <c r="AF343" s="28"/>
      <c r="AG343" s="28"/>
      <c r="AH343" s="28"/>
      <c r="AI343" s="28"/>
      <c r="AJ343" s="28"/>
      <c r="AK343" s="28"/>
      <c r="AL343" s="18"/>
      <c r="AM343" s="18"/>
      <c r="AN343" s="18"/>
      <c r="AO343" s="227"/>
      <c r="AP343" s="212"/>
      <c r="AQ343" s="212"/>
      <c r="AR343" s="212"/>
      <c r="AS343" s="84"/>
      <c r="AT343" s="84"/>
      <c r="AU343" s="85"/>
      <c r="AV343" s="94"/>
      <c r="AW343" s="94"/>
      <c r="AX343" s="94"/>
      <c r="AY343" s="94"/>
      <c r="AZ343" s="94"/>
      <c r="BA343" s="94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</row>
    <row r="344" ht="12.75" customHeight="1">
      <c r="A344" s="18"/>
      <c r="B344" s="18"/>
      <c r="C344" s="1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9"/>
      <c r="R344" s="28"/>
      <c r="S344" s="28"/>
      <c r="T344" s="28"/>
      <c r="U344" s="28"/>
      <c r="V344" s="70"/>
      <c r="W344" s="70"/>
      <c r="X344" s="149"/>
      <c r="Y344" s="28"/>
      <c r="Z344" s="28"/>
      <c r="AA344" s="77"/>
      <c r="AB344" s="77"/>
      <c r="AC344" s="28"/>
      <c r="AD344" s="74"/>
      <c r="AE344" s="36"/>
      <c r="AF344" s="28"/>
      <c r="AG344" s="28"/>
      <c r="AH344" s="28"/>
      <c r="AI344" s="28"/>
      <c r="AJ344" s="28"/>
      <c r="AK344" s="28"/>
      <c r="AL344" s="18"/>
      <c r="AM344" s="18"/>
      <c r="AN344" s="18"/>
      <c r="AO344" s="227"/>
      <c r="AP344" s="212"/>
      <c r="AQ344" s="212"/>
      <c r="AR344" s="212"/>
      <c r="AS344" s="84"/>
      <c r="AT344" s="84"/>
      <c r="AU344" s="85"/>
      <c r="AV344" s="94"/>
      <c r="AW344" s="94"/>
      <c r="AX344" s="94"/>
      <c r="AY344" s="94"/>
      <c r="AZ344" s="94"/>
      <c r="BA344" s="94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</row>
    <row r="345" ht="12.75" customHeight="1">
      <c r="A345" s="18"/>
      <c r="B345" s="18"/>
      <c r="C345" s="1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9"/>
      <c r="R345" s="28"/>
      <c r="S345" s="28"/>
      <c r="T345" s="28"/>
      <c r="U345" s="28"/>
      <c r="V345" s="70"/>
      <c r="W345" s="70"/>
      <c r="X345" s="149"/>
      <c r="Y345" s="28"/>
      <c r="Z345" s="28"/>
      <c r="AA345" s="77"/>
      <c r="AB345" s="77"/>
      <c r="AC345" s="28"/>
      <c r="AD345" s="74"/>
      <c r="AE345" s="36"/>
      <c r="AF345" s="28"/>
      <c r="AG345" s="28"/>
      <c r="AH345" s="28"/>
      <c r="AI345" s="28"/>
      <c r="AJ345" s="28"/>
      <c r="AK345" s="28"/>
      <c r="AL345" s="18"/>
      <c r="AM345" s="18"/>
      <c r="AN345" s="18"/>
      <c r="AO345" s="227"/>
      <c r="AP345" s="212"/>
      <c r="AQ345" s="212"/>
      <c r="AR345" s="212"/>
      <c r="AS345" s="84"/>
      <c r="AT345" s="84"/>
      <c r="AU345" s="85"/>
      <c r="AV345" s="94"/>
      <c r="AW345" s="94"/>
      <c r="AX345" s="94"/>
      <c r="AY345" s="94"/>
      <c r="AZ345" s="94"/>
      <c r="BA345" s="94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</row>
    <row r="346" ht="12.75" customHeight="1">
      <c r="A346" s="18"/>
      <c r="B346" s="18"/>
      <c r="C346" s="1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9"/>
      <c r="R346" s="28"/>
      <c r="S346" s="28"/>
      <c r="T346" s="28"/>
      <c r="U346" s="28"/>
      <c r="V346" s="70"/>
      <c r="W346" s="70"/>
      <c r="X346" s="149"/>
      <c r="Y346" s="28"/>
      <c r="Z346" s="28"/>
      <c r="AA346" s="77"/>
      <c r="AB346" s="77"/>
      <c r="AC346" s="28"/>
      <c r="AD346" s="74"/>
      <c r="AE346" s="36"/>
      <c r="AF346" s="28"/>
      <c r="AG346" s="28"/>
      <c r="AH346" s="28"/>
      <c r="AI346" s="28"/>
      <c r="AJ346" s="28"/>
      <c r="AK346" s="28"/>
      <c r="AL346" s="18"/>
      <c r="AM346" s="18"/>
      <c r="AN346" s="18"/>
      <c r="AO346" s="227"/>
      <c r="AP346" s="212"/>
      <c r="AQ346" s="212"/>
      <c r="AR346" s="212"/>
      <c r="AS346" s="84"/>
      <c r="AT346" s="84"/>
      <c r="AU346" s="85"/>
      <c r="AV346" s="94"/>
      <c r="AW346" s="94"/>
      <c r="AX346" s="94"/>
      <c r="AY346" s="94"/>
      <c r="AZ346" s="94"/>
      <c r="BA346" s="94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</row>
    <row r="347" ht="12.75" customHeight="1">
      <c r="A347" s="18"/>
      <c r="B347" s="18"/>
      <c r="C347" s="1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9"/>
      <c r="R347" s="28"/>
      <c r="S347" s="28"/>
      <c r="T347" s="28"/>
      <c r="U347" s="28"/>
      <c r="V347" s="70"/>
      <c r="W347" s="70"/>
      <c r="X347" s="149"/>
      <c r="Y347" s="28"/>
      <c r="Z347" s="28"/>
      <c r="AA347" s="77"/>
      <c r="AB347" s="77"/>
      <c r="AC347" s="28"/>
      <c r="AD347" s="74"/>
      <c r="AE347" s="36"/>
      <c r="AF347" s="28"/>
      <c r="AG347" s="28"/>
      <c r="AH347" s="28"/>
      <c r="AI347" s="28"/>
      <c r="AJ347" s="28"/>
      <c r="AK347" s="28"/>
      <c r="AL347" s="18"/>
      <c r="AM347" s="18"/>
      <c r="AN347" s="18"/>
      <c r="AO347" s="227"/>
      <c r="AP347" s="212"/>
      <c r="AQ347" s="212"/>
      <c r="AR347" s="212"/>
      <c r="AS347" s="84"/>
      <c r="AT347" s="84"/>
      <c r="AU347" s="85"/>
      <c r="AV347" s="94"/>
      <c r="AW347" s="94"/>
      <c r="AX347" s="94"/>
      <c r="AY347" s="94"/>
      <c r="AZ347" s="94"/>
      <c r="BA347" s="94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</row>
    <row r="348" ht="12.75" customHeight="1">
      <c r="A348" s="18"/>
      <c r="B348" s="18"/>
      <c r="C348" s="1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9"/>
      <c r="R348" s="28"/>
      <c r="S348" s="28"/>
      <c r="T348" s="28"/>
      <c r="U348" s="28"/>
      <c r="V348" s="70"/>
      <c r="W348" s="70"/>
      <c r="X348" s="149"/>
      <c r="Y348" s="28"/>
      <c r="Z348" s="28"/>
      <c r="AA348" s="77"/>
      <c r="AB348" s="77"/>
      <c r="AC348" s="28"/>
      <c r="AD348" s="74"/>
      <c r="AE348" s="36"/>
      <c r="AF348" s="28"/>
      <c r="AG348" s="28"/>
      <c r="AH348" s="28"/>
      <c r="AI348" s="28"/>
      <c r="AJ348" s="28"/>
      <c r="AK348" s="28"/>
      <c r="AL348" s="18"/>
      <c r="AM348" s="18"/>
      <c r="AN348" s="18"/>
      <c r="AO348" s="227"/>
      <c r="AP348" s="212"/>
      <c r="AQ348" s="212"/>
      <c r="AR348" s="212"/>
      <c r="AS348" s="84"/>
      <c r="AT348" s="84"/>
      <c r="AU348" s="85"/>
      <c r="AV348" s="94"/>
      <c r="AW348" s="94"/>
      <c r="AX348" s="94"/>
      <c r="AY348" s="94"/>
      <c r="AZ348" s="94"/>
      <c r="BA348" s="94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</row>
    <row r="349" ht="12.75" customHeight="1">
      <c r="A349" s="18"/>
      <c r="B349" s="18"/>
      <c r="C349" s="1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9"/>
      <c r="R349" s="28"/>
      <c r="S349" s="28"/>
      <c r="T349" s="28"/>
      <c r="U349" s="28"/>
      <c r="V349" s="70"/>
      <c r="W349" s="70"/>
      <c r="X349" s="149"/>
      <c r="Y349" s="28"/>
      <c r="Z349" s="28"/>
      <c r="AA349" s="77"/>
      <c r="AB349" s="77"/>
      <c r="AC349" s="28"/>
      <c r="AD349" s="74"/>
      <c r="AE349" s="36"/>
      <c r="AF349" s="28"/>
      <c r="AG349" s="28"/>
      <c r="AH349" s="28"/>
      <c r="AI349" s="28"/>
      <c r="AJ349" s="28"/>
      <c r="AK349" s="28"/>
      <c r="AL349" s="18"/>
      <c r="AM349" s="18"/>
      <c r="AN349" s="18"/>
      <c r="AO349" s="227"/>
      <c r="AP349" s="212"/>
      <c r="AQ349" s="212"/>
      <c r="AR349" s="212"/>
      <c r="AS349" s="84"/>
      <c r="AT349" s="84"/>
      <c r="AU349" s="85"/>
      <c r="AV349" s="94"/>
      <c r="AW349" s="94"/>
      <c r="AX349" s="94"/>
      <c r="AY349" s="94"/>
      <c r="AZ349" s="94"/>
      <c r="BA349" s="94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</row>
    <row r="350" ht="12.75" customHeight="1">
      <c r="A350" s="18"/>
      <c r="B350" s="18"/>
      <c r="C350" s="1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9"/>
      <c r="R350" s="28"/>
      <c r="S350" s="28"/>
      <c r="T350" s="28"/>
      <c r="U350" s="28"/>
      <c r="V350" s="70"/>
      <c r="W350" s="70"/>
      <c r="X350" s="149"/>
      <c r="Y350" s="28"/>
      <c r="Z350" s="28"/>
      <c r="AA350" s="77"/>
      <c r="AB350" s="77"/>
      <c r="AC350" s="28"/>
      <c r="AD350" s="74"/>
      <c r="AE350" s="36"/>
      <c r="AF350" s="28"/>
      <c r="AG350" s="28"/>
      <c r="AH350" s="28"/>
      <c r="AI350" s="28"/>
      <c r="AJ350" s="28"/>
      <c r="AK350" s="28"/>
      <c r="AL350" s="18"/>
      <c r="AM350" s="18"/>
      <c r="AN350" s="18"/>
      <c r="AO350" s="227"/>
      <c r="AP350" s="212"/>
      <c r="AQ350" s="212"/>
      <c r="AR350" s="212"/>
      <c r="AS350" s="84"/>
      <c r="AT350" s="84"/>
      <c r="AU350" s="85"/>
      <c r="AV350" s="94"/>
      <c r="AW350" s="94"/>
      <c r="AX350" s="94"/>
      <c r="AY350" s="94"/>
      <c r="AZ350" s="94"/>
      <c r="BA350" s="94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</row>
    <row r="351" ht="12.75" customHeight="1">
      <c r="A351" s="18"/>
      <c r="B351" s="18"/>
      <c r="C351" s="1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9"/>
      <c r="R351" s="28"/>
      <c r="S351" s="28"/>
      <c r="T351" s="28"/>
      <c r="U351" s="28"/>
      <c r="V351" s="70"/>
      <c r="W351" s="70"/>
      <c r="X351" s="149"/>
      <c r="Y351" s="28"/>
      <c r="Z351" s="28"/>
      <c r="AA351" s="77"/>
      <c r="AB351" s="77"/>
      <c r="AC351" s="28"/>
      <c r="AD351" s="74"/>
      <c r="AE351" s="36"/>
      <c r="AF351" s="28"/>
      <c r="AG351" s="28"/>
      <c r="AH351" s="28"/>
      <c r="AI351" s="28"/>
      <c r="AJ351" s="28"/>
      <c r="AK351" s="28"/>
      <c r="AL351" s="18"/>
      <c r="AM351" s="18"/>
      <c r="AN351" s="18"/>
      <c r="AO351" s="227"/>
      <c r="AP351" s="212"/>
      <c r="AQ351" s="212"/>
      <c r="AR351" s="212"/>
      <c r="AS351" s="84"/>
      <c r="AT351" s="84"/>
      <c r="AU351" s="85"/>
      <c r="AV351" s="94"/>
      <c r="AW351" s="94"/>
      <c r="AX351" s="94"/>
      <c r="AY351" s="94"/>
      <c r="AZ351" s="94"/>
      <c r="BA351" s="94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</row>
    <row r="352" ht="12.75" customHeight="1">
      <c r="A352" s="18"/>
      <c r="B352" s="18"/>
      <c r="C352" s="1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9"/>
      <c r="R352" s="28"/>
      <c r="S352" s="28"/>
      <c r="T352" s="28"/>
      <c r="U352" s="28"/>
      <c r="V352" s="70"/>
      <c r="W352" s="70"/>
      <c r="X352" s="149"/>
      <c r="Y352" s="28"/>
      <c r="Z352" s="28"/>
      <c r="AA352" s="77"/>
      <c r="AB352" s="77"/>
      <c r="AC352" s="28"/>
      <c r="AD352" s="74"/>
      <c r="AE352" s="36"/>
      <c r="AF352" s="28"/>
      <c r="AG352" s="28"/>
      <c r="AH352" s="28"/>
      <c r="AI352" s="28"/>
      <c r="AJ352" s="28"/>
      <c r="AK352" s="28"/>
      <c r="AL352" s="18"/>
      <c r="AM352" s="18"/>
      <c r="AN352" s="18"/>
      <c r="AO352" s="227"/>
      <c r="AP352" s="212"/>
      <c r="AQ352" s="212"/>
      <c r="AR352" s="212"/>
      <c r="AS352" s="84"/>
      <c r="AT352" s="84"/>
      <c r="AU352" s="85"/>
      <c r="AV352" s="94"/>
      <c r="AW352" s="94"/>
      <c r="AX352" s="94"/>
      <c r="AY352" s="94"/>
      <c r="AZ352" s="94"/>
      <c r="BA352" s="94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</row>
    <row r="353" ht="12.75" customHeight="1">
      <c r="A353" s="18"/>
      <c r="B353" s="18"/>
      <c r="C353" s="1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9"/>
      <c r="R353" s="28"/>
      <c r="S353" s="28"/>
      <c r="T353" s="28"/>
      <c r="U353" s="28"/>
      <c r="V353" s="70"/>
      <c r="W353" s="70"/>
      <c r="X353" s="149"/>
      <c r="Y353" s="28"/>
      <c r="Z353" s="28"/>
      <c r="AA353" s="77"/>
      <c r="AB353" s="77"/>
      <c r="AC353" s="28"/>
      <c r="AD353" s="74"/>
      <c r="AE353" s="36"/>
      <c r="AF353" s="28"/>
      <c r="AG353" s="28"/>
      <c r="AH353" s="28"/>
      <c r="AI353" s="28"/>
      <c r="AJ353" s="28"/>
      <c r="AK353" s="28"/>
      <c r="AL353" s="18"/>
      <c r="AM353" s="18"/>
      <c r="AN353" s="18"/>
      <c r="AO353" s="227"/>
      <c r="AP353" s="212"/>
      <c r="AQ353" s="212"/>
      <c r="AR353" s="212"/>
      <c r="AS353" s="84"/>
      <c r="AT353" s="84"/>
      <c r="AU353" s="85"/>
      <c r="AV353" s="94"/>
      <c r="AW353" s="94"/>
      <c r="AX353" s="94"/>
      <c r="AY353" s="94"/>
      <c r="AZ353" s="94"/>
      <c r="BA353" s="94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</row>
    <row r="354" ht="12.75" customHeight="1">
      <c r="A354" s="18"/>
      <c r="B354" s="18"/>
      <c r="C354" s="1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9"/>
      <c r="R354" s="28"/>
      <c r="S354" s="28"/>
      <c r="T354" s="28"/>
      <c r="U354" s="28"/>
      <c r="V354" s="70"/>
      <c r="W354" s="70"/>
      <c r="X354" s="149"/>
      <c r="Y354" s="28"/>
      <c r="Z354" s="28"/>
      <c r="AA354" s="77"/>
      <c r="AB354" s="77"/>
      <c r="AC354" s="28"/>
      <c r="AD354" s="74"/>
      <c r="AE354" s="36"/>
      <c r="AF354" s="28"/>
      <c r="AG354" s="28"/>
      <c r="AH354" s="28"/>
      <c r="AI354" s="28"/>
      <c r="AJ354" s="28"/>
      <c r="AK354" s="28"/>
      <c r="AL354" s="18"/>
      <c r="AM354" s="18"/>
      <c r="AN354" s="18"/>
      <c r="AO354" s="227"/>
      <c r="AP354" s="212"/>
      <c r="AQ354" s="212"/>
      <c r="AR354" s="212"/>
      <c r="AS354" s="84"/>
      <c r="AT354" s="84"/>
      <c r="AU354" s="85"/>
      <c r="AV354" s="94"/>
      <c r="AW354" s="94"/>
      <c r="AX354" s="94"/>
      <c r="AY354" s="94"/>
      <c r="AZ354" s="94"/>
      <c r="BA354" s="94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</row>
    <row r="355" ht="12.75" customHeight="1">
      <c r="A355" s="18"/>
      <c r="B355" s="18"/>
      <c r="C355" s="1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9"/>
      <c r="R355" s="28"/>
      <c r="S355" s="28"/>
      <c r="T355" s="28"/>
      <c r="U355" s="28"/>
      <c r="V355" s="70"/>
      <c r="W355" s="70"/>
      <c r="X355" s="149"/>
      <c r="Y355" s="28"/>
      <c r="Z355" s="28"/>
      <c r="AA355" s="77"/>
      <c r="AB355" s="77"/>
      <c r="AC355" s="28"/>
      <c r="AD355" s="74"/>
      <c r="AE355" s="36"/>
      <c r="AF355" s="28"/>
      <c r="AG355" s="28"/>
      <c r="AH355" s="28"/>
      <c r="AI355" s="28"/>
      <c r="AJ355" s="28"/>
      <c r="AK355" s="28"/>
      <c r="AL355" s="18"/>
      <c r="AM355" s="18"/>
      <c r="AN355" s="18"/>
      <c r="AO355" s="227"/>
      <c r="AP355" s="212"/>
      <c r="AQ355" s="212"/>
      <c r="AR355" s="212"/>
      <c r="AS355" s="84"/>
      <c r="AT355" s="84"/>
      <c r="AU355" s="85"/>
      <c r="AV355" s="94"/>
      <c r="AW355" s="94"/>
      <c r="AX355" s="94"/>
      <c r="AY355" s="94"/>
      <c r="AZ355" s="94"/>
      <c r="BA355" s="94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</row>
    <row r="356" ht="12.75" customHeight="1">
      <c r="A356" s="18"/>
      <c r="B356" s="18"/>
      <c r="C356" s="1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9"/>
      <c r="R356" s="28"/>
      <c r="S356" s="28"/>
      <c r="T356" s="28"/>
      <c r="U356" s="28"/>
      <c r="V356" s="70"/>
      <c r="W356" s="70"/>
      <c r="X356" s="149"/>
      <c r="Y356" s="28"/>
      <c r="Z356" s="28"/>
      <c r="AA356" s="77"/>
      <c r="AB356" s="77"/>
      <c r="AC356" s="28"/>
      <c r="AD356" s="74"/>
      <c r="AE356" s="36"/>
      <c r="AF356" s="28"/>
      <c r="AG356" s="28"/>
      <c r="AH356" s="28"/>
      <c r="AI356" s="28"/>
      <c r="AJ356" s="28"/>
      <c r="AK356" s="28"/>
      <c r="AL356" s="18"/>
      <c r="AM356" s="18"/>
      <c r="AN356" s="18"/>
      <c r="AO356" s="227"/>
      <c r="AP356" s="212"/>
      <c r="AQ356" s="212"/>
      <c r="AR356" s="212"/>
      <c r="AS356" s="84"/>
      <c r="AT356" s="84"/>
      <c r="AU356" s="85"/>
      <c r="AV356" s="94"/>
      <c r="AW356" s="94"/>
      <c r="AX356" s="94"/>
      <c r="AY356" s="94"/>
      <c r="AZ356" s="94"/>
      <c r="BA356" s="94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</row>
    <row r="357" ht="12.75" customHeight="1">
      <c r="A357" s="18"/>
      <c r="B357" s="18"/>
      <c r="C357" s="1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9"/>
      <c r="R357" s="28"/>
      <c r="S357" s="28"/>
      <c r="T357" s="28"/>
      <c r="U357" s="28"/>
      <c r="V357" s="70"/>
      <c r="W357" s="70"/>
      <c r="X357" s="149"/>
      <c r="Y357" s="28"/>
      <c r="Z357" s="28"/>
      <c r="AA357" s="77"/>
      <c r="AB357" s="77"/>
      <c r="AC357" s="28"/>
      <c r="AD357" s="74"/>
      <c r="AE357" s="36"/>
      <c r="AF357" s="28"/>
      <c r="AG357" s="28"/>
      <c r="AH357" s="28"/>
      <c r="AI357" s="28"/>
      <c r="AJ357" s="28"/>
      <c r="AK357" s="28"/>
      <c r="AL357" s="18"/>
      <c r="AM357" s="18"/>
      <c r="AN357" s="18"/>
      <c r="AO357" s="227"/>
      <c r="AP357" s="212"/>
      <c r="AQ357" s="212"/>
      <c r="AR357" s="212"/>
      <c r="AS357" s="84"/>
      <c r="AT357" s="84"/>
      <c r="AU357" s="85"/>
      <c r="AV357" s="94"/>
      <c r="AW357" s="94"/>
      <c r="AX357" s="94"/>
      <c r="AY357" s="94"/>
      <c r="AZ357" s="94"/>
      <c r="BA357" s="94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</row>
    <row r="358" ht="12.75" customHeight="1">
      <c r="A358" s="18"/>
      <c r="B358" s="18"/>
      <c r="C358" s="1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9"/>
      <c r="R358" s="28"/>
      <c r="S358" s="28"/>
      <c r="T358" s="28"/>
      <c r="U358" s="28"/>
      <c r="V358" s="70"/>
      <c r="W358" s="70"/>
      <c r="X358" s="149"/>
      <c r="Y358" s="28"/>
      <c r="Z358" s="28"/>
      <c r="AA358" s="77"/>
      <c r="AB358" s="77"/>
      <c r="AC358" s="28"/>
      <c r="AD358" s="74"/>
      <c r="AE358" s="36"/>
      <c r="AF358" s="28"/>
      <c r="AG358" s="28"/>
      <c r="AH358" s="28"/>
      <c r="AI358" s="28"/>
      <c r="AJ358" s="28"/>
      <c r="AK358" s="28"/>
      <c r="AL358" s="18"/>
      <c r="AM358" s="18"/>
      <c r="AN358" s="18"/>
      <c r="AO358" s="227"/>
      <c r="AP358" s="212"/>
      <c r="AQ358" s="212"/>
      <c r="AR358" s="212"/>
      <c r="AS358" s="84"/>
      <c r="AT358" s="84"/>
      <c r="AU358" s="85"/>
      <c r="AV358" s="94"/>
      <c r="AW358" s="94"/>
      <c r="AX358" s="94"/>
      <c r="AY358" s="94"/>
      <c r="AZ358" s="94"/>
      <c r="BA358" s="94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</row>
    <row r="359" ht="12.75" customHeight="1">
      <c r="A359" s="18"/>
      <c r="B359" s="18"/>
      <c r="C359" s="1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9"/>
      <c r="R359" s="28"/>
      <c r="S359" s="28"/>
      <c r="T359" s="28"/>
      <c r="U359" s="28"/>
      <c r="V359" s="70"/>
      <c r="W359" s="70"/>
      <c r="X359" s="149"/>
      <c r="Y359" s="28"/>
      <c r="Z359" s="28"/>
      <c r="AA359" s="77"/>
      <c r="AB359" s="77"/>
      <c r="AC359" s="28"/>
      <c r="AD359" s="74"/>
      <c r="AE359" s="36"/>
      <c r="AF359" s="28"/>
      <c r="AG359" s="28"/>
      <c r="AH359" s="28"/>
      <c r="AI359" s="28"/>
      <c r="AJ359" s="28"/>
      <c r="AK359" s="28"/>
      <c r="AL359" s="18"/>
      <c r="AM359" s="18"/>
      <c r="AN359" s="18"/>
      <c r="AO359" s="227"/>
      <c r="AP359" s="212"/>
      <c r="AQ359" s="212"/>
      <c r="AR359" s="212"/>
      <c r="AS359" s="84"/>
      <c r="AT359" s="84"/>
      <c r="AU359" s="85"/>
      <c r="AV359" s="94"/>
      <c r="AW359" s="94"/>
      <c r="AX359" s="94"/>
      <c r="AY359" s="94"/>
      <c r="AZ359" s="94"/>
      <c r="BA359" s="94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</row>
    <row r="360" ht="12.75" customHeight="1">
      <c r="A360" s="18"/>
      <c r="B360" s="18"/>
      <c r="C360" s="1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9"/>
      <c r="R360" s="28"/>
      <c r="S360" s="28"/>
      <c r="T360" s="28"/>
      <c r="U360" s="28"/>
      <c r="V360" s="70"/>
      <c r="W360" s="70"/>
      <c r="X360" s="149"/>
      <c r="Y360" s="28"/>
      <c r="Z360" s="28"/>
      <c r="AA360" s="77"/>
      <c r="AB360" s="77"/>
      <c r="AC360" s="28"/>
      <c r="AD360" s="74"/>
      <c r="AE360" s="36"/>
      <c r="AF360" s="28"/>
      <c r="AG360" s="28"/>
      <c r="AH360" s="28"/>
      <c r="AI360" s="28"/>
      <c r="AJ360" s="28"/>
      <c r="AK360" s="28"/>
      <c r="AL360" s="18"/>
      <c r="AM360" s="18"/>
      <c r="AN360" s="18"/>
      <c r="AO360" s="227"/>
      <c r="AP360" s="212"/>
      <c r="AQ360" s="212"/>
      <c r="AR360" s="212"/>
      <c r="AS360" s="84"/>
      <c r="AT360" s="84"/>
      <c r="AU360" s="85"/>
      <c r="AV360" s="94"/>
      <c r="AW360" s="94"/>
      <c r="AX360" s="94"/>
      <c r="AY360" s="94"/>
      <c r="AZ360" s="94"/>
      <c r="BA360" s="94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</row>
    <row r="361" ht="12.75" customHeight="1">
      <c r="A361" s="18"/>
      <c r="B361" s="18"/>
      <c r="C361" s="1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9"/>
      <c r="R361" s="28"/>
      <c r="S361" s="28"/>
      <c r="T361" s="28"/>
      <c r="U361" s="28"/>
      <c r="V361" s="70"/>
      <c r="W361" s="70"/>
      <c r="X361" s="149"/>
      <c r="Y361" s="28"/>
      <c r="Z361" s="28"/>
      <c r="AA361" s="77"/>
      <c r="AB361" s="77"/>
      <c r="AC361" s="28"/>
      <c r="AD361" s="74"/>
      <c r="AE361" s="36"/>
      <c r="AF361" s="28"/>
      <c r="AG361" s="28"/>
      <c r="AH361" s="28"/>
      <c r="AI361" s="28"/>
      <c r="AJ361" s="28"/>
      <c r="AK361" s="28"/>
      <c r="AL361" s="18"/>
      <c r="AM361" s="18"/>
      <c r="AN361" s="18"/>
      <c r="AO361" s="227"/>
      <c r="AP361" s="212"/>
      <c r="AQ361" s="212"/>
      <c r="AR361" s="212"/>
      <c r="AS361" s="84"/>
      <c r="AT361" s="84"/>
      <c r="AU361" s="85"/>
      <c r="AV361" s="94"/>
      <c r="AW361" s="94"/>
      <c r="AX361" s="94"/>
      <c r="AY361" s="94"/>
      <c r="AZ361" s="94"/>
      <c r="BA361" s="94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</row>
    <row r="362" ht="12.75" customHeight="1">
      <c r="A362" s="18"/>
      <c r="B362" s="18"/>
      <c r="C362" s="1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9"/>
      <c r="R362" s="28"/>
      <c r="S362" s="28"/>
      <c r="T362" s="28"/>
      <c r="U362" s="28"/>
      <c r="V362" s="70"/>
      <c r="W362" s="70"/>
      <c r="X362" s="149"/>
      <c r="Y362" s="28"/>
      <c r="Z362" s="28"/>
      <c r="AA362" s="77"/>
      <c r="AB362" s="77"/>
      <c r="AC362" s="28"/>
      <c r="AD362" s="74"/>
      <c r="AE362" s="36"/>
      <c r="AF362" s="28"/>
      <c r="AG362" s="28"/>
      <c r="AH362" s="28"/>
      <c r="AI362" s="28"/>
      <c r="AJ362" s="28"/>
      <c r="AK362" s="28"/>
      <c r="AL362" s="18"/>
      <c r="AM362" s="18"/>
      <c r="AN362" s="18"/>
      <c r="AO362" s="227"/>
      <c r="AP362" s="212"/>
      <c r="AQ362" s="212"/>
      <c r="AR362" s="212"/>
      <c r="AS362" s="84"/>
      <c r="AT362" s="84"/>
      <c r="AU362" s="85"/>
      <c r="AV362" s="94"/>
      <c r="AW362" s="94"/>
      <c r="AX362" s="94"/>
      <c r="AY362" s="94"/>
      <c r="AZ362" s="94"/>
      <c r="BA362" s="94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</row>
    <row r="363" ht="12.75" customHeight="1">
      <c r="A363" s="18"/>
      <c r="B363" s="18"/>
      <c r="C363" s="1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9"/>
      <c r="R363" s="28"/>
      <c r="S363" s="28"/>
      <c r="T363" s="28"/>
      <c r="U363" s="28"/>
      <c r="V363" s="70"/>
      <c r="W363" s="70"/>
      <c r="X363" s="149"/>
      <c r="Y363" s="28"/>
      <c r="Z363" s="28"/>
      <c r="AA363" s="77"/>
      <c r="AB363" s="77"/>
      <c r="AC363" s="28"/>
      <c r="AD363" s="74"/>
      <c r="AE363" s="36"/>
      <c r="AF363" s="28"/>
      <c r="AG363" s="28"/>
      <c r="AH363" s="28"/>
      <c r="AI363" s="28"/>
      <c r="AJ363" s="28"/>
      <c r="AK363" s="28"/>
      <c r="AL363" s="18"/>
      <c r="AM363" s="18"/>
      <c r="AN363" s="18"/>
      <c r="AO363" s="227"/>
      <c r="AP363" s="212"/>
      <c r="AQ363" s="212"/>
      <c r="AR363" s="212"/>
      <c r="AS363" s="84"/>
      <c r="AT363" s="84"/>
      <c r="AU363" s="85"/>
      <c r="AV363" s="94"/>
      <c r="AW363" s="94"/>
      <c r="AX363" s="94"/>
      <c r="AY363" s="94"/>
      <c r="AZ363" s="94"/>
      <c r="BA363" s="94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</row>
    <row r="364" ht="12.75" customHeight="1">
      <c r="A364" s="18"/>
      <c r="B364" s="18"/>
      <c r="C364" s="1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9"/>
      <c r="R364" s="28"/>
      <c r="S364" s="28"/>
      <c r="T364" s="28"/>
      <c r="U364" s="28"/>
      <c r="V364" s="70"/>
      <c r="W364" s="70"/>
      <c r="X364" s="149"/>
      <c r="Y364" s="28"/>
      <c r="Z364" s="28"/>
      <c r="AA364" s="77"/>
      <c r="AB364" s="77"/>
      <c r="AC364" s="28"/>
      <c r="AD364" s="74"/>
      <c r="AE364" s="36"/>
      <c r="AF364" s="28"/>
      <c r="AG364" s="28"/>
      <c r="AH364" s="28"/>
      <c r="AI364" s="28"/>
      <c r="AJ364" s="28"/>
      <c r="AK364" s="28"/>
      <c r="AL364" s="18"/>
      <c r="AM364" s="18"/>
      <c r="AN364" s="18"/>
      <c r="AO364" s="227"/>
      <c r="AP364" s="212"/>
      <c r="AQ364" s="212"/>
      <c r="AR364" s="212"/>
      <c r="AS364" s="84"/>
      <c r="AT364" s="84"/>
      <c r="AU364" s="85"/>
      <c r="AV364" s="94"/>
      <c r="AW364" s="94"/>
      <c r="AX364" s="94"/>
      <c r="AY364" s="94"/>
      <c r="AZ364" s="94"/>
      <c r="BA364" s="94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</row>
    <row r="365" ht="12.75" customHeight="1">
      <c r="A365" s="18"/>
      <c r="B365" s="18"/>
      <c r="C365" s="1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9"/>
      <c r="R365" s="28"/>
      <c r="S365" s="28"/>
      <c r="T365" s="28"/>
      <c r="U365" s="28"/>
      <c r="V365" s="70"/>
      <c r="W365" s="70"/>
      <c r="X365" s="149"/>
      <c r="Y365" s="28"/>
      <c r="Z365" s="28"/>
      <c r="AA365" s="77"/>
      <c r="AB365" s="77"/>
      <c r="AC365" s="28"/>
      <c r="AD365" s="74"/>
      <c r="AE365" s="36"/>
      <c r="AF365" s="28"/>
      <c r="AG365" s="28"/>
      <c r="AH365" s="28"/>
      <c r="AI365" s="28"/>
      <c r="AJ365" s="28"/>
      <c r="AK365" s="28"/>
      <c r="AL365" s="18"/>
      <c r="AM365" s="18"/>
      <c r="AN365" s="18"/>
      <c r="AO365" s="227"/>
      <c r="AP365" s="212"/>
      <c r="AQ365" s="212"/>
      <c r="AR365" s="212"/>
      <c r="AS365" s="84"/>
      <c r="AT365" s="84"/>
      <c r="AU365" s="85"/>
      <c r="AV365" s="94"/>
      <c r="AW365" s="94"/>
      <c r="AX365" s="94"/>
      <c r="AY365" s="94"/>
      <c r="AZ365" s="94"/>
      <c r="BA365" s="94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</row>
    <row r="366" ht="12.75" customHeight="1">
      <c r="A366" s="18"/>
      <c r="B366" s="18"/>
      <c r="C366" s="1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9"/>
      <c r="R366" s="28"/>
      <c r="S366" s="28"/>
      <c r="T366" s="28"/>
      <c r="U366" s="28"/>
      <c r="V366" s="70"/>
      <c r="W366" s="70"/>
      <c r="X366" s="149"/>
      <c r="Y366" s="28"/>
      <c r="Z366" s="28"/>
      <c r="AA366" s="77"/>
      <c r="AB366" s="77"/>
      <c r="AC366" s="28"/>
      <c r="AD366" s="74"/>
      <c r="AE366" s="36"/>
      <c r="AF366" s="28"/>
      <c r="AG366" s="28"/>
      <c r="AH366" s="28"/>
      <c r="AI366" s="28"/>
      <c r="AJ366" s="28"/>
      <c r="AK366" s="28"/>
      <c r="AL366" s="18"/>
      <c r="AM366" s="18"/>
      <c r="AN366" s="18"/>
      <c r="AO366" s="227"/>
      <c r="AP366" s="212"/>
      <c r="AQ366" s="212"/>
      <c r="AR366" s="212"/>
      <c r="AS366" s="84"/>
      <c r="AT366" s="84"/>
      <c r="AU366" s="85"/>
      <c r="AV366" s="94"/>
      <c r="AW366" s="94"/>
      <c r="AX366" s="94"/>
      <c r="AY366" s="94"/>
      <c r="AZ366" s="94"/>
      <c r="BA366" s="94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</row>
    <row r="367" ht="12.75" customHeight="1">
      <c r="A367" s="18"/>
      <c r="B367" s="18"/>
      <c r="C367" s="1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9"/>
      <c r="R367" s="28"/>
      <c r="S367" s="28"/>
      <c r="T367" s="28"/>
      <c r="U367" s="28"/>
      <c r="V367" s="70"/>
      <c r="W367" s="70"/>
      <c r="X367" s="149"/>
      <c r="Y367" s="28"/>
      <c r="Z367" s="28"/>
      <c r="AA367" s="77"/>
      <c r="AB367" s="77"/>
      <c r="AC367" s="28"/>
      <c r="AD367" s="74"/>
      <c r="AE367" s="36"/>
      <c r="AF367" s="28"/>
      <c r="AG367" s="28"/>
      <c r="AH367" s="28"/>
      <c r="AI367" s="28"/>
      <c r="AJ367" s="28"/>
      <c r="AK367" s="28"/>
      <c r="AL367" s="18"/>
      <c r="AM367" s="18"/>
      <c r="AN367" s="18"/>
      <c r="AO367" s="227"/>
      <c r="AP367" s="212"/>
      <c r="AQ367" s="212"/>
      <c r="AR367" s="212"/>
      <c r="AS367" s="84"/>
      <c r="AT367" s="84"/>
      <c r="AU367" s="85"/>
      <c r="AV367" s="94"/>
      <c r="AW367" s="94"/>
      <c r="AX367" s="94"/>
      <c r="AY367" s="94"/>
      <c r="AZ367" s="94"/>
      <c r="BA367" s="94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</row>
    <row r="368" ht="12.75" customHeight="1">
      <c r="A368" s="18"/>
      <c r="B368" s="18"/>
      <c r="C368" s="1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9"/>
      <c r="R368" s="28"/>
      <c r="S368" s="28"/>
      <c r="T368" s="28"/>
      <c r="U368" s="28"/>
      <c r="V368" s="70"/>
      <c r="W368" s="70"/>
      <c r="X368" s="149"/>
      <c r="Y368" s="28"/>
      <c r="Z368" s="28"/>
      <c r="AA368" s="77"/>
      <c r="AB368" s="77"/>
      <c r="AC368" s="28"/>
      <c r="AD368" s="74"/>
      <c r="AE368" s="36"/>
      <c r="AF368" s="28"/>
      <c r="AG368" s="28"/>
      <c r="AH368" s="28"/>
      <c r="AI368" s="28"/>
      <c r="AJ368" s="28"/>
      <c r="AK368" s="28"/>
      <c r="AL368" s="18"/>
      <c r="AM368" s="18"/>
      <c r="AN368" s="18"/>
      <c r="AO368" s="227"/>
      <c r="AP368" s="212"/>
      <c r="AQ368" s="212"/>
      <c r="AR368" s="212"/>
      <c r="AS368" s="84"/>
      <c r="AT368" s="84"/>
      <c r="AU368" s="85"/>
      <c r="AV368" s="94"/>
      <c r="AW368" s="94"/>
      <c r="AX368" s="94"/>
      <c r="AY368" s="94"/>
      <c r="AZ368" s="94"/>
      <c r="BA368" s="94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</row>
    <row r="369" ht="12.75" customHeight="1">
      <c r="A369" s="18"/>
      <c r="B369" s="18"/>
      <c r="C369" s="1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9"/>
      <c r="R369" s="28"/>
      <c r="S369" s="28"/>
      <c r="T369" s="28"/>
      <c r="U369" s="28"/>
      <c r="V369" s="70"/>
      <c r="W369" s="70"/>
      <c r="X369" s="149"/>
      <c r="Y369" s="28"/>
      <c r="Z369" s="28"/>
      <c r="AA369" s="77"/>
      <c r="AB369" s="77"/>
      <c r="AC369" s="28"/>
      <c r="AD369" s="74"/>
      <c r="AE369" s="36"/>
      <c r="AF369" s="28"/>
      <c r="AG369" s="28"/>
      <c r="AH369" s="28"/>
      <c r="AI369" s="28"/>
      <c r="AJ369" s="28"/>
      <c r="AK369" s="28"/>
      <c r="AL369" s="18"/>
      <c r="AM369" s="18"/>
      <c r="AN369" s="18"/>
      <c r="AO369" s="227"/>
      <c r="AP369" s="212"/>
      <c r="AQ369" s="212"/>
      <c r="AR369" s="212"/>
      <c r="AS369" s="84"/>
      <c r="AT369" s="84"/>
      <c r="AU369" s="85"/>
      <c r="AV369" s="94"/>
      <c r="AW369" s="94"/>
      <c r="AX369" s="94"/>
      <c r="AY369" s="94"/>
      <c r="AZ369" s="94"/>
      <c r="BA369" s="94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</row>
    <row r="370" ht="12.75" customHeight="1">
      <c r="A370" s="18"/>
      <c r="B370" s="18"/>
      <c r="C370" s="1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9"/>
      <c r="R370" s="28"/>
      <c r="S370" s="28"/>
      <c r="T370" s="28"/>
      <c r="U370" s="28"/>
      <c r="V370" s="70"/>
      <c r="W370" s="70"/>
      <c r="X370" s="149"/>
      <c r="Y370" s="28"/>
      <c r="Z370" s="28"/>
      <c r="AA370" s="77"/>
      <c r="AB370" s="77"/>
      <c r="AC370" s="28"/>
      <c r="AD370" s="74"/>
      <c r="AE370" s="36"/>
      <c r="AF370" s="28"/>
      <c r="AG370" s="28"/>
      <c r="AH370" s="28"/>
      <c r="AI370" s="28"/>
      <c r="AJ370" s="28"/>
      <c r="AK370" s="28"/>
      <c r="AL370" s="18"/>
      <c r="AM370" s="18"/>
      <c r="AN370" s="18"/>
      <c r="AO370" s="227"/>
      <c r="AP370" s="212"/>
      <c r="AQ370" s="212"/>
      <c r="AR370" s="212"/>
      <c r="AS370" s="84"/>
      <c r="AT370" s="84"/>
      <c r="AU370" s="85"/>
      <c r="AV370" s="94"/>
      <c r="AW370" s="94"/>
      <c r="AX370" s="94"/>
      <c r="AY370" s="94"/>
      <c r="AZ370" s="94"/>
      <c r="BA370" s="94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</row>
    <row r="371" ht="12.75" customHeight="1">
      <c r="A371" s="18"/>
      <c r="B371" s="18"/>
      <c r="C371" s="1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9"/>
      <c r="R371" s="28"/>
      <c r="S371" s="28"/>
      <c r="T371" s="28"/>
      <c r="U371" s="28"/>
      <c r="V371" s="70"/>
      <c r="W371" s="70"/>
      <c r="X371" s="149"/>
      <c r="Y371" s="28"/>
      <c r="Z371" s="28"/>
      <c r="AA371" s="77"/>
      <c r="AB371" s="77"/>
      <c r="AC371" s="28"/>
      <c r="AD371" s="74"/>
      <c r="AE371" s="36"/>
      <c r="AF371" s="28"/>
      <c r="AG371" s="28"/>
      <c r="AH371" s="28"/>
      <c r="AI371" s="28"/>
      <c r="AJ371" s="28"/>
      <c r="AK371" s="28"/>
      <c r="AL371" s="18"/>
      <c r="AM371" s="18"/>
      <c r="AN371" s="18"/>
      <c r="AO371" s="227"/>
      <c r="AP371" s="212"/>
      <c r="AQ371" s="212"/>
      <c r="AR371" s="212"/>
      <c r="AS371" s="84"/>
      <c r="AT371" s="84"/>
      <c r="AU371" s="85"/>
      <c r="AV371" s="94"/>
      <c r="AW371" s="94"/>
      <c r="AX371" s="94"/>
      <c r="AY371" s="94"/>
      <c r="AZ371" s="94"/>
      <c r="BA371" s="94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</row>
    <row r="372" ht="12.75" customHeight="1">
      <c r="A372" s="18"/>
      <c r="B372" s="18"/>
      <c r="C372" s="1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9"/>
      <c r="R372" s="28"/>
      <c r="S372" s="28"/>
      <c r="T372" s="28"/>
      <c r="U372" s="28"/>
      <c r="V372" s="70"/>
      <c r="W372" s="70"/>
      <c r="X372" s="149"/>
      <c r="Y372" s="28"/>
      <c r="Z372" s="28"/>
      <c r="AA372" s="77"/>
      <c r="AB372" s="77"/>
      <c r="AC372" s="28"/>
      <c r="AD372" s="74"/>
      <c r="AE372" s="36"/>
      <c r="AF372" s="28"/>
      <c r="AG372" s="28"/>
      <c r="AH372" s="28"/>
      <c r="AI372" s="28"/>
      <c r="AJ372" s="28"/>
      <c r="AK372" s="28"/>
      <c r="AL372" s="18"/>
      <c r="AM372" s="18"/>
      <c r="AN372" s="18"/>
      <c r="AO372" s="227"/>
      <c r="AP372" s="212"/>
      <c r="AQ372" s="212"/>
      <c r="AR372" s="212"/>
      <c r="AS372" s="84"/>
      <c r="AT372" s="84"/>
      <c r="AU372" s="85"/>
      <c r="AV372" s="94"/>
      <c r="AW372" s="94"/>
      <c r="AX372" s="94"/>
      <c r="AY372" s="94"/>
      <c r="AZ372" s="94"/>
      <c r="BA372" s="94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</row>
    <row r="373" ht="12.75" customHeight="1">
      <c r="A373" s="18"/>
      <c r="B373" s="18"/>
      <c r="C373" s="1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9"/>
      <c r="R373" s="28"/>
      <c r="S373" s="28"/>
      <c r="T373" s="28"/>
      <c r="U373" s="28"/>
      <c r="V373" s="70"/>
      <c r="W373" s="70"/>
      <c r="X373" s="149"/>
      <c r="Y373" s="28"/>
      <c r="Z373" s="28"/>
      <c r="AA373" s="77"/>
      <c r="AB373" s="77"/>
      <c r="AC373" s="28"/>
      <c r="AD373" s="74"/>
      <c r="AE373" s="36"/>
      <c r="AF373" s="28"/>
      <c r="AG373" s="28"/>
      <c r="AH373" s="28"/>
      <c r="AI373" s="28"/>
      <c r="AJ373" s="28"/>
      <c r="AK373" s="28"/>
      <c r="AL373" s="18"/>
      <c r="AM373" s="18"/>
      <c r="AN373" s="18"/>
      <c r="AO373" s="227"/>
      <c r="AP373" s="212"/>
      <c r="AQ373" s="212"/>
      <c r="AR373" s="212"/>
      <c r="AS373" s="84"/>
      <c r="AT373" s="84"/>
      <c r="AU373" s="85"/>
      <c r="AV373" s="94"/>
      <c r="AW373" s="94"/>
      <c r="AX373" s="94"/>
      <c r="AY373" s="94"/>
      <c r="AZ373" s="94"/>
      <c r="BA373" s="94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</row>
    <row r="374" ht="12.75" customHeight="1">
      <c r="A374" s="18"/>
      <c r="B374" s="18"/>
      <c r="C374" s="1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9"/>
      <c r="R374" s="28"/>
      <c r="S374" s="28"/>
      <c r="T374" s="28"/>
      <c r="U374" s="28"/>
      <c r="V374" s="70"/>
      <c r="W374" s="70"/>
      <c r="X374" s="149"/>
      <c r="Y374" s="28"/>
      <c r="Z374" s="28"/>
      <c r="AA374" s="77"/>
      <c r="AB374" s="77"/>
      <c r="AC374" s="28"/>
      <c r="AD374" s="74"/>
      <c r="AE374" s="36"/>
      <c r="AF374" s="28"/>
      <c r="AG374" s="28"/>
      <c r="AH374" s="28"/>
      <c r="AI374" s="28"/>
      <c r="AJ374" s="28"/>
      <c r="AK374" s="28"/>
      <c r="AL374" s="18"/>
      <c r="AM374" s="18"/>
      <c r="AN374" s="18"/>
      <c r="AO374" s="227"/>
      <c r="AP374" s="212"/>
      <c r="AQ374" s="212"/>
      <c r="AR374" s="212"/>
      <c r="AS374" s="84"/>
      <c r="AT374" s="84"/>
      <c r="AU374" s="85"/>
      <c r="AV374" s="94"/>
      <c r="AW374" s="94"/>
      <c r="AX374" s="94"/>
      <c r="AY374" s="94"/>
      <c r="AZ374" s="94"/>
      <c r="BA374" s="94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</row>
    <row r="375" ht="12.75" customHeight="1">
      <c r="A375" s="18"/>
      <c r="B375" s="18"/>
      <c r="C375" s="1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9"/>
      <c r="R375" s="28"/>
      <c r="S375" s="28"/>
      <c r="T375" s="28"/>
      <c r="U375" s="28"/>
      <c r="V375" s="70"/>
      <c r="W375" s="70"/>
      <c r="X375" s="149"/>
      <c r="Y375" s="28"/>
      <c r="Z375" s="28"/>
      <c r="AA375" s="77"/>
      <c r="AB375" s="77"/>
      <c r="AC375" s="28"/>
      <c r="AD375" s="74"/>
      <c r="AE375" s="36"/>
      <c r="AF375" s="28"/>
      <c r="AG375" s="28"/>
      <c r="AH375" s="28"/>
      <c r="AI375" s="28"/>
      <c r="AJ375" s="28"/>
      <c r="AK375" s="28"/>
      <c r="AL375" s="18"/>
      <c r="AM375" s="18"/>
      <c r="AN375" s="18"/>
      <c r="AO375" s="227"/>
      <c r="AP375" s="212"/>
      <c r="AQ375" s="212"/>
      <c r="AR375" s="212"/>
      <c r="AS375" s="84"/>
      <c r="AT375" s="84"/>
      <c r="AU375" s="85"/>
      <c r="AV375" s="94"/>
      <c r="AW375" s="94"/>
      <c r="AX375" s="94"/>
      <c r="AY375" s="94"/>
      <c r="AZ375" s="94"/>
      <c r="BA375" s="94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</row>
    <row r="376" ht="12.75" customHeight="1">
      <c r="A376" s="18"/>
      <c r="B376" s="18"/>
      <c r="C376" s="1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9"/>
      <c r="R376" s="28"/>
      <c r="S376" s="28"/>
      <c r="T376" s="28"/>
      <c r="U376" s="28"/>
      <c r="V376" s="70"/>
      <c r="W376" s="70"/>
      <c r="X376" s="149"/>
      <c r="Y376" s="28"/>
      <c r="Z376" s="28"/>
      <c r="AA376" s="77"/>
      <c r="AB376" s="77"/>
      <c r="AC376" s="28"/>
      <c r="AD376" s="74"/>
      <c r="AE376" s="36"/>
      <c r="AF376" s="28"/>
      <c r="AG376" s="28"/>
      <c r="AH376" s="28"/>
      <c r="AI376" s="28"/>
      <c r="AJ376" s="28"/>
      <c r="AK376" s="28"/>
      <c r="AL376" s="18"/>
      <c r="AM376" s="18"/>
      <c r="AN376" s="18"/>
      <c r="AO376" s="227"/>
      <c r="AP376" s="212"/>
      <c r="AQ376" s="212"/>
      <c r="AR376" s="212"/>
      <c r="AS376" s="84"/>
      <c r="AT376" s="84"/>
      <c r="AU376" s="85"/>
      <c r="AV376" s="94"/>
      <c r="AW376" s="94"/>
      <c r="AX376" s="94"/>
      <c r="AY376" s="94"/>
      <c r="AZ376" s="94"/>
      <c r="BA376" s="94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</row>
    <row r="377" ht="12.75" customHeight="1">
      <c r="A377" s="18"/>
      <c r="B377" s="18"/>
      <c r="C377" s="1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9"/>
      <c r="R377" s="28"/>
      <c r="S377" s="28"/>
      <c r="T377" s="28"/>
      <c r="U377" s="28"/>
      <c r="V377" s="70"/>
      <c r="W377" s="70"/>
      <c r="X377" s="149"/>
      <c r="Y377" s="28"/>
      <c r="Z377" s="28"/>
      <c r="AA377" s="77"/>
      <c r="AB377" s="77"/>
      <c r="AC377" s="28"/>
      <c r="AD377" s="74"/>
      <c r="AE377" s="36"/>
      <c r="AF377" s="28"/>
      <c r="AG377" s="28"/>
      <c r="AH377" s="28"/>
      <c r="AI377" s="28"/>
      <c r="AJ377" s="28"/>
      <c r="AK377" s="28"/>
      <c r="AL377" s="18"/>
      <c r="AM377" s="18"/>
      <c r="AN377" s="18"/>
      <c r="AO377" s="227"/>
      <c r="AP377" s="212"/>
      <c r="AQ377" s="212"/>
      <c r="AR377" s="212"/>
      <c r="AS377" s="84"/>
      <c r="AT377" s="84"/>
      <c r="AU377" s="85"/>
      <c r="AV377" s="94"/>
      <c r="AW377" s="94"/>
      <c r="AX377" s="94"/>
      <c r="AY377" s="94"/>
      <c r="AZ377" s="94"/>
      <c r="BA377" s="94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</row>
    <row r="378" ht="12.75" customHeight="1">
      <c r="A378" s="18"/>
      <c r="B378" s="18"/>
      <c r="C378" s="1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9"/>
      <c r="R378" s="28"/>
      <c r="S378" s="28"/>
      <c r="T378" s="28"/>
      <c r="U378" s="28"/>
      <c r="V378" s="70"/>
      <c r="W378" s="70"/>
      <c r="X378" s="149"/>
      <c r="Y378" s="28"/>
      <c r="Z378" s="28"/>
      <c r="AA378" s="77"/>
      <c r="AB378" s="77"/>
      <c r="AC378" s="28"/>
      <c r="AD378" s="74"/>
      <c r="AE378" s="36"/>
      <c r="AF378" s="28"/>
      <c r="AG378" s="28"/>
      <c r="AH378" s="28"/>
      <c r="AI378" s="28"/>
      <c r="AJ378" s="28"/>
      <c r="AK378" s="28"/>
      <c r="AL378" s="18"/>
      <c r="AM378" s="18"/>
      <c r="AN378" s="18"/>
      <c r="AO378" s="227"/>
      <c r="AP378" s="212"/>
      <c r="AQ378" s="212"/>
      <c r="AR378" s="212"/>
      <c r="AS378" s="84"/>
      <c r="AT378" s="84"/>
      <c r="AU378" s="85"/>
      <c r="AV378" s="94"/>
      <c r="AW378" s="94"/>
      <c r="AX378" s="94"/>
      <c r="AY378" s="94"/>
      <c r="AZ378" s="94"/>
      <c r="BA378" s="94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</row>
    <row r="379" ht="12.75" customHeight="1">
      <c r="A379" s="18"/>
      <c r="B379" s="18"/>
      <c r="C379" s="1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9"/>
      <c r="R379" s="28"/>
      <c r="S379" s="28"/>
      <c r="T379" s="28"/>
      <c r="U379" s="28"/>
      <c r="V379" s="70"/>
      <c r="W379" s="70"/>
      <c r="X379" s="149"/>
      <c r="Y379" s="28"/>
      <c r="Z379" s="28"/>
      <c r="AA379" s="77"/>
      <c r="AB379" s="77"/>
      <c r="AC379" s="28"/>
      <c r="AD379" s="74"/>
      <c r="AE379" s="36"/>
      <c r="AF379" s="28"/>
      <c r="AG379" s="28"/>
      <c r="AH379" s="28"/>
      <c r="AI379" s="28"/>
      <c r="AJ379" s="28"/>
      <c r="AK379" s="28"/>
      <c r="AL379" s="18"/>
      <c r="AM379" s="18"/>
      <c r="AN379" s="18"/>
      <c r="AO379" s="227"/>
      <c r="AP379" s="212"/>
      <c r="AQ379" s="212"/>
      <c r="AR379" s="212"/>
      <c r="AS379" s="84"/>
      <c r="AT379" s="84"/>
      <c r="AU379" s="85"/>
      <c r="AV379" s="94"/>
      <c r="AW379" s="94"/>
      <c r="AX379" s="94"/>
      <c r="AY379" s="94"/>
      <c r="AZ379" s="94"/>
      <c r="BA379" s="94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</row>
    <row r="380" ht="12.75" customHeight="1">
      <c r="A380" s="18"/>
      <c r="B380" s="18"/>
      <c r="C380" s="1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9"/>
      <c r="R380" s="28"/>
      <c r="S380" s="28"/>
      <c r="T380" s="28"/>
      <c r="U380" s="28"/>
      <c r="V380" s="70"/>
      <c r="W380" s="70"/>
      <c r="X380" s="149"/>
      <c r="Y380" s="28"/>
      <c r="Z380" s="28"/>
      <c r="AA380" s="77"/>
      <c r="AB380" s="77"/>
      <c r="AC380" s="28"/>
      <c r="AD380" s="74"/>
      <c r="AE380" s="36"/>
      <c r="AF380" s="28"/>
      <c r="AG380" s="28"/>
      <c r="AH380" s="28"/>
      <c r="AI380" s="28"/>
      <c r="AJ380" s="28"/>
      <c r="AK380" s="28"/>
      <c r="AL380" s="18"/>
      <c r="AM380" s="18"/>
      <c r="AN380" s="18"/>
      <c r="AO380" s="227"/>
      <c r="AP380" s="212"/>
      <c r="AQ380" s="212"/>
      <c r="AR380" s="212"/>
      <c r="AS380" s="84"/>
      <c r="AT380" s="84"/>
      <c r="AU380" s="85"/>
      <c r="AV380" s="94"/>
      <c r="AW380" s="94"/>
      <c r="AX380" s="94"/>
      <c r="AY380" s="94"/>
      <c r="AZ380" s="94"/>
      <c r="BA380" s="94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</row>
    <row r="381" ht="12.75" customHeight="1">
      <c r="A381" s="18"/>
      <c r="B381" s="18"/>
      <c r="C381" s="1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9"/>
      <c r="R381" s="28"/>
      <c r="S381" s="28"/>
      <c r="T381" s="28"/>
      <c r="U381" s="28"/>
      <c r="V381" s="70"/>
      <c r="W381" s="70"/>
      <c r="X381" s="149"/>
      <c r="Y381" s="28"/>
      <c r="Z381" s="28"/>
      <c r="AA381" s="77"/>
      <c r="AB381" s="77"/>
      <c r="AC381" s="28"/>
      <c r="AD381" s="74"/>
      <c r="AE381" s="36"/>
      <c r="AF381" s="28"/>
      <c r="AG381" s="28"/>
      <c r="AH381" s="28"/>
      <c r="AI381" s="28"/>
      <c r="AJ381" s="28"/>
      <c r="AK381" s="28"/>
      <c r="AL381" s="18"/>
      <c r="AM381" s="18"/>
      <c r="AN381" s="18"/>
      <c r="AO381" s="227"/>
      <c r="AP381" s="212"/>
      <c r="AQ381" s="212"/>
      <c r="AR381" s="212"/>
      <c r="AS381" s="84"/>
      <c r="AT381" s="84"/>
      <c r="AU381" s="85"/>
      <c r="AV381" s="94"/>
      <c r="AW381" s="94"/>
      <c r="AX381" s="94"/>
      <c r="AY381" s="94"/>
      <c r="AZ381" s="94"/>
      <c r="BA381" s="94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</row>
    <row r="382" ht="12.75" customHeight="1">
      <c r="A382" s="18"/>
      <c r="B382" s="18"/>
      <c r="C382" s="1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9"/>
      <c r="R382" s="28"/>
      <c r="S382" s="28"/>
      <c r="T382" s="28"/>
      <c r="U382" s="28"/>
      <c r="V382" s="70"/>
      <c r="W382" s="70"/>
      <c r="X382" s="149"/>
      <c r="Y382" s="28"/>
      <c r="Z382" s="28"/>
      <c r="AA382" s="77"/>
      <c r="AB382" s="77"/>
      <c r="AC382" s="28"/>
      <c r="AD382" s="74"/>
      <c r="AE382" s="36"/>
      <c r="AF382" s="28"/>
      <c r="AG382" s="28"/>
      <c r="AH382" s="28"/>
      <c r="AI382" s="28"/>
      <c r="AJ382" s="28"/>
      <c r="AK382" s="28"/>
      <c r="AL382" s="18"/>
      <c r="AM382" s="18"/>
      <c r="AN382" s="18"/>
      <c r="AO382" s="227"/>
      <c r="AP382" s="212"/>
      <c r="AQ382" s="212"/>
      <c r="AR382" s="212"/>
      <c r="AS382" s="84"/>
      <c r="AT382" s="84"/>
      <c r="AU382" s="85"/>
      <c r="AV382" s="94"/>
      <c r="AW382" s="94"/>
      <c r="AX382" s="94"/>
      <c r="AY382" s="94"/>
      <c r="AZ382" s="94"/>
      <c r="BA382" s="94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</row>
    <row r="383" ht="12.75" customHeight="1">
      <c r="A383" s="18"/>
      <c r="B383" s="18"/>
      <c r="C383" s="1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9"/>
      <c r="R383" s="28"/>
      <c r="S383" s="28"/>
      <c r="T383" s="28"/>
      <c r="U383" s="28"/>
      <c r="V383" s="70"/>
      <c r="W383" s="70"/>
      <c r="X383" s="149"/>
      <c r="Y383" s="28"/>
      <c r="Z383" s="28"/>
      <c r="AA383" s="77"/>
      <c r="AB383" s="77"/>
      <c r="AC383" s="28"/>
      <c r="AD383" s="74"/>
      <c r="AE383" s="36"/>
      <c r="AF383" s="28"/>
      <c r="AG383" s="28"/>
      <c r="AH383" s="28"/>
      <c r="AI383" s="28"/>
      <c r="AJ383" s="28"/>
      <c r="AK383" s="28"/>
      <c r="AL383" s="18"/>
      <c r="AM383" s="18"/>
      <c r="AN383" s="18"/>
      <c r="AO383" s="227"/>
      <c r="AP383" s="212"/>
      <c r="AQ383" s="212"/>
      <c r="AR383" s="212"/>
      <c r="AS383" s="84"/>
      <c r="AT383" s="84"/>
      <c r="AU383" s="85"/>
      <c r="AV383" s="94"/>
      <c r="AW383" s="94"/>
      <c r="AX383" s="94"/>
      <c r="AY383" s="94"/>
      <c r="AZ383" s="94"/>
      <c r="BA383" s="94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</row>
    <row r="384" ht="12.75" customHeight="1">
      <c r="A384" s="18"/>
      <c r="B384" s="18"/>
      <c r="C384" s="1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9"/>
      <c r="R384" s="28"/>
      <c r="S384" s="28"/>
      <c r="T384" s="28"/>
      <c r="U384" s="28"/>
      <c r="V384" s="70"/>
      <c r="W384" s="70"/>
      <c r="X384" s="149"/>
      <c r="Y384" s="28"/>
      <c r="Z384" s="28"/>
      <c r="AA384" s="77"/>
      <c r="AB384" s="77"/>
      <c r="AC384" s="28"/>
      <c r="AD384" s="74"/>
      <c r="AE384" s="36"/>
      <c r="AF384" s="28"/>
      <c r="AG384" s="28"/>
      <c r="AH384" s="28"/>
      <c r="AI384" s="28"/>
      <c r="AJ384" s="28"/>
      <c r="AK384" s="28"/>
      <c r="AL384" s="18"/>
      <c r="AM384" s="18"/>
      <c r="AN384" s="18"/>
      <c r="AO384" s="227"/>
      <c r="AP384" s="212"/>
      <c r="AQ384" s="212"/>
      <c r="AR384" s="212"/>
      <c r="AS384" s="84"/>
      <c r="AT384" s="84"/>
      <c r="AU384" s="85"/>
      <c r="AV384" s="94"/>
      <c r="AW384" s="94"/>
      <c r="AX384" s="94"/>
      <c r="AY384" s="94"/>
      <c r="AZ384" s="94"/>
      <c r="BA384" s="94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</row>
    <row r="385" ht="12.75" customHeight="1">
      <c r="A385" s="18"/>
      <c r="B385" s="18"/>
      <c r="C385" s="1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9"/>
      <c r="R385" s="28"/>
      <c r="S385" s="28"/>
      <c r="T385" s="28"/>
      <c r="U385" s="28"/>
      <c r="V385" s="70"/>
      <c r="W385" s="70"/>
      <c r="X385" s="149"/>
      <c r="Y385" s="28"/>
      <c r="Z385" s="28"/>
      <c r="AA385" s="77"/>
      <c r="AB385" s="77"/>
      <c r="AC385" s="28"/>
      <c r="AD385" s="74"/>
      <c r="AE385" s="36"/>
      <c r="AF385" s="28"/>
      <c r="AG385" s="28"/>
      <c r="AH385" s="28"/>
      <c r="AI385" s="28"/>
      <c r="AJ385" s="28"/>
      <c r="AK385" s="28"/>
      <c r="AL385" s="18"/>
      <c r="AM385" s="18"/>
      <c r="AN385" s="18"/>
      <c r="AO385" s="227"/>
      <c r="AP385" s="212"/>
      <c r="AQ385" s="212"/>
      <c r="AR385" s="212"/>
      <c r="AS385" s="84"/>
      <c r="AT385" s="84"/>
      <c r="AU385" s="85"/>
      <c r="AV385" s="94"/>
      <c r="AW385" s="94"/>
      <c r="AX385" s="94"/>
      <c r="AY385" s="94"/>
      <c r="AZ385" s="94"/>
      <c r="BA385" s="94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</row>
    <row r="386" ht="12.75" customHeight="1">
      <c r="A386" s="18"/>
      <c r="B386" s="18"/>
      <c r="C386" s="1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9"/>
      <c r="R386" s="28"/>
      <c r="S386" s="28"/>
      <c r="T386" s="28"/>
      <c r="U386" s="28"/>
      <c r="V386" s="70"/>
      <c r="W386" s="70"/>
      <c r="X386" s="149"/>
      <c r="Y386" s="28"/>
      <c r="Z386" s="28"/>
      <c r="AA386" s="77"/>
      <c r="AB386" s="77"/>
      <c r="AC386" s="28"/>
      <c r="AD386" s="74"/>
      <c r="AE386" s="36"/>
      <c r="AF386" s="28"/>
      <c r="AG386" s="28"/>
      <c r="AH386" s="28"/>
      <c r="AI386" s="28"/>
      <c r="AJ386" s="28"/>
      <c r="AK386" s="28"/>
      <c r="AL386" s="18"/>
      <c r="AM386" s="18"/>
      <c r="AN386" s="18"/>
      <c r="AO386" s="227"/>
      <c r="AP386" s="212"/>
      <c r="AQ386" s="212"/>
      <c r="AR386" s="212"/>
      <c r="AS386" s="84"/>
      <c r="AT386" s="84"/>
      <c r="AU386" s="85"/>
      <c r="AV386" s="94"/>
      <c r="AW386" s="94"/>
      <c r="AX386" s="94"/>
      <c r="AY386" s="94"/>
      <c r="AZ386" s="94"/>
      <c r="BA386" s="94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</row>
    <row r="387" ht="12.75" customHeight="1">
      <c r="A387" s="18"/>
      <c r="B387" s="18"/>
      <c r="C387" s="1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9"/>
      <c r="R387" s="28"/>
      <c r="S387" s="28"/>
      <c r="T387" s="28"/>
      <c r="U387" s="28"/>
      <c r="V387" s="70"/>
      <c r="W387" s="70"/>
      <c r="X387" s="149"/>
      <c r="Y387" s="28"/>
      <c r="Z387" s="28"/>
      <c r="AA387" s="77"/>
      <c r="AB387" s="77"/>
      <c r="AC387" s="28"/>
      <c r="AD387" s="74"/>
      <c r="AE387" s="36"/>
      <c r="AF387" s="28"/>
      <c r="AG387" s="28"/>
      <c r="AH387" s="28"/>
      <c r="AI387" s="28"/>
      <c r="AJ387" s="28"/>
      <c r="AK387" s="28"/>
      <c r="AL387" s="18"/>
      <c r="AM387" s="18"/>
      <c r="AN387" s="18"/>
      <c r="AO387" s="227"/>
      <c r="AP387" s="212"/>
      <c r="AQ387" s="212"/>
      <c r="AR387" s="212"/>
      <c r="AS387" s="84"/>
      <c r="AT387" s="84"/>
      <c r="AU387" s="85"/>
      <c r="AV387" s="94"/>
      <c r="AW387" s="94"/>
      <c r="AX387" s="94"/>
      <c r="AY387" s="94"/>
      <c r="AZ387" s="94"/>
      <c r="BA387" s="94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</row>
    <row r="388" ht="12.75" customHeight="1">
      <c r="A388" s="18"/>
      <c r="B388" s="18"/>
      <c r="C388" s="1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9"/>
      <c r="R388" s="28"/>
      <c r="S388" s="28"/>
      <c r="T388" s="28"/>
      <c r="U388" s="28"/>
      <c r="V388" s="70"/>
      <c r="W388" s="70"/>
      <c r="X388" s="149"/>
      <c r="Y388" s="28"/>
      <c r="Z388" s="28"/>
      <c r="AA388" s="77"/>
      <c r="AB388" s="77"/>
      <c r="AC388" s="28"/>
      <c r="AD388" s="74"/>
      <c r="AE388" s="36"/>
      <c r="AF388" s="28"/>
      <c r="AG388" s="28"/>
      <c r="AH388" s="28"/>
      <c r="AI388" s="28"/>
      <c r="AJ388" s="28"/>
      <c r="AK388" s="28"/>
      <c r="AL388" s="18"/>
      <c r="AM388" s="18"/>
      <c r="AN388" s="18"/>
      <c r="AO388" s="227"/>
      <c r="AP388" s="212"/>
      <c r="AQ388" s="212"/>
      <c r="AR388" s="212"/>
      <c r="AS388" s="84"/>
      <c r="AT388" s="84"/>
      <c r="AU388" s="85"/>
      <c r="AV388" s="94"/>
      <c r="AW388" s="94"/>
      <c r="AX388" s="94"/>
      <c r="AY388" s="94"/>
      <c r="AZ388" s="94"/>
      <c r="BA388" s="94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</row>
    <row r="389" ht="12.75" customHeight="1">
      <c r="A389" s="18"/>
      <c r="B389" s="18"/>
      <c r="C389" s="1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9"/>
      <c r="R389" s="28"/>
      <c r="S389" s="28"/>
      <c r="T389" s="28"/>
      <c r="U389" s="28"/>
      <c r="V389" s="70"/>
      <c r="W389" s="70"/>
      <c r="X389" s="149"/>
      <c r="Y389" s="28"/>
      <c r="Z389" s="28"/>
      <c r="AA389" s="77"/>
      <c r="AB389" s="77"/>
      <c r="AC389" s="28"/>
      <c r="AD389" s="74"/>
      <c r="AE389" s="36"/>
      <c r="AF389" s="28"/>
      <c r="AG389" s="28"/>
      <c r="AH389" s="28"/>
      <c r="AI389" s="28"/>
      <c r="AJ389" s="28"/>
      <c r="AK389" s="28"/>
      <c r="AL389" s="18"/>
      <c r="AM389" s="18"/>
      <c r="AN389" s="18"/>
      <c r="AO389" s="227"/>
      <c r="AP389" s="212"/>
      <c r="AQ389" s="212"/>
      <c r="AR389" s="212"/>
      <c r="AS389" s="84"/>
      <c r="AT389" s="84"/>
      <c r="AU389" s="85"/>
      <c r="AV389" s="94"/>
      <c r="AW389" s="94"/>
      <c r="AX389" s="94"/>
      <c r="AY389" s="94"/>
      <c r="AZ389" s="94"/>
      <c r="BA389" s="94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</row>
    <row r="390" ht="12.75" customHeight="1">
      <c r="A390" s="18"/>
      <c r="B390" s="18"/>
      <c r="C390" s="1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9"/>
      <c r="R390" s="28"/>
      <c r="S390" s="28"/>
      <c r="T390" s="28"/>
      <c r="U390" s="28"/>
      <c r="V390" s="70"/>
      <c r="W390" s="70"/>
      <c r="X390" s="149"/>
      <c r="Y390" s="28"/>
      <c r="Z390" s="28"/>
      <c r="AA390" s="77"/>
      <c r="AB390" s="77"/>
      <c r="AC390" s="28"/>
      <c r="AD390" s="74"/>
      <c r="AE390" s="36"/>
      <c r="AF390" s="28"/>
      <c r="AG390" s="28"/>
      <c r="AH390" s="28"/>
      <c r="AI390" s="28"/>
      <c r="AJ390" s="28"/>
      <c r="AK390" s="28"/>
      <c r="AL390" s="18"/>
      <c r="AM390" s="18"/>
      <c r="AN390" s="18"/>
      <c r="AO390" s="227"/>
      <c r="AP390" s="212"/>
      <c r="AQ390" s="212"/>
      <c r="AR390" s="212"/>
      <c r="AS390" s="84"/>
      <c r="AT390" s="84"/>
      <c r="AU390" s="85"/>
      <c r="AV390" s="94"/>
      <c r="AW390" s="94"/>
      <c r="AX390" s="94"/>
      <c r="AY390" s="94"/>
      <c r="AZ390" s="94"/>
      <c r="BA390" s="94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</row>
    <row r="391" ht="12.75" customHeight="1">
      <c r="A391" s="18"/>
      <c r="B391" s="18"/>
      <c r="C391" s="1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9"/>
      <c r="R391" s="28"/>
      <c r="S391" s="28"/>
      <c r="T391" s="28"/>
      <c r="U391" s="28"/>
      <c r="V391" s="70"/>
      <c r="W391" s="70"/>
      <c r="X391" s="149"/>
      <c r="Y391" s="28"/>
      <c r="Z391" s="28"/>
      <c r="AA391" s="77"/>
      <c r="AB391" s="77"/>
      <c r="AC391" s="28"/>
      <c r="AD391" s="74"/>
      <c r="AE391" s="36"/>
      <c r="AF391" s="28"/>
      <c r="AG391" s="28"/>
      <c r="AH391" s="28"/>
      <c r="AI391" s="28"/>
      <c r="AJ391" s="28"/>
      <c r="AK391" s="28"/>
      <c r="AL391" s="18"/>
      <c r="AM391" s="18"/>
      <c r="AN391" s="18"/>
      <c r="AO391" s="227"/>
      <c r="AP391" s="212"/>
      <c r="AQ391" s="212"/>
      <c r="AR391" s="212"/>
      <c r="AS391" s="84"/>
      <c r="AT391" s="84"/>
      <c r="AU391" s="85"/>
      <c r="AV391" s="94"/>
      <c r="AW391" s="94"/>
      <c r="AX391" s="94"/>
      <c r="AY391" s="94"/>
      <c r="AZ391" s="94"/>
      <c r="BA391" s="94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</row>
    <row r="392" ht="12.75" customHeight="1">
      <c r="A392" s="18"/>
      <c r="B392" s="18"/>
      <c r="C392" s="1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9"/>
      <c r="R392" s="28"/>
      <c r="S392" s="28"/>
      <c r="T392" s="28"/>
      <c r="U392" s="28"/>
      <c r="V392" s="70"/>
      <c r="W392" s="70"/>
      <c r="X392" s="149"/>
      <c r="Y392" s="28"/>
      <c r="Z392" s="28"/>
      <c r="AA392" s="77"/>
      <c r="AB392" s="77"/>
      <c r="AC392" s="28"/>
      <c r="AD392" s="74"/>
      <c r="AE392" s="36"/>
      <c r="AF392" s="28"/>
      <c r="AG392" s="28"/>
      <c r="AH392" s="28"/>
      <c r="AI392" s="28"/>
      <c r="AJ392" s="28"/>
      <c r="AK392" s="28"/>
      <c r="AL392" s="18"/>
      <c r="AM392" s="18"/>
      <c r="AN392" s="18"/>
      <c r="AO392" s="227"/>
      <c r="AP392" s="212"/>
      <c r="AQ392" s="212"/>
      <c r="AR392" s="212"/>
      <c r="AS392" s="84"/>
      <c r="AT392" s="84"/>
      <c r="AU392" s="85"/>
      <c r="AV392" s="94"/>
      <c r="AW392" s="94"/>
      <c r="AX392" s="94"/>
      <c r="AY392" s="94"/>
      <c r="AZ392" s="94"/>
      <c r="BA392" s="94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</row>
    <row r="393" ht="12.75" customHeight="1">
      <c r="A393" s="18"/>
      <c r="B393" s="18"/>
      <c r="C393" s="1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9"/>
      <c r="R393" s="28"/>
      <c r="S393" s="28"/>
      <c r="T393" s="28"/>
      <c r="U393" s="28"/>
      <c r="V393" s="70"/>
      <c r="W393" s="70"/>
      <c r="X393" s="149"/>
      <c r="Y393" s="28"/>
      <c r="Z393" s="28"/>
      <c r="AA393" s="77"/>
      <c r="AB393" s="77"/>
      <c r="AC393" s="28"/>
      <c r="AD393" s="74"/>
      <c r="AE393" s="36"/>
      <c r="AF393" s="28"/>
      <c r="AG393" s="28"/>
      <c r="AH393" s="28"/>
      <c r="AI393" s="28"/>
      <c r="AJ393" s="28"/>
      <c r="AK393" s="28"/>
      <c r="AL393" s="18"/>
      <c r="AM393" s="18"/>
      <c r="AN393" s="18"/>
      <c r="AO393" s="227"/>
      <c r="AP393" s="212"/>
      <c r="AQ393" s="212"/>
      <c r="AR393" s="212"/>
      <c r="AS393" s="84"/>
      <c r="AT393" s="84"/>
      <c r="AU393" s="85"/>
      <c r="AV393" s="94"/>
      <c r="AW393" s="94"/>
      <c r="AX393" s="94"/>
      <c r="AY393" s="94"/>
      <c r="AZ393" s="94"/>
      <c r="BA393" s="94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</row>
    <row r="394" ht="12.75" customHeight="1">
      <c r="A394" s="18"/>
      <c r="B394" s="18"/>
      <c r="C394" s="1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9"/>
      <c r="R394" s="28"/>
      <c r="S394" s="28"/>
      <c r="T394" s="28"/>
      <c r="U394" s="28"/>
      <c r="V394" s="70"/>
      <c r="W394" s="70"/>
      <c r="X394" s="149"/>
      <c r="Y394" s="28"/>
      <c r="Z394" s="28"/>
      <c r="AA394" s="77"/>
      <c r="AB394" s="77"/>
      <c r="AC394" s="28"/>
      <c r="AD394" s="74"/>
      <c r="AE394" s="36"/>
      <c r="AF394" s="28"/>
      <c r="AG394" s="28"/>
      <c r="AH394" s="28"/>
      <c r="AI394" s="28"/>
      <c r="AJ394" s="28"/>
      <c r="AK394" s="28"/>
      <c r="AL394" s="18"/>
      <c r="AM394" s="18"/>
      <c r="AN394" s="18"/>
      <c r="AO394" s="227"/>
      <c r="AP394" s="212"/>
      <c r="AQ394" s="212"/>
      <c r="AR394" s="212"/>
      <c r="AS394" s="84"/>
      <c r="AT394" s="84"/>
      <c r="AU394" s="85"/>
      <c r="AV394" s="94"/>
      <c r="AW394" s="94"/>
      <c r="AX394" s="94"/>
      <c r="AY394" s="94"/>
      <c r="AZ394" s="94"/>
      <c r="BA394" s="94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</row>
    <row r="395" ht="12.75" customHeight="1">
      <c r="A395" s="18"/>
      <c r="B395" s="18"/>
      <c r="C395" s="1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9"/>
      <c r="R395" s="28"/>
      <c r="S395" s="28"/>
      <c r="T395" s="28"/>
      <c r="U395" s="28"/>
      <c r="V395" s="70"/>
      <c r="W395" s="70"/>
      <c r="X395" s="149"/>
      <c r="Y395" s="28"/>
      <c r="Z395" s="28"/>
      <c r="AA395" s="77"/>
      <c r="AB395" s="77"/>
      <c r="AC395" s="28"/>
      <c r="AD395" s="74"/>
      <c r="AE395" s="36"/>
      <c r="AF395" s="28"/>
      <c r="AG395" s="28"/>
      <c r="AH395" s="28"/>
      <c r="AI395" s="28"/>
      <c r="AJ395" s="28"/>
      <c r="AK395" s="28"/>
      <c r="AL395" s="18"/>
      <c r="AM395" s="18"/>
      <c r="AN395" s="18"/>
      <c r="AO395" s="227"/>
      <c r="AP395" s="212"/>
      <c r="AQ395" s="212"/>
      <c r="AR395" s="212"/>
      <c r="AS395" s="84"/>
      <c r="AT395" s="84"/>
      <c r="AU395" s="85"/>
      <c r="AV395" s="94"/>
      <c r="AW395" s="94"/>
      <c r="AX395" s="94"/>
      <c r="AY395" s="94"/>
      <c r="AZ395" s="94"/>
      <c r="BA395" s="94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</row>
    <row r="396" ht="12.75" customHeight="1">
      <c r="A396" s="18"/>
      <c r="B396" s="18"/>
      <c r="C396" s="1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9"/>
      <c r="R396" s="28"/>
      <c r="S396" s="28"/>
      <c r="T396" s="28"/>
      <c r="U396" s="28"/>
      <c r="V396" s="70"/>
      <c r="W396" s="70"/>
      <c r="X396" s="149"/>
      <c r="Y396" s="28"/>
      <c r="Z396" s="28"/>
      <c r="AA396" s="77"/>
      <c r="AB396" s="77"/>
      <c r="AC396" s="28"/>
      <c r="AD396" s="74"/>
      <c r="AE396" s="36"/>
      <c r="AF396" s="28"/>
      <c r="AG396" s="28"/>
      <c r="AH396" s="28"/>
      <c r="AI396" s="28"/>
      <c r="AJ396" s="28"/>
      <c r="AK396" s="28"/>
      <c r="AL396" s="18"/>
      <c r="AM396" s="18"/>
      <c r="AN396" s="18"/>
      <c r="AO396" s="227"/>
      <c r="AP396" s="212"/>
      <c r="AQ396" s="212"/>
      <c r="AR396" s="212"/>
      <c r="AS396" s="84"/>
      <c r="AT396" s="84"/>
      <c r="AU396" s="85"/>
      <c r="AV396" s="94"/>
      <c r="AW396" s="94"/>
      <c r="AX396" s="94"/>
      <c r="AY396" s="94"/>
      <c r="AZ396" s="94"/>
      <c r="BA396" s="94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</row>
    <row r="397" ht="12.75" customHeight="1">
      <c r="A397" s="18"/>
      <c r="B397" s="18"/>
      <c r="C397" s="1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9"/>
      <c r="R397" s="28"/>
      <c r="S397" s="28"/>
      <c r="T397" s="28"/>
      <c r="U397" s="28"/>
      <c r="V397" s="70"/>
      <c r="W397" s="70"/>
      <c r="X397" s="149"/>
      <c r="Y397" s="28"/>
      <c r="Z397" s="28"/>
      <c r="AA397" s="77"/>
      <c r="AB397" s="77"/>
      <c r="AC397" s="28"/>
      <c r="AD397" s="74"/>
      <c r="AE397" s="36"/>
      <c r="AF397" s="28"/>
      <c r="AG397" s="28"/>
      <c r="AH397" s="28"/>
      <c r="AI397" s="28"/>
      <c r="AJ397" s="28"/>
      <c r="AK397" s="28"/>
      <c r="AL397" s="18"/>
      <c r="AM397" s="18"/>
      <c r="AN397" s="18"/>
      <c r="AO397" s="227"/>
      <c r="AP397" s="212"/>
      <c r="AQ397" s="212"/>
      <c r="AR397" s="212"/>
      <c r="AS397" s="84"/>
      <c r="AT397" s="84"/>
      <c r="AU397" s="85"/>
      <c r="AV397" s="94"/>
      <c r="AW397" s="94"/>
      <c r="AX397" s="94"/>
      <c r="AY397" s="94"/>
      <c r="AZ397" s="94"/>
      <c r="BA397" s="94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</row>
    <row r="398" ht="12.75" customHeight="1">
      <c r="A398" s="18"/>
      <c r="B398" s="18"/>
      <c r="C398" s="1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9"/>
      <c r="R398" s="28"/>
      <c r="S398" s="28"/>
      <c r="T398" s="28"/>
      <c r="U398" s="28"/>
      <c r="V398" s="70"/>
      <c r="W398" s="70"/>
      <c r="X398" s="149"/>
      <c r="Y398" s="28"/>
      <c r="Z398" s="28"/>
      <c r="AA398" s="77"/>
      <c r="AB398" s="77"/>
      <c r="AC398" s="28"/>
      <c r="AD398" s="74"/>
      <c r="AE398" s="36"/>
      <c r="AF398" s="28"/>
      <c r="AG398" s="28"/>
      <c r="AH398" s="28"/>
      <c r="AI398" s="28"/>
      <c r="AJ398" s="28"/>
      <c r="AK398" s="28"/>
      <c r="AL398" s="18"/>
      <c r="AM398" s="18"/>
      <c r="AN398" s="18"/>
      <c r="AO398" s="227"/>
      <c r="AP398" s="212"/>
      <c r="AQ398" s="212"/>
      <c r="AR398" s="212"/>
      <c r="AS398" s="84"/>
      <c r="AT398" s="84"/>
      <c r="AU398" s="85"/>
      <c r="AV398" s="94"/>
      <c r="AW398" s="94"/>
      <c r="AX398" s="94"/>
      <c r="AY398" s="94"/>
      <c r="AZ398" s="94"/>
      <c r="BA398" s="94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</row>
    <row r="399" ht="12.75" customHeight="1">
      <c r="A399" s="18"/>
      <c r="B399" s="18"/>
      <c r="C399" s="1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9"/>
      <c r="R399" s="28"/>
      <c r="S399" s="28"/>
      <c r="T399" s="28"/>
      <c r="U399" s="28"/>
      <c r="V399" s="70"/>
      <c r="W399" s="70"/>
      <c r="X399" s="149"/>
      <c r="Y399" s="28"/>
      <c r="Z399" s="28"/>
      <c r="AA399" s="77"/>
      <c r="AB399" s="77"/>
      <c r="AC399" s="28"/>
      <c r="AD399" s="74"/>
      <c r="AE399" s="36"/>
      <c r="AF399" s="28"/>
      <c r="AG399" s="28"/>
      <c r="AH399" s="28"/>
      <c r="AI399" s="28"/>
      <c r="AJ399" s="28"/>
      <c r="AK399" s="28"/>
      <c r="AL399" s="18"/>
      <c r="AM399" s="18"/>
      <c r="AN399" s="18"/>
      <c r="AO399" s="227"/>
      <c r="AP399" s="212"/>
      <c r="AQ399" s="212"/>
      <c r="AR399" s="212"/>
      <c r="AS399" s="84"/>
      <c r="AT399" s="84"/>
      <c r="AU399" s="85"/>
      <c r="AV399" s="94"/>
      <c r="AW399" s="94"/>
      <c r="AX399" s="94"/>
      <c r="AY399" s="94"/>
      <c r="AZ399" s="94"/>
      <c r="BA399" s="94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</row>
    <row r="400" ht="12.75" customHeight="1">
      <c r="A400" s="18"/>
      <c r="B400" s="18"/>
      <c r="C400" s="1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9"/>
      <c r="R400" s="28"/>
      <c r="S400" s="28"/>
      <c r="T400" s="28"/>
      <c r="U400" s="28"/>
      <c r="V400" s="70"/>
      <c r="W400" s="70"/>
      <c r="X400" s="149"/>
      <c r="Y400" s="28"/>
      <c r="Z400" s="28"/>
      <c r="AA400" s="77"/>
      <c r="AB400" s="77"/>
      <c r="AC400" s="28"/>
      <c r="AD400" s="74"/>
      <c r="AE400" s="36"/>
      <c r="AF400" s="28"/>
      <c r="AG400" s="28"/>
      <c r="AH400" s="28"/>
      <c r="AI400" s="28"/>
      <c r="AJ400" s="28"/>
      <c r="AK400" s="28"/>
      <c r="AL400" s="18"/>
      <c r="AM400" s="18"/>
      <c r="AN400" s="18"/>
      <c r="AO400" s="227"/>
      <c r="AP400" s="212"/>
      <c r="AQ400" s="212"/>
      <c r="AR400" s="212"/>
      <c r="AS400" s="84"/>
      <c r="AT400" s="84"/>
      <c r="AU400" s="85"/>
      <c r="AV400" s="94"/>
      <c r="AW400" s="94"/>
      <c r="AX400" s="94"/>
      <c r="AY400" s="94"/>
      <c r="AZ400" s="94"/>
      <c r="BA400" s="94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</row>
    <row r="401" ht="12.75" customHeight="1">
      <c r="A401" s="18"/>
      <c r="B401" s="18"/>
      <c r="C401" s="1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9"/>
      <c r="R401" s="28"/>
      <c r="S401" s="28"/>
      <c r="T401" s="28"/>
      <c r="U401" s="28"/>
      <c r="V401" s="70"/>
      <c r="W401" s="70"/>
      <c r="X401" s="149"/>
      <c r="Y401" s="28"/>
      <c r="Z401" s="28"/>
      <c r="AA401" s="77"/>
      <c r="AB401" s="77"/>
      <c r="AC401" s="28"/>
      <c r="AD401" s="74"/>
      <c r="AE401" s="36"/>
      <c r="AF401" s="28"/>
      <c r="AG401" s="28"/>
      <c r="AH401" s="28"/>
      <c r="AI401" s="28"/>
      <c r="AJ401" s="28"/>
      <c r="AK401" s="28"/>
      <c r="AL401" s="18"/>
      <c r="AM401" s="18"/>
      <c r="AN401" s="18"/>
      <c r="AO401" s="227"/>
      <c r="AP401" s="212"/>
      <c r="AQ401" s="212"/>
      <c r="AR401" s="212"/>
      <c r="AS401" s="84"/>
      <c r="AT401" s="84"/>
      <c r="AU401" s="85"/>
      <c r="AV401" s="94"/>
      <c r="AW401" s="94"/>
      <c r="AX401" s="94"/>
      <c r="AY401" s="94"/>
      <c r="AZ401" s="94"/>
      <c r="BA401" s="94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</row>
    <row r="402" ht="12.75" customHeight="1">
      <c r="A402" s="18"/>
      <c r="B402" s="18"/>
      <c r="C402" s="1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9"/>
      <c r="R402" s="28"/>
      <c r="S402" s="28"/>
      <c r="T402" s="28"/>
      <c r="U402" s="28"/>
      <c r="V402" s="70"/>
      <c r="W402" s="70"/>
      <c r="X402" s="149"/>
      <c r="Y402" s="28"/>
      <c r="Z402" s="28"/>
      <c r="AA402" s="77"/>
      <c r="AB402" s="77"/>
      <c r="AC402" s="28"/>
      <c r="AD402" s="74"/>
      <c r="AE402" s="36"/>
      <c r="AF402" s="28"/>
      <c r="AG402" s="28"/>
      <c r="AH402" s="28"/>
      <c r="AI402" s="28"/>
      <c r="AJ402" s="28"/>
      <c r="AK402" s="28"/>
      <c r="AL402" s="18"/>
      <c r="AM402" s="18"/>
      <c r="AN402" s="18"/>
      <c r="AO402" s="227"/>
      <c r="AP402" s="212"/>
      <c r="AQ402" s="212"/>
      <c r="AR402" s="212"/>
      <c r="AS402" s="84"/>
      <c r="AT402" s="84"/>
      <c r="AU402" s="85"/>
      <c r="AV402" s="94"/>
      <c r="AW402" s="94"/>
      <c r="AX402" s="94"/>
      <c r="AY402" s="94"/>
      <c r="AZ402" s="94"/>
      <c r="BA402" s="94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</row>
    <row r="403" ht="12.75" customHeight="1">
      <c r="A403" s="18"/>
      <c r="B403" s="18"/>
      <c r="C403" s="1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9"/>
      <c r="R403" s="28"/>
      <c r="S403" s="28"/>
      <c r="T403" s="28"/>
      <c r="U403" s="28"/>
      <c r="V403" s="70"/>
      <c r="W403" s="70"/>
      <c r="X403" s="149"/>
      <c r="Y403" s="28"/>
      <c r="Z403" s="28"/>
      <c r="AA403" s="77"/>
      <c r="AB403" s="77"/>
      <c r="AC403" s="28"/>
      <c r="AD403" s="74"/>
      <c r="AE403" s="36"/>
      <c r="AF403" s="28"/>
      <c r="AG403" s="28"/>
      <c r="AH403" s="28"/>
      <c r="AI403" s="28"/>
      <c r="AJ403" s="28"/>
      <c r="AK403" s="28"/>
      <c r="AL403" s="18"/>
      <c r="AM403" s="18"/>
      <c r="AN403" s="18"/>
      <c r="AO403" s="227"/>
      <c r="AP403" s="212"/>
      <c r="AQ403" s="212"/>
      <c r="AR403" s="212"/>
      <c r="AS403" s="84"/>
      <c r="AT403" s="84"/>
      <c r="AU403" s="85"/>
      <c r="AV403" s="94"/>
      <c r="AW403" s="94"/>
      <c r="AX403" s="94"/>
      <c r="AY403" s="94"/>
      <c r="AZ403" s="94"/>
      <c r="BA403" s="94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</row>
    <row r="404" ht="12.75" customHeight="1">
      <c r="A404" s="18"/>
      <c r="B404" s="18"/>
      <c r="C404" s="1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9"/>
      <c r="R404" s="28"/>
      <c r="S404" s="28"/>
      <c r="T404" s="28"/>
      <c r="U404" s="28"/>
      <c r="V404" s="70"/>
      <c r="W404" s="70"/>
      <c r="X404" s="149"/>
      <c r="Y404" s="28"/>
      <c r="Z404" s="28"/>
      <c r="AA404" s="77"/>
      <c r="AB404" s="77"/>
      <c r="AC404" s="28"/>
      <c r="AD404" s="74"/>
      <c r="AE404" s="36"/>
      <c r="AF404" s="28"/>
      <c r="AG404" s="28"/>
      <c r="AH404" s="28"/>
      <c r="AI404" s="28"/>
      <c r="AJ404" s="28"/>
      <c r="AK404" s="28"/>
      <c r="AL404" s="18"/>
      <c r="AM404" s="18"/>
      <c r="AN404" s="18"/>
      <c r="AO404" s="227"/>
      <c r="AP404" s="212"/>
      <c r="AQ404" s="212"/>
      <c r="AR404" s="212"/>
      <c r="AS404" s="84"/>
      <c r="AT404" s="84"/>
      <c r="AU404" s="85"/>
      <c r="AV404" s="94"/>
      <c r="AW404" s="94"/>
      <c r="AX404" s="94"/>
      <c r="AY404" s="94"/>
      <c r="AZ404" s="94"/>
      <c r="BA404" s="94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</row>
    <row r="405" ht="12.75" customHeight="1">
      <c r="A405" s="18"/>
      <c r="B405" s="18"/>
      <c r="C405" s="1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9"/>
      <c r="R405" s="28"/>
      <c r="S405" s="28"/>
      <c r="T405" s="28"/>
      <c r="U405" s="28"/>
      <c r="V405" s="70"/>
      <c r="W405" s="70"/>
      <c r="X405" s="149"/>
      <c r="Y405" s="28"/>
      <c r="Z405" s="28"/>
      <c r="AA405" s="77"/>
      <c r="AB405" s="77"/>
      <c r="AC405" s="28"/>
      <c r="AD405" s="74"/>
      <c r="AE405" s="36"/>
      <c r="AF405" s="28"/>
      <c r="AG405" s="28"/>
      <c r="AH405" s="28"/>
      <c r="AI405" s="28"/>
      <c r="AJ405" s="28"/>
      <c r="AK405" s="28"/>
      <c r="AL405" s="18"/>
      <c r="AM405" s="18"/>
      <c r="AN405" s="18"/>
      <c r="AO405" s="227"/>
      <c r="AP405" s="212"/>
      <c r="AQ405" s="212"/>
      <c r="AR405" s="212"/>
      <c r="AS405" s="84"/>
      <c r="AT405" s="84"/>
      <c r="AU405" s="85"/>
      <c r="AV405" s="94"/>
      <c r="AW405" s="94"/>
      <c r="AX405" s="94"/>
      <c r="AY405" s="94"/>
      <c r="AZ405" s="94"/>
      <c r="BA405" s="94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</row>
    <row r="406" ht="12.75" customHeight="1">
      <c r="A406" s="18"/>
      <c r="B406" s="18"/>
      <c r="C406" s="1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9"/>
      <c r="R406" s="28"/>
      <c r="S406" s="28"/>
      <c r="T406" s="28"/>
      <c r="U406" s="28"/>
      <c r="V406" s="70"/>
      <c r="W406" s="70"/>
      <c r="X406" s="149"/>
      <c r="Y406" s="28"/>
      <c r="Z406" s="28"/>
      <c r="AA406" s="77"/>
      <c r="AB406" s="77"/>
      <c r="AC406" s="28"/>
      <c r="AD406" s="74"/>
      <c r="AE406" s="36"/>
      <c r="AF406" s="28"/>
      <c r="AG406" s="28"/>
      <c r="AH406" s="28"/>
      <c r="AI406" s="28"/>
      <c r="AJ406" s="28"/>
      <c r="AK406" s="28"/>
      <c r="AL406" s="18"/>
      <c r="AM406" s="18"/>
      <c r="AN406" s="18"/>
      <c r="AO406" s="227"/>
      <c r="AP406" s="212"/>
      <c r="AQ406" s="212"/>
      <c r="AR406" s="212"/>
      <c r="AS406" s="84"/>
      <c r="AT406" s="84"/>
      <c r="AU406" s="85"/>
      <c r="AV406" s="94"/>
      <c r="AW406" s="94"/>
      <c r="AX406" s="94"/>
      <c r="AY406" s="94"/>
      <c r="AZ406" s="94"/>
      <c r="BA406" s="94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</row>
    <row r="407" ht="12.75" customHeight="1">
      <c r="A407" s="18"/>
      <c r="B407" s="18"/>
      <c r="C407" s="1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9"/>
      <c r="R407" s="28"/>
      <c r="S407" s="28"/>
      <c r="T407" s="28"/>
      <c r="U407" s="28"/>
      <c r="V407" s="70"/>
      <c r="W407" s="70"/>
      <c r="X407" s="149"/>
      <c r="Y407" s="28"/>
      <c r="Z407" s="28"/>
      <c r="AA407" s="77"/>
      <c r="AB407" s="77"/>
      <c r="AC407" s="28"/>
      <c r="AD407" s="74"/>
      <c r="AE407" s="36"/>
      <c r="AF407" s="28"/>
      <c r="AG407" s="28"/>
      <c r="AH407" s="28"/>
      <c r="AI407" s="28"/>
      <c r="AJ407" s="28"/>
      <c r="AK407" s="28"/>
      <c r="AL407" s="18"/>
      <c r="AM407" s="18"/>
      <c r="AN407" s="18"/>
      <c r="AO407" s="227"/>
      <c r="AP407" s="212"/>
      <c r="AQ407" s="212"/>
      <c r="AR407" s="212"/>
      <c r="AS407" s="84"/>
      <c r="AT407" s="84"/>
      <c r="AU407" s="85"/>
      <c r="AV407" s="94"/>
      <c r="AW407" s="94"/>
      <c r="AX407" s="94"/>
      <c r="AY407" s="94"/>
      <c r="AZ407" s="94"/>
      <c r="BA407" s="94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</row>
    <row r="408" ht="12.75" customHeight="1">
      <c r="A408" s="18"/>
      <c r="B408" s="18"/>
      <c r="C408" s="1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9"/>
      <c r="R408" s="28"/>
      <c r="S408" s="28"/>
      <c r="T408" s="28"/>
      <c r="U408" s="28"/>
      <c r="V408" s="70"/>
      <c r="W408" s="70"/>
      <c r="X408" s="149"/>
      <c r="Y408" s="28"/>
      <c r="Z408" s="28"/>
      <c r="AA408" s="77"/>
      <c r="AB408" s="77"/>
      <c r="AC408" s="28"/>
      <c r="AD408" s="74"/>
      <c r="AE408" s="36"/>
      <c r="AF408" s="28"/>
      <c r="AG408" s="28"/>
      <c r="AH408" s="28"/>
      <c r="AI408" s="28"/>
      <c r="AJ408" s="28"/>
      <c r="AK408" s="28"/>
      <c r="AL408" s="18"/>
      <c r="AM408" s="18"/>
      <c r="AN408" s="18"/>
      <c r="AO408" s="227"/>
      <c r="AP408" s="212"/>
      <c r="AQ408" s="212"/>
      <c r="AR408" s="212"/>
      <c r="AS408" s="84"/>
      <c r="AT408" s="84"/>
      <c r="AU408" s="85"/>
      <c r="AV408" s="94"/>
      <c r="AW408" s="94"/>
      <c r="AX408" s="94"/>
      <c r="AY408" s="94"/>
      <c r="AZ408" s="94"/>
      <c r="BA408" s="94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</row>
    <row r="409" ht="12.75" customHeight="1">
      <c r="A409" s="18"/>
      <c r="B409" s="18"/>
      <c r="C409" s="1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9"/>
      <c r="R409" s="28"/>
      <c r="S409" s="28"/>
      <c r="T409" s="28"/>
      <c r="U409" s="28"/>
      <c r="V409" s="70"/>
      <c r="W409" s="70"/>
      <c r="X409" s="149"/>
      <c r="Y409" s="28"/>
      <c r="Z409" s="28"/>
      <c r="AA409" s="77"/>
      <c r="AB409" s="77"/>
      <c r="AC409" s="28"/>
      <c r="AD409" s="74"/>
      <c r="AE409" s="36"/>
      <c r="AF409" s="28"/>
      <c r="AG409" s="28"/>
      <c r="AH409" s="28"/>
      <c r="AI409" s="28"/>
      <c r="AJ409" s="28"/>
      <c r="AK409" s="28"/>
      <c r="AL409" s="18"/>
      <c r="AM409" s="18"/>
      <c r="AN409" s="18"/>
      <c r="AO409" s="227"/>
      <c r="AP409" s="212"/>
      <c r="AQ409" s="212"/>
      <c r="AR409" s="212"/>
      <c r="AS409" s="84"/>
      <c r="AT409" s="84"/>
      <c r="AU409" s="85"/>
      <c r="AV409" s="94"/>
      <c r="AW409" s="94"/>
      <c r="AX409" s="94"/>
      <c r="AY409" s="94"/>
      <c r="AZ409" s="94"/>
      <c r="BA409" s="94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</row>
    <row r="410" ht="12.75" customHeight="1">
      <c r="A410" s="18"/>
      <c r="B410" s="18"/>
      <c r="C410" s="1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9"/>
      <c r="R410" s="28"/>
      <c r="S410" s="28"/>
      <c r="T410" s="28"/>
      <c r="U410" s="28"/>
      <c r="V410" s="70"/>
      <c r="W410" s="70"/>
      <c r="X410" s="149"/>
      <c r="Y410" s="28"/>
      <c r="Z410" s="28"/>
      <c r="AA410" s="77"/>
      <c r="AB410" s="77"/>
      <c r="AC410" s="28"/>
      <c r="AD410" s="74"/>
      <c r="AE410" s="36"/>
      <c r="AF410" s="28"/>
      <c r="AG410" s="28"/>
      <c r="AH410" s="28"/>
      <c r="AI410" s="28"/>
      <c r="AJ410" s="28"/>
      <c r="AK410" s="28"/>
      <c r="AL410" s="18"/>
      <c r="AM410" s="18"/>
      <c r="AN410" s="18"/>
      <c r="AO410" s="227"/>
      <c r="AP410" s="212"/>
      <c r="AQ410" s="212"/>
      <c r="AR410" s="212"/>
      <c r="AS410" s="84"/>
      <c r="AT410" s="84"/>
      <c r="AU410" s="85"/>
      <c r="AV410" s="94"/>
      <c r="AW410" s="94"/>
      <c r="AX410" s="94"/>
      <c r="AY410" s="94"/>
      <c r="AZ410" s="94"/>
      <c r="BA410" s="94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</row>
    <row r="411" ht="12.75" customHeight="1">
      <c r="A411" s="18"/>
      <c r="B411" s="18"/>
      <c r="C411" s="1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9"/>
      <c r="R411" s="28"/>
      <c r="S411" s="28"/>
      <c r="T411" s="28"/>
      <c r="U411" s="28"/>
      <c r="V411" s="70"/>
      <c r="W411" s="70"/>
      <c r="X411" s="149"/>
      <c r="Y411" s="28"/>
      <c r="Z411" s="28"/>
      <c r="AA411" s="77"/>
      <c r="AB411" s="77"/>
      <c r="AC411" s="28"/>
      <c r="AD411" s="74"/>
      <c r="AE411" s="36"/>
      <c r="AF411" s="28"/>
      <c r="AG411" s="28"/>
      <c r="AH411" s="28"/>
      <c r="AI411" s="28"/>
      <c r="AJ411" s="28"/>
      <c r="AK411" s="28"/>
      <c r="AL411" s="18"/>
      <c r="AM411" s="18"/>
      <c r="AN411" s="18"/>
      <c r="AO411" s="227"/>
      <c r="AP411" s="212"/>
      <c r="AQ411" s="212"/>
      <c r="AR411" s="212"/>
      <c r="AS411" s="84"/>
      <c r="AT411" s="84"/>
      <c r="AU411" s="85"/>
      <c r="AV411" s="94"/>
      <c r="AW411" s="94"/>
      <c r="AX411" s="94"/>
      <c r="AY411" s="94"/>
      <c r="AZ411" s="94"/>
      <c r="BA411" s="94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</row>
    <row r="412" ht="12.75" customHeight="1">
      <c r="A412" s="18"/>
      <c r="B412" s="18"/>
      <c r="C412" s="1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9"/>
      <c r="R412" s="28"/>
      <c r="S412" s="28"/>
      <c r="T412" s="28"/>
      <c r="U412" s="28"/>
      <c r="V412" s="70"/>
      <c r="W412" s="70"/>
      <c r="X412" s="149"/>
      <c r="Y412" s="28"/>
      <c r="Z412" s="28"/>
      <c r="AA412" s="77"/>
      <c r="AB412" s="77"/>
      <c r="AC412" s="28"/>
      <c r="AD412" s="74"/>
      <c r="AE412" s="36"/>
      <c r="AF412" s="28"/>
      <c r="AG412" s="28"/>
      <c r="AH412" s="28"/>
      <c r="AI412" s="28"/>
      <c r="AJ412" s="28"/>
      <c r="AK412" s="28"/>
      <c r="AL412" s="18"/>
      <c r="AM412" s="18"/>
      <c r="AN412" s="18"/>
      <c r="AO412" s="227"/>
      <c r="AP412" s="212"/>
      <c r="AQ412" s="212"/>
      <c r="AR412" s="212"/>
      <c r="AS412" s="84"/>
      <c r="AT412" s="84"/>
      <c r="AU412" s="85"/>
      <c r="AV412" s="94"/>
      <c r="AW412" s="94"/>
      <c r="AX412" s="94"/>
      <c r="AY412" s="94"/>
      <c r="AZ412" s="94"/>
      <c r="BA412" s="94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</row>
    <row r="413" ht="12.75" customHeight="1">
      <c r="A413" s="18"/>
      <c r="B413" s="18"/>
      <c r="C413" s="1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9"/>
      <c r="R413" s="28"/>
      <c r="S413" s="28"/>
      <c r="T413" s="28"/>
      <c r="U413" s="28"/>
      <c r="V413" s="70"/>
      <c r="W413" s="70"/>
      <c r="X413" s="149"/>
      <c r="Y413" s="28"/>
      <c r="Z413" s="28"/>
      <c r="AA413" s="77"/>
      <c r="AB413" s="77"/>
      <c r="AC413" s="28"/>
      <c r="AD413" s="74"/>
      <c r="AE413" s="36"/>
      <c r="AF413" s="28"/>
      <c r="AG413" s="28"/>
      <c r="AH413" s="28"/>
      <c r="AI413" s="28"/>
      <c r="AJ413" s="28"/>
      <c r="AK413" s="28"/>
      <c r="AL413" s="18"/>
      <c r="AM413" s="18"/>
      <c r="AN413" s="18"/>
      <c r="AO413" s="227"/>
      <c r="AP413" s="212"/>
      <c r="AQ413" s="212"/>
      <c r="AR413" s="212"/>
      <c r="AS413" s="84"/>
      <c r="AT413" s="84"/>
      <c r="AU413" s="85"/>
      <c r="AV413" s="94"/>
      <c r="AW413" s="94"/>
      <c r="AX413" s="94"/>
      <c r="AY413" s="94"/>
      <c r="AZ413" s="94"/>
      <c r="BA413" s="94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</row>
    <row r="414" ht="12.75" customHeight="1">
      <c r="A414" s="18"/>
      <c r="B414" s="18"/>
      <c r="C414" s="1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9"/>
      <c r="R414" s="28"/>
      <c r="S414" s="28"/>
      <c r="T414" s="28"/>
      <c r="U414" s="28"/>
      <c r="V414" s="70"/>
      <c r="W414" s="70"/>
      <c r="X414" s="149"/>
      <c r="Y414" s="28"/>
      <c r="Z414" s="28"/>
      <c r="AA414" s="77"/>
      <c r="AB414" s="77"/>
      <c r="AC414" s="28"/>
      <c r="AD414" s="74"/>
      <c r="AE414" s="36"/>
      <c r="AF414" s="28"/>
      <c r="AG414" s="28"/>
      <c r="AH414" s="28"/>
      <c r="AI414" s="28"/>
      <c r="AJ414" s="28"/>
      <c r="AK414" s="28"/>
      <c r="AL414" s="18"/>
      <c r="AM414" s="18"/>
      <c r="AN414" s="18"/>
      <c r="AO414" s="227"/>
      <c r="AP414" s="212"/>
      <c r="AQ414" s="212"/>
      <c r="AR414" s="212"/>
      <c r="AS414" s="84"/>
      <c r="AT414" s="84"/>
      <c r="AU414" s="85"/>
      <c r="AV414" s="94"/>
      <c r="AW414" s="94"/>
      <c r="AX414" s="94"/>
      <c r="AY414" s="94"/>
      <c r="AZ414" s="94"/>
      <c r="BA414" s="94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</row>
    <row r="415" ht="12.75" customHeight="1">
      <c r="A415" s="18"/>
      <c r="B415" s="18"/>
      <c r="C415" s="1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9"/>
      <c r="R415" s="28"/>
      <c r="S415" s="28"/>
      <c r="T415" s="28"/>
      <c r="U415" s="28"/>
      <c r="V415" s="70"/>
      <c r="W415" s="70"/>
      <c r="X415" s="149"/>
      <c r="Y415" s="28"/>
      <c r="Z415" s="28"/>
      <c r="AA415" s="77"/>
      <c r="AB415" s="77"/>
      <c r="AC415" s="28"/>
      <c r="AD415" s="74"/>
      <c r="AE415" s="36"/>
      <c r="AF415" s="28"/>
      <c r="AG415" s="28"/>
      <c r="AH415" s="28"/>
      <c r="AI415" s="28"/>
      <c r="AJ415" s="28"/>
      <c r="AK415" s="28"/>
      <c r="AL415" s="18"/>
      <c r="AM415" s="18"/>
      <c r="AN415" s="18"/>
      <c r="AO415" s="227"/>
      <c r="AP415" s="212"/>
      <c r="AQ415" s="212"/>
      <c r="AR415" s="212"/>
      <c r="AS415" s="84"/>
      <c r="AT415" s="84"/>
      <c r="AU415" s="85"/>
      <c r="AV415" s="94"/>
      <c r="AW415" s="94"/>
      <c r="AX415" s="94"/>
      <c r="AY415" s="94"/>
      <c r="AZ415" s="94"/>
      <c r="BA415" s="94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</row>
    <row r="416" ht="12.75" customHeight="1">
      <c r="A416" s="18"/>
      <c r="B416" s="18"/>
      <c r="C416" s="1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9"/>
      <c r="R416" s="28"/>
      <c r="S416" s="28"/>
      <c r="T416" s="28"/>
      <c r="U416" s="28"/>
      <c r="V416" s="70"/>
      <c r="W416" s="70"/>
      <c r="X416" s="149"/>
      <c r="Y416" s="28"/>
      <c r="Z416" s="28"/>
      <c r="AA416" s="77"/>
      <c r="AB416" s="77"/>
      <c r="AC416" s="28"/>
      <c r="AD416" s="74"/>
      <c r="AE416" s="36"/>
      <c r="AF416" s="28"/>
      <c r="AG416" s="28"/>
      <c r="AH416" s="28"/>
      <c r="AI416" s="28"/>
      <c r="AJ416" s="28"/>
      <c r="AK416" s="28"/>
      <c r="AL416" s="18"/>
      <c r="AM416" s="18"/>
      <c r="AN416" s="18"/>
      <c r="AO416" s="227"/>
      <c r="AP416" s="212"/>
      <c r="AQ416" s="212"/>
      <c r="AR416" s="212"/>
      <c r="AS416" s="84"/>
      <c r="AT416" s="84"/>
      <c r="AU416" s="85"/>
      <c r="AV416" s="94"/>
      <c r="AW416" s="94"/>
      <c r="AX416" s="94"/>
      <c r="AY416" s="94"/>
      <c r="AZ416" s="94"/>
      <c r="BA416" s="94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</row>
    <row r="417" ht="12.75" customHeight="1">
      <c r="A417" s="18"/>
      <c r="B417" s="18"/>
      <c r="C417" s="1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9"/>
      <c r="R417" s="28"/>
      <c r="S417" s="28"/>
      <c r="T417" s="28"/>
      <c r="U417" s="28"/>
      <c r="V417" s="70"/>
      <c r="W417" s="70"/>
      <c r="X417" s="149"/>
      <c r="Y417" s="28"/>
      <c r="Z417" s="28"/>
      <c r="AA417" s="77"/>
      <c r="AB417" s="77"/>
      <c r="AC417" s="28"/>
      <c r="AD417" s="74"/>
      <c r="AE417" s="36"/>
      <c r="AF417" s="28"/>
      <c r="AG417" s="28"/>
      <c r="AH417" s="28"/>
      <c r="AI417" s="28"/>
      <c r="AJ417" s="28"/>
      <c r="AK417" s="28"/>
      <c r="AL417" s="18"/>
      <c r="AM417" s="18"/>
      <c r="AN417" s="18"/>
      <c r="AO417" s="227"/>
      <c r="AP417" s="212"/>
      <c r="AQ417" s="212"/>
      <c r="AR417" s="212"/>
      <c r="AS417" s="84"/>
      <c r="AT417" s="84"/>
      <c r="AU417" s="85"/>
      <c r="AV417" s="94"/>
      <c r="AW417" s="94"/>
      <c r="AX417" s="94"/>
      <c r="AY417" s="94"/>
      <c r="AZ417" s="94"/>
      <c r="BA417" s="94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</row>
    <row r="418" ht="12.75" customHeight="1">
      <c r="A418" s="18"/>
      <c r="B418" s="18"/>
      <c r="C418" s="1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9"/>
      <c r="R418" s="28"/>
      <c r="S418" s="28"/>
      <c r="T418" s="28"/>
      <c r="U418" s="28"/>
      <c r="V418" s="70"/>
      <c r="W418" s="70"/>
      <c r="X418" s="149"/>
      <c r="Y418" s="28"/>
      <c r="Z418" s="28"/>
      <c r="AA418" s="77"/>
      <c r="AB418" s="77"/>
      <c r="AC418" s="28"/>
      <c r="AD418" s="74"/>
      <c r="AE418" s="36"/>
      <c r="AF418" s="28"/>
      <c r="AG418" s="28"/>
      <c r="AH418" s="28"/>
      <c r="AI418" s="28"/>
      <c r="AJ418" s="28"/>
      <c r="AK418" s="28"/>
      <c r="AL418" s="18"/>
      <c r="AM418" s="18"/>
      <c r="AN418" s="18"/>
      <c r="AO418" s="227"/>
      <c r="AP418" s="212"/>
      <c r="AQ418" s="212"/>
      <c r="AR418" s="212"/>
      <c r="AS418" s="84"/>
      <c r="AT418" s="84"/>
      <c r="AU418" s="85"/>
      <c r="AV418" s="94"/>
      <c r="AW418" s="94"/>
      <c r="AX418" s="94"/>
      <c r="AY418" s="94"/>
      <c r="AZ418" s="94"/>
      <c r="BA418" s="94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</row>
    <row r="419" ht="12.75" customHeight="1">
      <c r="A419" s="18"/>
      <c r="B419" s="18"/>
      <c r="C419" s="1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9"/>
      <c r="R419" s="28"/>
      <c r="S419" s="28"/>
      <c r="T419" s="28"/>
      <c r="U419" s="28"/>
      <c r="V419" s="70"/>
      <c r="W419" s="70"/>
      <c r="X419" s="149"/>
      <c r="Y419" s="28"/>
      <c r="Z419" s="28"/>
      <c r="AA419" s="77"/>
      <c r="AB419" s="77"/>
      <c r="AC419" s="28"/>
      <c r="AD419" s="74"/>
      <c r="AE419" s="36"/>
      <c r="AF419" s="28"/>
      <c r="AG419" s="28"/>
      <c r="AH419" s="28"/>
      <c r="AI419" s="28"/>
      <c r="AJ419" s="28"/>
      <c r="AK419" s="28"/>
      <c r="AL419" s="18"/>
      <c r="AM419" s="18"/>
      <c r="AN419" s="18"/>
      <c r="AO419" s="227"/>
      <c r="AP419" s="212"/>
      <c r="AQ419" s="212"/>
      <c r="AR419" s="212"/>
      <c r="AS419" s="84"/>
      <c r="AT419" s="84"/>
      <c r="AU419" s="85"/>
      <c r="AV419" s="94"/>
      <c r="AW419" s="94"/>
      <c r="AX419" s="94"/>
      <c r="AY419" s="94"/>
      <c r="AZ419" s="94"/>
      <c r="BA419" s="94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</row>
    <row r="420" ht="12.75" customHeight="1">
      <c r="A420" s="18"/>
      <c r="B420" s="18"/>
      <c r="C420" s="1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9"/>
      <c r="R420" s="28"/>
      <c r="S420" s="28"/>
      <c r="T420" s="28"/>
      <c r="U420" s="28"/>
      <c r="V420" s="70"/>
      <c r="W420" s="70"/>
      <c r="X420" s="149"/>
      <c r="Y420" s="28"/>
      <c r="Z420" s="28"/>
      <c r="AA420" s="77"/>
      <c r="AB420" s="77"/>
      <c r="AC420" s="28"/>
      <c r="AD420" s="74"/>
      <c r="AE420" s="36"/>
      <c r="AF420" s="28"/>
      <c r="AG420" s="28"/>
      <c r="AH420" s="28"/>
      <c r="AI420" s="28"/>
      <c r="AJ420" s="28"/>
      <c r="AK420" s="28"/>
      <c r="AL420" s="18"/>
      <c r="AM420" s="18"/>
      <c r="AN420" s="18"/>
      <c r="AO420" s="227"/>
      <c r="AP420" s="212"/>
      <c r="AQ420" s="212"/>
      <c r="AR420" s="212"/>
      <c r="AS420" s="84"/>
      <c r="AT420" s="84"/>
      <c r="AU420" s="85"/>
      <c r="AV420" s="94"/>
      <c r="AW420" s="94"/>
      <c r="AX420" s="94"/>
      <c r="AY420" s="94"/>
      <c r="AZ420" s="94"/>
      <c r="BA420" s="94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</row>
    <row r="421" ht="12.75" customHeight="1">
      <c r="A421" s="18"/>
      <c r="B421" s="18"/>
      <c r="C421" s="1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9"/>
      <c r="R421" s="28"/>
      <c r="S421" s="28"/>
      <c r="T421" s="28"/>
      <c r="U421" s="28"/>
      <c r="V421" s="70"/>
      <c r="W421" s="70"/>
      <c r="X421" s="149"/>
      <c r="Y421" s="28"/>
      <c r="Z421" s="28"/>
      <c r="AA421" s="77"/>
      <c r="AB421" s="77"/>
      <c r="AC421" s="28"/>
      <c r="AD421" s="74"/>
      <c r="AE421" s="36"/>
      <c r="AF421" s="28"/>
      <c r="AG421" s="28"/>
      <c r="AH421" s="28"/>
      <c r="AI421" s="28"/>
      <c r="AJ421" s="28"/>
      <c r="AK421" s="28"/>
      <c r="AL421" s="18"/>
      <c r="AM421" s="18"/>
      <c r="AN421" s="18"/>
      <c r="AO421" s="227"/>
      <c r="AP421" s="212"/>
      <c r="AQ421" s="212"/>
      <c r="AR421" s="212"/>
      <c r="AS421" s="84"/>
      <c r="AT421" s="84"/>
      <c r="AU421" s="85"/>
      <c r="AV421" s="94"/>
      <c r="AW421" s="94"/>
      <c r="AX421" s="94"/>
      <c r="AY421" s="94"/>
      <c r="AZ421" s="94"/>
      <c r="BA421" s="94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</row>
    <row r="422" ht="12.75" customHeight="1">
      <c r="A422" s="18"/>
      <c r="B422" s="18"/>
      <c r="C422" s="1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9"/>
      <c r="R422" s="28"/>
      <c r="S422" s="28"/>
      <c r="T422" s="28"/>
      <c r="U422" s="28"/>
      <c r="V422" s="70"/>
      <c r="W422" s="70"/>
      <c r="X422" s="149"/>
      <c r="Y422" s="28"/>
      <c r="Z422" s="28"/>
      <c r="AA422" s="77"/>
      <c r="AB422" s="77"/>
      <c r="AC422" s="28"/>
      <c r="AD422" s="74"/>
      <c r="AE422" s="36"/>
      <c r="AF422" s="28"/>
      <c r="AG422" s="28"/>
      <c r="AH422" s="28"/>
      <c r="AI422" s="28"/>
      <c r="AJ422" s="28"/>
      <c r="AK422" s="28"/>
      <c r="AL422" s="18"/>
      <c r="AM422" s="18"/>
      <c r="AN422" s="18"/>
      <c r="AO422" s="227"/>
      <c r="AP422" s="212"/>
      <c r="AQ422" s="212"/>
      <c r="AR422" s="212"/>
      <c r="AS422" s="84"/>
      <c r="AT422" s="84"/>
      <c r="AU422" s="85"/>
      <c r="AV422" s="94"/>
      <c r="AW422" s="94"/>
      <c r="AX422" s="94"/>
      <c r="AY422" s="94"/>
      <c r="AZ422" s="94"/>
      <c r="BA422" s="94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</row>
    <row r="423" ht="12.75" customHeight="1">
      <c r="A423" s="18"/>
      <c r="B423" s="18"/>
      <c r="C423" s="1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9"/>
      <c r="R423" s="28"/>
      <c r="S423" s="28"/>
      <c r="T423" s="28"/>
      <c r="U423" s="28"/>
      <c r="V423" s="70"/>
      <c r="W423" s="70"/>
      <c r="X423" s="149"/>
      <c r="Y423" s="28"/>
      <c r="Z423" s="28"/>
      <c r="AA423" s="77"/>
      <c r="AB423" s="77"/>
      <c r="AC423" s="28"/>
      <c r="AD423" s="74"/>
      <c r="AE423" s="36"/>
      <c r="AF423" s="28"/>
      <c r="AG423" s="28"/>
      <c r="AH423" s="28"/>
      <c r="AI423" s="28"/>
      <c r="AJ423" s="28"/>
      <c r="AK423" s="28"/>
      <c r="AL423" s="18"/>
      <c r="AM423" s="18"/>
      <c r="AN423" s="18"/>
      <c r="AO423" s="227"/>
      <c r="AP423" s="212"/>
      <c r="AQ423" s="212"/>
      <c r="AR423" s="212"/>
      <c r="AS423" s="84"/>
      <c r="AT423" s="84"/>
      <c r="AU423" s="85"/>
      <c r="AV423" s="94"/>
      <c r="AW423" s="94"/>
      <c r="AX423" s="94"/>
      <c r="AY423" s="94"/>
      <c r="AZ423" s="94"/>
      <c r="BA423" s="94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</row>
    <row r="424" ht="12.75" customHeight="1">
      <c r="A424" s="18"/>
      <c r="B424" s="18"/>
      <c r="C424" s="1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9"/>
      <c r="R424" s="28"/>
      <c r="S424" s="28"/>
      <c r="T424" s="28"/>
      <c r="U424" s="28"/>
      <c r="V424" s="70"/>
      <c r="W424" s="70"/>
      <c r="X424" s="149"/>
      <c r="Y424" s="28"/>
      <c r="Z424" s="28"/>
      <c r="AA424" s="77"/>
      <c r="AB424" s="77"/>
      <c r="AC424" s="28"/>
      <c r="AD424" s="74"/>
      <c r="AE424" s="36"/>
      <c r="AF424" s="28"/>
      <c r="AG424" s="28"/>
      <c r="AH424" s="28"/>
      <c r="AI424" s="28"/>
      <c r="AJ424" s="28"/>
      <c r="AK424" s="28"/>
      <c r="AL424" s="18"/>
      <c r="AM424" s="18"/>
      <c r="AN424" s="18"/>
      <c r="AO424" s="227"/>
      <c r="AP424" s="212"/>
      <c r="AQ424" s="212"/>
      <c r="AR424" s="212"/>
      <c r="AS424" s="84"/>
      <c r="AT424" s="84"/>
      <c r="AU424" s="85"/>
      <c r="AV424" s="94"/>
      <c r="AW424" s="94"/>
      <c r="AX424" s="94"/>
      <c r="AY424" s="94"/>
      <c r="AZ424" s="94"/>
      <c r="BA424" s="94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</row>
    <row r="425" ht="12.75" customHeight="1">
      <c r="A425" s="18"/>
      <c r="B425" s="18"/>
      <c r="C425" s="1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9"/>
      <c r="R425" s="28"/>
      <c r="S425" s="28"/>
      <c r="T425" s="28"/>
      <c r="U425" s="28"/>
      <c r="V425" s="70"/>
      <c r="W425" s="70"/>
      <c r="X425" s="149"/>
      <c r="Y425" s="28"/>
      <c r="Z425" s="28"/>
      <c r="AA425" s="77"/>
      <c r="AB425" s="77"/>
      <c r="AC425" s="28"/>
      <c r="AD425" s="74"/>
      <c r="AE425" s="36"/>
      <c r="AF425" s="28"/>
      <c r="AG425" s="28"/>
      <c r="AH425" s="28"/>
      <c r="AI425" s="28"/>
      <c r="AJ425" s="28"/>
      <c r="AK425" s="28"/>
      <c r="AL425" s="18"/>
      <c r="AM425" s="18"/>
      <c r="AN425" s="18"/>
      <c r="AO425" s="227"/>
      <c r="AP425" s="212"/>
      <c r="AQ425" s="212"/>
      <c r="AR425" s="212"/>
      <c r="AS425" s="84"/>
      <c r="AT425" s="84"/>
      <c r="AU425" s="85"/>
      <c r="AV425" s="94"/>
      <c r="AW425" s="94"/>
      <c r="AX425" s="94"/>
      <c r="AY425" s="94"/>
      <c r="AZ425" s="94"/>
      <c r="BA425" s="94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</row>
    <row r="426" ht="12.75" customHeight="1">
      <c r="A426" s="18"/>
      <c r="B426" s="18"/>
      <c r="C426" s="1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9"/>
      <c r="R426" s="28"/>
      <c r="S426" s="28"/>
      <c r="T426" s="28"/>
      <c r="U426" s="28"/>
      <c r="V426" s="70"/>
      <c r="W426" s="70"/>
      <c r="X426" s="149"/>
      <c r="Y426" s="28"/>
      <c r="Z426" s="28"/>
      <c r="AA426" s="77"/>
      <c r="AB426" s="77"/>
      <c r="AC426" s="28"/>
      <c r="AD426" s="74"/>
      <c r="AE426" s="36"/>
      <c r="AF426" s="28"/>
      <c r="AG426" s="28"/>
      <c r="AH426" s="28"/>
      <c r="AI426" s="28"/>
      <c r="AJ426" s="28"/>
      <c r="AK426" s="28"/>
      <c r="AL426" s="18"/>
      <c r="AM426" s="18"/>
      <c r="AN426" s="18"/>
      <c r="AO426" s="227"/>
      <c r="AP426" s="212"/>
      <c r="AQ426" s="212"/>
      <c r="AR426" s="212"/>
      <c r="AS426" s="84"/>
      <c r="AT426" s="84"/>
      <c r="AU426" s="85"/>
      <c r="AV426" s="94"/>
      <c r="AW426" s="94"/>
      <c r="AX426" s="94"/>
      <c r="AY426" s="94"/>
      <c r="AZ426" s="94"/>
      <c r="BA426" s="94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</row>
    <row r="427" ht="12.75" customHeight="1">
      <c r="A427" s="18"/>
      <c r="B427" s="18"/>
      <c r="C427" s="1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9"/>
      <c r="R427" s="28"/>
      <c r="S427" s="28"/>
      <c r="T427" s="28"/>
      <c r="U427" s="28"/>
      <c r="V427" s="70"/>
      <c r="W427" s="70"/>
      <c r="X427" s="149"/>
      <c r="Y427" s="28"/>
      <c r="Z427" s="28"/>
      <c r="AA427" s="77"/>
      <c r="AB427" s="77"/>
      <c r="AC427" s="28"/>
      <c r="AD427" s="74"/>
      <c r="AE427" s="36"/>
      <c r="AF427" s="28"/>
      <c r="AG427" s="28"/>
      <c r="AH427" s="28"/>
      <c r="AI427" s="28"/>
      <c r="AJ427" s="28"/>
      <c r="AK427" s="28"/>
      <c r="AL427" s="18"/>
      <c r="AM427" s="18"/>
      <c r="AN427" s="18"/>
      <c r="AO427" s="227"/>
      <c r="AP427" s="212"/>
      <c r="AQ427" s="212"/>
      <c r="AR427" s="212"/>
      <c r="AS427" s="84"/>
      <c r="AT427" s="84"/>
      <c r="AU427" s="85"/>
      <c r="AV427" s="94"/>
      <c r="AW427" s="94"/>
      <c r="AX427" s="94"/>
      <c r="AY427" s="94"/>
      <c r="AZ427" s="94"/>
      <c r="BA427" s="94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</row>
    <row r="428" ht="12.75" customHeight="1">
      <c r="A428" s="18"/>
      <c r="B428" s="18"/>
      <c r="C428" s="1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9"/>
      <c r="R428" s="28"/>
      <c r="S428" s="28"/>
      <c r="T428" s="28"/>
      <c r="U428" s="28"/>
      <c r="V428" s="70"/>
      <c r="W428" s="70"/>
      <c r="X428" s="149"/>
      <c r="Y428" s="28"/>
      <c r="Z428" s="28"/>
      <c r="AA428" s="77"/>
      <c r="AB428" s="77"/>
      <c r="AC428" s="28"/>
      <c r="AD428" s="74"/>
      <c r="AE428" s="36"/>
      <c r="AF428" s="28"/>
      <c r="AG428" s="28"/>
      <c r="AH428" s="28"/>
      <c r="AI428" s="28"/>
      <c r="AJ428" s="28"/>
      <c r="AK428" s="28"/>
      <c r="AL428" s="18"/>
      <c r="AM428" s="18"/>
      <c r="AN428" s="18"/>
      <c r="AO428" s="227"/>
      <c r="AP428" s="212"/>
      <c r="AQ428" s="212"/>
      <c r="AR428" s="212"/>
      <c r="AS428" s="84"/>
      <c r="AT428" s="84"/>
      <c r="AU428" s="85"/>
      <c r="AV428" s="94"/>
      <c r="AW428" s="94"/>
      <c r="AX428" s="94"/>
      <c r="AY428" s="94"/>
      <c r="AZ428" s="94"/>
      <c r="BA428" s="94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</row>
    <row r="429" ht="12.75" customHeight="1">
      <c r="A429" s="18"/>
      <c r="B429" s="18"/>
      <c r="C429" s="1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9"/>
      <c r="R429" s="28"/>
      <c r="S429" s="28"/>
      <c r="T429" s="28"/>
      <c r="U429" s="28"/>
      <c r="V429" s="70"/>
      <c r="W429" s="70"/>
      <c r="X429" s="149"/>
      <c r="Y429" s="28"/>
      <c r="Z429" s="28"/>
      <c r="AA429" s="77"/>
      <c r="AB429" s="77"/>
      <c r="AC429" s="28"/>
      <c r="AD429" s="74"/>
      <c r="AE429" s="36"/>
      <c r="AF429" s="28"/>
      <c r="AG429" s="28"/>
      <c r="AH429" s="28"/>
      <c r="AI429" s="28"/>
      <c r="AJ429" s="28"/>
      <c r="AK429" s="28"/>
      <c r="AL429" s="18"/>
      <c r="AM429" s="18"/>
      <c r="AN429" s="18"/>
      <c r="AO429" s="227"/>
      <c r="AP429" s="212"/>
      <c r="AQ429" s="212"/>
      <c r="AR429" s="212"/>
      <c r="AS429" s="84"/>
      <c r="AT429" s="84"/>
      <c r="AU429" s="85"/>
      <c r="AV429" s="94"/>
      <c r="AW429" s="94"/>
      <c r="AX429" s="94"/>
      <c r="AY429" s="94"/>
      <c r="AZ429" s="94"/>
      <c r="BA429" s="94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</row>
    <row r="430" ht="12.75" customHeight="1">
      <c r="A430" s="18"/>
      <c r="B430" s="18"/>
      <c r="C430" s="1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9"/>
      <c r="R430" s="28"/>
      <c r="S430" s="28"/>
      <c r="T430" s="28"/>
      <c r="U430" s="28"/>
      <c r="V430" s="70"/>
      <c r="W430" s="70"/>
      <c r="X430" s="149"/>
      <c r="Y430" s="28"/>
      <c r="Z430" s="28"/>
      <c r="AA430" s="77"/>
      <c r="AB430" s="77"/>
      <c r="AC430" s="28"/>
      <c r="AD430" s="74"/>
      <c r="AE430" s="36"/>
      <c r="AF430" s="28"/>
      <c r="AG430" s="28"/>
      <c r="AH430" s="28"/>
      <c r="AI430" s="28"/>
      <c r="AJ430" s="28"/>
      <c r="AK430" s="28"/>
      <c r="AL430" s="18"/>
      <c r="AM430" s="18"/>
      <c r="AN430" s="18"/>
      <c r="AO430" s="227"/>
      <c r="AP430" s="212"/>
      <c r="AQ430" s="212"/>
      <c r="AR430" s="212"/>
      <c r="AS430" s="84"/>
      <c r="AT430" s="84"/>
      <c r="AU430" s="85"/>
      <c r="AV430" s="94"/>
      <c r="AW430" s="94"/>
      <c r="AX430" s="94"/>
      <c r="AY430" s="94"/>
      <c r="AZ430" s="94"/>
      <c r="BA430" s="94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</row>
    <row r="431" ht="12.75" customHeight="1">
      <c r="A431" s="18"/>
      <c r="B431" s="18"/>
      <c r="C431" s="1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9"/>
      <c r="R431" s="28"/>
      <c r="S431" s="28"/>
      <c r="T431" s="28"/>
      <c r="U431" s="28"/>
      <c r="V431" s="70"/>
      <c r="W431" s="70"/>
      <c r="X431" s="149"/>
      <c r="Y431" s="28"/>
      <c r="Z431" s="28"/>
      <c r="AA431" s="77"/>
      <c r="AB431" s="77"/>
      <c r="AC431" s="28"/>
      <c r="AD431" s="74"/>
      <c r="AE431" s="36"/>
      <c r="AF431" s="28"/>
      <c r="AG431" s="28"/>
      <c r="AH431" s="28"/>
      <c r="AI431" s="28"/>
      <c r="AJ431" s="28"/>
      <c r="AK431" s="28"/>
      <c r="AL431" s="18"/>
      <c r="AM431" s="18"/>
      <c r="AN431" s="18"/>
      <c r="AO431" s="227"/>
      <c r="AP431" s="212"/>
      <c r="AQ431" s="212"/>
      <c r="AR431" s="212"/>
      <c r="AS431" s="84"/>
      <c r="AT431" s="84"/>
      <c r="AU431" s="85"/>
      <c r="AV431" s="94"/>
      <c r="AW431" s="94"/>
      <c r="AX431" s="94"/>
      <c r="AY431" s="94"/>
      <c r="AZ431" s="94"/>
      <c r="BA431" s="94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</row>
    <row r="432" ht="12.75" customHeight="1">
      <c r="A432" s="18"/>
      <c r="B432" s="18"/>
      <c r="C432" s="1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9"/>
      <c r="R432" s="28"/>
      <c r="S432" s="28"/>
      <c r="T432" s="28"/>
      <c r="U432" s="28"/>
      <c r="V432" s="70"/>
      <c r="W432" s="70"/>
      <c r="X432" s="149"/>
      <c r="Y432" s="28"/>
      <c r="Z432" s="28"/>
      <c r="AA432" s="77"/>
      <c r="AB432" s="77"/>
      <c r="AC432" s="28"/>
      <c r="AD432" s="74"/>
      <c r="AE432" s="36"/>
      <c r="AF432" s="28"/>
      <c r="AG432" s="28"/>
      <c r="AH432" s="28"/>
      <c r="AI432" s="28"/>
      <c r="AJ432" s="28"/>
      <c r="AK432" s="28"/>
      <c r="AL432" s="18"/>
      <c r="AM432" s="18"/>
      <c r="AN432" s="18"/>
      <c r="AO432" s="227"/>
      <c r="AP432" s="212"/>
      <c r="AQ432" s="212"/>
      <c r="AR432" s="212"/>
      <c r="AS432" s="84"/>
      <c r="AT432" s="84"/>
      <c r="AU432" s="85"/>
      <c r="AV432" s="94"/>
      <c r="AW432" s="94"/>
      <c r="AX432" s="94"/>
      <c r="AY432" s="94"/>
      <c r="AZ432" s="94"/>
      <c r="BA432" s="94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</row>
    <row r="433" ht="12.75" customHeight="1">
      <c r="A433" s="18"/>
      <c r="B433" s="18"/>
      <c r="C433" s="1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9"/>
      <c r="R433" s="28"/>
      <c r="S433" s="28"/>
      <c r="T433" s="28"/>
      <c r="U433" s="28"/>
      <c r="V433" s="70"/>
      <c r="W433" s="70"/>
      <c r="X433" s="149"/>
      <c r="Y433" s="28"/>
      <c r="Z433" s="28"/>
      <c r="AA433" s="77"/>
      <c r="AB433" s="77"/>
      <c r="AC433" s="28"/>
      <c r="AD433" s="74"/>
      <c r="AE433" s="36"/>
      <c r="AF433" s="28"/>
      <c r="AG433" s="28"/>
      <c r="AH433" s="28"/>
      <c r="AI433" s="28"/>
      <c r="AJ433" s="28"/>
      <c r="AK433" s="28"/>
      <c r="AL433" s="18"/>
      <c r="AM433" s="18"/>
      <c r="AN433" s="18"/>
      <c r="AO433" s="227"/>
      <c r="AP433" s="212"/>
      <c r="AQ433" s="212"/>
      <c r="AR433" s="212"/>
      <c r="AS433" s="84"/>
      <c r="AT433" s="84"/>
      <c r="AU433" s="85"/>
      <c r="AV433" s="94"/>
      <c r="AW433" s="94"/>
      <c r="AX433" s="94"/>
      <c r="AY433" s="94"/>
      <c r="AZ433" s="94"/>
      <c r="BA433" s="94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</row>
    <row r="434" ht="12.75" customHeight="1">
      <c r="A434" s="18"/>
      <c r="B434" s="18"/>
      <c r="C434" s="1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9"/>
      <c r="R434" s="28"/>
      <c r="S434" s="28"/>
      <c r="T434" s="28"/>
      <c r="U434" s="28"/>
      <c r="V434" s="70"/>
      <c r="W434" s="70"/>
      <c r="X434" s="149"/>
      <c r="Y434" s="28"/>
      <c r="Z434" s="28"/>
      <c r="AA434" s="77"/>
      <c r="AB434" s="77"/>
      <c r="AC434" s="28"/>
      <c r="AD434" s="74"/>
      <c r="AE434" s="36"/>
      <c r="AF434" s="28"/>
      <c r="AG434" s="28"/>
      <c r="AH434" s="28"/>
      <c r="AI434" s="28"/>
      <c r="AJ434" s="28"/>
      <c r="AK434" s="28"/>
      <c r="AL434" s="18"/>
      <c r="AM434" s="18"/>
      <c r="AN434" s="18"/>
      <c r="AO434" s="227"/>
      <c r="AP434" s="212"/>
      <c r="AQ434" s="212"/>
      <c r="AR434" s="212"/>
      <c r="AS434" s="84"/>
      <c r="AT434" s="84"/>
      <c r="AU434" s="85"/>
      <c r="AV434" s="94"/>
      <c r="AW434" s="94"/>
      <c r="AX434" s="94"/>
      <c r="AY434" s="94"/>
      <c r="AZ434" s="94"/>
      <c r="BA434" s="94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</row>
    <row r="435" ht="12.75" customHeight="1">
      <c r="A435" s="18"/>
      <c r="B435" s="18"/>
      <c r="C435" s="1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9"/>
      <c r="R435" s="28"/>
      <c r="S435" s="28"/>
      <c r="T435" s="28"/>
      <c r="U435" s="28"/>
      <c r="V435" s="70"/>
      <c r="W435" s="70"/>
      <c r="X435" s="149"/>
      <c r="Y435" s="28"/>
      <c r="Z435" s="28"/>
      <c r="AA435" s="77"/>
      <c r="AB435" s="77"/>
      <c r="AC435" s="28"/>
      <c r="AD435" s="74"/>
      <c r="AE435" s="36"/>
      <c r="AF435" s="28"/>
      <c r="AG435" s="28"/>
      <c r="AH435" s="28"/>
      <c r="AI435" s="28"/>
      <c r="AJ435" s="28"/>
      <c r="AK435" s="28"/>
      <c r="AL435" s="18"/>
      <c r="AM435" s="18"/>
      <c r="AN435" s="18"/>
      <c r="AO435" s="227"/>
      <c r="AP435" s="212"/>
      <c r="AQ435" s="212"/>
      <c r="AR435" s="212"/>
      <c r="AS435" s="84"/>
      <c r="AT435" s="84"/>
      <c r="AU435" s="85"/>
      <c r="AV435" s="94"/>
      <c r="AW435" s="94"/>
      <c r="AX435" s="94"/>
      <c r="AY435" s="94"/>
      <c r="AZ435" s="94"/>
      <c r="BA435" s="94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</row>
    <row r="436" ht="12.75" customHeight="1">
      <c r="A436" s="18"/>
      <c r="B436" s="18"/>
      <c r="C436" s="1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9"/>
      <c r="R436" s="28"/>
      <c r="S436" s="28"/>
      <c r="T436" s="28"/>
      <c r="U436" s="28"/>
      <c r="V436" s="70"/>
      <c r="W436" s="70"/>
      <c r="X436" s="149"/>
      <c r="Y436" s="28"/>
      <c r="Z436" s="28"/>
      <c r="AA436" s="77"/>
      <c r="AB436" s="77"/>
      <c r="AC436" s="28"/>
      <c r="AD436" s="74"/>
      <c r="AE436" s="36"/>
      <c r="AF436" s="28"/>
      <c r="AG436" s="28"/>
      <c r="AH436" s="28"/>
      <c r="AI436" s="28"/>
      <c r="AJ436" s="28"/>
      <c r="AK436" s="28"/>
      <c r="AL436" s="18"/>
      <c r="AM436" s="18"/>
      <c r="AN436" s="18"/>
      <c r="AO436" s="227"/>
      <c r="AP436" s="212"/>
      <c r="AQ436" s="212"/>
      <c r="AR436" s="212"/>
      <c r="AS436" s="84"/>
      <c r="AT436" s="84"/>
      <c r="AU436" s="85"/>
      <c r="AV436" s="94"/>
      <c r="AW436" s="94"/>
      <c r="AX436" s="94"/>
      <c r="AY436" s="94"/>
      <c r="AZ436" s="94"/>
      <c r="BA436" s="94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</row>
    <row r="437" ht="12.75" customHeight="1">
      <c r="A437" s="18"/>
      <c r="B437" s="18"/>
      <c r="C437" s="1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9"/>
      <c r="R437" s="28"/>
      <c r="S437" s="28"/>
      <c r="T437" s="28"/>
      <c r="U437" s="28"/>
      <c r="V437" s="70"/>
      <c r="W437" s="70"/>
      <c r="X437" s="149"/>
      <c r="Y437" s="28"/>
      <c r="Z437" s="28"/>
      <c r="AA437" s="77"/>
      <c r="AB437" s="77"/>
      <c r="AC437" s="28"/>
      <c r="AD437" s="74"/>
      <c r="AE437" s="36"/>
      <c r="AF437" s="28"/>
      <c r="AG437" s="28"/>
      <c r="AH437" s="28"/>
      <c r="AI437" s="28"/>
      <c r="AJ437" s="28"/>
      <c r="AK437" s="28"/>
      <c r="AL437" s="18"/>
      <c r="AM437" s="18"/>
      <c r="AN437" s="18"/>
      <c r="AO437" s="227"/>
      <c r="AP437" s="212"/>
      <c r="AQ437" s="212"/>
      <c r="AR437" s="212"/>
      <c r="AS437" s="84"/>
      <c r="AT437" s="84"/>
      <c r="AU437" s="85"/>
      <c r="AV437" s="94"/>
      <c r="AW437" s="94"/>
      <c r="AX437" s="94"/>
      <c r="AY437" s="94"/>
      <c r="AZ437" s="94"/>
      <c r="BA437" s="94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</row>
    <row r="438" ht="12.75" customHeight="1">
      <c r="A438" s="18"/>
      <c r="B438" s="18"/>
      <c r="C438" s="1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9"/>
      <c r="R438" s="28"/>
      <c r="S438" s="28"/>
      <c r="T438" s="28"/>
      <c r="U438" s="28"/>
      <c r="V438" s="70"/>
      <c r="W438" s="70"/>
      <c r="X438" s="149"/>
      <c r="Y438" s="28"/>
      <c r="Z438" s="28"/>
      <c r="AA438" s="77"/>
      <c r="AB438" s="77"/>
      <c r="AC438" s="28"/>
      <c r="AD438" s="74"/>
      <c r="AE438" s="36"/>
      <c r="AF438" s="28"/>
      <c r="AG438" s="28"/>
      <c r="AH438" s="28"/>
      <c r="AI438" s="28"/>
      <c r="AJ438" s="28"/>
      <c r="AK438" s="28"/>
      <c r="AL438" s="18"/>
      <c r="AM438" s="18"/>
      <c r="AN438" s="18"/>
      <c r="AO438" s="227"/>
      <c r="AP438" s="212"/>
      <c r="AQ438" s="212"/>
      <c r="AR438" s="212"/>
      <c r="AS438" s="84"/>
      <c r="AT438" s="84"/>
      <c r="AU438" s="85"/>
      <c r="AV438" s="94"/>
      <c r="AW438" s="94"/>
      <c r="AX438" s="94"/>
      <c r="AY438" s="94"/>
      <c r="AZ438" s="94"/>
      <c r="BA438" s="94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</row>
    <row r="439" ht="12.75" customHeight="1">
      <c r="A439" s="18"/>
      <c r="B439" s="18"/>
      <c r="C439" s="1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9"/>
      <c r="R439" s="28"/>
      <c r="S439" s="28"/>
      <c r="T439" s="28"/>
      <c r="U439" s="28"/>
      <c r="V439" s="70"/>
      <c r="W439" s="70"/>
      <c r="X439" s="149"/>
      <c r="Y439" s="28"/>
      <c r="Z439" s="28"/>
      <c r="AA439" s="77"/>
      <c r="AB439" s="77"/>
      <c r="AC439" s="28"/>
      <c r="AD439" s="74"/>
      <c r="AE439" s="36"/>
      <c r="AF439" s="28"/>
      <c r="AG439" s="28"/>
      <c r="AH439" s="28"/>
      <c r="AI439" s="28"/>
      <c r="AJ439" s="28"/>
      <c r="AK439" s="28"/>
      <c r="AL439" s="18"/>
      <c r="AM439" s="18"/>
      <c r="AN439" s="18"/>
      <c r="AO439" s="227"/>
      <c r="AP439" s="212"/>
      <c r="AQ439" s="212"/>
      <c r="AR439" s="212"/>
      <c r="AS439" s="84"/>
      <c r="AT439" s="84"/>
      <c r="AU439" s="85"/>
      <c r="AV439" s="94"/>
      <c r="AW439" s="94"/>
      <c r="AX439" s="94"/>
      <c r="AY439" s="94"/>
      <c r="AZ439" s="94"/>
      <c r="BA439" s="94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</row>
    <row r="440" ht="12.75" customHeight="1">
      <c r="A440" s="18"/>
      <c r="B440" s="18"/>
      <c r="C440" s="1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9"/>
      <c r="R440" s="28"/>
      <c r="S440" s="28"/>
      <c r="T440" s="28"/>
      <c r="U440" s="28"/>
      <c r="V440" s="70"/>
      <c r="W440" s="70"/>
      <c r="X440" s="149"/>
      <c r="Y440" s="28"/>
      <c r="Z440" s="28"/>
      <c r="AA440" s="77"/>
      <c r="AB440" s="77"/>
      <c r="AC440" s="28"/>
      <c r="AD440" s="74"/>
      <c r="AE440" s="36"/>
      <c r="AF440" s="28"/>
      <c r="AG440" s="28"/>
      <c r="AH440" s="28"/>
      <c r="AI440" s="28"/>
      <c r="AJ440" s="28"/>
      <c r="AK440" s="28"/>
      <c r="AL440" s="18"/>
      <c r="AM440" s="18"/>
      <c r="AN440" s="18"/>
      <c r="AO440" s="227"/>
      <c r="AP440" s="212"/>
      <c r="AQ440" s="212"/>
      <c r="AR440" s="212"/>
      <c r="AS440" s="84"/>
      <c r="AT440" s="84"/>
      <c r="AU440" s="85"/>
      <c r="AV440" s="94"/>
      <c r="AW440" s="94"/>
      <c r="AX440" s="94"/>
      <c r="AY440" s="94"/>
      <c r="AZ440" s="94"/>
      <c r="BA440" s="94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</row>
    <row r="441" ht="12.75" customHeight="1">
      <c r="A441" s="18"/>
      <c r="B441" s="18"/>
      <c r="C441" s="1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9"/>
      <c r="R441" s="28"/>
      <c r="S441" s="28"/>
      <c r="T441" s="28"/>
      <c r="U441" s="28"/>
      <c r="V441" s="70"/>
      <c r="W441" s="70"/>
      <c r="X441" s="149"/>
      <c r="Y441" s="28"/>
      <c r="Z441" s="28"/>
      <c r="AA441" s="77"/>
      <c r="AB441" s="77"/>
      <c r="AC441" s="28"/>
      <c r="AD441" s="74"/>
      <c r="AE441" s="36"/>
      <c r="AF441" s="28"/>
      <c r="AG441" s="28"/>
      <c r="AH441" s="28"/>
      <c r="AI441" s="28"/>
      <c r="AJ441" s="28"/>
      <c r="AK441" s="28"/>
      <c r="AL441" s="18"/>
      <c r="AM441" s="18"/>
      <c r="AN441" s="18"/>
      <c r="AO441" s="227"/>
      <c r="AP441" s="212"/>
      <c r="AQ441" s="212"/>
      <c r="AR441" s="212"/>
      <c r="AS441" s="84"/>
      <c r="AT441" s="84"/>
      <c r="AU441" s="85"/>
      <c r="AV441" s="94"/>
      <c r="AW441" s="94"/>
      <c r="AX441" s="94"/>
      <c r="AY441" s="94"/>
      <c r="AZ441" s="94"/>
      <c r="BA441" s="94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</row>
    <row r="442" ht="12.75" customHeight="1">
      <c r="A442" s="18"/>
      <c r="B442" s="18"/>
      <c r="C442" s="1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9"/>
      <c r="R442" s="28"/>
      <c r="S442" s="28"/>
      <c r="T442" s="28"/>
      <c r="U442" s="28"/>
      <c r="V442" s="70"/>
      <c r="W442" s="70"/>
      <c r="X442" s="149"/>
      <c r="Y442" s="28"/>
      <c r="Z442" s="28"/>
      <c r="AA442" s="77"/>
      <c r="AB442" s="77"/>
      <c r="AC442" s="28"/>
      <c r="AD442" s="74"/>
      <c r="AE442" s="36"/>
      <c r="AF442" s="28"/>
      <c r="AG442" s="28"/>
      <c r="AH442" s="28"/>
      <c r="AI442" s="28"/>
      <c r="AJ442" s="28"/>
      <c r="AK442" s="28"/>
      <c r="AL442" s="18"/>
      <c r="AM442" s="18"/>
      <c r="AN442" s="18"/>
      <c r="AO442" s="227"/>
      <c r="AP442" s="212"/>
      <c r="AQ442" s="212"/>
      <c r="AR442" s="212"/>
      <c r="AS442" s="84"/>
      <c r="AT442" s="84"/>
      <c r="AU442" s="85"/>
      <c r="AV442" s="94"/>
      <c r="AW442" s="94"/>
      <c r="AX442" s="94"/>
      <c r="AY442" s="94"/>
      <c r="AZ442" s="94"/>
      <c r="BA442" s="94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</row>
    <row r="443" ht="12.75" customHeight="1">
      <c r="A443" s="18"/>
      <c r="B443" s="18"/>
      <c r="C443" s="1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9"/>
      <c r="R443" s="28"/>
      <c r="S443" s="28"/>
      <c r="T443" s="28"/>
      <c r="U443" s="28"/>
      <c r="V443" s="70"/>
      <c r="W443" s="70"/>
      <c r="X443" s="149"/>
      <c r="Y443" s="28"/>
      <c r="Z443" s="28"/>
      <c r="AA443" s="77"/>
      <c r="AB443" s="77"/>
      <c r="AC443" s="28"/>
      <c r="AD443" s="74"/>
      <c r="AE443" s="36"/>
      <c r="AF443" s="28"/>
      <c r="AG443" s="28"/>
      <c r="AH443" s="28"/>
      <c r="AI443" s="28"/>
      <c r="AJ443" s="28"/>
      <c r="AK443" s="28"/>
      <c r="AL443" s="18"/>
      <c r="AM443" s="18"/>
      <c r="AN443" s="18"/>
      <c r="AO443" s="227"/>
      <c r="AP443" s="212"/>
      <c r="AQ443" s="212"/>
      <c r="AR443" s="212"/>
      <c r="AS443" s="84"/>
      <c r="AT443" s="84"/>
      <c r="AU443" s="85"/>
      <c r="AV443" s="94"/>
      <c r="AW443" s="94"/>
      <c r="AX443" s="94"/>
      <c r="AY443" s="94"/>
      <c r="AZ443" s="94"/>
      <c r="BA443" s="94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</row>
    <row r="444" ht="12.75" customHeight="1">
      <c r="A444" s="18"/>
      <c r="B444" s="18"/>
      <c r="C444" s="1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9"/>
      <c r="R444" s="28"/>
      <c r="S444" s="28"/>
      <c r="T444" s="28"/>
      <c r="U444" s="28"/>
      <c r="V444" s="70"/>
      <c r="W444" s="70"/>
      <c r="X444" s="149"/>
      <c r="Y444" s="28"/>
      <c r="Z444" s="28"/>
      <c r="AA444" s="77"/>
      <c r="AB444" s="77"/>
      <c r="AC444" s="28"/>
      <c r="AD444" s="74"/>
      <c r="AE444" s="36"/>
      <c r="AF444" s="28"/>
      <c r="AG444" s="28"/>
      <c r="AH444" s="28"/>
      <c r="AI444" s="28"/>
      <c r="AJ444" s="28"/>
      <c r="AK444" s="28"/>
      <c r="AL444" s="18"/>
      <c r="AM444" s="18"/>
      <c r="AN444" s="18"/>
      <c r="AO444" s="227"/>
      <c r="AP444" s="212"/>
      <c r="AQ444" s="212"/>
      <c r="AR444" s="212"/>
      <c r="AS444" s="84"/>
      <c r="AT444" s="84"/>
      <c r="AU444" s="85"/>
      <c r="AV444" s="94"/>
      <c r="AW444" s="94"/>
      <c r="AX444" s="94"/>
      <c r="AY444" s="94"/>
      <c r="AZ444" s="94"/>
      <c r="BA444" s="94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</row>
    <row r="445" ht="12.75" customHeight="1">
      <c r="A445" s="18"/>
      <c r="B445" s="18"/>
      <c r="C445" s="1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9"/>
      <c r="R445" s="28"/>
      <c r="S445" s="28"/>
      <c r="T445" s="28"/>
      <c r="U445" s="28"/>
      <c r="V445" s="70"/>
      <c r="W445" s="70"/>
      <c r="X445" s="149"/>
      <c r="Y445" s="28"/>
      <c r="Z445" s="28"/>
      <c r="AA445" s="77"/>
      <c r="AB445" s="77"/>
      <c r="AC445" s="28"/>
      <c r="AD445" s="74"/>
      <c r="AE445" s="36"/>
      <c r="AF445" s="28"/>
      <c r="AG445" s="28"/>
      <c r="AH445" s="28"/>
      <c r="AI445" s="28"/>
      <c r="AJ445" s="28"/>
      <c r="AK445" s="28"/>
      <c r="AL445" s="18"/>
      <c r="AM445" s="18"/>
      <c r="AN445" s="18"/>
      <c r="AO445" s="227"/>
      <c r="AP445" s="212"/>
      <c r="AQ445" s="212"/>
      <c r="AR445" s="212"/>
      <c r="AS445" s="84"/>
      <c r="AT445" s="84"/>
      <c r="AU445" s="85"/>
      <c r="AV445" s="94"/>
      <c r="AW445" s="94"/>
      <c r="AX445" s="94"/>
      <c r="AY445" s="94"/>
      <c r="AZ445" s="94"/>
      <c r="BA445" s="94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</row>
    <row r="446" ht="12.75" customHeight="1">
      <c r="A446" s="18"/>
      <c r="B446" s="18"/>
      <c r="C446" s="1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9"/>
      <c r="R446" s="28"/>
      <c r="S446" s="28"/>
      <c r="T446" s="28"/>
      <c r="U446" s="28"/>
      <c r="V446" s="70"/>
      <c r="W446" s="70"/>
      <c r="X446" s="149"/>
      <c r="Y446" s="28"/>
      <c r="Z446" s="28"/>
      <c r="AA446" s="77"/>
      <c r="AB446" s="77"/>
      <c r="AC446" s="28"/>
      <c r="AD446" s="74"/>
      <c r="AE446" s="36"/>
      <c r="AF446" s="28"/>
      <c r="AG446" s="28"/>
      <c r="AH446" s="28"/>
      <c r="AI446" s="28"/>
      <c r="AJ446" s="28"/>
      <c r="AK446" s="28"/>
      <c r="AL446" s="18"/>
      <c r="AM446" s="18"/>
      <c r="AN446" s="18"/>
      <c r="AO446" s="227"/>
      <c r="AP446" s="212"/>
      <c r="AQ446" s="212"/>
      <c r="AR446" s="212"/>
      <c r="AS446" s="84"/>
      <c r="AT446" s="84"/>
      <c r="AU446" s="85"/>
      <c r="AV446" s="94"/>
      <c r="AW446" s="94"/>
      <c r="AX446" s="94"/>
      <c r="AY446" s="94"/>
      <c r="AZ446" s="94"/>
      <c r="BA446" s="94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</row>
    <row r="447" ht="12.75" customHeight="1">
      <c r="A447" s="18"/>
      <c r="B447" s="18"/>
      <c r="C447" s="1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9"/>
      <c r="R447" s="28"/>
      <c r="S447" s="28"/>
      <c r="T447" s="28"/>
      <c r="U447" s="28"/>
      <c r="V447" s="70"/>
      <c r="W447" s="70"/>
      <c r="X447" s="149"/>
      <c r="Y447" s="28"/>
      <c r="Z447" s="28"/>
      <c r="AA447" s="77"/>
      <c r="AB447" s="77"/>
      <c r="AC447" s="28"/>
      <c r="AD447" s="74"/>
      <c r="AE447" s="36"/>
      <c r="AF447" s="28"/>
      <c r="AG447" s="28"/>
      <c r="AH447" s="28"/>
      <c r="AI447" s="28"/>
      <c r="AJ447" s="28"/>
      <c r="AK447" s="28"/>
      <c r="AL447" s="18"/>
      <c r="AM447" s="18"/>
      <c r="AN447" s="18"/>
      <c r="AO447" s="227"/>
      <c r="AP447" s="212"/>
      <c r="AQ447" s="212"/>
      <c r="AR447" s="212"/>
      <c r="AS447" s="84"/>
      <c r="AT447" s="84"/>
      <c r="AU447" s="85"/>
      <c r="AV447" s="94"/>
      <c r="AW447" s="94"/>
      <c r="AX447" s="94"/>
      <c r="AY447" s="94"/>
      <c r="AZ447" s="94"/>
      <c r="BA447" s="94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</row>
    <row r="448" ht="12.75" customHeight="1">
      <c r="A448" s="18"/>
      <c r="B448" s="18"/>
      <c r="C448" s="1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9"/>
      <c r="R448" s="28"/>
      <c r="S448" s="28"/>
      <c r="T448" s="28"/>
      <c r="U448" s="28"/>
      <c r="V448" s="70"/>
      <c r="W448" s="70"/>
      <c r="X448" s="149"/>
      <c r="Y448" s="28"/>
      <c r="Z448" s="28"/>
      <c r="AA448" s="77"/>
      <c r="AB448" s="77"/>
      <c r="AC448" s="28"/>
      <c r="AD448" s="74"/>
      <c r="AE448" s="36"/>
      <c r="AF448" s="28"/>
      <c r="AG448" s="28"/>
      <c r="AH448" s="28"/>
      <c r="AI448" s="28"/>
      <c r="AJ448" s="28"/>
      <c r="AK448" s="28"/>
      <c r="AL448" s="18"/>
      <c r="AM448" s="18"/>
      <c r="AN448" s="18"/>
      <c r="AO448" s="227"/>
      <c r="AP448" s="212"/>
      <c r="AQ448" s="212"/>
      <c r="AR448" s="212"/>
      <c r="AS448" s="84"/>
      <c r="AT448" s="84"/>
      <c r="AU448" s="85"/>
      <c r="AV448" s="94"/>
      <c r="AW448" s="94"/>
      <c r="AX448" s="94"/>
      <c r="AY448" s="94"/>
      <c r="AZ448" s="94"/>
      <c r="BA448" s="94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</row>
    <row r="449" ht="12.75" customHeight="1">
      <c r="A449" s="18"/>
      <c r="B449" s="18"/>
      <c r="C449" s="1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9"/>
      <c r="R449" s="28"/>
      <c r="S449" s="28"/>
      <c r="T449" s="28"/>
      <c r="U449" s="28"/>
      <c r="V449" s="70"/>
      <c r="W449" s="70"/>
      <c r="X449" s="149"/>
      <c r="Y449" s="28"/>
      <c r="Z449" s="28"/>
      <c r="AA449" s="77"/>
      <c r="AB449" s="77"/>
      <c r="AC449" s="28"/>
      <c r="AD449" s="74"/>
      <c r="AE449" s="36"/>
      <c r="AF449" s="28"/>
      <c r="AG449" s="28"/>
      <c r="AH449" s="28"/>
      <c r="AI449" s="28"/>
      <c r="AJ449" s="28"/>
      <c r="AK449" s="28"/>
      <c r="AL449" s="18"/>
      <c r="AM449" s="18"/>
      <c r="AN449" s="18"/>
      <c r="AO449" s="227"/>
      <c r="AP449" s="212"/>
      <c r="AQ449" s="212"/>
      <c r="AR449" s="212"/>
      <c r="AS449" s="84"/>
      <c r="AT449" s="84"/>
      <c r="AU449" s="85"/>
      <c r="AV449" s="94"/>
      <c r="AW449" s="94"/>
      <c r="AX449" s="94"/>
      <c r="AY449" s="94"/>
      <c r="AZ449" s="94"/>
      <c r="BA449" s="94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</row>
    <row r="450" ht="12.75" customHeight="1">
      <c r="A450" s="18"/>
      <c r="B450" s="18"/>
      <c r="C450" s="1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9"/>
      <c r="R450" s="28"/>
      <c r="S450" s="28"/>
      <c r="T450" s="28"/>
      <c r="U450" s="28"/>
      <c r="V450" s="70"/>
      <c r="W450" s="70"/>
      <c r="X450" s="149"/>
      <c r="Y450" s="28"/>
      <c r="Z450" s="28"/>
      <c r="AA450" s="77"/>
      <c r="AB450" s="77"/>
      <c r="AC450" s="28"/>
      <c r="AD450" s="74"/>
      <c r="AE450" s="36"/>
      <c r="AF450" s="28"/>
      <c r="AG450" s="28"/>
      <c r="AH450" s="28"/>
      <c r="AI450" s="28"/>
      <c r="AJ450" s="28"/>
      <c r="AK450" s="28"/>
      <c r="AL450" s="18"/>
      <c r="AM450" s="18"/>
      <c r="AN450" s="18"/>
      <c r="AO450" s="227"/>
      <c r="AP450" s="212"/>
      <c r="AQ450" s="212"/>
      <c r="AR450" s="212"/>
      <c r="AS450" s="84"/>
      <c r="AT450" s="84"/>
      <c r="AU450" s="85"/>
      <c r="AV450" s="94"/>
      <c r="AW450" s="94"/>
      <c r="AX450" s="94"/>
      <c r="AY450" s="94"/>
      <c r="AZ450" s="94"/>
      <c r="BA450" s="94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</row>
    <row r="451" ht="12.75" customHeight="1">
      <c r="A451" s="18"/>
      <c r="B451" s="18"/>
      <c r="C451" s="1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9"/>
      <c r="R451" s="28"/>
      <c r="S451" s="28"/>
      <c r="T451" s="28"/>
      <c r="U451" s="28"/>
      <c r="V451" s="70"/>
      <c r="W451" s="70"/>
      <c r="X451" s="149"/>
      <c r="Y451" s="28"/>
      <c r="Z451" s="28"/>
      <c r="AA451" s="77"/>
      <c r="AB451" s="77"/>
      <c r="AC451" s="28"/>
      <c r="AD451" s="74"/>
      <c r="AE451" s="36"/>
      <c r="AF451" s="28"/>
      <c r="AG451" s="28"/>
      <c r="AH451" s="28"/>
      <c r="AI451" s="28"/>
      <c r="AJ451" s="28"/>
      <c r="AK451" s="28"/>
      <c r="AL451" s="18"/>
      <c r="AM451" s="18"/>
      <c r="AN451" s="18"/>
      <c r="AO451" s="227"/>
      <c r="AP451" s="212"/>
      <c r="AQ451" s="212"/>
      <c r="AR451" s="212"/>
      <c r="AS451" s="84"/>
      <c r="AT451" s="84"/>
      <c r="AU451" s="85"/>
      <c r="AV451" s="94"/>
      <c r="AW451" s="94"/>
      <c r="AX451" s="94"/>
      <c r="AY451" s="94"/>
      <c r="AZ451" s="94"/>
      <c r="BA451" s="94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</row>
    <row r="452" ht="12.75" customHeight="1">
      <c r="A452" s="18"/>
      <c r="B452" s="18"/>
      <c r="C452" s="1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9"/>
      <c r="R452" s="28"/>
      <c r="S452" s="28"/>
      <c r="T452" s="28"/>
      <c r="U452" s="28"/>
      <c r="V452" s="70"/>
      <c r="W452" s="70"/>
      <c r="X452" s="149"/>
      <c r="Y452" s="28"/>
      <c r="Z452" s="28"/>
      <c r="AA452" s="77"/>
      <c r="AB452" s="77"/>
      <c r="AC452" s="28"/>
      <c r="AD452" s="74"/>
      <c r="AE452" s="36"/>
      <c r="AF452" s="28"/>
      <c r="AG452" s="28"/>
      <c r="AH452" s="28"/>
      <c r="AI452" s="28"/>
      <c r="AJ452" s="28"/>
      <c r="AK452" s="28"/>
      <c r="AL452" s="18"/>
      <c r="AM452" s="18"/>
      <c r="AN452" s="18"/>
      <c r="AO452" s="227"/>
      <c r="AP452" s="212"/>
      <c r="AQ452" s="212"/>
      <c r="AR452" s="212"/>
      <c r="AS452" s="84"/>
      <c r="AT452" s="84"/>
      <c r="AU452" s="85"/>
      <c r="AV452" s="94"/>
      <c r="AW452" s="94"/>
      <c r="AX452" s="94"/>
      <c r="AY452" s="94"/>
      <c r="AZ452" s="94"/>
      <c r="BA452" s="94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</row>
    <row r="453" ht="12.75" customHeight="1">
      <c r="A453" s="18"/>
      <c r="B453" s="18"/>
      <c r="C453" s="1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9"/>
      <c r="R453" s="28"/>
      <c r="S453" s="28"/>
      <c r="T453" s="28"/>
      <c r="U453" s="28"/>
      <c r="V453" s="70"/>
      <c r="W453" s="70"/>
      <c r="X453" s="149"/>
      <c r="Y453" s="28"/>
      <c r="Z453" s="28"/>
      <c r="AA453" s="77"/>
      <c r="AB453" s="77"/>
      <c r="AC453" s="28"/>
      <c r="AD453" s="74"/>
      <c r="AE453" s="36"/>
      <c r="AF453" s="28"/>
      <c r="AG453" s="28"/>
      <c r="AH453" s="28"/>
      <c r="AI453" s="28"/>
      <c r="AJ453" s="28"/>
      <c r="AK453" s="28"/>
      <c r="AL453" s="18"/>
      <c r="AM453" s="18"/>
      <c r="AN453" s="18"/>
      <c r="AO453" s="227"/>
      <c r="AP453" s="212"/>
      <c r="AQ453" s="212"/>
      <c r="AR453" s="212"/>
      <c r="AS453" s="84"/>
      <c r="AT453" s="84"/>
      <c r="AU453" s="85"/>
      <c r="AV453" s="94"/>
      <c r="AW453" s="94"/>
      <c r="AX453" s="94"/>
      <c r="AY453" s="94"/>
      <c r="AZ453" s="94"/>
      <c r="BA453" s="94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</row>
    <row r="454" ht="12.75" customHeight="1">
      <c r="A454" s="18"/>
      <c r="B454" s="18"/>
      <c r="C454" s="1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9"/>
      <c r="R454" s="28"/>
      <c r="S454" s="28"/>
      <c r="T454" s="28"/>
      <c r="U454" s="28"/>
      <c r="V454" s="70"/>
      <c r="W454" s="70"/>
      <c r="X454" s="149"/>
      <c r="Y454" s="28"/>
      <c r="Z454" s="28"/>
      <c r="AA454" s="77"/>
      <c r="AB454" s="77"/>
      <c r="AC454" s="28"/>
      <c r="AD454" s="74"/>
      <c r="AE454" s="36"/>
      <c r="AF454" s="28"/>
      <c r="AG454" s="28"/>
      <c r="AH454" s="28"/>
      <c r="AI454" s="28"/>
      <c r="AJ454" s="28"/>
      <c r="AK454" s="28"/>
      <c r="AL454" s="18"/>
      <c r="AM454" s="18"/>
      <c r="AN454" s="18"/>
      <c r="AO454" s="227"/>
      <c r="AP454" s="212"/>
      <c r="AQ454" s="212"/>
      <c r="AR454" s="212"/>
      <c r="AS454" s="84"/>
      <c r="AT454" s="84"/>
      <c r="AU454" s="85"/>
      <c r="AV454" s="94"/>
      <c r="AW454" s="94"/>
      <c r="AX454" s="94"/>
      <c r="AY454" s="94"/>
      <c r="AZ454" s="94"/>
      <c r="BA454" s="94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</row>
    <row r="455" ht="12.75" customHeight="1">
      <c r="A455" s="18"/>
      <c r="B455" s="18"/>
      <c r="C455" s="1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9"/>
      <c r="R455" s="28"/>
      <c r="S455" s="28"/>
      <c r="T455" s="28"/>
      <c r="U455" s="28"/>
      <c r="V455" s="70"/>
      <c r="W455" s="70"/>
      <c r="X455" s="149"/>
      <c r="Y455" s="28"/>
      <c r="Z455" s="28"/>
      <c r="AA455" s="77"/>
      <c r="AB455" s="77"/>
      <c r="AC455" s="28"/>
      <c r="AD455" s="74"/>
      <c r="AE455" s="36"/>
      <c r="AF455" s="28"/>
      <c r="AG455" s="28"/>
      <c r="AH455" s="28"/>
      <c r="AI455" s="28"/>
      <c r="AJ455" s="28"/>
      <c r="AK455" s="28"/>
      <c r="AL455" s="18"/>
      <c r="AM455" s="18"/>
      <c r="AN455" s="18"/>
      <c r="AO455" s="227"/>
      <c r="AP455" s="212"/>
      <c r="AQ455" s="212"/>
      <c r="AR455" s="212"/>
      <c r="AS455" s="84"/>
      <c r="AT455" s="84"/>
      <c r="AU455" s="85"/>
      <c r="AV455" s="94"/>
      <c r="AW455" s="94"/>
      <c r="AX455" s="94"/>
      <c r="AY455" s="94"/>
      <c r="AZ455" s="94"/>
      <c r="BA455" s="94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</row>
    <row r="456" ht="12.75" customHeight="1">
      <c r="A456" s="18"/>
      <c r="B456" s="18"/>
      <c r="C456" s="1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9"/>
      <c r="R456" s="28"/>
      <c r="S456" s="28"/>
      <c r="T456" s="28"/>
      <c r="U456" s="28"/>
      <c r="V456" s="70"/>
      <c r="W456" s="70"/>
      <c r="X456" s="149"/>
      <c r="Y456" s="28"/>
      <c r="Z456" s="28"/>
      <c r="AA456" s="77"/>
      <c r="AB456" s="77"/>
      <c r="AC456" s="28"/>
      <c r="AD456" s="74"/>
      <c r="AE456" s="36"/>
      <c r="AF456" s="28"/>
      <c r="AG456" s="28"/>
      <c r="AH456" s="28"/>
      <c r="AI456" s="28"/>
      <c r="AJ456" s="28"/>
      <c r="AK456" s="28"/>
      <c r="AL456" s="18"/>
      <c r="AM456" s="18"/>
      <c r="AN456" s="18"/>
      <c r="AO456" s="227"/>
      <c r="AP456" s="212"/>
      <c r="AQ456" s="212"/>
      <c r="AR456" s="212"/>
      <c r="AS456" s="84"/>
      <c r="AT456" s="84"/>
      <c r="AU456" s="85"/>
      <c r="AV456" s="94"/>
      <c r="AW456" s="94"/>
      <c r="AX456" s="94"/>
      <c r="AY456" s="94"/>
      <c r="AZ456" s="94"/>
      <c r="BA456" s="94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</row>
    <row r="457" ht="12.75" customHeight="1">
      <c r="A457" s="18"/>
      <c r="B457" s="18"/>
      <c r="C457" s="1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9"/>
      <c r="R457" s="28"/>
      <c r="S457" s="28"/>
      <c r="T457" s="28"/>
      <c r="U457" s="28"/>
      <c r="V457" s="70"/>
      <c r="W457" s="70"/>
      <c r="X457" s="149"/>
      <c r="Y457" s="28"/>
      <c r="Z457" s="28"/>
      <c r="AA457" s="77"/>
      <c r="AB457" s="77"/>
      <c r="AC457" s="28"/>
      <c r="AD457" s="74"/>
      <c r="AE457" s="36"/>
      <c r="AF457" s="28"/>
      <c r="AG457" s="28"/>
      <c r="AH457" s="28"/>
      <c r="AI457" s="28"/>
      <c r="AJ457" s="28"/>
      <c r="AK457" s="28"/>
      <c r="AL457" s="18"/>
      <c r="AM457" s="18"/>
      <c r="AN457" s="18"/>
      <c r="AO457" s="227"/>
      <c r="AP457" s="212"/>
      <c r="AQ457" s="212"/>
      <c r="AR457" s="212"/>
      <c r="AS457" s="84"/>
      <c r="AT457" s="84"/>
      <c r="AU457" s="85"/>
      <c r="AV457" s="94"/>
      <c r="AW457" s="94"/>
      <c r="AX457" s="94"/>
      <c r="AY457" s="94"/>
      <c r="AZ457" s="94"/>
      <c r="BA457" s="94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</row>
    <row r="458" ht="12.75" customHeight="1">
      <c r="A458" s="18"/>
      <c r="B458" s="18"/>
      <c r="C458" s="1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9"/>
      <c r="R458" s="28"/>
      <c r="S458" s="28"/>
      <c r="T458" s="28"/>
      <c r="U458" s="28"/>
      <c r="V458" s="70"/>
      <c r="W458" s="70"/>
      <c r="X458" s="149"/>
      <c r="Y458" s="28"/>
      <c r="Z458" s="28"/>
      <c r="AA458" s="77"/>
      <c r="AB458" s="77"/>
      <c r="AC458" s="28"/>
      <c r="AD458" s="74"/>
      <c r="AE458" s="36"/>
      <c r="AF458" s="28"/>
      <c r="AG458" s="28"/>
      <c r="AH458" s="28"/>
      <c r="AI458" s="28"/>
      <c r="AJ458" s="28"/>
      <c r="AK458" s="28"/>
      <c r="AL458" s="18"/>
      <c r="AM458" s="18"/>
      <c r="AN458" s="18"/>
      <c r="AO458" s="227"/>
      <c r="AP458" s="212"/>
      <c r="AQ458" s="212"/>
      <c r="AR458" s="212"/>
      <c r="AS458" s="84"/>
      <c r="AT458" s="84"/>
      <c r="AU458" s="85"/>
      <c r="AV458" s="94"/>
      <c r="AW458" s="94"/>
      <c r="AX458" s="94"/>
      <c r="AY458" s="94"/>
      <c r="AZ458" s="94"/>
      <c r="BA458" s="94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</row>
    <row r="459" ht="12.75" customHeight="1">
      <c r="A459" s="18"/>
      <c r="B459" s="18"/>
      <c r="C459" s="1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9"/>
      <c r="R459" s="28"/>
      <c r="S459" s="28"/>
      <c r="T459" s="28"/>
      <c r="U459" s="28"/>
      <c r="V459" s="70"/>
      <c r="W459" s="70"/>
      <c r="X459" s="149"/>
      <c r="Y459" s="28"/>
      <c r="Z459" s="28"/>
      <c r="AA459" s="77"/>
      <c r="AB459" s="77"/>
      <c r="AC459" s="28"/>
      <c r="AD459" s="74"/>
      <c r="AE459" s="36"/>
      <c r="AF459" s="28"/>
      <c r="AG459" s="28"/>
      <c r="AH459" s="28"/>
      <c r="AI459" s="28"/>
      <c r="AJ459" s="28"/>
      <c r="AK459" s="28"/>
      <c r="AL459" s="18"/>
      <c r="AM459" s="18"/>
      <c r="AN459" s="18"/>
      <c r="AO459" s="227"/>
      <c r="AP459" s="212"/>
      <c r="AQ459" s="212"/>
      <c r="AR459" s="212"/>
      <c r="AS459" s="84"/>
      <c r="AT459" s="84"/>
      <c r="AU459" s="85"/>
      <c r="AV459" s="94"/>
      <c r="AW459" s="94"/>
      <c r="AX459" s="94"/>
      <c r="AY459" s="94"/>
      <c r="AZ459" s="94"/>
      <c r="BA459" s="94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</row>
    <row r="460" ht="12.75" customHeight="1">
      <c r="A460" s="18"/>
      <c r="B460" s="18"/>
      <c r="C460" s="1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9"/>
      <c r="R460" s="28"/>
      <c r="S460" s="28"/>
      <c r="T460" s="28"/>
      <c r="U460" s="28"/>
      <c r="V460" s="70"/>
      <c r="W460" s="70"/>
      <c r="X460" s="149"/>
      <c r="Y460" s="28"/>
      <c r="Z460" s="28"/>
      <c r="AA460" s="77"/>
      <c r="AB460" s="77"/>
      <c r="AC460" s="28"/>
      <c r="AD460" s="74"/>
      <c r="AE460" s="36"/>
      <c r="AF460" s="28"/>
      <c r="AG460" s="28"/>
      <c r="AH460" s="28"/>
      <c r="AI460" s="28"/>
      <c r="AJ460" s="28"/>
      <c r="AK460" s="28"/>
      <c r="AL460" s="18"/>
      <c r="AM460" s="18"/>
      <c r="AN460" s="18"/>
      <c r="AO460" s="227"/>
      <c r="AP460" s="212"/>
      <c r="AQ460" s="212"/>
      <c r="AR460" s="212"/>
      <c r="AS460" s="84"/>
      <c r="AT460" s="84"/>
      <c r="AU460" s="85"/>
      <c r="AV460" s="94"/>
      <c r="AW460" s="94"/>
      <c r="AX460" s="94"/>
      <c r="AY460" s="94"/>
      <c r="AZ460" s="94"/>
      <c r="BA460" s="94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</row>
    <row r="461" ht="12.75" customHeight="1">
      <c r="A461" s="18"/>
      <c r="B461" s="18"/>
      <c r="C461" s="1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9"/>
      <c r="R461" s="28"/>
      <c r="S461" s="28"/>
      <c r="T461" s="28"/>
      <c r="U461" s="28"/>
      <c r="V461" s="70"/>
      <c r="W461" s="70"/>
      <c r="X461" s="149"/>
      <c r="Y461" s="28"/>
      <c r="Z461" s="28"/>
      <c r="AA461" s="77"/>
      <c r="AB461" s="77"/>
      <c r="AC461" s="28"/>
      <c r="AD461" s="74"/>
      <c r="AE461" s="36"/>
      <c r="AF461" s="28"/>
      <c r="AG461" s="28"/>
      <c r="AH461" s="28"/>
      <c r="AI461" s="28"/>
      <c r="AJ461" s="28"/>
      <c r="AK461" s="28"/>
      <c r="AL461" s="18"/>
      <c r="AM461" s="18"/>
      <c r="AN461" s="18"/>
      <c r="AO461" s="227"/>
      <c r="AP461" s="212"/>
      <c r="AQ461" s="212"/>
      <c r="AR461" s="212"/>
      <c r="AS461" s="84"/>
      <c r="AT461" s="84"/>
      <c r="AU461" s="85"/>
      <c r="AV461" s="94"/>
      <c r="AW461" s="94"/>
      <c r="AX461" s="94"/>
      <c r="AY461" s="94"/>
      <c r="AZ461" s="94"/>
      <c r="BA461" s="94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</row>
    <row r="462" ht="12.75" customHeight="1">
      <c r="A462" s="18"/>
      <c r="B462" s="18"/>
      <c r="C462" s="1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9"/>
      <c r="R462" s="28"/>
      <c r="S462" s="28"/>
      <c r="T462" s="28"/>
      <c r="U462" s="28"/>
      <c r="V462" s="70"/>
      <c r="W462" s="70"/>
      <c r="X462" s="149"/>
      <c r="Y462" s="28"/>
      <c r="Z462" s="28"/>
      <c r="AA462" s="77"/>
      <c r="AB462" s="77"/>
      <c r="AC462" s="28"/>
      <c r="AD462" s="74"/>
      <c r="AE462" s="36"/>
      <c r="AF462" s="28"/>
      <c r="AG462" s="28"/>
      <c r="AH462" s="28"/>
      <c r="AI462" s="28"/>
      <c r="AJ462" s="28"/>
      <c r="AK462" s="28"/>
      <c r="AL462" s="18"/>
      <c r="AM462" s="18"/>
      <c r="AN462" s="18"/>
      <c r="AO462" s="227"/>
      <c r="AP462" s="212"/>
      <c r="AQ462" s="212"/>
      <c r="AR462" s="212"/>
      <c r="AS462" s="84"/>
      <c r="AT462" s="84"/>
      <c r="AU462" s="85"/>
      <c r="AV462" s="94"/>
      <c r="AW462" s="94"/>
      <c r="AX462" s="94"/>
      <c r="AY462" s="94"/>
      <c r="AZ462" s="94"/>
      <c r="BA462" s="94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</row>
    <row r="463" ht="12.75" customHeight="1">
      <c r="A463" s="18"/>
      <c r="B463" s="18"/>
      <c r="C463" s="1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9"/>
      <c r="R463" s="28"/>
      <c r="S463" s="28"/>
      <c r="T463" s="28"/>
      <c r="U463" s="28"/>
      <c r="V463" s="70"/>
      <c r="W463" s="70"/>
      <c r="X463" s="149"/>
      <c r="Y463" s="28"/>
      <c r="Z463" s="28"/>
      <c r="AA463" s="77"/>
      <c r="AB463" s="77"/>
      <c r="AC463" s="28"/>
      <c r="AD463" s="74"/>
      <c r="AE463" s="36"/>
      <c r="AF463" s="28"/>
      <c r="AG463" s="28"/>
      <c r="AH463" s="28"/>
      <c r="AI463" s="28"/>
      <c r="AJ463" s="28"/>
      <c r="AK463" s="28"/>
      <c r="AL463" s="18"/>
      <c r="AM463" s="18"/>
      <c r="AN463" s="18"/>
      <c r="AO463" s="227"/>
      <c r="AP463" s="212"/>
      <c r="AQ463" s="212"/>
      <c r="AR463" s="212"/>
      <c r="AS463" s="84"/>
      <c r="AT463" s="84"/>
      <c r="AU463" s="85"/>
      <c r="AV463" s="94"/>
      <c r="AW463" s="94"/>
      <c r="AX463" s="94"/>
      <c r="AY463" s="94"/>
      <c r="AZ463" s="94"/>
      <c r="BA463" s="94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</row>
    <row r="464" ht="12.75" customHeight="1">
      <c r="A464" s="18"/>
      <c r="B464" s="18"/>
      <c r="C464" s="1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9"/>
      <c r="R464" s="28"/>
      <c r="S464" s="28"/>
      <c r="T464" s="28"/>
      <c r="U464" s="28"/>
      <c r="V464" s="70"/>
      <c r="W464" s="70"/>
      <c r="X464" s="149"/>
      <c r="Y464" s="28"/>
      <c r="Z464" s="28"/>
      <c r="AA464" s="77"/>
      <c r="AB464" s="77"/>
      <c r="AC464" s="28"/>
      <c r="AD464" s="74"/>
      <c r="AE464" s="36"/>
      <c r="AF464" s="28"/>
      <c r="AG464" s="28"/>
      <c r="AH464" s="28"/>
      <c r="AI464" s="28"/>
      <c r="AJ464" s="28"/>
      <c r="AK464" s="28"/>
      <c r="AL464" s="18"/>
      <c r="AM464" s="18"/>
      <c r="AN464" s="18"/>
      <c r="AO464" s="227"/>
      <c r="AP464" s="212"/>
      <c r="AQ464" s="212"/>
      <c r="AR464" s="212"/>
      <c r="AS464" s="84"/>
      <c r="AT464" s="84"/>
      <c r="AU464" s="85"/>
      <c r="AV464" s="94"/>
      <c r="AW464" s="94"/>
      <c r="AX464" s="94"/>
      <c r="AY464" s="94"/>
      <c r="AZ464" s="94"/>
      <c r="BA464" s="94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</row>
    <row r="465" ht="12.75" customHeight="1">
      <c r="A465" s="18"/>
      <c r="B465" s="18"/>
      <c r="C465" s="1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9"/>
      <c r="R465" s="28"/>
      <c r="S465" s="28"/>
      <c r="T465" s="28"/>
      <c r="U465" s="28"/>
      <c r="V465" s="70"/>
      <c r="W465" s="70"/>
      <c r="X465" s="149"/>
      <c r="Y465" s="28"/>
      <c r="Z465" s="28"/>
      <c r="AA465" s="77"/>
      <c r="AB465" s="77"/>
      <c r="AC465" s="28"/>
      <c r="AD465" s="74"/>
      <c r="AE465" s="36"/>
      <c r="AF465" s="28"/>
      <c r="AG465" s="28"/>
      <c r="AH465" s="28"/>
      <c r="AI465" s="28"/>
      <c r="AJ465" s="28"/>
      <c r="AK465" s="28"/>
      <c r="AL465" s="18"/>
      <c r="AM465" s="18"/>
      <c r="AN465" s="18"/>
      <c r="AO465" s="227"/>
      <c r="AP465" s="212"/>
      <c r="AQ465" s="212"/>
      <c r="AR465" s="212"/>
      <c r="AS465" s="84"/>
      <c r="AT465" s="84"/>
      <c r="AU465" s="85"/>
      <c r="AV465" s="94"/>
      <c r="AW465" s="94"/>
      <c r="AX465" s="94"/>
      <c r="AY465" s="94"/>
      <c r="AZ465" s="94"/>
      <c r="BA465" s="94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</row>
    <row r="466" ht="12.75" customHeight="1">
      <c r="A466" s="18"/>
      <c r="B466" s="18"/>
      <c r="C466" s="1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9"/>
      <c r="R466" s="28"/>
      <c r="S466" s="28"/>
      <c r="T466" s="28"/>
      <c r="U466" s="28"/>
      <c r="V466" s="70"/>
      <c r="W466" s="70"/>
      <c r="X466" s="149"/>
      <c r="Y466" s="28"/>
      <c r="Z466" s="28"/>
      <c r="AA466" s="77"/>
      <c r="AB466" s="77"/>
      <c r="AC466" s="28"/>
      <c r="AD466" s="74"/>
      <c r="AE466" s="36"/>
      <c r="AF466" s="28"/>
      <c r="AG466" s="28"/>
      <c r="AH466" s="28"/>
      <c r="AI466" s="28"/>
      <c r="AJ466" s="28"/>
      <c r="AK466" s="28"/>
      <c r="AL466" s="18"/>
      <c r="AM466" s="18"/>
      <c r="AN466" s="18"/>
      <c r="AO466" s="227"/>
      <c r="AP466" s="212"/>
      <c r="AQ466" s="212"/>
      <c r="AR466" s="212"/>
      <c r="AS466" s="84"/>
      <c r="AT466" s="84"/>
      <c r="AU466" s="85"/>
      <c r="AV466" s="94"/>
      <c r="AW466" s="94"/>
      <c r="AX466" s="94"/>
      <c r="AY466" s="94"/>
      <c r="AZ466" s="94"/>
      <c r="BA466" s="94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</row>
    <row r="467" ht="12.75" customHeight="1">
      <c r="A467" s="18"/>
      <c r="B467" s="18"/>
      <c r="C467" s="1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9"/>
      <c r="R467" s="28"/>
      <c r="S467" s="28"/>
      <c r="T467" s="28"/>
      <c r="U467" s="28"/>
      <c r="V467" s="70"/>
      <c r="W467" s="70"/>
      <c r="X467" s="149"/>
      <c r="Y467" s="28"/>
      <c r="Z467" s="28"/>
      <c r="AA467" s="77"/>
      <c r="AB467" s="77"/>
      <c r="AC467" s="28"/>
      <c r="AD467" s="74"/>
      <c r="AE467" s="36"/>
      <c r="AF467" s="28"/>
      <c r="AG467" s="28"/>
      <c r="AH467" s="28"/>
      <c r="AI467" s="28"/>
      <c r="AJ467" s="28"/>
      <c r="AK467" s="28"/>
      <c r="AL467" s="18"/>
      <c r="AM467" s="18"/>
      <c r="AN467" s="18"/>
      <c r="AO467" s="227"/>
      <c r="AP467" s="212"/>
      <c r="AQ467" s="212"/>
      <c r="AR467" s="212"/>
      <c r="AS467" s="84"/>
      <c r="AT467" s="84"/>
      <c r="AU467" s="85"/>
      <c r="AV467" s="94"/>
      <c r="AW467" s="94"/>
      <c r="AX467" s="94"/>
      <c r="AY467" s="94"/>
      <c r="AZ467" s="94"/>
      <c r="BA467" s="94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</row>
    <row r="468" ht="12.75" customHeight="1">
      <c r="A468" s="18"/>
      <c r="B468" s="18"/>
      <c r="C468" s="1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9"/>
      <c r="R468" s="28"/>
      <c r="S468" s="28"/>
      <c r="T468" s="28"/>
      <c r="U468" s="28"/>
      <c r="V468" s="70"/>
      <c r="W468" s="70"/>
      <c r="X468" s="149"/>
      <c r="Y468" s="28"/>
      <c r="Z468" s="28"/>
      <c r="AA468" s="77"/>
      <c r="AB468" s="77"/>
      <c r="AC468" s="28"/>
      <c r="AD468" s="74"/>
      <c r="AE468" s="36"/>
      <c r="AF468" s="28"/>
      <c r="AG468" s="28"/>
      <c r="AH468" s="28"/>
      <c r="AI468" s="28"/>
      <c r="AJ468" s="28"/>
      <c r="AK468" s="28"/>
      <c r="AL468" s="18"/>
      <c r="AM468" s="18"/>
      <c r="AN468" s="18"/>
      <c r="AO468" s="227"/>
      <c r="AP468" s="212"/>
      <c r="AQ468" s="212"/>
      <c r="AR468" s="212"/>
      <c r="AS468" s="84"/>
      <c r="AT468" s="84"/>
      <c r="AU468" s="85"/>
      <c r="AV468" s="94"/>
      <c r="AW468" s="94"/>
      <c r="AX468" s="94"/>
      <c r="AY468" s="94"/>
      <c r="AZ468" s="94"/>
      <c r="BA468" s="94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</row>
    <row r="469" ht="12.75" customHeight="1">
      <c r="A469" s="18"/>
      <c r="B469" s="18"/>
      <c r="C469" s="1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9"/>
      <c r="R469" s="28"/>
      <c r="S469" s="28"/>
      <c r="T469" s="28"/>
      <c r="U469" s="28"/>
      <c r="V469" s="70"/>
      <c r="W469" s="70"/>
      <c r="X469" s="149"/>
      <c r="Y469" s="28"/>
      <c r="Z469" s="28"/>
      <c r="AA469" s="77"/>
      <c r="AB469" s="77"/>
      <c r="AC469" s="28"/>
      <c r="AD469" s="74"/>
      <c r="AE469" s="36"/>
      <c r="AF469" s="28"/>
      <c r="AG469" s="28"/>
      <c r="AH469" s="28"/>
      <c r="AI469" s="28"/>
      <c r="AJ469" s="28"/>
      <c r="AK469" s="28"/>
      <c r="AL469" s="18"/>
      <c r="AM469" s="18"/>
      <c r="AN469" s="18"/>
      <c r="AO469" s="227"/>
      <c r="AP469" s="212"/>
      <c r="AQ469" s="212"/>
      <c r="AR469" s="212"/>
      <c r="AS469" s="84"/>
      <c r="AT469" s="84"/>
      <c r="AU469" s="85"/>
      <c r="AV469" s="94"/>
      <c r="AW469" s="94"/>
      <c r="AX469" s="94"/>
      <c r="AY469" s="94"/>
      <c r="AZ469" s="94"/>
      <c r="BA469" s="94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</row>
    <row r="470" ht="12.75" customHeight="1">
      <c r="A470" s="18"/>
      <c r="B470" s="18"/>
      <c r="C470" s="1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9"/>
      <c r="R470" s="28"/>
      <c r="S470" s="28"/>
      <c r="T470" s="28"/>
      <c r="U470" s="28"/>
      <c r="V470" s="70"/>
      <c r="W470" s="70"/>
      <c r="X470" s="149"/>
      <c r="Y470" s="28"/>
      <c r="Z470" s="28"/>
      <c r="AA470" s="77"/>
      <c r="AB470" s="77"/>
      <c r="AC470" s="28"/>
      <c r="AD470" s="74"/>
      <c r="AE470" s="36"/>
      <c r="AF470" s="28"/>
      <c r="AG470" s="28"/>
      <c r="AH470" s="28"/>
      <c r="AI470" s="28"/>
      <c r="AJ470" s="28"/>
      <c r="AK470" s="28"/>
      <c r="AL470" s="18"/>
      <c r="AM470" s="18"/>
      <c r="AN470" s="18"/>
      <c r="AO470" s="227"/>
      <c r="AP470" s="212"/>
      <c r="AQ470" s="212"/>
      <c r="AR470" s="212"/>
      <c r="AS470" s="84"/>
      <c r="AT470" s="84"/>
      <c r="AU470" s="85"/>
      <c r="AV470" s="94"/>
      <c r="AW470" s="94"/>
      <c r="AX470" s="94"/>
      <c r="AY470" s="94"/>
      <c r="AZ470" s="94"/>
      <c r="BA470" s="94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</row>
    <row r="471" ht="12.75" customHeight="1">
      <c r="A471" s="18"/>
      <c r="B471" s="18"/>
      <c r="C471" s="1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9"/>
      <c r="R471" s="28"/>
      <c r="S471" s="28"/>
      <c r="T471" s="28"/>
      <c r="U471" s="28"/>
      <c r="V471" s="70"/>
      <c r="W471" s="70"/>
      <c r="X471" s="149"/>
      <c r="Y471" s="28"/>
      <c r="Z471" s="28"/>
      <c r="AA471" s="77"/>
      <c r="AB471" s="77"/>
      <c r="AC471" s="28"/>
      <c r="AD471" s="74"/>
      <c r="AE471" s="36"/>
      <c r="AF471" s="28"/>
      <c r="AG471" s="28"/>
      <c r="AH471" s="28"/>
      <c r="AI471" s="28"/>
      <c r="AJ471" s="28"/>
      <c r="AK471" s="28"/>
      <c r="AL471" s="18"/>
      <c r="AM471" s="18"/>
      <c r="AN471" s="18"/>
      <c r="AO471" s="227"/>
      <c r="AP471" s="212"/>
      <c r="AQ471" s="212"/>
      <c r="AR471" s="212"/>
      <c r="AS471" s="84"/>
      <c r="AT471" s="84"/>
      <c r="AU471" s="85"/>
      <c r="AV471" s="94"/>
      <c r="AW471" s="94"/>
      <c r="AX471" s="94"/>
      <c r="AY471" s="94"/>
      <c r="AZ471" s="94"/>
      <c r="BA471" s="94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</row>
    <row r="472" ht="12.75" customHeight="1">
      <c r="A472" s="18"/>
      <c r="B472" s="18"/>
      <c r="C472" s="1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9"/>
      <c r="R472" s="28"/>
      <c r="S472" s="28"/>
      <c r="T472" s="28"/>
      <c r="U472" s="28"/>
      <c r="V472" s="70"/>
      <c r="W472" s="70"/>
      <c r="X472" s="149"/>
      <c r="Y472" s="28"/>
      <c r="Z472" s="28"/>
      <c r="AA472" s="77"/>
      <c r="AB472" s="77"/>
      <c r="AC472" s="28"/>
      <c r="AD472" s="74"/>
      <c r="AE472" s="36"/>
      <c r="AF472" s="28"/>
      <c r="AG472" s="28"/>
      <c r="AH472" s="28"/>
      <c r="AI472" s="28"/>
      <c r="AJ472" s="28"/>
      <c r="AK472" s="28"/>
      <c r="AL472" s="18"/>
      <c r="AM472" s="18"/>
      <c r="AN472" s="18"/>
      <c r="AO472" s="227"/>
      <c r="AP472" s="212"/>
      <c r="AQ472" s="212"/>
      <c r="AR472" s="212"/>
      <c r="AS472" s="84"/>
      <c r="AT472" s="84"/>
      <c r="AU472" s="85"/>
      <c r="AV472" s="94"/>
      <c r="AW472" s="94"/>
      <c r="AX472" s="94"/>
      <c r="AY472" s="94"/>
      <c r="AZ472" s="94"/>
      <c r="BA472" s="94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</row>
    <row r="473" ht="12.75" customHeight="1">
      <c r="A473" s="18"/>
      <c r="B473" s="18"/>
      <c r="C473" s="1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9"/>
      <c r="R473" s="28"/>
      <c r="S473" s="28"/>
      <c r="T473" s="28"/>
      <c r="U473" s="28"/>
      <c r="V473" s="70"/>
      <c r="W473" s="70"/>
      <c r="X473" s="149"/>
      <c r="Y473" s="28"/>
      <c r="Z473" s="28"/>
      <c r="AA473" s="77"/>
      <c r="AB473" s="77"/>
      <c r="AC473" s="28"/>
      <c r="AD473" s="74"/>
      <c r="AE473" s="36"/>
      <c r="AF473" s="28"/>
      <c r="AG473" s="28"/>
      <c r="AH473" s="28"/>
      <c r="AI473" s="28"/>
      <c r="AJ473" s="28"/>
      <c r="AK473" s="28"/>
      <c r="AL473" s="18"/>
      <c r="AM473" s="18"/>
      <c r="AN473" s="18"/>
      <c r="AO473" s="227"/>
      <c r="AP473" s="212"/>
      <c r="AQ473" s="212"/>
      <c r="AR473" s="212"/>
      <c r="AS473" s="84"/>
      <c r="AT473" s="84"/>
      <c r="AU473" s="85"/>
      <c r="AV473" s="94"/>
      <c r="AW473" s="94"/>
      <c r="AX473" s="94"/>
      <c r="AY473" s="94"/>
      <c r="AZ473" s="94"/>
      <c r="BA473" s="94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</row>
    <row r="474" ht="12.75" customHeight="1">
      <c r="A474" s="18"/>
      <c r="B474" s="18"/>
      <c r="C474" s="1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9"/>
      <c r="R474" s="28"/>
      <c r="S474" s="28"/>
      <c r="T474" s="28"/>
      <c r="U474" s="28"/>
      <c r="V474" s="70"/>
      <c r="W474" s="70"/>
      <c r="X474" s="149"/>
      <c r="Y474" s="28"/>
      <c r="Z474" s="28"/>
      <c r="AA474" s="77"/>
      <c r="AB474" s="77"/>
      <c r="AC474" s="28"/>
      <c r="AD474" s="74"/>
      <c r="AE474" s="36"/>
      <c r="AF474" s="28"/>
      <c r="AG474" s="28"/>
      <c r="AH474" s="28"/>
      <c r="AI474" s="28"/>
      <c r="AJ474" s="28"/>
      <c r="AK474" s="28"/>
      <c r="AL474" s="18"/>
      <c r="AM474" s="18"/>
      <c r="AN474" s="18"/>
      <c r="AO474" s="227"/>
      <c r="AP474" s="212"/>
      <c r="AQ474" s="212"/>
      <c r="AR474" s="212"/>
      <c r="AS474" s="84"/>
      <c r="AT474" s="84"/>
      <c r="AU474" s="85"/>
      <c r="AV474" s="94"/>
      <c r="AW474" s="94"/>
      <c r="AX474" s="94"/>
      <c r="AY474" s="94"/>
      <c r="AZ474" s="94"/>
      <c r="BA474" s="94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</row>
    <row r="475" ht="12.75" customHeight="1">
      <c r="A475" s="18"/>
      <c r="B475" s="18"/>
      <c r="C475" s="1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9"/>
      <c r="R475" s="28"/>
      <c r="S475" s="28"/>
      <c r="T475" s="28"/>
      <c r="U475" s="28"/>
      <c r="V475" s="70"/>
      <c r="W475" s="70"/>
      <c r="X475" s="149"/>
      <c r="Y475" s="28"/>
      <c r="Z475" s="28"/>
      <c r="AA475" s="77"/>
      <c r="AB475" s="77"/>
      <c r="AC475" s="28"/>
      <c r="AD475" s="74"/>
      <c r="AE475" s="36"/>
      <c r="AF475" s="28"/>
      <c r="AG475" s="28"/>
      <c r="AH475" s="28"/>
      <c r="AI475" s="28"/>
      <c r="AJ475" s="28"/>
      <c r="AK475" s="28"/>
      <c r="AL475" s="18"/>
      <c r="AM475" s="18"/>
      <c r="AN475" s="18"/>
      <c r="AO475" s="227"/>
      <c r="AP475" s="212"/>
      <c r="AQ475" s="212"/>
      <c r="AR475" s="212"/>
      <c r="AS475" s="84"/>
      <c r="AT475" s="84"/>
      <c r="AU475" s="85"/>
      <c r="AV475" s="94"/>
      <c r="AW475" s="94"/>
      <c r="AX475" s="94"/>
      <c r="AY475" s="94"/>
      <c r="AZ475" s="94"/>
      <c r="BA475" s="94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</row>
    <row r="476" ht="12.75" customHeight="1">
      <c r="A476" s="18"/>
      <c r="B476" s="18"/>
      <c r="C476" s="1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9"/>
      <c r="R476" s="28"/>
      <c r="S476" s="28"/>
      <c r="T476" s="28"/>
      <c r="U476" s="28"/>
      <c r="V476" s="70"/>
      <c r="W476" s="70"/>
      <c r="X476" s="149"/>
      <c r="Y476" s="28"/>
      <c r="Z476" s="28"/>
      <c r="AA476" s="77"/>
      <c r="AB476" s="77"/>
      <c r="AC476" s="28"/>
      <c r="AD476" s="74"/>
      <c r="AE476" s="36"/>
      <c r="AF476" s="28"/>
      <c r="AG476" s="28"/>
      <c r="AH476" s="28"/>
      <c r="AI476" s="28"/>
      <c r="AJ476" s="28"/>
      <c r="AK476" s="28"/>
      <c r="AL476" s="18"/>
      <c r="AM476" s="18"/>
      <c r="AN476" s="18"/>
      <c r="AO476" s="227"/>
      <c r="AP476" s="212"/>
      <c r="AQ476" s="212"/>
      <c r="AR476" s="212"/>
      <c r="AS476" s="84"/>
      <c r="AT476" s="84"/>
      <c r="AU476" s="85"/>
      <c r="AV476" s="94"/>
      <c r="AW476" s="94"/>
      <c r="AX476" s="94"/>
      <c r="AY476" s="94"/>
      <c r="AZ476" s="94"/>
      <c r="BA476" s="94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</row>
    <row r="477" ht="12.75" customHeight="1">
      <c r="A477" s="18"/>
      <c r="B477" s="18"/>
      <c r="C477" s="1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9"/>
      <c r="R477" s="28"/>
      <c r="S477" s="28"/>
      <c r="T477" s="28"/>
      <c r="U477" s="28"/>
      <c r="V477" s="70"/>
      <c r="W477" s="70"/>
      <c r="X477" s="149"/>
      <c r="Y477" s="28"/>
      <c r="Z477" s="28"/>
      <c r="AA477" s="77"/>
      <c r="AB477" s="77"/>
      <c r="AC477" s="28"/>
      <c r="AD477" s="74"/>
      <c r="AE477" s="36"/>
      <c r="AF477" s="28"/>
      <c r="AG477" s="28"/>
      <c r="AH477" s="28"/>
      <c r="AI477" s="28"/>
      <c r="AJ477" s="28"/>
      <c r="AK477" s="28"/>
      <c r="AL477" s="18"/>
      <c r="AM477" s="18"/>
      <c r="AN477" s="18"/>
      <c r="AO477" s="227"/>
      <c r="AP477" s="212"/>
      <c r="AQ477" s="212"/>
      <c r="AR477" s="212"/>
      <c r="AS477" s="84"/>
      <c r="AT477" s="84"/>
      <c r="AU477" s="85"/>
      <c r="AV477" s="94"/>
      <c r="AW477" s="94"/>
      <c r="AX477" s="94"/>
      <c r="AY477" s="94"/>
      <c r="AZ477" s="94"/>
      <c r="BA477" s="94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</row>
    <row r="478" ht="12.75" customHeight="1">
      <c r="A478" s="18"/>
      <c r="B478" s="18"/>
      <c r="C478" s="1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9"/>
      <c r="R478" s="28"/>
      <c r="S478" s="28"/>
      <c r="T478" s="28"/>
      <c r="U478" s="28"/>
      <c r="V478" s="70"/>
      <c r="W478" s="70"/>
      <c r="X478" s="149"/>
      <c r="Y478" s="28"/>
      <c r="Z478" s="28"/>
      <c r="AA478" s="77"/>
      <c r="AB478" s="77"/>
      <c r="AC478" s="28"/>
      <c r="AD478" s="74"/>
      <c r="AE478" s="36"/>
      <c r="AF478" s="28"/>
      <c r="AG478" s="28"/>
      <c r="AH478" s="28"/>
      <c r="AI478" s="28"/>
      <c r="AJ478" s="28"/>
      <c r="AK478" s="28"/>
      <c r="AL478" s="18"/>
      <c r="AM478" s="18"/>
      <c r="AN478" s="18"/>
      <c r="AO478" s="227"/>
      <c r="AP478" s="212"/>
      <c r="AQ478" s="212"/>
      <c r="AR478" s="212"/>
      <c r="AS478" s="84"/>
      <c r="AT478" s="84"/>
      <c r="AU478" s="85"/>
      <c r="AV478" s="94"/>
      <c r="AW478" s="94"/>
      <c r="AX478" s="94"/>
      <c r="AY478" s="94"/>
      <c r="AZ478" s="94"/>
      <c r="BA478" s="94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</row>
    <row r="479" ht="12.75" customHeight="1">
      <c r="A479" s="18"/>
      <c r="B479" s="18"/>
      <c r="C479" s="1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9"/>
      <c r="R479" s="28"/>
      <c r="S479" s="28"/>
      <c r="T479" s="28"/>
      <c r="U479" s="28"/>
      <c r="V479" s="70"/>
      <c r="W479" s="70"/>
      <c r="X479" s="149"/>
      <c r="Y479" s="28"/>
      <c r="Z479" s="28"/>
      <c r="AA479" s="77"/>
      <c r="AB479" s="77"/>
      <c r="AC479" s="28"/>
      <c r="AD479" s="74"/>
      <c r="AE479" s="36"/>
      <c r="AF479" s="28"/>
      <c r="AG479" s="28"/>
      <c r="AH479" s="28"/>
      <c r="AI479" s="28"/>
      <c r="AJ479" s="28"/>
      <c r="AK479" s="28"/>
      <c r="AL479" s="18"/>
      <c r="AM479" s="18"/>
      <c r="AN479" s="18"/>
      <c r="AO479" s="227"/>
      <c r="AP479" s="212"/>
      <c r="AQ479" s="212"/>
      <c r="AR479" s="212"/>
      <c r="AS479" s="84"/>
      <c r="AT479" s="84"/>
      <c r="AU479" s="85"/>
      <c r="AV479" s="94"/>
      <c r="AW479" s="94"/>
      <c r="AX479" s="94"/>
      <c r="AY479" s="94"/>
      <c r="AZ479" s="94"/>
      <c r="BA479" s="94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</row>
    <row r="480" ht="12.75" customHeight="1">
      <c r="A480" s="18"/>
      <c r="B480" s="18"/>
      <c r="C480" s="1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9"/>
      <c r="R480" s="28"/>
      <c r="S480" s="28"/>
      <c r="T480" s="28"/>
      <c r="U480" s="28"/>
      <c r="V480" s="70"/>
      <c r="W480" s="70"/>
      <c r="X480" s="149"/>
      <c r="Y480" s="28"/>
      <c r="Z480" s="28"/>
      <c r="AA480" s="77"/>
      <c r="AB480" s="77"/>
      <c r="AC480" s="28"/>
      <c r="AD480" s="74"/>
      <c r="AE480" s="36"/>
      <c r="AF480" s="28"/>
      <c r="AG480" s="28"/>
      <c r="AH480" s="28"/>
      <c r="AI480" s="28"/>
      <c r="AJ480" s="28"/>
      <c r="AK480" s="28"/>
      <c r="AL480" s="18"/>
      <c r="AM480" s="18"/>
      <c r="AN480" s="18"/>
      <c r="AO480" s="227"/>
      <c r="AP480" s="212"/>
      <c r="AQ480" s="212"/>
      <c r="AR480" s="212"/>
      <c r="AS480" s="84"/>
      <c r="AT480" s="84"/>
      <c r="AU480" s="85"/>
      <c r="AV480" s="94"/>
      <c r="AW480" s="94"/>
      <c r="AX480" s="94"/>
      <c r="AY480" s="94"/>
      <c r="AZ480" s="94"/>
      <c r="BA480" s="94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</row>
    <row r="481" ht="12.75" customHeight="1">
      <c r="A481" s="18"/>
      <c r="B481" s="18"/>
      <c r="C481" s="1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9"/>
      <c r="R481" s="28"/>
      <c r="S481" s="28"/>
      <c r="T481" s="28"/>
      <c r="U481" s="28"/>
      <c r="V481" s="70"/>
      <c r="W481" s="70"/>
      <c r="X481" s="149"/>
      <c r="Y481" s="28"/>
      <c r="Z481" s="28"/>
      <c r="AA481" s="77"/>
      <c r="AB481" s="77"/>
      <c r="AC481" s="28"/>
      <c r="AD481" s="74"/>
      <c r="AE481" s="36"/>
      <c r="AF481" s="28"/>
      <c r="AG481" s="28"/>
      <c r="AH481" s="28"/>
      <c r="AI481" s="28"/>
      <c r="AJ481" s="28"/>
      <c r="AK481" s="28"/>
      <c r="AL481" s="18"/>
      <c r="AM481" s="18"/>
      <c r="AN481" s="18"/>
      <c r="AO481" s="227"/>
      <c r="AP481" s="212"/>
      <c r="AQ481" s="212"/>
      <c r="AR481" s="212"/>
      <c r="AS481" s="84"/>
      <c r="AT481" s="84"/>
      <c r="AU481" s="85"/>
      <c r="AV481" s="94"/>
      <c r="AW481" s="94"/>
      <c r="AX481" s="94"/>
      <c r="AY481" s="94"/>
      <c r="AZ481" s="94"/>
      <c r="BA481" s="94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</row>
    <row r="482" ht="12.75" customHeight="1">
      <c r="A482" s="18"/>
      <c r="B482" s="18"/>
      <c r="C482" s="1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9"/>
      <c r="R482" s="28"/>
      <c r="S482" s="28"/>
      <c r="T482" s="28"/>
      <c r="U482" s="28"/>
      <c r="V482" s="70"/>
      <c r="W482" s="70"/>
      <c r="X482" s="149"/>
      <c r="Y482" s="28"/>
      <c r="Z482" s="28"/>
      <c r="AA482" s="77"/>
      <c r="AB482" s="77"/>
      <c r="AC482" s="28"/>
      <c r="AD482" s="74"/>
      <c r="AE482" s="36"/>
      <c r="AF482" s="28"/>
      <c r="AG482" s="28"/>
      <c r="AH482" s="28"/>
      <c r="AI482" s="28"/>
      <c r="AJ482" s="28"/>
      <c r="AK482" s="28"/>
      <c r="AL482" s="18"/>
      <c r="AM482" s="18"/>
      <c r="AN482" s="18"/>
      <c r="AO482" s="227"/>
      <c r="AP482" s="212"/>
      <c r="AQ482" s="212"/>
      <c r="AR482" s="212"/>
      <c r="AS482" s="84"/>
      <c r="AT482" s="84"/>
      <c r="AU482" s="85"/>
      <c r="AV482" s="94"/>
      <c r="AW482" s="94"/>
      <c r="AX482" s="94"/>
      <c r="AY482" s="94"/>
      <c r="AZ482" s="94"/>
      <c r="BA482" s="94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</row>
    <row r="483" ht="12.75" customHeight="1">
      <c r="A483" s="18"/>
      <c r="B483" s="18"/>
      <c r="C483" s="1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9"/>
      <c r="R483" s="28"/>
      <c r="S483" s="28"/>
      <c r="T483" s="28"/>
      <c r="U483" s="28"/>
      <c r="V483" s="70"/>
      <c r="W483" s="70"/>
      <c r="X483" s="149"/>
      <c r="Y483" s="28"/>
      <c r="Z483" s="28"/>
      <c r="AA483" s="77"/>
      <c r="AB483" s="77"/>
      <c r="AC483" s="28"/>
      <c r="AD483" s="74"/>
      <c r="AE483" s="36"/>
      <c r="AF483" s="28"/>
      <c r="AG483" s="28"/>
      <c r="AH483" s="28"/>
      <c r="AI483" s="28"/>
      <c r="AJ483" s="28"/>
      <c r="AK483" s="28"/>
      <c r="AL483" s="18"/>
      <c r="AM483" s="18"/>
      <c r="AN483" s="18"/>
      <c r="AO483" s="227"/>
      <c r="AP483" s="212"/>
      <c r="AQ483" s="212"/>
      <c r="AR483" s="212"/>
      <c r="AS483" s="84"/>
      <c r="AT483" s="84"/>
      <c r="AU483" s="85"/>
      <c r="AV483" s="94"/>
      <c r="AW483" s="94"/>
      <c r="AX483" s="94"/>
      <c r="AY483" s="94"/>
      <c r="AZ483" s="94"/>
      <c r="BA483" s="94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</row>
    <row r="484" ht="12.75" customHeight="1">
      <c r="A484" s="18"/>
      <c r="B484" s="18"/>
      <c r="C484" s="1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9"/>
      <c r="R484" s="28"/>
      <c r="S484" s="28"/>
      <c r="T484" s="28"/>
      <c r="U484" s="28"/>
      <c r="V484" s="70"/>
      <c r="W484" s="70"/>
      <c r="X484" s="149"/>
      <c r="Y484" s="28"/>
      <c r="Z484" s="28"/>
      <c r="AA484" s="77"/>
      <c r="AB484" s="77"/>
      <c r="AC484" s="28"/>
      <c r="AD484" s="74"/>
      <c r="AE484" s="36"/>
      <c r="AF484" s="28"/>
      <c r="AG484" s="28"/>
      <c r="AH484" s="28"/>
      <c r="AI484" s="28"/>
      <c r="AJ484" s="28"/>
      <c r="AK484" s="28"/>
      <c r="AL484" s="18"/>
      <c r="AM484" s="18"/>
      <c r="AN484" s="18"/>
      <c r="AO484" s="227"/>
      <c r="AP484" s="212"/>
      <c r="AQ484" s="212"/>
      <c r="AR484" s="212"/>
      <c r="AS484" s="84"/>
      <c r="AT484" s="84"/>
      <c r="AU484" s="85"/>
      <c r="AV484" s="94"/>
      <c r="AW484" s="94"/>
      <c r="AX484" s="94"/>
      <c r="AY484" s="94"/>
      <c r="AZ484" s="94"/>
      <c r="BA484" s="94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</row>
    <row r="485" ht="12.75" customHeight="1">
      <c r="A485" s="18"/>
      <c r="B485" s="18"/>
      <c r="C485" s="1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9"/>
      <c r="R485" s="28"/>
      <c r="S485" s="28"/>
      <c r="T485" s="28"/>
      <c r="U485" s="28"/>
      <c r="V485" s="70"/>
      <c r="W485" s="70"/>
      <c r="X485" s="149"/>
      <c r="Y485" s="28"/>
      <c r="Z485" s="28"/>
      <c r="AA485" s="77"/>
      <c r="AB485" s="77"/>
      <c r="AC485" s="28"/>
      <c r="AD485" s="74"/>
      <c r="AE485" s="36"/>
      <c r="AF485" s="28"/>
      <c r="AG485" s="28"/>
      <c r="AH485" s="28"/>
      <c r="AI485" s="28"/>
      <c r="AJ485" s="28"/>
      <c r="AK485" s="28"/>
      <c r="AL485" s="18"/>
      <c r="AM485" s="18"/>
      <c r="AN485" s="18"/>
      <c r="AO485" s="227"/>
      <c r="AP485" s="212"/>
      <c r="AQ485" s="212"/>
      <c r="AR485" s="212"/>
      <c r="AS485" s="84"/>
      <c r="AT485" s="84"/>
      <c r="AU485" s="85"/>
      <c r="AV485" s="94"/>
      <c r="AW485" s="94"/>
      <c r="AX485" s="94"/>
      <c r="AY485" s="94"/>
      <c r="AZ485" s="94"/>
      <c r="BA485" s="94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</row>
    <row r="486" ht="12.75" customHeight="1">
      <c r="A486" s="18"/>
      <c r="B486" s="18"/>
      <c r="C486" s="1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9"/>
      <c r="R486" s="28"/>
      <c r="S486" s="28"/>
      <c r="T486" s="28"/>
      <c r="U486" s="28"/>
      <c r="V486" s="70"/>
      <c r="W486" s="70"/>
      <c r="X486" s="149"/>
      <c r="Y486" s="28"/>
      <c r="Z486" s="28"/>
      <c r="AA486" s="77"/>
      <c r="AB486" s="77"/>
      <c r="AC486" s="28"/>
      <c r="AD486" s="74"/>
      <c r="AE486" s="36"/>
      <c r="AF486" s="28"/>
      <c r="AG486" s="28"/>
      <c r="AH486" s="28"/>
      <c r="AI486" s="28"/>
      <c r="AJ486" s="28"/>
      <c r="AK486" s="28"/>
      <c r="AL486" s="18"/>
      <c r="AM486" s="18"/>
      <c r="AN486" s="18"/>
      <c r="AO486" s="227"/>
      <c r="AP486" s="212"/>
      <c r="AQ486" s="212"/>
      <c r="AR486" s="212"/>
      <c r="AS486" s="84"/>
      <c r="AT486" s="84"/>
      <c r="AU486" s="85"/>
      <c r="AV486" s="94"/>
      <c r="AW486" s="94"/>
      <c r="AX486" s="94"/>
      <c r="AY486" s="94"/>
      <c r="AZ486" s="94"/>
      <c r="BA486" s="94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</row>
    <row r="487" ht="12.75" customHeight="1">
      <c r="A487" s="18"/>
      <c r="B487" s="18"/>
      <c r="C487" s="1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9"/>
      <c r="R487" s="28"/>
      <c r="S487" s="28"/>
      <c r="T487" s="28"/>
      <c r="U487" s="28"/>
      <c r="V487" s="70"/>
      <c r="W487" s="70"/>
      <c r="X487" s="149"/>
      <c r="Y487" s="28"/>
      <c r="Z487" s="28"/>
      <c r="AA487" s="77"/>
      <c r="AB487" s="77"/>
      <c r="AC487" s="28"/>
      <c r="AD487" s="74"/>
      <c r="AE487" s="36"/>
      <c r="AF487" s="28"/>
      <c r="AG487" s="28"/>
      <c r="AH487" s="28"/>
      <c r="AI487" s="28"/>
      <c r="AJ487" s="28"/>
      <c r="AK487" s="28"/>
      <c r="AL487" s="18"/>
      <c r="AM487" s="18"/>
      <c r="AN487" s="18"/>
      <c r="AO487" s="227"/>
      <c r="AP487" s="212"/>
      <c r="AQ487" s="212"/>
      <c r="AR487" s="212"/>
      <c r="AS487" s="84"/>
      <c r="AT487" s="84"/>
      <c r="AU487" s="85"/>
      <c r="AV487" s="94"/>
      <c r="AW487" s="94"/>
      <c r="AX487" s="94"/>
      <c r="AY487" s="94"/>
      <c r="AZ487" s="94"/>
      <c r="BA487" s="94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</row>
    <row r="488" ht="12.75" customHeight="1">
      <c r="A488" s="18"/>
      <c r="B488" s="18"/>
      <c r="C488" s="1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9"/>
      <c r="R488" s="28"/>
      <c r="S488" s="28"/>
      <c r="T488" s="28"/>
      <c r="U488" s="28"/>
      <c r="V488" s="70"/>
      <c r="W488" s="70"/>
      <c r="X488" s="149"/>
      <c r="Y488" s="28"/>
      <c r="Z488" s="28"/>
      <c r="AA488" s="77"/>
      <c r="AB488" s="77"/>
      <c r="AC488" s="28"/>
      <c r="AD488" s="74"/>
      <c r="AE488" s="36"/>
      <c r="AF488" s="28"/>
      <c r="AG488" s="28"/>
      <c r="AH488" s="28"/>
      <c r="AI488" s="28"/>
      <c r="AJ488" s="28"/>
      <c r="AK488" s="28"/>
      <c r="AL488" s="18"/>
      <c r="AM488" s="18"/>
      <c r="AN488" s="18"/>
      <c r="AO488" s="227"/>
      <c r="AP488" s="212"/>
      <c r="AQ488" s="212"/>
      <c r="AR488" s="212"/>
      <c r="AS488" s="84"/>
      <c r="AT488" s="84"/>
      <c r="AU488" s="85"/>
      <c r="AV488" s="94"/>
      <c r="AW488" s="94"/>
      <c r="AX488" s="94"/>
      <c r="AY488" s="94"/>
      <c r="AZ488" s="94"/>
      <c r="BA488" s="94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</row>
    <row r="489" ht="12.75" customHeight="1">
      <c r="A489" s="18"/>
      <c r="B489" s="18"/>
      <c r="C489" s="1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9"/>
      <c r="R489" s="28"/>
      <c r="S489" s="28"/>
      <c r="T489" s="28"/>
      <c r="U489" s="28"/>
      <c r="V489" s="70"/>
      <c r="W489" s="70"/>
      <c r="X489" s="149"/>
      <c r="Y489" s="28"/>
      <c r="Z489" s="28"/>
      <c r="AA489" s="77"/>
      <c r="AB489" s="77"/>
      <c r="AC489" s="28"/>
      <c r="AD489" s="74"/>
      <c r="AE489" s="36"/>
      <c r="AF489" s="28"/>
      <c r="AG489" s="28"/>
      <c r="AH489" s="28"/>
      <c r="AI489" s="28"/>
      <c r="AJ489" s="28"/>
      <c r="AK489" s="28"/>
      <c r="AL489" s="18"/>
      <c r="AM489" s="18"/>
      <c r="AN489" s="18"/>
      <c r="AO489" s="227"/>
      <c r="AP489" s="212"/>
      <c r="AQ489" s="212"/>
      <c r="AR489" s="212"/>
      <c r="AS489" s="84"/>
      <c r="AT489" s="84"/>
      <c r="AU489" s="85"/>
      <c r="AV489" s="94"/>
      <c r="AW489" s="94"/>
      <c r="AX489" s="94"/>
      <c r="AY489" s="94"/>
      <c r="AZ489" s="94"/>
      <c r="BA489" s="94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</row>
    <row r="490" ht="12.75" customHeight="1">
      <c r="A490" s="18"/>
      <c r="B490" s="18"/>
      <c r="C490" s="1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9"/>
      <c r="R490" s="28"/>
      <c r="S490" s="28"/>
      <c r="T490" s="28"/>
      <c r="U490" s="28"/>
      <c r="V490" s="70"/>
      <c r="W490" s="70"/>
      <c r="X490" s="149"/>
      <c r="Y490" s="28"/>
      <c r="Z490" s="28"/>
      <c r="AA490" s="77"/>
      <c r="AB490" s="77"/>
      <c r="AC490" s="28"/>
      <c r="AD490" s="74"/>
      <c r="AE490" s="36"/>
      <c r="AF490" s="28"/>
      <c r="AG490" s="28"/>
      <c r="AH490" s="28"/>
      <c r="AI490" s="28"/>
      <c r="AJ490" s="28"/>
      <c r="AK490" s="28"/>
      <c r="AL490" s="18"/>
      <c r="AM490" s="18"/>
      <c r="AN490" s="18"/>
      <c r="AO490" s="227"/>
      <c r="AP490" s="212"/>
      <c r="AQ490" s="212"/>
      <c r="AR490" s="212"/>
      <c r="AS490" s="84"/>
      <c r="AT490" s="84"/>
      <c r="AU490" s="85"/>
      <c r="AV490" s="94"/>
      <c r="AW490" s="94"/>
      <c r="AX490" s="94"/>
      <c r="AY490" s="94"/>
      <c r="AZ490" s="94"/>
      <c r="BA490" s="94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</row>
    <row r="491" ht="12.75" customHeight="1">
      <c r="A491" s="18"/>
      <c r="B491" s="18"/>
      <c r="C491" s="1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9"/>
      <c r="R491" s="28"/>
      <c r="S491" s="28"/>
      <c r="T491" s="28"/>
      <c r="U491" s="28"/>
      <c r="V491" s="70"/>
      <c r="W491" s="70"/>
      <c r="X491" s="149"/>
      <c r="Y491" s="28"/>
      <c r="Z491" s="28"/>
      <c r="AA491" s="77"/>
      <c r="AB491" s="77"/>
      <c r="AC491" s="28"/>
      <c r="AD491" s="74"/>
      <c r="AE491" s="36"/>
      <c r="AF491" s="28"/>
      <c r="AG491" s="28"/>
      <c r="AH491" s="28"/>
      <c r="AI491" s="28"/>
      <c r="AJ491" s="28"/>
      <c r="AK491" s="28"/>
      <c r="AL491" s="18"/>
      <c r="AM491" s="18"/>
      <c r="AN491" s="18"/>
      <c r="AO491" s="227"/>
      <c r="AP491" s="212"/>
      <c r="AQ491" s="212"/>
      <c r="AR491" s="212"/>
      <c r="AS491" s="84"/>
      <c r="AT491" s="84"/>
      <c r="AU491" s="85"/>
      <c r="AV491" s="94"/>
      <c r="AW491" s="94"/>
      <c r="AX491" s="94"/>
      <c r="AY491" s="94"/>
      <c r="AZ491" s="94"/>
      <c r="BA491" s="94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</row>
    <row r="492" ht="12.75" customHeight="1">
      <c r="A492" s="18"/>
      <c r="B492" s="18"/>
      <c r="C492" s="1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9"/>
      <c r="R492" s="28"/>
      <c r="S492" s="28"/>
      <c r="T492" s="28"/>
      <c r="U492" s="28"/>
      <c r="V492" s="70"/>
      <c r="W492" s="70"/>
      <c r="X492" s="149"/>
      <c r="Y492" s="28"/>
      <c r="Z492" s="28"/>
      <c r="AA492" s="77"/>
      <c r="AB492" s="77"/>
      <c r="AC492" s="28"/>
      <c r="AD492" s="74"/>
      <c r="AE492" s="36"/>
      <c r="AF492" s="28"/>
      <c r="AG492" s="28"/>
      <c r="AH492" s="28"/>
      <c r="AI492" s="28"/>
      <c r="AJ492" s="28"/>
      <c r="AK492" s="28"/>
      <c r="AL492" s="18"/>
      <c r="AM492" s="18"/>
      <c r="AN492" s="18"/>
      <c r="AO492" s="227"/>
      <c r="AP492" s="212"/>
      <c r="AQ492" s="212"/>
      <c r="AR492" s="212"/>
      <c r="AS492" s="84"/>
      <c r="AT492" s="84"/>
      <c r="AU492" s="85"/>
      <c r="AV492" s="94"/>
      <c r="AW492" s="94"/>
      <c r="AX492" s="94"/>
      <c r="AY492" s="94"/>
      <c r="AZ492" s="94"/>
      <c r="BA492" s="94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</row>
    <row r="493" ht="12.75" customHeight="1">
      <c r="A493" s="18"/>
      <c r="B493" s="18"/>
      <c r="C493" s="1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9"/>
      <c r="R493" s="28"/>
      <c r="S493" s="28"/>
      <c r="T493" s="28"/>
      <c r="U493" s="28"/>
      <c r="V493" s="70"/>
      <c r="W493" s="70"/>
      <c r="X493" s="149"/>
      <c r="Y493" s="28"/>
      <c r="Z493" s="28"/>
      <c r="AA493" s="77"/>
      <c r="AB493" s="77"/>
      <c r="AC493" s="28"/>
      <c r="AD493" s="74"/>
      <c r="AE493" s="36"/>
      <c r="AF493" s="28"/>
      <c r="AG493" s="28"/>
      <c r="AH493" s="28"/>
      <c r="AI493" s="28"/>
      <c r="AJ493" s="28"/>
      <c r="AK493" s="28"/>
      <c r="AL493" s="18"/>
      <c r="AM493" s="18"/>
      <c r="AN493" s="18"/>
      <c r="AO493" s="227"/>
      <c r="AP493" s="212"/>
      <c r="AQ493" s="212"/>
      <c r="AR493" s="212"/>
      <c r="AS493" s="84"/>
      <c r="AT493" s="84"/>
      <c r="AU493" s="85"/>
      <c r="AV493" s="94"/>
      <c r="AW493" s="94"/>
      <c r="AX493" s="94"/>
      <c r="AY493" s="94"/>
      <c r="AZ493" s="94"/>
      <c r="BA493" s="94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</row>
    <row r="494" ht="12.75" customHeight="1">
      <c r="A494" s="18"/>
      <c r="B494" s="18"/>
      <c r="C494" s="1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9"/>
      <c r="R494" s="28"/>
      <c r="S494" s="28"/>
      <c r="T494" s="28"/>
      <c r="U494" s="28"/>
      <c r="V494" s="70"/>
      <c r="W494" s="70"/>
      <c r="X494" s="149"/>
      <c r="Y494" s="28"/>
      <c r="Z494" s="28"/>
      <c r="AA494" s="77"/>
      <c r="AB494" s="77"/>
      <c r="AC494" s="28"/>
      <c r="AD494" s="74"/>
      <c r="AE494" s="36"/>
      <c r="AF494" s="28"/>
      <c r="AG494" s="28"/>
      <c r="AH494" s="28"/>
      <c r="AI494" s="28"/>
      <c r="AJ494" s="28"/>
      <c r="AK494" s="28"/>
      <c r="AL494" s="18"/>
      <c r="AM494" s="18"/>
      <c r="AN494" s="18"/>
      <c r="AO494" s="227"/>
      <c r="AP494" s="212"/>
      <c r="AQ494" s="212"/>
      <c r="AR494" s="212"/>
      <c r="AS494" s="84"/>
      <c r="AT494" s="84"/>
      <c r="AU494" s="85"/>
      <c r="AV494" s="94"/>
      <c r="AW494" s="94"/>
      <c r="AX494" s="94"/>
      <c r="AY494" s="94"/>
      <c r="AZ494" s="94"/>
      <c r="BA494" s="94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</row>
    <row r="495" ht="12.75" customHeight="1">
      <c r="A495" s="18"/>
      <c r="B495" s="18"/>
      <c r="C495" s="1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9"/>
      <c r="R495" s="28"/>
      <c r="S495" s="28"/>
      <c r="T495" s="28"/>
      <c r="U495" s="28"/>
      <c r="V495" s="70"/>
      <c r="W495" s="70"/>
      <c r="X495" s="149"/>
      <c r="Y495" s="28"/>
      <c r="Z495" s="28"/>
      <c r="AA495" s="77"/>
      <c r="AB495" s="77"/>
      <c r="AC495" s="28"/>
      <c r="AD495" s="74"/>
      <c r="AE495" s="36"/>
      <c r="AF495" s="28"/>
      <c r="AG495" s="28"/>
      <c r="AH495" s="28"/>
      <c r="AI495" s="28"/>
      <c r="AJ495" s="28"/>
      <c r="AK495" s="28"/>
      <c r="AL495" s="18"/>
      <c r="AM495" s="18"/>
      <c r="AN495" s="18"/>
      <c r="AO495" s="227"/>
      <c r="AP495" s="212"/>
      <c r="AQ495" s="212"/>
      <c r="AR495" s="212"/>
      <c r="AS495" s="84"/>
      <c r="AT495" s="84"/>
      <c r="AU495" s="85"/>
      <c r="AV495" s="94"/>
      <c r="AW495" s="94"/>
      <c r="AX495" s="94"/>
      <c r="AY495" s="94"/>
      <c r="AZ495" s="94"/>
      <c r="BA495" s="94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</row>
    <row r="496" ht="12.75" customHeight="1">
      <c r="A496" s="18"/>
      <c r="B496" s="18"/>
      <c r="C496" s="1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9"/>
      <c r="R496" s="28"/>
      <c r="S496" s="28"/>
      <c r="T496" s="28"/>
      <c r="U496" s="28"/>
      <c r="V496" s="70"/>
      <c r="W496" s="70"/>
      <c r="X496" s="149"/>
      <c r="Y496" s="28"/>
      <c r="Z496" s="28"/>
      <c r="AA496" s="77"/>
      <c r="AB496" s="77"/>
      <c r="AC496" s="28"/>
      <c r="AD496" s="74"/>
      <c r="AE496" s="36"/>
      <c r="AF496" s="28"/>
      <c r="AG496" s="28"/>
      <c r="AH496" s="28"/>
      <c r="AI496" s="28"/>
      <c r="AJ496" s="28"/>
      <c r="AK496" s="28"/>
      <c r="AL496" s="18"/>
      <c r="AM496" s="18"/>
      <c r="AN496" s="18"/>
      <c r="AO496" s="227"/>
      <c r="AP496" s="212"/>
      <c r="AQ496" s="212"/>
      <c r="AR496" s="212"/>
      <c r="AS496" s="84"/>
      <c r="AT496" s="84"/>
      <c r="AU496" s="85"/>
      <c r="AV496" s="94"/>
      <c r="AW496" s="94"/>
      <c r="AX496" s="94"/>
      <c r="AY496" s="94"/>
      <c r="AZ496" s="94"/>
      <c r="BA496" s="94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</row>
    <row r="497" ht="12.75" customHeight="1">
      <c r="A497" s="18"/>
      <c r="B497" s="18"/>
      <c r="C497" s="1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9"/>
      <c r="R497" s="28"/>
      <c r="S497" s="28"/>
      <c r="T497" s="28"/>
      <c r="U497" s="28"/>
      <c r="V497" s="70"/>
      <c r="W497" s="70"/>
      <c r="X497" s="149"/>
      <c r="Y497" s="28"/>
      <c r="Z497" s="28"/>
      <c r="AA497" s="77"/>
      <c r="AB497" s="77"/>
      <c r="AC497" s="28"/>
      <c r="AD497" s="74"/>
      <c r="AE497" s="36"/>
      <c r="AF497" s="28"/>
      <c r="AG497" s="28"/>
      <c r="AH497" s="28"/>
      <c r="AI497" s="28"/>
      <c r="AJ497" s="28"/>
      <c r="AK497" s="28"/>
      <c r="AL497" s="18"/>
      <c r="AM497" s="18"/>
      <c r="AN497" s="18"/>
      <c r="AO497" s="227"/>
      <c r="AP497" s="212"/>
      <c r="AQ497" s="212"/>
      <c r="AR497" s="212"/>
      <c r="AS497" s="84"/>
      <c r="AT497" s="84"/>
      <c r="AU497" s="85"/>
      <c r="AV497" s="94"/>
      <c r="AW497" s="94"/>
      <c r="AX497" s="94"/>
      <c r="AY497" s="94"/>
      <c r="AZ497" s="94"/>
      <c r="BA497" s="94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</row>
    <row r="498" ht="12.75" customHeight="1">
      <c r="A498" s="18"/>
      <c r="B498" s="18"/>
      <c r="C498" s="1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9"/>
      <c r="R498" s="28"/>
      <c r="S498" s="28"/>
      <c r="T498" s="28"/>
      <c r="U498" s="28"/>
      <c r="V498" s="70"/>
      <c r="W498" s="70"/>
      <c r="X498" s="149"/>
      <c r="Y498" s="28"/>
      <c r="Z498" s="28"/>
      <c r="AA498" s="77"/>
      <c r="AB498" s="77"/>
      <c r="AC498" s="28"/>
      <c r="AD498" s="74"/>
      <c r="AE498" s="36"/>
      <c r="AF498" s="28"/>
      <c r="AG498" s="28"/>
      <c r="AH498" s="28"/>
      <c r="AI498" s="28"/>
      <c r="AJ498" s="28"/>
      <c r="AK498" s="28"/>
      <c r="AL498" s="18"/>
      <c r="AM498" s="18"/>
      <c r="AN498" s="18"/>
      <c r="AO498" s="227"/>
      <c r="AP498" s="212"/>
      <c r="AQ498" s="212"/>
      <c r="AR498" s="212"/>
      <c r="AS498" s="84"/>
      <c r="AT498" s="84"/>
      <c r="AU498" s="85"/>
      <c r="AV498" s="94"/>
      <c r="AW498" s="94"/>
      <c r="AX498" s="94"/>
      <c r="AY498" s="94"/>
      <c r="AZ498" s="94"/>
      <c r="BA498" s="94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</row>
    <row r="499" ht="12.75" customHeight="1">
      <c r="A499" s="18"/>
      <c r="B499" s="18"/>
      <c r="C499" s="1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9"/>
      <c r="R499" s="28"/>
      <c r="S499" s="28"/>
      <c r="T499" s="28"/>
      <c r="U499" s="28"/>
      <c r="V499" s="70"/>
      <c r="W499" s="70"/>
      <c r="X499" s="149"/>
      <c r="Y499" s="28"/>
      <c r="Z499" s="28"/>
      <c r="AA499" s="77"/>
      <c r="AB499" s="77"/>
      <c r="AC499" s="28"/>
      <c r="AD499" s="74"/>
      <c r="AE499" s="36"/>
      <c r="AF499" s="28"/>
      <c r="AG499" s="28"/>
      <c r="AH499" s="28"/>
      <c r="AI499" s="28"/>
      <c r="AJ499" s="28"/>
      <c r="AK499" s="28"/>
      <c r="AL499" s="18"/>
      <c r="AM499" s="18"/>
      <c r="AN499" s="18"/>
      <c r="AO499" s="227"/>
      <c r="AP499" s="212"/>
      <c r="AQ499" s="212"/>
      <c r="AR499" s="212"/>
      <c r="AS499" s="84"/>
      <c r="AT499" s="84"/>
      <c r="AU499" s="85"/>
      <c r="AV499" s="94"/>
      <c r="AW499" s="94"/>
      <c r="AX499" s="94"/>
      <c r="AY499" s="94"/>
      <c r="AZ499" s="94"/>
      <c r="BA499" s="94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</row>
    <row r="500" ht="12.75" customHeight="1">
      <c r="A500" s="18"/>
      <c r="B500" s="18"/>
      <c r="C500" s="1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9"/>
      <c r="R500" s="28"/>
      <c r="S500" s="28"/>
      <c r="T500" s="28"/>
      <c r="U500" s="28"/>
      <c r="V500" s="70"/>
      <c r="W500" s="70"/>
      <c r="X500" s="149"/>
      <c r="Y500" s="28"/>
      <c r="Z500" s="28"/>
      <c r="AA500" s="77"/>
      <c r="AB500" s="77"/>
      <c r="AC500" s="28"/>
      <c r="AD500" s="74"/>
      <c r="AE500" s="36"/>
      <c r="AF500" s="28"/>
      <c r="AG500" s="28"/>
      <c r="AH500" s="28"/>
      <c r="AI500" s="28"/>
      <c r="AJ500" s="28"/>
      <c r="AK500" s="28"/>
      <c r="AL500" s="18"/>
      <c r="AM500" s="18"/>
      <c r="AN500" s="18"/>
      <c r="AO500" s="227"/>
      <c r="AP500" s="212"/>
      <c r="AQ500" s="212"/>
      <c r="AR500" s="212"/>
      <c r="AS500" s="84"/>
      <c r="AT500" s="84"/>
      <c r="AU500" s="85"/>
      <c r="AV500" s="94"/>
      <c r="AW500" s="94"/>
      <c r="AX500" s="94"/>
      <c r="AY500" s="94"/>
      <c r="AZ500" s="94"/>
      <c r="BA500" s="94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</row>
    <row r="501" ht="12.75" customHeight="1">
      <c r="A501" s="18"/>
      <c r="B501" s="18"/>
      <c r="C501" s="1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9"/>
      <c r="R501" s="28"/>
      <c r="S501" s="28"/>
      <c r="T501" s="28"/>
      <c r="U501" s="28"/>
      <c r="V501" s="70"/>
      <c r="W501" s="70"/>
      <c r="X501" s="149"/>
      <c r="Y501" s="28"/>
      <c r="Z501" s="28"/>
      <c r="AA501" s="77"/>
      <c r="AB501" s="77"/>
      <c r="AC501" s="28"/>
      <c r="AD501" s="74"/>
      <c r="AE501" s="36"/>
      <c r="AF501" s="28"/>
      <c r="AG501" s="28"/>
      <c r="AH501" s="28"/>
      <c r="AI501" s="28"/>
      <c r="AJ501" s="28"/>
      <c r="AK501" s="28"/>
      <c r="AL501" s="18"/>
      <c r="AM501" s="18"/>
      <c r="AN501" s="18"/>
      <c r="AO501" s="227"/>
      <c r="AP501" s="212"/>
      <c r="AQ501" s="212"/>
      <c r="AR501" s="212"/>
      <c r="AS501" s="84"/>
      <c r="AT501" s="84"/>
      <c r="AU501" s="85"/>
      <c r="AV501" s="94"/>
      <c r="AW501" s="94"/>
      <c r="AX501" s="94"/>
      <c r="AY501" s="94"/>
      <c r="AZ501" s="94"/>
      <c r="BA501" s="94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</row>
    <row r="502" ht="12.75" customHeight="1">
      <c r="A502" s="18"/>
      <c r="B502" s="18"/>
      <c r="C502" s="1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9"/>
      <c r="R502" s="28"/>
      <c r="S502" s="28"/>
      <c r="T502" s="28"/>
      <c r="U502" s="28"/>
      <c r="V502" s="70"/>
      <c r="W502" s="70"/>
      <c r="X502" s="149"/>
      <c r="Y502" s="28"/>
      <c r="Z502" s="28"/>
      <c r="AA502" s="77"/>
      <c r="AB502" s="77"/>
      <c r="AC502" s="28"/>
      <c r="AD502" s="74"/>
      <c r="AE502" s="36"/>
      <c r="AF502" s="28"/>
      <c r="AG502" s="28"/>
      <c r="AH502" s="28"/>
      <c r="AI502" s="28"/>
      <c r="AJ502" s="28"/>
      <c r="AK502" s="28"/>
      <c r="AL502" s="18"/>
      <c r="AM502" s="18"/>
      <c r="AN502" s="18"/>
      <c r="AO502" s="227"/>
      <c r="AP502" s="212"/>
      <c r="AQ502" s="212"/>
      <c r="AR502" s="212"/>
      <c r="AS502" s="84"/>
      <c r="AT502" s="84"/>
      <c r="AU502" s="85"/>
      <c r="AV502" s="94"/>
      <c r="AW502" s="94"/>
      <c r="AX502" s="94"/>
      <c r="AY502" s="94"/>
      <c r="AZ502" s="94"/>
      <c r="BA502" s="94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</row>
    <row r="503" ht="12.75" customHeight="1">
      <c r="A503" s="18"/>
      <c r="B503" s="18"/>
      <c r="C503" s="1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9"/>
      <c r="R503" s="28"/>
      <c r="S503" s="28"/>
      <c r="T503" s="28"/>
      <c r="U503" s="28"/>
      <c r="V503" s="70"/>
      <c r="W503" s="70"/>
      <c r="X503" s="149"/>
      <c r="Y503" s="28"/>
      <c r="Z503" s="28"/>
      <c r="AA503" s="77"/>
      <c r="AB503" s="77"/>
      <c r="AC503" s="28"/>
      <c r="AD503" s="74"/>
      <c r="AE503" s="36"/>
      <c r="AF503" s="28"/>
      <c r="AG503" s="28"/>
      <c r="AH503" s="28"/>
      <c r="AI503" s="28"/>
      <c r="AJ503" s="28"/>
      <c r="AK503" s="28"/>
      <c r="AL503" s="18"/>
      <c r="AM503" s="18"/>
      <c r="AN503" s="18"/>
      <c r="AO503" s="227"/>
      <c r="AP503" s="212"/>
      <c r="AQ503" s="212"/>
      <c r="AR503" s="212"/>
      <c r="AS503" s="84"/>
      <c r="AT503" s="84"/>
      <c r="AU503" s="85"/>
      <c r="AV503" s="94"/>
      <c r="AW503" s="94"/>
      <c r="AX503" s="94"/>
      <c r="AY503" s="94"/>
      <c r="AZ503" s="94"/>
      <c r="BA503" s="94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</row>
    <row r="504" ht="12.75" customHeight="1">
      <c r="A504" s="18"/>
      <c r="B504" s="18"/>
      <c r="C504" s="1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9"/>
      <c r="R504" s="28"/>
      <c r="S504" s="28"/>
      <c r="T504" s="28"/>
      <c r="U504" s="28"/>
      <c r="V504" s="70"/>
      <c r="W504" s="70"/>
      <c r="X504" s="149"/>
      <c r="Y504" s="28"/>
      <c r="Z504" s="28"/>
      <c r="AA504" s="77"/>
      <c r="AB504" s="77"/>
      <c r="AC504" s="28"/>
      <c r="AD504" s="74"/>
      <c r="AE504" s="36"/>
      <c r="AF504" s="28"/>
      <c r="AG504" s="28"/>
      <c r="AH504" s="28"/>
      <c r="AI504" s="28"/>
      <c r="AJ504" s="28"/>
      <c r="AK504" s="28"/>
      <c r="AL504" s="18"/>
      <c r="AM504" s="18"/>
      <c r="AN504" s="18"/>
      <c r="AO504" s="227"/>
      <c r="AP504" s="212"/>
      <c r="AQ504" s="212"/>
      <c r="AR504" s="212"/>
      <c r="AS504" s="84"/>
      <c r="AT504" s="84"/>
      <c r="AU504" s="85"/>
      <c r="AV504" s="94"/>
      <c r="AW504" s="94"/>
      <c r="AX504" s="94"/>
      <c r="AY504" s="94"/>
      <c r="AZ504" s="94"/>
      <c r="BA504" s="94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</row>
    <row r="505" ht="12.75" customHeight="1">
      <c r="A505" s="18"/>
      <c r="B505" s="18"/>
      <c r="C505" s="1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9"/>
      <c r="R505" s="28"/>
      <c r="S505" s="28"/>
      <c r="T505" s="28"/>
      <c r="U505" s="28"/>
      <c r="V505" s="70"/>
      <c r="W505" s="70"/>
      <c r="X505" s="149"/>
      <c r="Y505" s="28"/>
      <c r="Z505" s="28"/>
      <c r="AA505" s="77"/>
      <c r="AB505" s="77"/>
      <c r="AC505" s="28"/>
      <c r="AD505" s="74"/>
      <c r="AE505" s="36"/>
      <c r="AF505" s="28"/>
      <c r="AG505" s="28"/>
      <c r="AH505" s="28"/>
      <c r="AI505" s="28"/>
      <c r="AJ505" s="28"/>
      <c r="AK505" s="28"/>
      <c r="AL505" s="18"/>
      <c r="AM505" s="18"/>
      <c r="AN505" s="18"/>
      <c r="AO505" s="227"/>
      <c r="AP505" s="212"/>
      <c r="AQ505" s="212"/>
      <c r="AR505" s="212"/>
      <c r="AS505" s="84"/>
      <c r="AT505" s="84"/>
      <c r="AU505" s="85"/>
      <c r="AV505" s="94"/>
      <c r="AW505" s="94"/>
      <c r="AX505" s="94"/>
      <c r="AY505" s="94"/>
      <c r="AZ505" s="94"/>
      <c r="BA505" s="94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</row>
    <row r="506" ht="12.75" customHeight="1">
      <c r="A506" s="18"/>
      <c r="B506" s="18"/>
      <c r="C506" s="1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9"/>
      <c r="R506" s="28"/>
      <c r="S506" s="28"/>
      <c r="T506" s="28"/>
      <c r="U506" s="28"/>
      <c r="V506" s="70"/>
      <c r="W506" s="70"/>
      <c r="X506" s="149"/>
      <c r="Y506" s="28"/>
      <c r="Z506" s="28"/>
      <c r="AA506" s="77"/>
      <c r="AB506" s="77"/>
      <c r="AC506" s="28"/>
      <c r="AD506" s="74"/>
      <c r="AE506" s="36"/>
      <c r="AF506" s="28"/>
      <c r="AG506" s="28"/>
      <c r="AH506" s="28"/>
      <c r="AI506" s="28"/>
      <c r="AJ506" s="28"/>
      <c r="AK506" s="28"/>
      <c r="AL506" s="18"/>
      <c r="AM506" s="18"/>
      <c r="AN506" s="18"/>
      <c r="AO506" s="227"/>
      <c r="AP506" s="212"/>
      <c r="AQ506" s="212"/>
      <c r="AR506" s="212"/>
      <c r="AS506" s="84"/>
      <c r="AT506" s="84"/>
      <c r="AU506" s="85"/>
      <c r="AV506" s="94"/>
      <c r="AW506" s="94"/>
      <c r="AX506" s="94"/>
      <c r="AY506" s="94"/>
      <c r="AZ506" s="94"/>
      <c r="BA506" s="94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</row>
    <row r="507" ht="12.75" customHeight="1">
      <c r="A507" s="18"/>
      <c r="B507" s="18"/>
      <c r="C507" s="1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9"/>
      <c r="R507" s="28"/>
      <c r="S507" s="28"/>
      <c r="T507" s="28"/>
      <c r="U507" s="28"/>
      <c r="V507" s="70"/>
      <c r="W507" s="70"/>
      <c r="X507" s="149"/>
      <c r="Y507" s="28"/>
      <c r="Z507" s="28"/>
      <c r="AA507" s="77"/>
      <c r="AB507" s="77"/>
      <c r="AC507" s="28"/>
      <c r="AD507" s="74"/>
      <c r="AE507" s="36"/>
      <c r="AF507" s="28"/>
      <c r="AG507" s="28"/>
      <c r="AH507" s="28"/>
      <c r="AI507" s="28"/>
      <c r="AJ507" s="28"/>
      <c r="AK507" s="28"/>
      <c r="AL507" s="18"/>
      <c r="AM507" s="18"/>
      <c r="AN507" s="18"/>
      <c r="AO507" s="227"/>
      <c r="AP507" s="212"/>
      <c r="AQ507" s="212"/>
      <c r="AR507" s="212"/>
      <c r="AS507" s="84"/>
      <c r="AT507" s="84"/>
      <c r="AU507" s="85"/>
      <c r="AV507" s="94"/>
      <c r="AW507" s="94"/>
      <c r="AX507" s="94"/>
      <c r="AY507" s="94"/>
      <c r="AZ507" s="94"/>
      <c r="BA507" s="94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</row>
    <row r="508" ht="12.75" customHeight="1">
      <c r="A508" s="18"/>
      <c r="B508" s="18"/>
      <c r="C508" s="1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9"/>
      <c r="R508" s="28"/>
      <c r="S508" s="28"/>
      <c r="T508" s="28"/>
      <c r="U508" s="28"/>
      <c r="V508" s="70"/>
      <c r="W508" s="70"/>
      <c r="X508" s="149"/>
      <c r="Y508" s="28"/>
      <c r="Z508" s="28"/>
      <c r="AA508" s="77"/>
      <c r="AB508" s="77"/>
      <c r="AC508" s="28"/>
      <c r="AD508" s="74"/>
      <c r="AE508" s="36"/>
      <c r="AF508" s="28"/>
      <c r="AG508" s="28"/>
      <c r="AH508" s="28"/>
      <c r="AI508" s="28"/>
      <c r="AJ508" s="28"/>
      <c r="AK508" s="28"/>
      <c r="AL508" s="18"/>
      <c r="AM508" s="18"/>
      <c r="AN508" s="18"/>
      <c r="AO508" s="227"/>
      <c r="AP508" s="212"/>
      <c r="AQ508" s="212"/>
      <c r="AR508" s="212"/>
      <c r="AS508" s="84"/>
      <c r="AT508" s="84"/>
      <c r="AU508" s="85"/>
      <c r="AV508" s="94"/>
      <c r="AW508" s="94"/>
      <c r="AX508" s="94"/>
      <c r="AY508" s="94"/>
      <c r="AZ508" s="94"/>
      <c r="BA508" s="94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</row>
    <row r="509" ht="12.75" customHeight="1">
      <c r="A509" s="18"/>
      <c r="B509" s="18"/>
      <c r="C509" s="1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9"/>
      <c r="R509" s="28"/>
      <c r="S509" s="28"/>
      <c r="T509" s="28"/>
      <c r="U509" s="28"/>
      <c r="V509" s="70"/>
      <c r="W509" s="70"/>
      <c r="X509" s="149"/>
      <c r="Y509" s="28"/>
      <c r="Z509" s="28"/>
      <c r="AA509" s="77"/>
      <c r="AB509" s="77"/>
      <c r="AC509" s="28"/>
      <c r="AD509" s="74"/>
      <c r="AE509" s="36"/>
      <c r="AF509" s="28"/>
      <c r="AG509" s="28"/>
      <c r="AH509" s="28"/>
      <c r="AI509" s="28"/>
      <c r="AJ509" s="28"/>
      <c r="AK509" s="28"/>
      <c r="AL509" s="18"/>
      <c r="AM509" s="18"/>
      <c r="AN509" s="18"/>
      <c r="AO509" s="227"/>
      <c r="AP509" s="212"/>
      <c r="AQ509" s="212"/>
      <c r="AR509" s="212"/>
      <c r="AS509" s="84"/>
      <c r="AT509" s="84"/>
      <c r="AU509" s="85"/>
      <c r="AV509" s="94"/>
      <c r="AW509" s="94"/>
      <c r="AX509" s="94"/>
      <c r="AY509" s="94"/>
      <c r="AZ509" s="94"/>
      <c r="BA509" s="94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</row>
    <row r="510" ht="12.75" customHeight="1">
      <c r="A510" s="18"/>
      <c r="B510" s="18"/>
      <c r="C510" s="1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9"/>
      <c r="R510" s="28"/>
      <c r="S510" s="28"/>
      <c r="T510" s="28"/>
      <c r="U510" s="28"/>
      <c r="V510" s="70"/>
      <c r="W510" s="70"/>
      <c r="X510" s="149"/>
      <c r="Y510" s="28"/>
      <c r="Z510" s="28"/>
      <c r="AA510" s="77"/>
      <c r="AB510" s="77"/>
      <c r="AC510" s="28"/>
      <c r="AD510" s="74"/>
      <c r="AE510" s="36"/>
      <c r="AF510" s="28"/>
      <c r="AG510" s="28"/>
      <c r="AH510" s="28"/>
      <c r="AI510" s="28"/>
      <c r="AJ510" s="28"/>
      <c r="AK510" s="28"/>
      <c r="AL510" s="18"/>
      <c r="AM510" s="18"/>
      <c r="AN510" s="18"/>
      <c r="AO510" s="227"/>
      <c r="AP510" s="212"/>
      <c r="AQ510" s="212"/>
      <c r="AR510" s="212"/>
      <c r="AS510" s="84"/>
      <c r="AT510" s="84"/>
      <c r="AU510" s="85"/>
      <c r="AV510" s="94"/>
      <c r="AW510" s="94"/>
      <c r="AX510" s="94"/>
      <c r="AY510" s="94"/>
      <c r="AZ510" s="94"/>
      <c r="BA510" s="94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</row>
    <row r="511" ht="12.75" customHeight="1">
      <c r="A511" s="18"/>
      <c r="B511" s="18"/>
      <c r="C511" s="1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9"/>
      <c r="R511" s="28"/>
      <c r="S511" s="28"/>
      <c r="T511" s="28"/>
      <c r="U511" s="28"/>
      <c r="V511" s="70"/>
      <c r="W511" s="70"/>
      <c r="X511" s="149"/>
      <c r="Y511" s="28"/>
      <c r="Z511" s="28"/>
      <c r="AA511" s="77"/>
      <c r="AB511" s="77"/>
      <c r="AC511" s="28"/>
      <c r="AD511" s="74"/>
      <c r="AE511" s="36"/>
      <c r="AF511" s="28"/>
      <c r="AG511" s="28"/>
      <c r="AH511" s="28"/>
      <c r="AI511" s="28"/>
      <c r="AJ511" s="28"/>
      <c r="AK511" s="28"/>
      <c r="AL511" s="18"/>
      <c r="AM511" s="18"/>
      <c r="AN511" s="18"/>
      <c r="AO511" s="227"/>
      <c r="AP511" s="212"/>
      <c r="AQ511" s="212"/>
      <c r="AR511" s="212"/>
      <c r="AS511" s="84"/>
      <c r="AT511" s="84"/>
      <c r="AU511" s="85"/>
      <c r="AV511" s="94"/>
      <c r="AW511" s="94"/>
      <c r="AX511" s="94"/>
      <c r="AY511" s="94"/>
      <c r="AZ511" s="94"/>
      <c r="BA511" s="94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</row>
    <row r="512" ht="12.75" customHeight="1">
      <c r="A512" s="18"/>
      <c r="B512" s="18"/>
      <c r="C512" s="1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9"/>
      <c r="R512" s="28"/>
      <c r="S512" s="28"/>
      <c r="T512" s="28"/>
      <c r="U512" s="28"/>
      <c r="V512" s="70"/>
      <c r="W512" s="70"/>
      <c r="X512" s="149"/>
      <c r="Y512" s="28"/>
      <c r="Z512" s="28"/>
      <c r="AA512" s="77"/>
      <c r="AB512" s="77"/>
      <c r="AC512" s="28"/>
      <c r="AD512" s="74"/>
      <c r="AE512" s="36"/>
      <c r="AF512" s="28"/>
      <c r="AG512" s="28"/>
      <c r="AH512" s="28"/>
      <c r="AI512" s="28"/>
      <c r="AJ512" s="28"/>
      <c r="AK512" s="28"/>
      <c r="AL512" s="18"/>
      <c r="AM512" s="18"/>
      <c r="AN512" s="18"/>
      <c r="AO512" s="227"/>
      <c r="AP512" s="212"/>
      <c r="AQ512" s="212"/>
      <c r="AR512" s="212"/>
      <c r="AS512" s="84"/>
      <c r="AT512" s="84"/>
      <c r="AU512" s="85"/>
      <c r="AV512" s="94"/>
      <c r="AW512" s="94"/>
      <c r="AX512" s="94"/>
      <c r="AY512" s="94"/>
      <c r="AZ512" s="94"/>
      <c r="BA512" s="94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</row>
    <row r="513" ht="12.75" customHeight="1">
      <c r="A513" s="18"/>
      <c r="B513" s="18"/>
      <c r="C513" s="1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9"/>
      <c r="R513" s="28"/>
      <c r="S513" s="28"/>
      <c r="T513" s="28"/>
      <c r="U513" s="28"/>
      <c r="V513" s="70"/>
      <c r="W513" s="70"/>
      <c r="X513" s="149"/>
      <c r="Y513" s="28"/>
      <c r="Z513" s="28"/>
      <c r="AA513" s="77"/>
      <c r="AB513" s="77"/>
      <c r="AC513" s="28"/>
      <c r="AD513" s="74"/>
      <c r="AE513" s="36"/>
      <c r="AF513" s="28"/>
      <c r="AG513" s="28"/>
      <c r="AH513" s="28"/>
      <c r="AI513" s="28"/>
      <c r="AJ513" s="28"/>
      <c r="AK513" s="28"/>
      <c r="AL513" s="18"/>
      <c r="AM513" s="18"/>
      <c r="AN513" s="18"/>
      <c r="AO513" s="227"/>
      <c r="AP513" s="212"/>
      <c r="AQ513" s="212"/>
      <c r="AR513" s="212"/>
      <c r="AS513" s="84"/>
      <c r="AT513" s="84"/>
      <c r="AU513" s="85"/>
      <c r="AV513" s="94"/>
      <c r="AW513" s="94"/>
      <c r="AX513" s="94"/>
      <c r="AY513" s="94"/>
      <c r="AZ513" s="94"/>
      <c r="BA513" s="94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</row>
    <row r="514" ht="12.75" customHeight="1">
      <c r="A514" s="18"/>
      <c r="B514" s="18"/>
      <c r="C514" s="1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9"/>
      <c r="R514" s="28"/>
      <c r="S514" s="28"/>
      <c r="T514" s="28"/>
      <c r="U514" s="28"/>
      <c r="V514" s="70"/>
      <c r="W514" s="70"/>
      <c r="X514" s="149"/>
      <c r="Y514" s="28"/>
      <c r="Z514" s="28"/>
      <c r="AA514" s="77"/>
      <c r="AB514" s="77"/>
      <c r="AC514" s="28"/>
      <c r="AD514" s="74"/>
      <c r="AE514" s="36"/>
      <c r="AF514" s="28"/>
      <c r="AG514" s="28"/>
      <c r="AH514" s="28"/>
      <c r="AI514" s="28"/>
      <c r="AJ514" s="28"/>
      <c r="AK514" s="28"/>
      <c r="AL514" s="18"/>
      <c r="AM514" s="18"/>
      <c r="AN514" s="18"/>
      <c r="AO514" s="227"/>
      <c r="AP514" s="212"/>
      <c r="AQ514" s="212"/>
      <c r="AR514" s="212"/>
      <c r="AS514" s="84"/>
      <c r="AT514" s="84"/>
      <c r="AU514" s="85"/>
      <c r="AV514" s="94"/>
      <c r="AW514" s="94"/>
      <c r="AX514" s="94"/>
      <c r="AY514" s="94"/>
      <c r="AZ514" s="94"/>
      <c r="BA514" s="94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</row>
    <row r="515" ht="12.75" customHeight="1">
      <c r="A515" s="18"/>
      <c r="B515" s="18"/>
      <c r="C515" s="1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9"/>
      <c r="R515" s="28"/>
      <c r="S515" s="28"/>
      <c r="T515" s="28"/>
      <c r="U515" s="28"/>
      <c r="V515" s="70"/>
      <c r="W515" s="70"/>
      <c r="X515" s="149"/>
      <c r="Y515" s="28"/>
      <c r="Z515" s="28"/>
      <c r="AA515" s="77"/>
      <c r="AB515" s="77"/>
      <c r="AC515" s="28"/>
      <c r="AD515" s="74"/>
      <c r="AE515" s="36"/>
      <c r="AF515" s="28"/>
      <c r="AG515" s="28"/>
      <c r="AH515" s="28"/>
      <c r="AI515" s="28"/>
      <c r="AJ515" s="28"/>
      <c r="AK515" s="28"/>
      <c r="AL515" s="18"/>
      <c r="AM515" s="18"/>
      <c r="AN515" s="18"/>
      <c r="AO515" s="227"/>
      <c r="AP515" s="212"/>
      <c r="AQ515" s="212"/>
      <c r="AR515" s="212"/>
      <c r="AS515" s="84"/>
      <c r="AT515" s="84"/>
      <c r="AU515" s="85"/>
      <c r="AV515" s="94"/>
      <c r="AW515" s="94"/>
      <c r="AX515" s="94"/>
      <c r="AY515" s="94"/>
      <c r="AZ515" s="94"/>
      <c r="BA515" s="94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</row>
    <row r="516" ht="12.75" customHeight="1">
      <c r="A516" s="18"/>
      <c r="B516" s="18"/>
      <c r="C516" s="1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9"/>
      <c r="R516" s="28"/>
      <c r="S516" s="28"/>
      <c r="T516" s="28"/>
      <c r="U516" s="28"/>
      <c r="V516" s="70"/>
      <c r="W516" s="70"/>
      <c r="X516" s="149"/>
      <c r="Y516" s="28"/>
      <c r="Z516" s="28"/>
      <c r="AA516" s="77"/>
      <c r="AB516" s="77"/>
      <c r="AC516" s="28"/>
      <c r="AD516" s="74"/>
      <c r="AE516" s="36"/>
      <c r="AF516" s="28"/>
      <c r="AG516" s="28"/>
      <c r="AH516" s="28"/>
      <c r="AI516" s="28"/>
      <c r="AJ516" s="28"/>
      <c r="AK516" s="28"/>
      <c r="AL516" s="18"/>
      <c r="AM516" s="18"/>
      <c r="AN516" s="18"/>
      <c r="AO516" s="227"/>
      <c r="AP516" s="212"/>
      <c r="AQ516" s="212"/>
      <c r="AR516" s="212"/>
      <c r="AS516" s="84"/>
      <c r="AT516" s="84"/>
      <c r="AU516" s="85"/>
      <c r="AV516" s="94"/>
      <c r="AW516" s="94"/>
      <c r="AX516" s="94"/>
      <c r="AY516" s="94"/>
      <c r="AZ516" s="94"/>
      <c r="BA516" s="94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</row>
    <row r="517" ht="12.75" customHeight="1">
      <c r="A517" s="18"/>
      <c r="B517" s="18"/>
      <c r="C517" s="1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9"/>
      <c r="R517" s="28"/>
      <c r="S517" s="28"/>
      <c r="T517" s="28"/>
      <c r="U517" s="28"/>
      <c r="V517" s="70"/>
      <c r="W517" s="70"/>
      <c r="X517" s="149"/>
      <c r="Y517" s="28"/>
      <c r="Z517" s="28"/>
      <c r="AA517" s="77"/>
      <c r="AB517" s="77"/>
      <c r="AC517" s="28"/>
      <c r="AD517" s="74"/>
      <c r="AE517" s="36"/>
      <c r="AF517" s="28"/>
      <c r="AG517" s="28"/>
      <c r="AH517" s="28"/>
      <c r="AI517" s="28"/>
      <c r="AJ517" s="28"/>
      <c r="AK517" s="28"/>
      <c r="AL517" s="18"/>
      <c r="AM517" s="18"/>
      <c r="AN517" s="18"/>
      <c r="AO517" s="227"/>
      <c r="AP517" s="212"/>
      <c r="AQ517" s="212"/>
      <c r="AR517" s="212"/>
      <c r="AS517" s="84"/>
      <c r="AT517" s="84"/>
      <c r="AU517" s="85"/>
      <c r="AV517" s="94"/>
      <c r="AW517" s="94"/>
      <c r="AX517" s="94"/>
      <c r="AY517" s="94"/>
      <c r="AZ517" s="94"/>
      <c r="BA517" s="94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</row>
    <row r="518" ht="12.75" customHeight="1">
      <c r="A518" s="18"/>
      <c r="B518" s="18"/>
      <c r="C518" s="1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9"/>
      <c r="R518" s="28"/>
      <c r="S518" s="28"/>
      <c r="T518" s="28"/>
      <c r="U518" s="28"/>
      <c r="V518" s="70"/>
      <c r="W518" s="70"/>
      <c r="X518" s="149"/>
      <c r="Y518" s="28"/>
      <c r="Z518" s="28"/>
      <c r="AA518" s="77"/>
      <c r="AB518" s="77"/>
      <c r="AC518" s="28"/>
      <c r="AD518" s="74"/>
      <c r="AE518" s="36"/>
      <c r="AF518" s="28"/>
      <c r="AG518" s="28"/>
      <c r="AH518" s="28"/>
      <c r="AI518" s="28"/>
      <c r="AJ518" s="28"/>
      <c r="AK518" s="28"/>
      <c r="AL518" s="18"/>
      <c r="AM518" s="18"/>
      <c r="AN518" s="18"/>
      <c r="AO518" s="227"/>
      <c r="AP518" s="212"/>
      <c r="AQ518" s="212"/>
      <c r="AR518" s="212"/>
      <c r="AS518" s="84"/>
      <c r="AT518" s="84"/>
      <c r="AU518" s="85"/>
      <c r="AV518" s="94"/>
      <c r="AW518" s="94"/>
      <c r="AX518" s="94"/>
      <c r="AY518" s="94"/>
      <c r="AZ518" s="94"/>
      <c r="BA518" s="94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</row>
    <row r="519" ht="12.75" customHeight="1">
      <c r="A519" s="18"/>
      <c r="B519" s="18"/>
      <c r="C519" s="1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9"/>
      <c r="R519" s="28"/>
      <c r="S519" s="28"/>
      <c r="T519" s="28"/>
      <c r="U519" s="28"/>
      <c r="V519" s="70"/>
      <c r="W519" s="70"/>
      <c r="X519" s="149"/>
      <c r="Y519" s="28"/>
      <c r="Z519" s="28"/>
      <c r="AA519" s="77"/>
      <c r="AB519" s="77"/>
      <c r="AC519" s="28"/>
      <c r="AD519" s="74"/>
      <c r="AE519" s="36"/>
      <c r="AF519" s="28"/>
      <c r="AG519" s="28"/>
      <c r="AH519" s="28"/>
      <c r="AI519" s="28"/>
      <c r="AJ519" s="28"/>
      <c r="AK519" s="28"/>
      <c r="AL519" s="18"/>
      <c r="AM519" s="18"/>
      <c r="AN519" s="18"/>
      <c r="AO519" s="227"/>
      <c r="AP519" s="212"/>
      <c r="AQ519" s="212"/>
      <c r="AR519" s="212"/>
      <c r="AS519" s="84"/>
      <c r="AT519" s="84"/>
      <c r="AU519" s="85"/>
      <c r="AV519" s="94"/>
      <c r="AW519" s="94"/>
      <c r="AX519" s="94"/>
      <c r="AY519" s="94"/>
      <c r="AZ519" s="94"/>
      <c r="BA519" s="94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</row>
    <row r="520" ht="12.75" customHeight="1">
      <c r="A520" s="18"/>
      <c r="B520" s="18"/>
      <c r="C520" s="1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9"/>
      <c r="R520" s="28"/>
      <c r="S520" s="28"/>
      <c r="T520" s="28"/>
      <c r="U520" s="28"/>
      <c r="V520" s="70"/>
      <c r="W520" s="70"/>
      <c r="X520" s="149"/>
      <c r="Y520" s="28"/>
      <c r="Z520" s="28"/>
      <c r="AA520" s="77"/>
      <c r="AB520" s="77"/>
      <c r="AC520" s="28"/>
      <c r="AD520" s="74"/>
      <c r="AE520" s="36"/>
      <c r="AF520" s="28"/>
      <c r="AG520" s="28"/>
      <c r="AH520" s="28"/>
      <c r="AI520" s="28"/>
      <c r="AJ520" s="28"/>
      <c r="AK520" s="28"/>
      <c r="AL520" s="18"/>
      <c r="AM520" s="18"/>
      <c r="AN520" s="18"/>
      <c r="AO520" s="227"/>
      <c r="AP520" s="212"/>
      <c r="AQ520" s="212"/>
      <c r="AR520" s="212"/>
      <c r="AS520" s="84"/>
      <c r="AT520" s="84"/>
      <c r="AU520" s="85"/>
      <c r="AV520" s="94"/>
      <c r="AW520" s="94"/>
      <c r="AX520" s="94"/>
      <c r="AY520" s="94"/>
      <c r="AZ520" s="94"/>
      <c r="BA520" s="94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</row>
    <row r="521" ht="12.75" customHeight="1">
      <c r="A521" s="18"/>
      <c r="B521" s="18"/>
      <c r="C521" s="1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9"/>
      <c r="R521" s="28"/>
      <c r="S521" s="28"/>
      <c r="T521" s="28"/>
      <c r="U521" s="28"/>
      <c r="V521" s="70"/>
      <c r="W521" s="70"/>
      <c r="X521" s="149"/>
      <c r="Y521" s="28"/>
      <c r="Z521" s="28"/>
      <c r="AA521" s="77"/>
      <c r="AB521" s="77"/>
      <c r="AC521" s="28"/>
      <c r="AD521" s="74"/>
      <c r="AE521" s="36"/>
      <c r="AF521" s="28"/>
      <c r="AG521" s="28"/>
      <c r="AH521" s="28"/>
      <c r="AI521" s="28"/>
      <c r="AJ521" s="28"/>
      <c r="AK521" s="28"/>
      <c r="AL521" s="18"/>
      <c r="AM521" s="18"/>
      <c r="AN521" s="18"/>
      <c r="AO521" s="227"/>
      <c r="AP521" s="212"/>
      <c r="AQ521" s="212"/>
      <c r="AR521" s="212"/>
      <c r="AS521" s="84"/>
      <c r="AT521" s="84"/>
      <c r="AU521" s="85"/>
      <c r="AV521" s="94"/>
      <c r="AW521" s="94"/>
      <c r="AX521" s="94"/>
      <c r="AY521" s="94"/>
      <c r="AZ521" s="94"/>
      <c r="BA521" s="94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</row>
    <row r="522" ht="12.75" customHeight="1">
      <c r="A522" s="18"/>
      <c r="B522" s="18"/>
      <c r="C522" s="1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9"/>
      <c r="R522" s="28"/>
      <c r="S522" s="28"/>
      <c r="T522" s="28"/>
      <c r="U522" s="28"/>
      <c r="V522" s="70"/>
      <c r="W522" s="70"/>
      <c r="X522" s="149"/>
      <c r="Y522" s="28"/>
      <c r="Z522" s="28"/>
      <c r="AA522" s="77"/>
      <c r="AB522" s="77"/>
      <c r="AC522" s="28"/>
      <c r="AD522" s="74"/>
      <c r="AE522" s="36"/>
      <c r="AF522" s="28"/>
      <c r="AG522" s="28"/>
      <c r="AH522" s="28"/>
      <c r="AI522" s="28"/>
      <c r="AJ522" s="28"/>
      <c r="AK522" s="28"/>
      <c r="AL522" s="18"/>
      <c r="AM522" s="18"/>
      <c r="AN522" s="18"/>
      <c r="AO522" s="227"/>
      <c r="AP522" s="212"/>
      <c r="AQ522" s="212"/>
      <c r="AR522" s="212"/>
      <c r="AS522" s="84"/>
      <c r="AT522" s="84"/>
      <c r="AU522" s="85"/>
      <c r="AV522" s="94"/>
      <c r="AW522" s="94"/>
      <c r="AX522" s="94"/>
      <c r="AY522" s="94"/>
      <c r="AZ522" s="94"/>
      <c r="BA522" s="94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</row>
    <row r="523" ht="12.75" customHeight="1">
      <c r="A523" s="18"/>
      <c r="B523" s="18"/>
      <c r="C523" s="1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9"/>
      <c r="R523" s="28"/>
      <c r="S523" s="28"/>
      <c r="T523" s="28"/>
      <c r="U523" s="28"/>
      <c r="V523" s="70"/>
      <c r="W523" s="70"/>
      <c r="X523" s="149"/>
      <c r="Y523" s="28"/>
      <c r="Z523" s="28"/>
      <c r="AA523" s="77"/>
      <c r="AB523" s="77"/>
      <c r="AC523" s="28"/>
      <c r="AD523" s="74"/>
      <c r="AE523" s="36"/>
      <c r="AF523" s="28"/>
      <c r="AG523" s="28"/>
      <c r="AH523" s="28"/>
      <c r="AI523" s="28"/>
      <c r="AJ523" s="28"/>
      <c r="AK523" s="28"/>
      <c r="AL523" s="18"/>
      <c r="AM523" s="18"/>
      <c r="AN523" s="18"/>
      <c r="AO523" s="227"/>
      <c r="AP523" s="212"/>
      <c r="AQ523" s="212"/>
      <c r="AR523" s="212"/>
      <c r="AS523" s="84"/>
      <c r="AT523" s="84"/>
      <c r="AU523" s="85"/>
      <c r="AV523" s="94"/>
      <c r="AW523" s="94"/>
      <c r="AX523" s="94"/>
      <c r="AY523" s="94"/>
      <c r="AZ523" s="94"/>
      <c r="BA523" s="94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</row>
    <row r="524" ht="12.75" customHeight="1">
      <c r="A524" s="18"/>
      <c r="B524" s="18"/>
      <c r="C524" s="1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9"/>
      <c r="R524" s="28"/>
      <c r="S524" s="28"/>
      <c r="T524" s="28"/>
      <c r="U524" s="28"/>
      <c r="V524" s="70"/>
      <c r="W524" s="70"/>
      <c r="X524" s="149"/>
      <c r="Y524" s="28"/>
      <c r="Z524" s="28"/>
      <c r="AA524" s="77"/>
      <c r="AB524" s="77"/>
      <c r="AC524" s="28"/>
      <c r="AD524" s="74"/>
      <c r="AE524" s="36"/>
      <c r="AF524" s="28"/>
      <c r="AG524" s="28"/>
      <c r="AH524" s="28"/>
      <c r="AI524" s="28"/>
      <c r="AJ524" s="28"/>
      <c r="AK524" s="28"/>
      <c r="AL524" s="18"/>
      <c r="AM524" s="18"/>
      <c r="AN524" s="18"/>
      <c r="AO524" s="227"/>
      <c r="AP524" s="212"/>
      <c r="AQ524" s="212"/>
      <c r="AR524" s="212"/>
      <c r="AS524" s="84"/>
      <c r="AT524" s="84"/>
      <c r="AU524" s="85"/>
      <c r="AV524" s="94"/>
      <c r="AW524" s="94"/>
      <c r="AX524" s="94"/>
      <c r="AY524" s="94"/>
      <c r="AZ524" s="94"/>
      <c r="BA524" s="94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</row>
    <row r="525" ht="12.75" customHeight="1">
      <c r="A525" s="18"/>
      <c r="B525" s="18"/>
      <c r="C525" s="1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9"/>
      <c r="R525" s="28"/>
      <c r="S525" s="28"/>
      <c r="T525" s="28"/>
      <c r="U525" s="28"/>
      <c r="V525" s="70"/>
      <c r="W525" s="70"/>
      <c r="X525" s="149"/>
      <c r="Y525" s="28"/>
      <c r="Z525" s="28"/>
      <c r="AA525" s="77"/>
      <c r="AB525" s="77"/>
      <c r="AC525" s="28"/>
      <c r="AD525" s="74"/>
      <c r="AE525" s="36"/>
      <c r="AF525" s="28"/>
      <c r="AG525" s="28"/>
      <c r="AH525" s="28"/>
      <c r="AI525" s="28"/>
      <c r="AJ525" s="28"/>
      <c r="AK525" s="28"/>
      <c r="AL525" s="18"/>
      <c r="AM525" s="18"/>
      <c r="AN525" s="18"/>
      <c r="AO525" s="227"/>
      <c r="AP525" s="212"/>
      <c r="AQ525" s="212"/>
      <c r="AR525" s="212"/>
      <c r="AS525" s="84"/>
      <c r="AT525" s="84"/>
      <c r="AU525" s="85"/>
      <c r="AV525" s="94"/>
      <c r="AW525" s="94"/>
      <c r="AX525" s="94"/>
      <c r="AY525" s="94"/>
      <c r="AZ525" s="94"/>
      <c r="BA525" s="94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</row>
    <row r="526" ht="12.75" customHeight="1">
      <c r="A526" s="18"/>
      <c r="B526" s="18"/>
      <c r="C526" s="1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9"/>
      <c r="R526" s="28"/>
      <c r="S526" s="28"/>
      <c r="T526" s="28"/>
      <c r="U526" s="28"/>
      <c r="V526" s="70"/>
      <c r="W526" s="70"/>
      <c r="X526" s="149"/>
      <c r="Y526" s="28"/>
      <c r="Z526" s="28"/>
      <c r="AA526" s="77"/>
      <c r="AB526" s="77"/>
      <c r="AC526" s="28"/>
      <c r="AD526" s="74"/>
      <c r="AE526" s="36"/>
      <c r="AF526" s="28"/>
      <c r="AG526" s="28"/>
      <c r="AH526" s="28"/>
      <c r="AI526" s="28"/>
      <c r="AJ526" s="28"/>
      <c r="AK526" s="28"/>
      <c r="AL526" s="18"/>
      <c r="AM526" s="18"/>
      <c r="AN526" s="18"/>
      <c r="AO526" s="227"/>
      <c r="AP526" s="212"/>
      <c r="AQ526" s="212"/>
      <c r="AR526" s="212"/>
      <c r="AS526" s="84"/>
      <c r="AT526" s="84"/>
      <c r="AU526" s="85"/>
      <c r="AV526" s="94"/>
      <c r="AW526" s="94"/>
      <c r="AX526" s="94"/>
      <c r="AY526" s="94"/>
      <c r="AZ526" s="94"/>
      <c r="BA526" s="94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</row>
    <row r="527" ht="12.75" customHeight="1">
      <c r="A527" s="18"/>
      <c r="B527" s="18"/>
      <c r="C527" s="1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9"/>
      <c r="R527" s="28"/>
      <c r="S527" s="28"/>
      <c r="T527" s="28"/>
      <c r="U527" s="28"/>
      <c r="V527" s="70"/>
      <c r="W527" s="70"/>
      <c r="X527" s="149"/>
      <c r="Y527" s="28"/>
      <c r="Z527" s="28"/>
      <c r="AA527" s="77"/>
      <c r="AB527" s="77"/>
      <c r="AC527" s="28"/>
      <c r="AD527" s="74"/>
      <c r="AE527" s="36"/>
      <c r="AF527" s="28"/>
      <c r="AG527" s="28"/>
      <c r="AH527" s="28"/>
      <c r="AI527" s="28"/>
      <c r="AJ527" s="28"/>
      <c r="AK527" s="28"/>
      <c r="AL527" s="18"/>
      <c r="AM527" s="18"/>
      <c r="AN527" s="18"/>
      <c r="AO527" s="227"/>
      <c r="AP527" s="212"/>
      <c r="AQ527" s="212"/>
      <c r="AR527" s="212"/>
      <c r="AS527" s="84"/>
      <c r="AT527" s="84"/>
      <c r="AU527" s="85"/>
      <c r="AV527" s="94"/>
      <c r="AW527" s="94"/>
      <c r="AX527" s="94"/>
      <c r="AY527" s="94"/>
      <c r="AZ527" s="94"/>
      <c r="BA527" s="94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</row>
    <row r="528" ht="12.75" customHeight="1">
      <c r="A528" s="18"/>
      <c r="B528" s="18"/>
      <c r="C528" s="1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9"/>
      <c r="R528" s="28"/>
      <c r="S528" s="28"/>
      <c r="T528" s="28"/>
      <c r="U528" s="28"/>
      <c r="V528" s="70"/>
      <c r="W528" s="70"/>
      <c r="X528" s="149"/>
      <c r="Y528" s="28"/>
      <c r="Z528" s="28"/>
      <c r="AA528" s="77"/>
      <c r="AB528" s="77"/>
      <c r="AC528" s="28"/>
      <c r="AD528" s="74"/>
      <c r="AE528" s="36"/>
      <c r="AF528" s="28"/>
      <c r="AG528" s="28"/>
      <c r="AH528" s="28"/>
      <c r="AI528" s="28"/>
      <c r="AJ528" s="28"/>
      <c r="AK528" s="28"/>
      <c r="AL528" s="18"/>
      <c r="AM528" s="18"/>
      <c r="AN528" s="18"/>
      <c r="AO528" s="227"/>
      <c r="AP528" s="212"/>
      <c r="AQ528" s="212"/>
      <c r="AR528" s="212"/>
      <c r="AS528" s="84"/>
      <c r="AT528" s="84"/>
      <c r="AU528" s="85"/>
      <c r="AV528" s="94"/>
      <c r="AW528" s="94"/>
      <c r="AX528" s="94"/>
      <c r="AY528" s="94"/>
      <c r="AZ528" s="94"/>
      <c r="BA528" s="94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</row>
    <row r="529" ht="12.75" customHeight="1">
      <c r="A529" s="18"/>
      <c r="B529" s="18"/>
      <c r="C529" s="1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9"/>
      <c r="R529" s="28"/>
      <c r="S529" s="28"/>
      <c r="T529" s="28"/>
      <c r="U529" s="28"/>
      <c r="V529" s="70"/>
      <c r="W529" s="70"/>
      <c r="X529" s="149"/>
      <c r="Y529" s="28"/>
      <c r="Z529" s="28"/>
      <c r="AA529" s="77"/>
      <c r="AB529" s="77"/>
      <c r="AC529" s="28"/>
      <c r="AD529" s="74"/>
      <c r="AE529" s="36"/>
      <c r="AF529" s="28"/>
      <c r="AG529" s="28"/>
      <c r="AH529" s="28"/>
      <c r="AI529" s="28"/>
      <c r="AJ529" s="28"/>
      <c r="AK529" s="28"/>
      <c r="AL529" s="18"/>
      <c r="AM529" s="18"/>
      <c r="AN529" s="18"/>
      <c r="AO529" s="227"/>
      <c r="AP529" s="212"/>
      <c r="AQ529" s="212"/>
      <c r="AR529" s="212"/>
      <c r="AS529" s="84"/>
      <c r="AT529" s="84"/>
      <c r="AU529" s="85"/>
      <c r="AV529" s="94"/>
      <c r="AW529" s="94"/>
      <c r="AX529" s="94"/>
      <c r="AY529" s="94"/>
      <c r="AZ529" s="94"/>
      <c r="BA529" s="94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</row>
    <row r="530" ht="12.75" customHeight="1">
      <c r="A530" s="18"/>
      <c r="B530" s="18"/>
      <c r="C530" s="1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9"/>
      <c r="R530" s="28"/>
      <c r="S530" s="28"/>
      <c r="T530" s="28"/>
      <c r="U530" s="28"/>
      <c r="V530" s="70"/>
      <c r="W530" s="70"/>
      <c r="X530" s="149"/>
      <c r="Y530" s="28"/>
      <c r="Z530" s="28"/>
      <c r="AA530" s="77"/>
      <c r="AB530" s="77"/>
      <c r="AC530" s="28"/>
      <c r="AD530" s="74"/>
      <c r="AE530" s="36"/>
      <c r="AF530" s="28"/>
      <c r="AG530" s="28"/>
      <c r="AH530" s="28"/>
      <c r="AI530" s="28"/>
      <c r="AJ530" s="28"/>
      <c r="AK530" s="28"/>
      <c r="AL530" s="18"/>
      <c r="AM530" s="18"/>
      <c r="AN530" s="18"/>
      <c r="AO530" s="227"/>
      <c r="AP530" s="212"/>
      <c r="AQ530" s="212"/>
      <c r="AR530" s="212"/>
      <c r="AS530" s="84"/>
      <c r="AT530" s="84"/>
      <c r="AU530" s="85"/>
      <c r="AV530" s="94"/>
      <c r="AW530" s="94"/>
      <c r="AX530" s="94"/>
      <c r="AY530" s="94"/>
      <c r="AZ530" s="94"/>
      <c r="BA530" s="94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</row>
    <row r="531" ht="12.75" customHeight="1">
      <c r="A531" s="18"/>
      <c r="B531" s="18"/>
      <c r="C531" s="1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9"/>
      <c r="R531" s="28"/>
      <c r="S531" s="28"/>
      <c r="T531" s="28"/>
      <c r="U531" s="28"/>
      <c r="V531" s="70"/>
      <c r="W531" s="70"/>
      <c r="X531" s="149"/>
      <c r="Y531" s="28"/>
      <c r="Z531" s="28"/>
      <c r="AA531" s="77"/>
      <c r="AB531" s="77"/>
      <c r="AC531" s="28"/>
      <c r="AD531" s="74"/>
      <c r="AE531" s="36"/>
      <c r="AF531" s="28"/>
      <c r="AG531" s="28"/>
      <c r="AH531" s="28"/>
      <c r="AI531" s="28"/>
      <c r="AJ531" s="28"/>
      <c r="AK531" s="28"/>
      <c r="AL531" s="18"/>
      <c r="AM531" s="18"/>
      <c r="AN531" s="18"/>
      <c r="AO531" s="227"/>
      <c r="AP531" s="212"/>
      <c r="AQ531" s="212"/>
      <c r="AR531" s="212"/>
      <c r="AS531" s="84"/>
      <c r="AT531" s="84"/>
      <c r="AU531" s="85"/>
      <c r="AV531" s="94"/>
      <c r="AW531" s="94"/>
      <c r="AX531" s="94"/>
      <c r="AY531" s="94"/>
      <c r="AZ531" s="94"/>
      <c r="BA531" s="94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</row>
    <row r="532" ht="12.75" customHeight="1">
      <c r="A532" s="18"/>
      <c r="B532" s="18"/>
      <c r="C532" s="1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9"/>
      <c r="R532" s="28"/>
      <c r="S532" s="28"/>
      <c r="T532" s="28"/>
      <c r="U532" s="28"/>
      <c r="V532" s="70"/>
      <c r="W532" s="70"/>
      <c r="X532" s="149"/>
      <c r="Y532" s="28"/>
      <c r="Z532" s="28"/>
      <c r="AA532" s="77"/>
      <c r="AB532" s="77"/>
      <c r="AC532" s="28"/>
      <c r="AD532" s="74"/>
      <c r="AE532" s="36"/>
      <c r="AF532" s="28"/>
      <c r="AG532" s="28"/>
      <c r="AH532" s="28"/>
      <c r="AI532" s="28"/>
      <c r="AJ532" s="28"/>
      <c r="AK532" s="28"/>
      <c r="AL532" s="18"/>
      <c r="AM532" s="18"/>
      <c r="AN532" s="18"/>
      <c r="AO532" s="227"/>
      <c r="AP532" s="212"/>
      <c r="AQ532" s="212"/>
      <c r="AR532" s="212"/>
      <c r="AS532" s="84"/>
      <c r="AT532" s="84"/>
      <c r="AU532" s="85"/>
      <c r="AV532" s="94"/>
      <c r="AW532" s="94"/>
      <c r="AX532" s="94"/>
      <c r="AY532" s="94"/>
      <c r="AZ532" s="94"/>
      <c r="BA532" s="94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</row>
    <row r="533" ht="12.75" customHeight="1">
      <c r="A533" s="18"/>
      <c r="B533" s="18"/>
      <c r="C533" s="1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9"/>
      <c r="R533" s="28"/>
      <c r="S533" s="28"/>
      <c r="T533" s="28"/>
      <c r="U533" s="28"/>
      <c r="V533" s="70"/>
      <c r="W533" s="70"/>
      <c r="X533" s="149"/>
      <c r="Y533" s="28"/>
      <c r="Z533" s="28"/>
      <c r="AA533" s="77"/>
      <c r="AB533" s="77"/>
      <c r="AC533" s="28"/>
      <c r="AD533" s="74"/>
      <c r="AE533" s="36"/>
      <c r="AF533" s="28"/>
      <c r="AG533" s="28"/>
      <c r="AH533" s="28"/>
      <c r="AI533" s="28"/>
      <c r="AJ533" s="28"/>
      <c r="AK533" s="28"/>
      <c r="AL533" s="18"/>
      <c r="AM533" s="18"/>
      <c r="AN533" s="18"/>
      <c r="AO533" s="227"/>
      <c r="AP533" s="212"/>
      <c r="AQ533" s="212"/>
      <c r="AR533" s="212"/>
      <c r="AS533" s="84"/>
      <c r="AT533" s="84"/>
      <c r="AU533" s="85"/>
      <c r="AV533" s="94"/>
      <c r="AW533" s="94"/>
      <c r="AX533" s="94"/>
      <c r="AY533" s="94"/>
      <c r="AZ533" s="94"/>
      <c r="BA533" s="94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</row>
    <row r="534" ht="12.75" customHeight="1">
      <c r="A534" s="18"/>
      <c r="B534" s="18"/>
      <c r="C534" s="1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9"/>
      <c r="R534" s="28"/>
      <c r="S534" s="28"/>
      <c r="T534" s="28"/>
      <c r="U534" s="28"/>
      <c r="V534" s="70"/>
      <c r="W534" s="70"/>
      <c r="X534" s="149"/>
      <c r="Y534" s="28"/>
      <c r="Z534" s="28"/>
      <c r="AA534" s="77"/>
      <c r="AB534" s="77"/>
      <c r="AC534" s="28"/>
      <c r="AD534" s="74"/>
      <c r="AE534" s="36"/>
      <c r="AF534" s="28"/>
      <c r="AG534" s="28"/>
      <c r="AH534" s="28"/>
      <c r="AI534" s="28"/>
      <c r="AJ534" s="28"/>
      <c r="AK534" s="28"/>
      <c r="AL534" s="18"/>
      <c r="AM534" s="18"/>
      <c r="AN534" s="18"/>
      <c r="AO534" s="227"/>
      <c r="AP534" s="212"/>
      <c r="AQ534" s="212"/>
      <c r="AR534" s="212"/>
      <c r="AS534" s="84"/>
      <c r="AT534" s="84"/>
      <c r="AU534" s="85"/>
      <c r="AV534" s="94"/>
      <c r="AW534" s="94"/>
      <c r="AX534" s="94"/>
      <c r="AY534" s="94"/>
      <c r="AZ534" s="94"/>
      <c r="BA534" s="94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</row>
    <row r="535" ht="12.75" customHeight="1">
      <c r="A535" s="18"/>
      <c r="B535" s="18"/>
      <c r="C535" s="1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9"/>
      <c r="R535" s="28"/>
      <c r="S535" s="28"/>
      <c r="T535" s="28"/>
      <c r="U535" s="28"/>
      <c r="V535" s="70"/>
      <c r="W535" s="70"/>
      <c r="X535" s="149"/>
      <c r="Y535" s="28"/>
      <c r="Z535" s="28"/>
      <c r="AA535" s="77"/>
      <c r="AB535" s="77"/>
      <c r="AC535" s="28"/>
      <c r="AD535" s="74"/>
      <c r="AE535" s="36"/>
      <c r="AF535" s="28"/>
      <c r="AG535" s="28"/>
      <c r="AH535" s="28"/>
      <c r="AI535" s="28"/>
      <c r="AJ535" s="28"/>
      <c r="AK535" s="28"/>
      <c r="AL535" s="18"/>
      <c r="AM535" s="18"/>
      <c r="AN535" s="18"/>
      <c r="AO535" s="227"/>
      <c r="AP535" s="212"/>
      <c r="AQ535" s="212"/>
      <c r="AR535" s="212"/>
      <c r="AS535" s="84"/>
      <c r="AT535" s="84"/>
      <c r="AU535" s="85"/>
      <c r="AV535" s="94"/>
      <c r="AW535" s="94"/>
      <c r="AX535" s="94"/>
      <c r="AY535" s="94"/>
      <c r="AZ535" s="94"/>
      <c r="BA535" s="94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</row>
    <row r="536" ht="12.75" customHeight="1">
      <c r="A536" s="18"/>
      <c r="B536" s="18"/>
      <c r="C536" s="1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9"/>
      <c r="R536" s="28"/>
      <c r="S536" s="28"/>
      <c r="T536" s="28"/>
      <c r="U536" s="28"/>
      <c r="V536" s="70"/>
      <c r="W536" s="70"/>
      <c r="X536" s="149"/>
      <c r="Y536" s="28"/>
      <c r="Z536" s="28"/>
      <c r="AA536" s="77"/>
      <c r="AB536" s="77"/>
      <c r="AC536" s="28"/>
      <c r="AD536" s="74"/>
      <c r="AE536" s="36"/>
      <c r="AF536" s="28"/>
      <c r="AG536" s="28"/>
      <c r="AH536" s="28"/>
      <c r="AI536" s="28"/>
      <c r="AJ536" s="28"/>
      <c r="AK536" s="28"/>
      <c r="AL536" s="18"/>
      <c r="AM536" s="18"/>
      <c r="AN536" s="18"/>
      <c r="AO536" s="227"/>
      <c r="AP536" s="212"/>
      <c r="AQ536" s="212"/>
      <c r="AR536" s="212"/>
      <c r="AS536" s="84"/>
      <c r="AT536" s="84"/>
      <c r="AU536" s="85"/>
      <c r="AV536" s="94"/>
      <c r="AW536" s="94"/>
      <c r="AX536" s="94"/>
      <c r="AY536" s="94"/>
      <c r="AZ536" s="94"/>
      <c r="BA536" s="94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</row>
    <row r="537" ht="12.75" customHeight="1">
      <c r="A537" s="18"/>
      <c r="B537" s="18"/>
      <c r="C537" s="1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9"/>
      <c r="R537" s="28"/>
      <c r="S537" s="28"/>
      <c r="T537" s="28"/>
      <c r="U537" s="28"/>
      <c r="V537" s="70"/>
      <c r="W537" s="70"/>
      <c r="X537" s="149"/>
      <c r="Y537" s="28"/>
      <c r="Z537" s="28"/>
      <c r="AA537" s="77"/>
      <c r="AB537" s="77"/>
      <c r="AC537" s="28"/>
      <c r="AD537" s="74"/>
      <c r="AE537" s="36"/>
      <c r="AF537" s="28"/>
      <c r="AG537" s="28"/>
      <c r="AH537" s="28"/>
      <c r="AI537" s="28"/>
      <c r="AJ537" s="28"/>
      <c r="AK537" s="28"/>
      <c r="AL537" s="18"/>
      <c r="AM537" s="18"/>
      <c r="AN537" s="18"/>
      <c r="AO537" s="227"/>
      <c r="AP537" s="212"/>
      <c r="AQ537" s="212"/>
      <c r="AR537" s="212"/>
      <c r="AS537" s="84"/>
      <c r="AT537" s="84"/>
      <c r="AU537" s="85"/>
      <c r="AV537" s="94"/>
      <c r="AW537" s="94"/>
      <c r="AX537" s="94"/>
      <c r="AY537" s="94"/>
      <c r="AZ537" s="94"/>
      <c r="BA537" s="94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</row>
    <row r="538" ht="12.75" customHeight="1">
      <c r="A538" s="18"/>
      <c r="B538" s="18"/>
      <c r="C538" s="1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9"/>
      <c r="R538" s="28"/>
      <c r="S538" s="28"/>
      <c r="T538" s="28"/>
      <c r="U538" s="28"/>
      <c r="V538" s="70"/>
      <c r="W538" s="70"/>
      <c r="X538" s="149"/>
      <c r="Y538" s="28"/>
      <c r="Z538" s="28"/>
      <c r="AA538" s="77"/>
      <c r="AB538" s="77"/>
      <c r="AC538" s="28"/>
      <c r="AD538" s="74"/>
      <c r="AE538" s="36"/>
      <c r="AF538" s="28"/>
      <c r="AG538" s="28"/>
      <c r="AH538" s="28"/>
      <c r="AI538" s="28"/>
      <c r="AJ538" s="28"/>
      <c r="AK538" s="28"/>
      <c r="AL538" s="18"/>
      <c r="AM538" s="18"/>
      <c r="AN538" s="18"/>
      <c r="AO538" s="227"/>
      <c r="AP538" s="212"/>
      <c r="AQ538" s="212"/>
      <c r="AR538" s="212"/>
      <c r="AS538" s="84"/>
      <c r="AT538" s="84"/>
      <c r="AU538" s="85"/>
      <c r="AV538" s="94"/>
      <c r="AW538" s="94"/>
      <c r="AX538" s="94"/>
      <c r="AY538" s="94"/>
      <c r="AZ538" s="94"/>
      <c r="BA538" s="94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</row>
    <row r="539" ht="12.75" customHeight="1">
      <c r="A539" s="18"/>
      <c r="B539" s="18"/>
      <c r="C539" s="1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9"/>
      <c r="R539" s="28"/>
      <c r="S539" s="28"/>
      <c r="T539" s="28"/>
      <c r="U539" s="28"/>
      <c r="V539" s="70"/>
      <c r="W539" s="70"/>
      <c r="X539" s="149"/>
      <c r="Y539" s="28"/>
      <c r="Z539" s="28"/>
      <c r="AA539" s="77"/>
      <c r="AB539" s="77"/>
      <c r="AC539" s="28"/>
      <c r="AD539" s="74"/>
      <c r="AE539" s="36"/>
      <c r="AF539" s="28"/>
      <c r="AG539" s="28"/>
      <c r="AH539" s="28"/>
      <c r="AI539" s="28"/>
      <c r="AJ539" s="28"/>
      <c r="AK539" s="28"/>
      <c r="AL539" s="18"/>
      <c r="AM539" s="18"/>
      <c r="AN539" s="18"/>
      <c r="AO539" s="227"/>
      <c r="AP539" s="212"/>
      <c r="AQ539" s="212"/>
      <c r="AR539" s="212"/>
      <c r="AS539" s="84"/>
      <c r="AT539" s="84"/>
      <c r="AU539" s="85"/>
      <c r="AV539" s="94"/>
      <c r="AW539" s="94"/>
      <c r="AX539" s="94"/>
      <c r="AY539" s="94"/>
      <c r="AZ539" s="94"/>
      <c r="BA539" s="94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</row>
    <row r="540" ht="12.75" customHeight="1">
      <c r="A540" s="18"/>
      <c r="B540" s="18"/>
      <c r="C540" s="1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9"/>
      <c r="R540" s="28"/>
      <c r="S540" s="28"/>
      <c r="T540" s="28"/>
      <c r="U540" s="28"/>
      <c r="V540" s="70"/>
      <c r="W540" s="70"/>
      <c r="X540" s="149"/>
      <c r="Y540" s="28"/>
      <c r="Z540" s="28"/>
      <c r="AA540" s="77"/>
      <c r="AB540" s="77"/>
      <c r="AC540" s="28"/>
      <c r="AD540" s="74"/>
      <c r="AE540" s="36"/>
      <c r="AF540" s="28"/>
      <c r="AG540" s="28"/>
      <c r="AH540" s="28"/>
      <c r="AI540" s="28"/>
      <c r="AJ540" s="28"/>
      <c r="AK540" s="28"/>
      <c r="AL540" s="18"/>
      <c r="AM540" s="18"/>
      <c r="AN540" s="18"/>
      <c r="AO540" s="227"/>
      <c r="AP540" s="212"/>
      <c r="AQ540" s="212"/>
      <c r="AR540" s="212"/>
      <c r="AS540" s="84"/>
      <c r="AT540" s="84"/>
      <c r="AU540" s="85"/>
      <c r="AV540" s="94"/>
      <c r="AW540" s="94"/>
      <c r="AX540" s="94"/>
      <c r="AY540" s="94"/>
      <c r="AZ540" s="94"/>
      <c r="BA540" s="94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</row>
    <row r="541" ht="12.75" customHeight="1">
      <c r="A541" s="18"/>
      <c r="B541" s="18"/>
      <c r="C541" s="1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9"/>
      <c r="R541" s="28"/>
      <c r="S541" s="28"/>
      <c r="T541" s="28"/>
      <c r="U541" s="28"/>
      <c r="V541" s="70"/>
      <c r="W541" s="70"/>
      <c r="X541" s="149"/>
      <c r="Y541" s="28"/>
      <c r="Z541" s="28"/>
      <c r="AA541" s="77"/>
      <c r="AB541" s="77"/>
      <c r="AC541" s="28"/>
      <c r="AD541" s="74"/>
      <c r="AE541" s="36"/>
      <c r="AF541" s="28"/>
      <c r="AG541" s="28"/>
      <c r="AH541" s="28"/>
      <c r="AI541" s="28"/>
      <c r="AJ541" s="28"/>
      <c r="AK541" s="28"/>
      <c r="AL541" s="18"/>
      <c r="AM541" s="18"/>
      <c r="AN541" s="18"/>
      <c r="AO541" s="227"/>
      <c r="AP541" s="212"/>
      <c r="AQ541" s="212"/>
      <c r="AR541" s="212"/>
      <c r="AS541" s="84"/>
      <c r="AT541" s="84"/>
      <c r="AU541" s="85"/>
      <c r="AV541" s="94"/>
      <c r="AW541" s="94"/>
      <c r="AX541" s="94"/>
      <c r="AY541" s="94"/>
      <c r="AZ541" s="94"/>
      <c r="BA541" s="94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</row>
    <row r="542" ht="12.75" customHeight="1">
      <c r="A542" s="18"/>
      <c r="B542" s="18"/>
      <c r="C542" s="1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9"/>
      <c r="R542" s="28"/>
      <c r="S542" s="28"/>
      <c r="T542" s="28"/>
      <c r="U542" s="28"/>
      <c r="V542" s="70"/>
      <c r="W542" s="70"/>
      <c r="X542" s="149"/>
      <c r="Y542" s="28"/>
      <c r="Z542" s="28"/>
      <c r="AA542" s="77"/>
      <c r="AB542" s="77"/>
      <c r="AC542" s="28"/>
      <c r="AD542" s="74"/>
      <c r="AE542" s="36"/>
      <c r="AF542" s="28"/>
      <c r="AG542" s="28"/>
      <c r="AH542" s="28"/>
      <c r="AI542" s="28"/>
      <c r="AJ542" s="28"/>
      <c r="AK542" s="28"/>
      <c r="AL542" s="18"/>
      <c r="AM542" s="18"/>
      <c r="AN542" s="18"/>
      <c r="AO542" s="227"/>
      <c r="AP542" s="212"/>
      <c r="AQ542" s="212"/>
      <c r="AR542" s="212"/>
      <c r="AS542" s="84"/>
      <c r="AT542" s="84"/>
      <c r="AU542" s="85"/>
      <c r="AV542" s="94"/>
      <c r="AW542" s="94"/>
      <c r="AX542" s="94"/>
      <c r="AY542" s="94"/>
      <c r="AZ542" s="94"/>
      <c r="BA542" s="94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</row>
    <row r="543" ht="12.75" customHeight="1">
      <c r="A543" s="18"/>
      <c r="B543" s="18"/>
      <c r="C543" s="1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9"/>
      <c r="R543" s="28"/>
      <c r="S543" s="28"/>
      <c r="T543" s="28"/>
      <c r="U543" s="28"/>
      <c r="V543" s="70"/>
      <c r="W543" s="70"/>
      <c r="X543" s="149"/>
      <c r="Y543" s="28"/>
      <c r="Z543" s="28"/>
      <c r="AA543" s="77"/>
      <c r="AB543" s="77"/>
      <c r="AC543" s="28"/>
      <c r="AD543" s="74"/>
      <c r="AE543" s="36"/>
      <c r="AF543" s="28"/>
      <c r="AG543" s="28"/>
      <c r="AH543" s="28"/>
      <c r="AI543" s="28"/>
      <c r="AJ543" s="28"/>
      <c r="AK543" s="28"/>
      <c r="AL543" s="18"/>
      <c r="AM543" s="18"/>
      <c r="AN543" s="18"/>
      <c r="AO543" s="227"/>
      <c r="AP543" s="212"/>
      <c r="AQ543" s="212"/>
      <c r="AR543" s="212"/>
      <c r="AS543" s="84"/>
      <c r="AT543" s="84"/>
      <c r="AU543" s="85"/>
      <c r="AV543" s="94"/>
      <c r="AW543" s="94"/>
      <c r="AX543" s="94"/>
      <c r="AY543" s="94"/>
      <c r="AZ543" s="94"/>
      <c r="BA543" s="94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</row>
    <row r="544" ht="12.75" customHeight="1">
      <c r="A544" s="18"/>
      <c r="B544" s="18"/>
      <c r="C544" s="1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9"/>
      <c r="R544" s="28"/>
      <c r="S544" s="28"/>
      <c r="T544" s="28"/>
      <c r="U544" s="28"/>
      <c r="V544" s="70"/>
      <c r="W544" s="70"/>
      <c r="X544" s="149"/>
      <c r="Y544" s="28"/>
      <c r="Z544" s="28"/>
      <c r="AA544" s="77"/>
      <c r="AB544" s="77"/>
      <c r="AC544" s="28"/>
      <c r="AD544" s="74"/>
      <c r="AE544" s="36"/>
      <c r="AF544" s="28"/>
      <c r="AG544" s="28"/>
      <c r="AH544" s="28"/>
      <c r="AI544" s="28"/>
      <c r="AJ544" s="28"/>
      <c r="AK544" s="28"/>
      <c r="AL544" s="18"/>
      <c r="AM544" s="18"/>
      <c r="AN544" s="18"/>
      <c r="AO544" s="227"/>
      <c r="AP544" s="212"/>
      <c r="AQ544" s="212"/>
      <c r="AR544" s="212"/>
      <c r="AS544" s="84"/>
      <c r="AT544" s="84"/>
      <c r="AU544" s="85"/>
      <c r="AV544" s="94"/>
      <c r="AW544" s="94"/>
      <c r="AX544" s="94"/>
      <c r="AY544" s="94"/>
      <c r="AZ544" s="94"/>
      <c r="BA544" s="94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</row>
    <row r="545" ht="12.75" customHeight="1">
      <c r="A545" s="18"/>
      <c r="B545" s="18"/>
      <c r="C545" s="1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9"/>
      <c r="R545" s="28"/>
      <c r="S545" s="28"/>
      <c r="T545" s="28"/>
      <c r="U545" s="28"/>
      <c r="V545" s="70"/>
      <c r="W545" s="70"/>
      <c r="X545" s="149"/>
      <c r="Y545" s="28"/>
      <c r="Z545" s="28"/>
      <c r="AA545" s="77"/>
      <c r="AB545" s="77"/>
      <c r="AC545" s="28"/>
      <c r="AD545" s="74"/>
      <c r="AE545" s="36"/>
      <c r="AF545" s="28"/>
      <c r="AG545" s="28"/>
      <c r="AH545" s="28"/>
      <c r="AI545" s="28"/>
      <c r="AJ545" s="28"/>
      <c r="AK545" s="28"/>
      <c r="AL545" s="18"/>
      <c r="AM545" s="18"/>
      <c r="AN545" s="18"/>
      <c r="AO545" s="227"/>
      <c r="AP545" s="212"/>
      <c r="AQ545" s="212"/>
      <c r="AR545" s="212"/>
      <c r="AS545" s="84"/>
      <c r="AT545" s="84"/>
      <c r="AU545" s="85"/>
      <c r="AV545" s="94"/>
      <c r="AW545" s="94"/>
      <c r="AX545" s="94"/>
      <c r="AY545" s="94"/>
      <c r="AZ545" s="94"/>
      <c r="BA545" s="94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</row>
    <row r="546" ht="12.75" customHeight="1">
      <c r="A546" s="18"/>
      <c r="B546" s="18"/>
      <c r="C546" s="1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9"/>
      <c r="R546" s="28"/>
      <c r="S546" s="28"/>
      <c r="T546" s="28"/>
      <c r="U546" s="28"/>
      <c r="V546" s="70"/>
      <c r="W546" s="70"/>
      <c r="X546" s="149"/>
      <c r="Y546" s="28"/>
      <c r="Z546" s="28"/>
      <c r="AA546" s="77"/>
      <c r="AB546" s="77"/>
      <c r="AC546" s="28"/>
      <c r="AD546" s="74"/>
      <c r="AE546" s="36"/>
      <c r="AF546" s="28"/>
      <c r="AG546" s="28"/>
      <c r="AH546" s="28"/>
      <c r="AI546" s="28"/>
      <c r="AJ546" s="28"/>
      <c r="AK546" s="28"/>
      <c r="AL546" s="18"/>
      <c r="AM546" s="18"/>
      <c r="AN546" s="18"/>
      <c r="AO546" s="227"/>
      <c r="AP546" s="212"/>
      <c r="AQ546" s="212"/>
      <c r="AR546" s="212"/>
      <c r="AS546" s="84"/>
      <c r="AT546" s="84"/>
      <c r="AU546" s="85"/>
      <c r="AV546" s="94"/>
      <c r="AW546" s="94"/>
      <c r="AX546" s="94"/>
      <c r="AY546" s="94"/>
      <c r="AZ546" s="94"/>
      <c r="BA546" s="94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</row>
    <row r="547" ht="12.75" customHeight="1">
      <c r="A547" s="18"/>
      <c r="B547" s="18"/>
      <c r="C547" s="1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9"/>
      <c r="R547" s="28"/>
      <c r="S547" s="28"/>
      <c r="T547" s="28"/>
      <c r="U547" s="28"/>
      <c r="V547" s="70"/>
      <c r="W547" s="70"/>
      <c r="X547" s="149"/>
      <c r="Y547" s="28"/>
      <c r="Z547" s="28"/>
      <c r="AA547" s="77"/>
      <c r="AB547" s="77"/>
      <c r="AC547" s="28"/>
      <c r="AD547" s="74"/>
      <c r="AE547" s="36"/>
      <c r="AF547" s="28"/>
      <c r="AG547" s="28"/>
      <c r="AH547" s="28"/>
      <c r="AI547" s="28"/>
      <c r="AJ547" s="28"/>
      <c r="AK547" s="28"/>
      <c r="AL547" s="18"/>
      <c r="AM547" s="18"/>
      <c r="AN547" s="18"/>
      <c r="AO547" s="227"/>
      <c r="AP547" s="212"/>
      <c r="AQ547" s="212"/>
      <c r="AR547" s="212"/>
      <c r="AS547" s="84"/>
      <c r="AT547" s="84"/>
      <c r="AU547" s="85"/>
      <c r="AV547" s="94"/>
      <c r="AW547" s="94"/>
      <c r="AX547" s="94"/>
      <c r="AY547" s="94"/>
      <c r="AZ547" s="94"/>
      <c r="BA547" s="94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</row>
    <row r="548" ht="12.75" customHeight="1">
      <c r="A548" s="18"/>
      <c r="B548" s="18"/>
      <c r="C548" s="1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9"/>
      <c r="R548" s="28"/>
      <c r="S548" s="28"/>
      <c r="T548" s="28"/>
      <c r="U548" s="28"/>
      <c r="V548" s="70"/>
      <c r="W548" s="70"/>
      <c r="X548" s="149"/>
      <c r="Y548" s="28"/>
      <c r="Z548" s="28"/>
      <c r="AA548" s="77"/>
      <c r="AB548" s="77"/>
      <c r="AC548" s="28"/>
      <c r="AD548" s="74"/>
      <c r="AE548" s="36"/>
      <c r="AF548" s="28"/>
      <c r="AG548" s="28"/>
      <c r="AH548" s="28"/>
      <c r="AI548" s="28"/>
      <c r="AJ548" s="28"/>
      <c r="AK548" s="28"/>
      <c r="AL548" s="18"/>
      <c r="AM548" s="18"/>
      <c r="AN548" s="18"/>
      <c r="AO548" s="227"/>
      <c r="AP548" s="212"/>
      <c r="AQ548" s="212"/>
      <c r="AR548" s="212"/>
      <c r="AS548" s="84"/>
      <c r="AT548" s="84"/>
      <c r="AU548" s="85"/>
      <c r="AV548" s="94"/>
      <c r="AW548" s="94"/>
      <c r="AX548" s="94"/>
      <c r="AY548" s="94"/>
      <c r="AZ548" s="94"/>
      <c r="BA548" s="94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</row>
    <row r="549" ht="12.75" customHeight="1">
      <c r="A549" s="18"/>
      <c r="B549" s="18"/>
      <c r="C549" s="1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9"/>
      <c r="R549" s="28"/>
      <c r="S549" s="28"/>
      <c r="T549" s="28"/>
      <c r="U549" s="28"/>
      <c r="V549" s="70"/>
      <c r="W549" s="70"/>
      <c r="X549" s="149"/>
      <c r="Y549" s="28"/>
      <c r="Z549" s="28"/>
      <c r="AA549" s="77"/>
      <c r="AB549" s="77"/>
      <c r="AC549" s="28"/>
      <c r="AD549" s="74"/>
      <c r="AE549" s="36"/>
      <c r="AF549" s="28"/>
      <c r="AG549" s="28"/>
      <c r="AH549" s="28"/>
      <c r="AI549" s="28"/>
      <c r="AJ549" s="28"/>
      <c r="AK549" s="28"/>
      <c r="AL549" s="18"/>
      <c r="AM549" s="18"/>
      <c r="AN549" s="18"/>
      <c r="AO549" s="227"/>
      <c r="AP549" s="212"/>
      <c r="AQ549" s="212"/>
      <c r="AR549" s="212"/>
      <c r="AS549" s="84"/>
      <c r="AT549" s="84"/>
      <c r="AU549" s="85"/>
      <c r="AV549" s="94"/>
      <c r="AW549" s="94"/>
      <c r="AX549" s="94"/>
      <c r="AY549" s="94"/>
      <c r="AZ549" s="94"/>
      <c r="BA549" s="94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</row>
    <row r="550" ht="12.75" customHeight="1">
      <c r="A550" s="18"/>
      <c r="B550" s="18"/>
      <c r="C550" s="1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9"/>
      <c r="R550" s="28"/>
      <c r="S550" s="28"/>
      <c r="T550" s="28"/>
      <c r="U550" s="28"/>
      <c r="V550" s="70"/>
      <c r="W550" s="70"/>
      <c r="X550" s="149"/>
      <c r="Y550" s="28"/>
      <c r="Z550" s="28"/>
      <c r="AA550" s="77"/>
      <c r="AB550" s="77"/>
      <c r="AC550" s="28"/>
      <c r="AD550" s="74"/>
      <c r="AE550" s="36"/>
      <c r="AF550" s="28"/>
      <c r="AG550" s="28"/>
      <c r="AH550" s="28"/>
      <c r="AI550" s="28"/>
      <c r="AJ550" s="28"/>
      <c r="AK550" s="28"/>
      <c r="AL550" s="18"/>
      <c r="AM550" s="18"/>
      <c r="AN550" s="18"/>
      <c r="AO550" s="227"/>
      <c r="AP550" s="212"/>
      <c r="AQ550" s="212"/>
      <c r="AR550" s="212"/>
      <c r="AS550" s="84"/>
      <c r="AT550" s="84"/>
      <c r="AU550" s="85"/>
      <c r="AV550" s="94"/>
      <c r="AW550" s="94"/>
      <c r="AX550" s="94"/>
      <c r="AY550" s="94"/>
      <c r="AZ550" s="94"/>
      <c r="BA550" s="94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</row>
    <row r="551" ht="12.75" customHeight="1">
      <c r="A551" s="18"/>
      <c r="B551" s="18"/>
      <c r="C551" s="1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9"/>
      <c r="R551" s="28"/>
      <c r="S551" s="28"/>
      <c r="T551" s="28"/>
      <c r="U551" s="28"/>
      <c r="V551" s="70"/>
      <c r="W551" s="70"/>
      <c r="X551" s="149"/>
      <c r="Y551" s="28"/>
      <c r="Z551" s="28"/>
      <c r="AA551" s="77"/>
      <c r="AB551" s="77"/>
      <c r="AC551" s="28"/>
      <c r="AD551" s="74"/>
      <c r="AE551" s="36"/>
      <c r="AF551" s="28"/>
      <c r="AG551" s="28"/>
      <c r="AH551" s="28"/>
      <c r="AI551" s="28"/>
      <c r="AJ551" s="28"/>
      <c r="AK551" s="28"/>
      <c r="AL551" s="18"/>
      <c r="AM551" s="18"/>
      <c r="AN551" s="18"/>
      <c r="AO551" s="227"/>
      <c r="AP551" s="212"/>
      <c r="AQ551" s="212"/>
      <c r="AR551" s="212"/>
      <c r="AS551" s="84"/>
      <c r="AT551" s="84"/>
      <c r="AU551" s="85"/>
      <c r="AV551" s="94"/>
      <c r="AW551" s="94"/>
      <c r="AX551" s="94"/>
      <c r="AY551" s="94"/>
      <c r="AZ551" s="94"/>
      <c r="BA551" s="94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</row>
    <row r="552" ht="12.75" customHeight="1">
      <c r="A552" s="18"/>
      <c r="B552" s="18"/>
      <c r="C552" s="1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9"/>
      <c r="R552" s="28"/>
      <c r="S552" s="28"/>
      <c r="T552" s="28"/>
      <c r="U552" s="28"/>
      <c r="V552" s="70"/>
      <c r="W552" s="70"/>
      <c r="X552" s="149"/>
      <c r="Y552" s="28"/>
      <c r="Z552" s="28"/>
      <c r="AA552" s="77"/>
      <c r="AB552" s="77"/>
      <c r="AC552" s="28"/>
      <c r="AD552" s="74"/>
      <c r="AE552" s="36"/>
      <c r="AF552" s="28"/>
      <c r="AG552" s="28"/>
      <c r="AH552" s="28"/>
      <c r="AI552" s="28"/>
      <c r="AJ552" s="28"/>
      <c r="AK552" s="28"/>
      <c r="AL552" s="18"/>
      <c r="AM552" s="18"/>
      <c r="AN552" s="18"/>
      <c r="AO552" s="227"/>
      <c r="AP552" s="212"/>
      <c r="AQ552" s="212"/>
      <c r="AR552" s="212"/>
      <c r="AS552" s="84"/>
      <c r="AT552" s="84"/>
      <c r="AU552" s="85"/>
      <c r="AV552" s="94"/>
      <c r="AW552" s="94"/>
      <c r="AX552" s="94"/>
      <c r="AY552" s="94"/>
      <c r="AZ552" s="94"/>
      <c r="BA552" s="94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</row>
    <row r="553" ht="12.75" customHeight="1">
      <c r="A553" s="18"/>
      <c r="B553" s="18"/>
      <c r="C553" s="1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9"/>
      <c r="R553" s="28"/>
      <c r="S553" s="28"/>
      <c r="T553" s="28"/>
      <c r="U553" s="28"/>
      <c r="V553" s="70"/>
      <c r="W553" s="70"/>
      <c r="X553" s="149"/>
      <c r="Y553" s="28"/>
      <c r="Z553" s="28"/>
      <c r="AA553" s="77"/>
      <c r="AB553" s="77"/>
      <c r="AC553" s="28"/>
      <c r="AD553" s="74"/>
      <c r="AE553" s="36"/>
      <c r="AF553" s="28"/>
      <c r="AG553" s="28"/>
      <c r="AH553" s="28"/>
      <c r="AI553" s="28"/>
      <c r="AJ553" s="28"/>
      <c r="AK553" s="28"/>
      <c r="AL553" s="18"/>
      <c r="AM553" s="18"/>
      <c r="AN553" s="18"/>
      <c r="AO553" s="227"/>
      <c r="AP553" s="212"/>
      <c r="AQ553" s="212"/>
      <c r="AR553" s="212"/>
      <c r="AS553" s="84"/>
      <c r="AT553" s="84"/>
      <c r="AU553" s="85"/>
      <c r="AV553" s="94"/>
      <c r="AW553" s="94"/>
      <c r="AX553" s="94"/>
      <c r="AY553" s="94"/>
      <c r="AZ553" s="94"/>
      <c r="BA553" s="94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</row>
    <row r="554" ht="12.75" customHeight="1">
      <c r="A554" s="18"/>
      <c r="B554" s="18"/>
      <c r="C554" s="1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9"/>
      <c r="R554" s="28"/>
      <c r="S554" s="28"/>
      <c r="T554" s="28"/>
      <c r="U554" s="28"/>
      <c r="V554" s="70"/>
      <c r="W554" s="70"/>
      <c r="X554" s="149"/>
      <c r="Y554" s="28"/>
      <c r="Z554" s="28"/>
      <c r="AA554" s="77"/>
      <c r="AB554" s="77"/>
      <c r="AC554" s="28"/>
      <c r="AD554" s="74"/>
      <c r="AE554" s="36"/>
      <c r="AF554" s="28"/>
      <c r="AG554" s="28"/>
      <c r="AH554" s="28"/>
      <c r="AI554" s="28"/>
      <c r="AJ554" s="28"/>
      <c r="AK554" s="28"/>
      <c r="AL554" s="18"/>
      <c r="AM554" s="18"/>
      <c r="AN554" s="18"/>
      <c r="AO554" s="227"/>
      <c r="AP554" s="212"/>
      <c r="AQ554" s="212"/>
      <c r="AR554" s="212"/>
      <c r="AS554" s="84"/>
      <c r="AT554" s="84"/>
      <c r="AU554" s="85"/>
      <c r="AV554" s="94"/>
      <c r="AW554" s="94"/>
      <c r="AX554" s="94"/>
      <c r="AY554" s="94"/>
      <c r="AZ554" s="94"/>
      <c r="BA554" s="94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</row>
    <row r="555" ht="12.75" customHeight="1">
      <c r="A555" s="18"/>
      <c r="B555" s="18"/>
      <c r="C555" s="1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9"/>
      <c r="R555" s="28"/>
      <c r="S555" s="28"/>
      <c r="T555" s="28"/>
      <c r="U555" s="28"/>
      <c r="V555" s="70"/>
      <c r="W555" s="70"/>
      <c r="X555" s="149"/>
      <c r="Y555" s="28"/>
      <c r="Z555" s="28"/>
      <c r="AA555" s="77"/>
      <c r="AB555" s="77"/>
      <c r="AC555" s="28"/>
      <c r="AD555" s="74"/>
      <c r="AE555" s="36"/>
      <c r="AF555" s="28"/>
      <c r="AG555" s="28"/>
      <c r="AH555" s="28"/>
      <c r="AI555" s="28"/>
      <c r="AJ555" s="28"/>
      <c r="AK555" s="28"/>
      <c r="AL555" s="18"/>
      <c r="AM555" s="18"/>
      <c r="AN555" s="18"/>
      <c r="AO555" s="227"/>
      <c r="AP555" s="212"/>
      <c r="AQ555" s="212"/>
      <c r="AR555" s="212"/>
      <c r="AS555" s="84"/>
      <c r="AT555" s="84"/>
      <c r="AU555" s="85"/>
      <c r="AV555" s="94"/>
      <c r="AW555" s="94"/>
      <c r="AX555" s="94"/>
      <c r="AY555" s="94"/>
      <c r="AZ555" s="94"/>
      <c r="BA555" s="94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</row>
    <row r="556" ht="12.75" customHeight="1">
      <c r="A556" s="18"/>
      <c r="B556" s="18"/>
      <c r="C556" s="1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9"/>
      <c r="R556" s="28"/>
      <c r="S556" s="28"/>
      <c r="T556" s="28"/>
      <c r="U556" s="28"/>
      <c r="V556" s="70"/>
      <c r="W556" s="70"/>
      <c r="X556" s="149"/>
      <c r="Y556" s="28"/>
      <c r="Z556" s="28"/>
      <c r="AA556" s="77"/>
      <c r="AB556" s="77"/>
      <c r="AC556" s="28"/>
      <c r="AD556" s="74"/>
      <c r="AE556" s="36"/>
      <c r="AF556" s="28"/>
      <c r="AG556" s="28"/>
      <c r="AH556" s="28"/>
      <c r="AI556" s="28"/>
      <c r="AJ556" s="28"/>
      <c r="AK556" s="28"/>
      <c r="AL556" s="18"/>
      <c r="AM556" s="18"/>
      <c r="AN556" s="18"/>
      <c r="AO556" s="227"/>
      <c r="AP556" s="212"/>
      <c r="AQ556" s="212"/>
      <c r="AR556" s="212"/>
      <c r="AS556" s="84"/>
      <c r="AT556" s="84"/>
      <c r="AU556" s="85"/>
      <c r="AV556" s="94"/>
      <c r="AW556" s="94"/>
      <c r="AX556" s="94"/>
      <c r="AY556" s="94"/>
      <c r="AZ556" s="94"/>
      <c r="BA556" s="94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</row>
    <row r="557" ht="12.75" customHeight="1">
      <c r="A557" s="18"/>
      <c r="B557" s="18"/>
      <c r="C557" s="1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9"/>
      <c r="R557" s="28"/>
      <c r="S557" s="28"/>
      <c r="T557" s="28"/>
      <c r="U557" s="28"/>
      <c r="V557" s="70"/>
      <c r="W557" s="70"/>
      <c r="X557" s="149"/>
      <c r="Y557" s="28"/>
      <c r="Z557" s="28"/>
      <c r="AA557" s="77"/>
      <c r="AB557" s="77"/>
      <c r="AC557" s="28"/>
      <c r="AD557" s="74"/>
      <c r="AE557" s="36"/>
      <c r="AF557" s="28"/>
      <c r="AG557" s="28"/>
      <c r="AH557" s="28"/>
      <c r="AI557" s="28"/>
      <c r="AJ557" s="28"/>
      <c r="AK557" s="28"/>
      <c r="AL557" s="18"/>
      <c r="AM557" s="18"/>
      <c r="AN557" s="18"/>
      <c r="AO557" s="227"/>
      <c r="AP557" s="212"/>
      <c r="AQ557" s="212"/>
      <c r="AR557" s="212"/>
      <c r="AS557" s="84"/>
      <c r="AT557" s="84"/>
      <c r="AU557" s="85"/>
      <c r="AV557" s="94"/>
      <c r="AW557" s="94"/>
      <c r="AX557" s="94"/>
      <c r="AY557" s="94"/>
      <c r="AZ557" s="94"/>
      <c r="BA557" s="94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</row>
    <row r="558" ht="12.75" customHeight="1">
      <c r="A558" s="18"/>
      <c r="B558" s="18"/>
      <c r="C558" s="1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9"/>
      <c r="R558" s="28"/>
      <c r="S558" s="28"/>
      <c r="T558" s="28"/>
      <c r="U558" s="28"/>
      <c r="V558" s="70"/>
      <c r="W558" s="70"/>
      <c r="X558" s="149"/>
      <c r="Y558" s="28"/>
      <c r="Z558" s="28"/>
      <c r="AA558" s="77"/>
      <c r="AB558" s="77"/>
      <c r="AC558" s="28"/>
      <c r="AD558" s="74"/>
      <c r="AE558" s="36"/>
      <c r="AF558" s="28"/>
      <c r="AG558" s="28"/>
      <c r="AH558" s="28"/>
      <c r="AI558" s="28"/>
      <c r="AJ558" s="28"/>
      <c r="AK558" s="28"/>
      <c r="AL558" s="18"/>
      <c r="AM558" s="18"/>
      <c r="AN558" s="18"/>
      <c r="AO558" s="227"/>
      <c r="AP558" s="212"/>
      <c r="AQ558" s="212"/>
      <c r="AR558" s="212"/>
      <c r="AS558" s="84"/>
      <c r="AT558" s="84"/>
      <c r="AU558" s="85"/>
      <c r="AV558" s="94"/>
      <c r="AW558" s="94"/>
      <c r="AX558" s="94"/>
      <c r="AY558" s="94"/>
      <c r="AZ558" s="94"/>
      <c r="BA558" s="94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</row>
    <row r="559" ht="12.75" customHeight="1">
      <c r="A559" s="18"/>
      <c r="B559" s="18"/>
      <c r="C559" s="1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9"/>
      <c r="R559" s="28"/>
      <c r="S559" s="28"/>
      <c r="T559" s="28"/>
      <c r="U559" s="28"/>
      <c r="V559" s="70"/>
      <c r="W559" s="70"/>
      <c r="X559" s="149"/>
      <c r="Y559" s="28"/>
      <c r="Z559" s="28"/>
      <c r="AA559" s="77"/>
      <c r="AB559" s="77"/>
      <c r="AC559" s="28"/>
      <c r="AD559" s="74"/>
      <c r="AE559" s="36"/>
      <c r="AF559" s="28"/>
      <c r="AG559" s="28"/>
      <c r="AH559" s="28"/>
      <c r="AI559" s="28"/>
      <c r="AJ559" s="28"/>
      <c r="AK559" s="28"/>
      <c r="AL559" s="18"/>
      <c r="AM559" s="18"/>
      <c r="AN559" s="18"/>
      <c r="AO559" s="227"/>
      <c r="AP559" s="212"/>
      <c r="AQ559" s="212"/>
      <c r="AR559" s="212"/>
      <c r="AS559" s="84"/>
      <c r="AT559" s="84"/>
      <c r="AU559" s="85"/>
      <c r="AV559" s="94"/>
      <c r="AW559" s="94"/>
      <c r="AX559" s="94"/>
      <c r="AY559" s="94"/>
      <c r="AZ559" s="94"/>
      <c r="BA559" s="94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</row>
    <row r="560" ht="12.75" customHeight="1">
      <c r="A560" s="18"/>
      <c r="B560" s="18"/>
      <c r="C560" s="1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9"/>
      <c r="R560" s="28"/>
      <c r="S560" s="28"/>
      <c r="T560" s="28"/>
      <c r="U560" s="28"/>
      <c r="V560" s="70"/>
      <c r="W560" s="70"/>
      <c r="X560" s="149"/>
      <c r="Y560" s="28"/>
      <c r="Z560" s="28"/>
      <c r="AA560" s="77"/>
      <c r="AB560" s="77"/>
      <c r="AC560" s="28"/>
      <c r="AD560" s="74"/>
      <c r="AE560" s="36"/>
      <c r="AF560" s="28"/>
      <c r="AG560" s="28"/>
      <c r="AH560" s="28"/>
      <c r="AI560" s="28"/>
      <c r="AJ560" s="28"/>
      <c r="AK560" s="28"/>
      <c r="AL560" s="18"/>
      <c r="AM560" s="18"/>
      <c r="AN560" s="18"/>
      <c r="AO560" s="227"/>
      <c r="AP560" s="212"/>
      <c r="AQ560" s="212"/>
      <c r="AR560" s="212"/>
      <c r="AS560" s="84"/>
      <c r="AT560" s="84"/>
      <c r="AU560" s="85"/>
      <c r="AV560" s="94"/>
      <c r="AW560" s="94"/>
      <c r="AX560" s="94"/>
      <c r="AY560" s="94"/>
      <c r="AZ560" s="94"/>
      <c r="BA560" s="94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</row>
    <row r="561" ht="12.75" customHeight="1">
      <c r="A561" s="18"/>
      <c r="B561" s="18"/>
      <c r="C561" s="1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9"/>
      <c r="R561" s="28"/>
      <c r="S561" s="28"/>
      <c r="T561" s="28"/>
      <c r="U561" s="28"/>
      <c r="V561" s="70"/>
      <c r="W561" s="70"/>
      <c r="X561" s="149"/>
      <c r="Y561" s="28"/>
      <c r="Z561" s="28"/>
      <c r="AA561" s="77"/>
      <c r="AB561" s="77"/>
      <c r="AC561" s="28"/>
      <c r="AD561" s="74"/>
      <c r="AE561" s="36"/>
      <c r="AF561" s="28"/>
      <c r="AG561" s="28"/>
      <c r="AH561" s="28"/>
      <c r="AI561" s="28"/>
      <c r="AJ561" s="28"/>
      <c r="AK561" s="28"/>
      <c r="AL561" s="18"/>
      <c r="AM561" s="18"/>
      <c r="AN561" s="18"/>
      <c r="AO561" s="227"/>
      <c r="AP561" s="212"/>
      <c r="AQ561" s="212"/>
      <c r="AR561" s="212"/>
      <c r="AS561" s="84"/>
      <c r="AT561" s="84"/>
      <c r="AU561" s="85"/>
      <c r="AV561" s="94"/>
      <c r="AW561" s="94"/>
      <c r="AX561" s="94"/>
      <c r="AY561" s="94"/>
      <c r="AZ561" s="94"/>
      <c r="BA561" s="94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</row>
    <row r="562" ht="12.75" customHeight="1">
      <c r="A562" s="18"/>
      <c r="B562" s="18"/>
      <c r="C562" s="1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9"/>
      <c r="R562" s="28"/>
      <c r="S562" s="28"/>
      <c r="T562" s="28"/>
      <c r="U562" s="28"/>
      <c r="V562" s="70"/>
      <c r="W562" s="70"/>
      <c r="X562" s="149"/>
      <c r="Y562" s="28"/>
      <c r="Z562" s="28"/>
      <c r="AA562" s="77"/>
      <c r="AB562" s="77"/>
      <c r="AC562" s="28"/>
      <c r="AD562" s="74"/>
      <c r="AE562" s="36"/>
      <c r="AF562" s="28"/>
      <c r="AG562" s="28"/>
      <c r="AH562" s="28"/>
      <c r="AI562" s="28"/>
      <c r="AJ562" s="28"/>
      <c r="AK562" s="28"/>
      <c r="AL562" s="18"/>
      <c r="AM562" s="18"/>
      <c r="AN562" s="18"/>
      <c r="AO562" s="227"/>
      <c r="AP562" s="212"/>
      <c r="AQ562" s="212"/>
      <c r="AR562" s="212"/>
      <c r="AS562" s="84"/>
      <c r="AT562" s="84"/>
      <c r="AU562" s="85"/>
      <c r="AV562" s="94"/>
      <c r="AW562" s="94"/>
      <c r="AX562" s="94"/>
      <c r="AY562" s="94"/>
      <c r="AZ562" s="94"/>
      <c r="BA562" s="94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</row>
    <row r="563" ht="12.75" customHeight="1">
      <c r="A563" s="18"/>
      <c r="B563" s="18"/>
      <c r="C563" s="1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9"/>
      <c r="R563" s="28"/>
      <c r="S563" s="28"/>
      <c r="T563" s="28"/>
      <c r="U563" s="28"/>
      <c r="V563" s="70"/>
      <c r="W563" s="70"/>
      <c r="X563" s="149"/>
      <c r="Y563" s="28"/>
      <c r="Z563" s="28"/>
      <c r="AA563" s="77"/>
      <c r="AB563" s="77"/>
      <c r="AC563" s="28"/>
      <c r="AD563" s="74"/>
      <c r="AE563" s="36"/>
      <c r="AF563" s="28"/>
      <c r="AG563" s="28"/>
      <c r="AH563" s="28"/>
      <c r="AI563" s="28"/>
      <c r="AJ563" s="28"/>
      <c r="AK563" s="28"/>
      <c r="AL563" s="18"/>
      <c r="AM563" s="18"/>
      <c r="AN563" s="18"/>
      <c r="AO563" s="227"/>
      <c r="AP563" s="212"/>
      <c r="AQ563" s="212"/>
      <c r="AR563" s="212"/>
      <c r="AS563" s="84"/>
      <c r="AT563" s="84"/>
      <c r="AU563" s="85"/>
      <c r="AV563" s="94"/>
      <c r="AW563" s="94"/>
      <c r="AX563" s="94"/>
      <c r="AY563" s="94"/>
      <c r="AZ563" s="94"/>
      <c r="BA563" s="94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</row>
    <row r="564" ht="12.75" customHeight="1">
      <c r="A564" s="18"/>
      <c r="B564" s="18"/>
      <c r="C564" s="1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9"/>
      <c r="R564" s="28"/>
      <c r="S564" s="28"/>
      <c r="T564" s="28"/>
      <c r="U564" s="28"/>
      <c r="V564" s="70"/>
      <c r="W564" s="70"/>
      <c r="X564" s="149"/>
      <c r="Y564" s="28"/>
      <c r="Z564" s="28"/>
      <c r="AA564" s="77"/>
      <c r="AB564" s="77"/>
      <c r="AC564" s="28"/>
      <c r="AD564" s="74"/>
      <c r="AE564" s="36"/>
      <c r="AF564" s="28"/>
      <c r="AG564" s="28"/>
      <c r="AH564" s="28"/>
      <c r="AI564" s="28"/>
      <c r="AJ564" s="28"/>
      <c r="AK564" s="28"/>
      <c r="AL564" s="18"/>
      <c r="AM564" s="18"/>
      <c r="AN564" s="18"/>
      <c r="AO564" s="227"/>
      <c r="AP564" s="212"/>
      <c r="AQ564" s="212"/>
      <c r="AR564" s="212"/>
      <c r="AS564" s="84"/>
      <c r="AT564" s="84"/>
      <c r="AU564" s="85"/>
      <c r="AV564" s="94"/>
      <c r="AW564" s="94"/>
      <c r="AX564" s="94"/>
      <c r="AY564" s="94"/>
      <c r="AZ564" s="94"/>
      <c r="BA564" s="94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</row>
    <row r="565" ht="12.75" customHeight="1">
      <c r="A565" s="18"/>
      <c r="B565" s="18"/>
      <c r="C565" s="1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9"/>
      <c r="R565" s="28"/>
      <c r="S565" s="28"/>
      <c r="T565" s="28"/>
      <c r="U565" s="28"/>
      <c r="V565" s="70"/>
      <c r="W565" s="70"/>
      <c r="X565" s="149"/>
      <c r="Y565" s="28"/>
      <c r="Z565" s="28"/>
      <c r="AA565" s="77"/>
      <c r="AB565" s="77"/>
      <c r="AC565" s="28"/>
      <c r="AD565" s="74"/>
      <c r="AE565" s="36"/>
      <c r="AF565" s="28"/>
      <c r="AG565" s="28"/>
      <c r="AH565" s="28"/>
      <c r="AI565" s="28"/>
      <c r="AJ565" s="28"/>
      <c r="AK565" s="28"/>
      <c r="AL565" s="18"/>
      <c r="AM565" s="18"/>
      <c r="AN565" s="18"/>
      <c r="AO565" s="227"/>
      <c r="AP565" s="212"/>
      <c r="AQ565" s="212"/>
      <c r="AR565" s="212"/>
      <c r="AS565" s="84"/>
      <c r="AT565" s="84"/>
      <c r="AU565" s="85"/>
      <c r="AV565" s="94"/>
      <c r="AW565" s="94"/>
      <c r="AX565" s="94"/>
      <c r="AY565" s="94"/>
      <c r="AZ565" s="94"/>
      <c r="BA565" s="94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</row>
    <row r="566" ht="12.75" customHeight="1">
      <c r="A566" s="18"/>
      <c r="B566" s="18"/>
      <c r="C566" s="1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9"/>
      <c r="R566" s="28"/>
      <c r="S566" s="28"/>
      <c r="T566" s="28"/>
      <c r="U566" s="28"/>
      <c r="V566" s="70"/>
      <c r="W566" s="70"/>
      <c r="X566" s="149"/>
      <c r="Y566" s="28"/>
      <c r="Z566" s="28"/>
      <c r="AA566" s="77"/>
      <c r="AB566" s="77"/>
      <c r="AC566" s="28"/>
      <c r="AD566" s="74"/>
      <c r="AE566" s="36"/>
      <c r="AF566" s="28"/>
      <c r="AG566" s="28"/>
      <c r="AH566" s="28"/>
      <c r="AI566" s="28"/>
      <c r="AJ566" s="28"/>
      <c r="AK566" s="28"/>
      <c r="AL566" s="18"/>
      <c r="AM566" s="18"/>
      <c r="AN566" s="18"/>
      <c r="AO566" s="227"/>
      <c r="AP566" s="212"/>
      <c r="AQ566" s="212"/>
      <c r="AR566" s="212"/>
      <c r="AS566" s="84"/>
      <c r="AT566" s="84"/>
      <c r="AU566" s="85"/>
      <c r="AV566" s="94"/>
      <c r="AW566" s="94"/>
      <c r="AX566" s="94"/>
      <c r="AY566" s="94"/>
      <c r="AZ566" s="94"/>
      <c r="BA566" s="94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</row>
    <row r="567" ht="12.75" customHeight="1">
      <c r="A567" s="18"/>
      <c r="B567" s="18"/>
      <c r="C567" s="1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9"/>
      <c r="R567" s="28"/>
      <c r="S567" s="28"/>
      <c r="T567" s="28"/>
      <c r="U567" s="28"/>
      <c r="V567" s="70"/>
      <c r="W567" s="70"/>
      <c r="X567" s="149"/>
      <c r="Y567" s="28"/>
      <c r="Z567" s="28"/>
      <c r="AA567" s="77"/>
      <c r="AB567" s="77"/>
      <c r="AC567" s="28"/>
      <c r="AD567" s="74"/>
      <c r="AE567" s="36"/>
      <c r="AF567" s="28"/>
      <c r="AG567" s="28"/>
      <c r="AH567" s="28"/>
      <c r="AI567" s="28"/>
      <c r="AJ567" s="28"/>
      <c r="AK567" s="28"/>
      <c r="AL567" s="18"/>
      <c r="AM567" s="18"/>
      <c r="AN567" s="18"/>
      <c r="AO567" s="227"/>
      <c r="AP567" s="212"/>
      <c r="AQ567" s="212"/>
      <c r="AR567" s="212"/>
      <c r="AS567" s="84"/>
      <c r="AT567" s="84"/>
      <c r="AU567" s="85"/>
      <c r="AV567" s="94"/>
      <c r="AW567" s="94"/>
      <c r="AX567" s="94"/>
      <c r="AY567" s="94"/>
      <c r="AZ567" s="94"/>
      <c r="BA567" s="94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</row>
    <row r="568" ht="12.75" customHeight="1">
      <c r="A568" s="18"/>
      <c r="B568" s="18"/>
      <c r="C568" s="1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9"/>
      <c r="R568" s="28"/>
      <c r="S568" s="28"/>
      <c r="T568" s="28"/>
      <c r="U568" s="28"/>
      <c r="V568" s="70"/>
      <c r="W568" s="70"/>
      <c r="X568" s="149"/>
      <c r="Y568" s="28"/>
      <c r="Z568" s="28"/>
      <c r="AA568" s="77"/>
      <c r="AB568" s="77"/>
      <c r="AC568" s="28"/>
      <c r="AD568" s="74"/>
      <c r="AE568" s="36"/>
      <c r="AF568" s="28"/>
      <c r="AG568" s="28"/>
      <c r="AH568" s="28"/>
      <c r="AI568" s="28"/>
      <c r="AJ568" s="28"/>
      <c r="AK568" s="28"/>
      <c r="AL568" s="18"/>
      <c r="AM568" s="18"/>
      <c r="AN568" s="18"/>
      <c r="AO568" s="227"/>
      <c r="AP568" s="212"/>
      <c r="AQ568" s="212"/>
      <c r="AR568" s="212"/>
      <c r="AS568" s="84"/>
      <c r="AT568" s="84"/>
      <c r="AU568" s="85"/>
      <c r="AV568" s="94"/>
      <c r="AW568" s="94"/>
      <c r="AX568" s="94"/>
      <c r="AY568" s="94"/>
      <c r="AZ568" s="94"/>
      <c r="BA568" s="94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</row>
    <row r="569" ht="12.75" customHeight="1">
      <c r="A569" s="18"/>
      <c r="B569" s="18"/>
      <c r="C569" s="1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9"/>
      <c r="R569" s="28"/>
      <c r="S569" s="28"/>
      <c r="T569" s="28"/>
      <c r="U569" s="28"/>
      <c r="V569" s="70"/>
      <c r="W569" s="70"/>
      <c r="X569" s="149"/>
      <c r="Y569" s="28"/>
      <c r="Z569" s="28"/>
      <c r="AA569" s="77"/>
      <c r="AB569" s="77"/>
      <c r="AC569" s="28"/>
      <c r="AD569" s="74"/>
      <c r="AE569" s="36"/>
      <c r="AF569" s="28"/>
      <c r="AG569" s="28"/>
      <c r="AH569" s="28"/>
      <c r="AI569" s="28"/>
      <c r="AJ569" s="28"/>
      <c r="AK569" s="28"/>
      <c r="AL569" s="18"/>
      <c r="AM569" s="18"/>
      <c r="AN569" s="18"/>
      <c r="AO569" s="227"/>
      <c r="AP569" s="212"/>
      <c r="AQ569" s="212"/>
      <c r="AR569" s="212"/>
      <c r="AS569" s="84"/>
      <c r="AT569" s="84"/>
      <c r="AU569" s="85"/>
      <c r="AV569" s="94"/>
      <c r="AW569" s="94"/>
      <c r="AX569" s="94"/>
      <c r="AY569" s="94"/>
      <c r="AZ569" s="94"/>
      <c r="BA569" s="94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</row>
    <row r="570" ht="12.75" customHeight="1">
      <c r="A570" s="18"/>
      <c r="B570" s="18"/>
      <c r="C570" s="1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9"/>
      <c r="R570" s="28"/>
      <c r="S570" s="28"/>
      <c r="T570" s="28"/>
      <c r="U570" s="28"/>
      <c r="V570" s="70"/>
      <c r="W570" s="70"/>
      <c r="X570" s="149"/>
      <c r="Y570" s="28"/>
      <c r="Z570" s="28"/>
      <c r="AA570" s="77"/>
      <c r="AB570" s="77"/>
      <c r="AC570" s="28"/>
      <c r="AD570" s="74"/>
      <c r="AE570" s="36"/>
      <c r="AF570" s="28"/>
      <c r="AG570" s="28"/>
      <c r="AH570" s="28"/>
      <c r="AI570" s="28"/>
      <c r="AJ570" s="28"/>
      <c r="AK570" s="28"/>
      <c r="AL570" s="18"/>
      <c r="AM570" s="18"/>
      <c r="AN570" s="18"/>
      <c r="AO570" s="227"/>
      <c r="AP570" s="212"/>
      <c r="AQ570" s="212"/>
      <c r="AR570" s="212"/>
      <c r="AS570" s="84"/>
      <c r="AT570" s="84"/>
      <c r="AU570" s="85"/>
      <c r="AV570" s="94"/>
      <c r="AW570" s="94"/>
      <c r="AX570" s="94"/>
      <c r="AY570" s="94"/>
      <c r="AZ570" s="94"/>
      <c r="BA570" s="94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</row>
    <row r="571" ht="12.75" customHeight="1">
      <c r="A571" s="18"/>
      <c r="B571" s="18"/>
      <c r="C571" s="1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9"/>
      <c r="R571" s="28"/>
      <c r="S571" s="28"/>
      <c r="T571" s="28"/>
      <c r="U571" s="28"/>
      <c r="V571" s="70"/>
      <c r="W571" s="70"/>
      <c r="X571" s="149"/>
      <c r="Y571" s="28"/>
      <c r="Z571" s="28"/>
      <c r="AA571" s="77"/>
      <c r="AB571" s="77"/>
      <c r="AC571" s="28"/>
      <c r="AD571" s="74"/>
      <c r="AE571" s="36"/>
      <c r="AF571" s="28"/>
      <c r="AG571" s="28"/>
      <c r="AH571" s="28"/>
      <c r="AI571" s="28"/>
      <c r="AJ571" s="28"/>
      <c r="AK571" s="28"/>
      <c r="AL571" s="18"/>
      <c r="AM571" s="18"/>
      <c r="AN571" s="18"/>
      <c r="AO571" s="227"/>
      <c r="AP571" s="212"/>
      <c r="AQ571" s="212"/>
      <c r="AR571" s="212"/>
      <c r="AS571" s="84"/>
      <c r="AT571" s="84"/>
      <c r="AU571" s="85"/>
      <c r="AV571" s="94"/>
      <c r="AW571" s="94"/>
      <c r="AX571" s="94"/>
      <c r="AY571" s="94"/>
      <c r="AZ571" s="94"/>
      <c r="BA571" s="94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</row>
    <row r="572" ht="12.75" customHeight="1">
      <c r="A572" s="18"/>
      <c r="B572" s="18"/>
      <c r="C572" s="1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9"/>
      <c r="R572" s="28"/>
      <c r="S572" s="28"/>
      <c r="T572" s="28"/>
      <c r="U572" s="28"/>
      <c r="V572" s="70"/>
      <c r="W572" s="70"/>
      <c r="X572" s="149"/>
      <c r="Y572" s="28"/>
      <c r="Z572" s="28"/>
      <c r="AA572" s="77"/>
      <c r="AB572" s="77"/>
      <c r="AC572" s="28"/>
      <c r="AD572" s="74"/>
      <c r="AE572" s="36"/>
      <c r="AF572" s="28"/>
      <c r="AG572" s="28"/>
      <c r="AH572" s="28"/>
      <c r="AI572" s="28"/>
      <c r="AJ572" s="28"/>
      <c r="AK572" s="28"/>
      <c r="AL572" s="18"/>
      <c r="AM572" s="18"/>
      <c r="AN572" s="18"/>
      <c r="AO572" s="227"/>
      <c r="AP572" s="212"/>
      <c r="AQ572" s="212"/>
      <c r="AR572" s="212"/>
      <c r="AS572" s="84"/>
      <c r="AT572" s="84"/>
      <c r="AU572" s="85"/>
      <c r="AV572" s="94"/>
      <c r="AW572" s="94"/>
      <c r="AX572" s="94"/>
      <c r="AY572" s="94"/>
      <c r="AZ572" s="94"/>
      <c r="BA572" s="94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</row>
    <row r="573" ht="12.75" customHeight="1">
      <c r="A573" s="18"/>
      <c r="B573" s="18"/>
      <c r="C573" s="1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9"/>
      <c r="R573" s="28"/>
      <c r="S573" s="28"/>
      <c r="T573" s="28"/>
      <c r="U573" s="28"/>
      <c r="V573" s="70"/>
      <c r="W573" s="70"/>
      <c r="X573" s="149"/>
      <c r="Y573" s="28"/>
      <c r="Z573" s="28"/>
      <c r="AA573" s="77"/>
      <c r="AB573" s="77"/>
      <c r="AC573" s="28"/>
      <c r="AD573" s="74"/>
      <c r="AE573" s="36"/>
      <c r="AF573" s="28"/>
      <c r="AG573" s="28"/>
      <c r="AH573" s="28"/>
      <c r="AI573" s="28"/>
      <c r="AJ573" s="28"/>
      <c r="AK573" s="28"/>
      <c r="AL573" s="18"/>
      <c r="AM573" s="18"/>
      <c r="AN573" s="18"/>
      <c r="AO573" s="227"/>
      <c r="AP573" s="212"/>
      <c r="AQ573" s="212"/>
      <c r="AR573" s="212"/>
      <c r="AS573" s="84"/>
      <c r="AT573" s="84"/>
      <c r="AU573" s="85"/>
      <c r="AV573" s="94"/>
      <c r="AW573" s="94"/>
      <c r="AX573" s="94"/>
      <c r="AY573" s="94"/>
      <c r="AZ573" s="94"/>
      <c r="BA573" s="94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</row>
    <row r="574" ht="12.75" customHeight="1">
      <c r="A574" s="18"/>
      <c r="B574" s="18"/>
      <c r="C574" s="1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9"/>
      <c r="R574" s="28"/>
      <c r="S574" s="28"/>
      <c r="T574" s="28"/>
      <c r="U574" s="28"/>
      <c r="V574" s="70"/>
      <c r="W574" s="70"/>
      <c r="X574" s="149"/>
      <c r="Y574" s="28"/>
      <c r="Z574" s="28"/>
      <c r="AA574" s="77"/>
      <c r="AB574" s="77"/>
      <c r="AC574" s="28"/>
      <c r="AD574" s="74"/>
      <c r="AE574" s="36"/>
      <c r="AF574" s="28"/>
      <c r="AG574" s="28"/>
      <c r="AH574" s="28"/>
      <c r="AI574" s="28"/>
      <c r="AJ574" s="28"/>
      <c r="AK574" s="28"/>
      <c r="AL574" s="18"/>
      <c r="AM574" s="18"/>
      <c r="AN574" s="18"/>
      <c r="AO574" s="227"/>
      <c r="AP574" s="212"/>
      <c r="AQ574" s="212"/>
      <c r="AR574" s="212"/>
      <c r="AS574" s="84"/>
      <c r="AT574" s="84"/>
      <c r="AU574" s="85"/>
      <c r="AV574" s="94"/>
      <c r="AW574" s="94"/>
      <c r="AX574" s="94"/>
      <c r="AY574" s="94"/>
      <c r="AZ574" s="94"/>
      <c r="BA574" s="94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</row>
    <row r="575" ht="12.75" customHeight="1">
      <c r="A575" s="18"/>
      <c r="B575" s="18"/>
      <c r="C575" s="1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9"/>
      <c r="R575" s="28"/>
      <c r="S575" s="28"/>
      <c r="T575" s="28"/>
      <c r="U575" s="28"/>
      <c r="V575" s="70"/>
      <c r="W575" s="70"/>
      <c r="X575" s="149"/>
      <c r="Y575" s="28"/>
      <c r="Z575" s="28"/>
      <c r="AA575" s="77"/>
      <c r="AB575" s="77"/>
      <c r="AC575" s="28"/>
      <c r="AD575" s="74"/>
      <c r="AE575" s="36"/>
      <c r="AF575" s="28"/>
      <c r="AG575" s="28"/>
      <c r="AH575" s="28"/>
      <c r="AI575" s="28"/>
      <c r="AJ575" s="28"/>
      <c r="AK575" s="28"/>
      <c r="AL575" s="18"/>
      <c r="AM575" s="18"/>
      <c r="AN575" s="18"/>
      <c r="AO575" s="227"/>
      <c r="AP575" s="212"/>
      <c r="AQ575" s="212"/>
      <c r="AR575" s="212"/>
      <c r="AS575" s="84"/>
      <c r="AT575" s="84"/>
      <c r="AU575" s="85"/>
      <c r="AV575" s="94"/>
      <c r="AW575" s="94"/>
      <c r="AX575" s="94"/>
      <c r="AY575" s="94"/>
      <c r="AZ575" s="94"/>
      <c r="BA575" s="94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</row>
    <row r="576" ht="12.75" customHeight="1">
      <c r="A576" s="18"/>
      <c r="B576" s="18"/>
      <c r="C576" s="1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9"/>
      <c r="R576" s="28"/>
      <c r="S576" s="28"/>
      <c r="T576" s="28"/>
      <c r="U576" s="28"/>
      <c r="V576" s="70"/>
      <c r="W576" s="70"/>
      <c r="X576" s="149"/>
      <c r="Y576" s="28"/>
      <c r="Z576" s="28"/>
      <c r="AA576" s="77"/>
      <c r="AB576" s="77"/>
      <c r="AC576" s="28"/>
      <c r="AD576" s="74"/>
      <c r="AE576" s="36"/>
      <c r="AF576" s="28"/>
      <c r="AG576" s="28"/>
      <c r="AH576" s="28"/>
      <c r="AI576" s="28"/>
      <c r="AJ576" s="28"/>
      <c r="AK576" s="28"/>
      <c r="AL576" s="18"/>
      <c r="AM576" s="18"/>
      <c r="AN576" s="18"/>
      <c r="AO576" s="227"/>
      <c r="AP576" s="212"/>
      <c r="AQ576" s="212"/>
      <c r="AR576" s="212"/>
      <c r="AS576" s="84"/>
      <c r="AT576" s="84"/>
      <c r="AU576" s="85"/>
      <c r="AV576" s="94"/>
      <c r="AW576" s="94"/>
      <c r="AX576" s="94"/>
      <c r="AY576" s="94"/>
      <c r="AZ576" s="94"/>
      <c r="BA576" s="94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</row>
    <row r="577" ht="12.75" customHeight="1">
      <c r="A577" s="18"/>
      <c r="B577" s="18"/>
      <c r="C577" s="1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9"/>
      <c r="R577" s="28"/>
      <c r="S577" s="28"/>
      <c r="T577" s="28"/>
      <c r="U577" s="28"/>
      <c r="V577" s="70"/>
      <c r="W577" s="70"/>
      <c r="X577" s="149"/>
      <c r="Y577" s="28"/>
      <c r="Z577" s="28"/>
      <c r="AA577" s="77"/>
      <c r="AB577" s="77"/>
      <c r="AC577" s="28"/>
      <c r="AD577" s="74"/>
      <c r="AE577" s="36"/>
      <c r="AF577" s="28"/>
      <c r="AG577" s="28"/>
      <c r="AH577" s="28"/>
      <c r="AI577" s="28"/>
      <c r="AJ577" s="28"/>
      <c r="AK577" s="28"/>
      <c r="AL577" s="18"/>
      <c r="AM577" s="18"/>
      <c r="AN577" s="18"/>
      <c r="AO577" s="227"/>
      <c r="AP577" s="212"/>
      <c r="AQ577" s="212"/>
      <c r="AR577" s="212"/>
      <c r="AS577" s="84"/>
      <c r="AT577" s="84"/>
      <c r="AU577" s="85"/>
      <c r="AV577" s="94"/>
      <c r="AW577" s="94"/>
      <c r="AX577" s="94"/>
      <c r="AY577" s="94"/>
      <c r="AZ577" s="94"/>
      <c r="BA577" s="94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</row>
    <row r="578" ht="12.75" customHeight="1">
      <c r="A578" s="18"/>
      <c r="B578" s="18"/>
      <c r="C578" s="1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9"/>
      <c r="R578" s="28"/>
      <c r="S578" s="28"/>
      <c r="T578" s="28"/>
      <c r="U578" s="28"/>
      <c r="V578" s="70"/>
      <c r="W578" s="70"/>
      <c r="X578" s="149"/>
      <c r="Y578" s="28"/>
      <c r="Z578" s="28"/>
      <c r="AA578" s="77"/>
      <c r="AB578" s="77"/>
      <c r="AC578" s="28"/>
      <c r="AD578" s="74"/>
      <c r="AE578" s="36"/>
      <c r="AF578" s="28"/>
      <c r="AG578" s="28"/>
      <c r="AH578" s="28"/>
      <c r="AI578" s="28"/>
      <c r="AJ578" s="28"/>
      <c r="AK578" s="28"/>
      <c r="AL578" s="18"/>
      <c r="AM578" s="18"/>
      <c r="AN578" s="18"/>
      <c r="AO578" s="227"/>
      <c r="AP578" s="212"/>
      <c r="AQ578" s="212"/>
      <c r="AR578" s="212"/>
      <c r="AS578" s="84"/>
      <c r="AT578" s="84"/>
      <c r="AU578" s="85"/>
      <c r="AV578" s="94"/>
      <c r="AW578" s="94"/>
      <c r="AX578" s="94"/>
      <c r="AY578" s="94"/>
      <c r="AZ578" s="94"/>
      <c r="BA578" s="94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</row>
    <row r="579" ht="12.75" customHeight="1">
      <c r="A579" s="18"/>
      <c r="B579" s="18"/>
      <c r="C579" s="1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9"/>
      <c r="R579" s="28"/>
      <c r="S579" s="28"/>
      <c r="T579" s="28"/>
      <c r="U579" s="28"/>
      <c r="V579" s="70"/>
      <c r="W579" s="70"/>
      <c r="X579" s="149"/>
      <c r="Y579" s="28"/>
      <c r="Z579" s="28"/>
      <c r="AA579" s="77"/>
      <c r="AB579" s="77"/>
      <c r="AC579" s="28"/>
      <c r="AD579" s="74"/>
      <c r="AE579" s="36"/>
      <c r="AF579" s="28"/>
      <c r="AG579" s="28"/>
      <c r="AH579" s="28"/>
      <c r="AI579" s="28"/>
      <c r="AJ579" s="28"/>
      <c r="AK579" s="28"/>
      <c r="AL579" s="18"/>
      <c r="AM579" s="18"/>
      <c r="AN579" s="18"/>
      <c r="AO579" s="227"/>
      <c r="AP579" s="212"/>
      <c r="AQ579" s="212"/>
      <c r="AR579" s="212"/>
      <c r="AS579" s="84"/>
      <c r="AT579" s="84"/>
      <c r="AU579" s="85"/>
      <c r="AV579" s="94"/>
      <c r="AW579" s="94"/>
      <c r="AX579" s="94"/>
      <c r="AY579" s="94"/>
      <c r="AZ579" s="94"/>
      <c r="BA579" s="94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</row>
    <row r="580" ht="12.75" customHeight="1">
      <c r="A580" s="18"/>
      <c r="B580" s="18"/>
      <c r="C580" s="1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9"/>
      <c r="R580" s="28"/>
      <c r="S580" s="28"/>
      <c r="T580" s="28"/>
      <c r="U580" s="28"/>
      <c r="V580" s="70"/>
      <c r="W580" s="70"/>
      <c r="X580" s="149"/>
      <c r="Y580" s="28"/>
      <c r="Z580" s="28"/>
      <c r="AA580" s="77"/>
      <c r="AB580" s="77"/>
      <c r="AC580" s="28"/>
      <c r="AD580" s="74"/>
      <c r="AE580" s="36"/>
      <c r="AF580" s="28"/>
      <c r="AG580" s="28"/>
      <c r="AH580" s="28"/>
      <c r="AI580" s="28"/>
      <c r="AJ580" s="28"/>
      <c r="AK580" s="28"/>
      <c r="AL580" s="18"/>
      <c r="AM580" s="18"/>
      <c r="AN580" s="18"/>
      <c r="AO580" s="227"/>
      <c r="AP580" s="212"/>
      <c r="AQ580" s="212"/>
      <c r="AR580" s="212"/>
      <c r="AS580" s="84"/>
      <c r="AT580" s="84"/>
      <c r="AU580" s="85"/>
      <c r="AV580" s="94"/>
      <c r="AW580" s="94"/>
      <c r="AX580" s="94"/>
      <c r="AY580" s="94"/>
      <c r="AZ580" s="94"/>
      <c r="BA580" s="94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</row>
    <row r="581" ht="12.75" customHeight="1">
      <c r="A581" s="18"/>
      <c r="B581" s="18"/>
      <c r="C581" s="1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9"/>
      <c r="R581" s="28"/>
      <c r="S581" s="28"/>
      <c r="T581" s="28"/>
      <c r="U581" s="28"/>
      <c r="V581" s="70"/>
      <c r="W581" s="70"/>
      <c r="X581" s="149"/>
      <c r="Y581" s="28"/>
      <c r="Z581" s="28"/>
      <c r="AA581" s="77"/>
      <c r="AB581" s="77"/>
      <c r="AC581" s="28"/>
      <c r="AD581" s="74"/>
      <c r="AE581" s="36"/>
      <c r="AF581" s="28"/>
      <c r="AG581" s="28"/>
      <c r="AH581" s="28"/>
      <c r="AI581" s="28"/>
      <c r="AJ581" s="28"/>
      <c r="AK581" s="28"/>
      <c r="AL581" s="18"/>
      <c r="AM581" s="18"/>
      <c r="AN581" s="18"/>
      <c r="AO581" s="227"/>
      <c r="AP581" s="212"/>
      <c r="AQ581" s="212"/>
      <c r="AR581" s="212"/>
      <c r="AS581" s="84"/>
      <c r="AT581" s="84"/>
      <c r="AU581" s="85"/>
      <c r="AV581" s="94"/>
      <c r="AW581" s="94"/>
      <c r="AX581" s="94"/>
      <c r="AY581" s="94"/>
      <c r="AZ581" s="94"/>
      <c r="BA581" s="94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</row>
    <row r="582" ht="12.75" customHeight="1">
      <c r="A582" s="18"/>
      <c r="B582" s="18"/>
      <c r="C582" s="1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9"/>
      <c r="R582" s="28"/>
      <c r="S582" s="28"/>
      <c r="T582" s="28"/>
      <c r="U582" s="28"/>
      <c r="V582" s="70"/>
      <c r="W582" s="70"/>
      <c r="X582" s="149"/>
      <c r="Y582" s="28"/>
      <c r="Z582" s="28"/>
      <c r="AA582" s="77"/>
      <c r="AB582" s="77"/>
      <c r="AC582" s="28"/>
      <c r="AD582" s="74"/>
      <c r="AE582" s="36"/>
      <c r="AF582" s="28"/>
      <c r="AG582" s="28"/>
      <c r="AH582" s="28"/>
      <c r="AI582" s="28"/>
      <c r="AJ582" s="28"/>
      <c r="AK582" s="28"/>
      <c r="AL582" s="18"/>
      <c r="AM582" s="18"/>
      <c r="AN582" s="18"/>
      <c r="AO582" s="227"/>
      <c r="AP582" s="212"/>
      <c r="AQ582" s="212"/>
      <c r="AR582" s="212"/>
      <c r="AS582" s="84"/>
      <c r="AT582" s="84"/>
      <c r="AU582" s="85"/>
      <c r="AV582" s="94"/>
      <c r="AW582" s="94"/>
      <c r="AX582" s="94"/>
      <c r="AY582" s="94"/>
      <c r="AZ582" s="94"/>
      <c r="BA582" s="94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</row>
    <row r="583" ht="12.75" customHeight="1">
      <c r="A583" s="18"/>
      <c r="B583" s="18"/>
      <c r="C583" s="1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9"/>
      <c r="R583" s="28"/>
      <c r="S583" s="28"/>
      <c r="T583" s="28"/>
      <c r="U583" s="28"/>
      <c r="V583" s="70"/>
      <c r="W583" s="70"/>
      <c r="X583" s="149"/>
      <c r="Y583" s="28"/>
      <c r="Z583" s="28"/>
      <c r="AA583" s="77"/>
      <c r="AB583" s="77"/>
      <c r="AC583" s="28"/>
      <c r="AD583" s="74"/>
      <c r="AE583" s="36"/>
      <c r="AF583" s="28"/>
      <c r="AG583" s="28"/>
      <c r="AH583" s="28"/>
      <c r="AI583" s="28"/>
      <c r="AJ583" s="28"/>
      <c r="AK583" s="28"/>
      <c r="AL583" s="18"/>
      <c r="AM583" s="18"/>
      <c r="AN583" s="18"/>
      <c r="AO583" s="227"/>
      <c r="AP583" s="212"/>
      <c r="AQ583" s="212"/>
      <c r="AR583" s="212"/>
      <c r="AS583" s="84"/>
      <c r="AT583" s="84"/>
      <c r="AU583" s="85"/>
      <c r="AV583" s="94"/>
      <c r="AW583" s="94"/>
      <c r="AX583" s="94"/>
      <c r="AY583" s="94"/>
      <c r="AZ583" s="94"/>
      <c r="BA583" s="94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</row>
    <row r="584" ht="12.75" customHeight="1">
      <c r="A584" s="18"/>
      <c r="B584" s="18"/>
      <c r="C584" s="1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9"/>
      <c r="R584" s="28"/>
      <c r="S584" s="28"/>
      <c r="T584" s="28"/>
      <c r="U584" s="28"/>
      <c r="V584" s="70"/>
      <c r="W584" s="70"/>
      <c r="X584" s="149"/>
      <c r="Y584" s="28"/>
      <c r="Z584" s="28"/>
      <c r="AA584" s="77"/>
      <c r="AB584" s="77"/>
      <c r="AC584" s="28"/>
      <c r="AD584" s="74"/>
      <c r="AE584" s="36"/>
      <c r="AF584" s="28"/>
      <c r="AG584" s="28"/>
      <c r="AH584" s="28"/>
      <c r="AI584" s="28"/>
      <c r="AJ584" s="28"/>
      <c r="AK584" s="28"/>
      <c r="AL584" s="18"/>
      <c r="AM584" s="18"/>
      <c r="AN584" s="18"/>
      <c r="AO584" s="227"/>
      <c r="AP584" s="212"/>
      <c r="AQ584" s="212"/>
      <c r="AR584" s="212"/>
      <c r="AS584" s="84"/>
      <c r="AT584" s="84"/>
      <c r="AU584" s="85"/>
      <c r="AV584" s="94"/>
      <c r="AW584" s="94"/>
      <c r="AX584" s="94"/>
      <c r="AY584" s="94"/>
      <c r="AZ584" s="94"/>
      <c r="BA584" s="94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</row>
    <row r="585" ht="12.75" customHeight="1">
      <c r="A585" s="18"/>
      <c r="B585" s="18"/>
      <c r="C585" s="1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9"/>
      <c r="R585" s="28"/>
      <c r="S585" s="28"/>
      <c r="T585" s="28"/>
      <c r="U585" s="28"/>
      <c r="V585" s="70"/>
      <c r="W585" s="70"/>
      <c r="X585" s="149"/>
      <c r="Y585" s="28"/>
      <c r="Z585" s="28"/>
      <c r="AA585" s="77"/>
      <c r="AB585" s="77"/>
      <c r="AC585" s="28"/>
      <c r="AD585" s="74"/>
      <c r="AE585" s="36"/>
      <c r="AF585" s="28"/>
      <c r="AG585" s="28"/>
      <c r="AH585" s="28"/>
      <c r="AI585" s="28"/>
      <c r="AJ585" s="28"/>
      <c r="AK585" s="28"/>
      <c r="AL585" s="18"/>
      <c r="AM585" s="18"/>
      <c r="AN585" s="18"/>
      <c r="AO585" s="227"/>
      <c r="AP585" s="212"/>
      <c r="AQ585" s="212"/>
      <c r="AR585" s="212"/>
      <c r="AS585" s="84"/>
      <c r="AT585" s="84"/>
      <c r="AU585" s="85"/>
      <c r="AV585" s="94"/>
      <c r="AW585" s="94"/>
      <c r="AX585" s="94"/>
      <c r="AY585" s="94"/>
      <c r="AZ585" s="94"/>
      <c r="BA585" s="94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</row>
    <row r="586" ht="12.75" customHeight="1">
      <c r="A586" s="18"/>
      <c r="B586" s="18"/>
      <c r="C586" s="1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9"/>
      <c r="R586" s="28"/>
      <c r="S586" s="28"/>
      <c r="T586" s="28"/>
      <c r="U586" s="28"/>
      <c r="V586" s="70"/>
      <c r="W586" s="70"/>
      <c r="X586" s="149"/>
      <c r="Y586" s="28"/>
      <c r="Z586" s="28"/>
      <c r="AA586" s="77"/>
      <c r="AB586" s="77"/>
      <c r="AC586" s="28"/>
      <c r="AD586" s="74"/>
      <c r="AE586" s="36"/>
      <c r="AF586" s="28"/>
      <c r="AG586" s="28"/>
      <c r="AH586" s="28"/>
      <c r="AI586" s="28"/>
      <c r="AJ586" s="28"/>
      <c r="AK586" s="28"/>
      <c r="AL586" s="18"/>
      <c r="AM586" s="18"/>
      <c r="AN586" s="18"/>
      <c r="AO586" s="227"/>
      <c r="AP586" s="212"/>
      <c r="AQ586" s="212"/>
      <c r="AR586" s="212"/>
      <c r="AS586" s="84"/>
      <c r="AT586" s="84"/>
      <c r="AU586" s="85"/>
      <c r="AV586" s="94"/>
      <c r="AW586" s="94"/>
      <c r="AX586" s="94"/>
      <c r="AY586" s="94"/>
      <c r="AZ586" s="94"/>
      <c r="BA586" s="94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</row>
    <row r="587" ht="12.75" customHeight="1">
      <c r="A587" s="18"/>
      <c r="B587" s="18"/>
      <c r="C587" s="1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9"/>
      <c r="R587" s="28"/>
      <c r="S587" s="28"/>
      <c r="T587" s="28"/>
      <c r="U587" s="28"/>
      <c r="V587" s="70"/>
      <c r="W587" s="70"/>
      <c r="X587" s="149"/>
      <c r="Y587" s="28"/>
      <c r="Z587" s="28"/>
      <c r="AA587" s="77"/>
      <c r="AB587" s="77"/>
      <c r="AC587" s="28"/>
      <c r="AD587" s="74"/>
      <c r="AE587" s="36"/>
      <c r="AF587" s="28"/>
      <c r="AG587" s="28"/>
      <c r="AH587" s="28"/>
      <c r="AI587" s="28"/>
      <c r="AJ587" s="28"/>
      <c r="AK587" s="28"/>
      <c r="AL587" s="18"/>
      <c r="AM587" s="18"/>
      <c r="AN587" s="18"/>
      <c r="AO587" s="227"/>
      <c r="AP587" s="212"/>
      <c r="AQ587" s="212"/>
      <c r="AR587" s="212"/>
      <c r="AS587" s="84"/>
      <c r="AT587" s="84"/>
      <c r="AU587" s="85"/>
      <c r="AV587" s="94"/>
      <c r="AW587" s="94"/>
      <c r="AX587" s="94"/>
      <c r="AY587" s="94"/>
      <c r="AZ587" s="94"/>
      <c r="BA587" s="94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</row>
    <row r="588" ht="12.75" customHeight="1">
      <c r="A588" s="18"/>
      <c r="B588" s="18"/>
      <c r="C588" s="1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9"/>
      <c r="R588" s="28"/>
      <c r="S588" s="28"/>
      <c r="T588" s="28"/>
      <c r="U588" s="28"/>
      <c r="V588" s="70"/>
      <c r="W588" s="70"/>
      <c r="X588" s="149"/>
      <c r="Y588" s="28"/>
      <c r="Z588" s="28"/>
      <c r="AA588" s="77"/>
      <c r="AB588" s="77"/>
      <c r="AC588" s="28"/>
      <c r="AD588" s="74"/>
      <c r="AE588" s="36"/>
      <c r="AF588" s="28"/>
      <c r="AG588" s="28"/>
      <c r="AH588" s="28"/>
      <c r="AI588" s="28"/>
      <c r="AJ588" s="28"/>
      <c r="AK588" s="28"/>
      <c r="AL588" s="18"/>
      <c r="AM588" s="18"/>
      <c r="AN588" s="18"/>
      <c r="AO588" s="227"/>
      <c r="AP588" s="212"/>
      <c r="AQ588" s="212"/>
      <c r="AR588" s="212"/>
      <c r="AS588" s="84"/>
      <c r="AT588" s="84"/>
      <c r="AU588" s="85"/>
      <c r="AV588" s="94"/>
      <c r="AW588" s="94"/>
      <c r="AX588" s="94"/>
      <c r="AY588" s="94"/>
      <c r="AZ588" s="94"/>
      <c r="BA588" s="94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</row>
    <row r="589" ht="12.75" customHeight="1">
      <c r="A589" s="18"/>
      <c r="B589" s="18"/>
      <c r="C589" s="1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9"/>
      <c r="R589" s="28"/>
      <c r="S589" s="28"/>
      <c r="T589" s="28"/>
      <c r="U589" s="28"/>
      <c r="V589" s="70"/>
      <c r="W589" s="70"/>
      <c r="X589" s="149"/>
      <c r="Y589" s="28"/>
      <c r="Z589" s="28"/>
      <c r="AA589" s="77"/>
      <c r="AB589" s="77"/>
      <c r="AC589" s="28"/>
      <c r="AD589" s="74"/>
      <c r="AE589" s="36"/>
      <c r="AF589" s="28"/>
      <c r="AG589" s="28"/>
      <c r="AH589" s="28"/>
      <c r="AI589" s="28"/>
      <c r="AJ589" s="28"/>
      <c r="AK589" s="28"/>
      <c r="AL589" s="18"/>
      <c r="AM589" s="18"/>
      <c r="AN589" s="18"/>
      <c r="AO589" s="227"/>
      <c r="AP589" s="212"/>
      <c r="AQ589" s="212"/>
      <c r="AR589" s="212"/>
      <c r="AS589" s="84"/>
      <c r="AT589" s="84"/>
      <c r="AU589" s="85"/>
      <c r="AV589" s="94"/>
      <c r="AW589" s="94"/>
      <c r="AX589" s="94"/>
      <c r="AY589" s="94"/>
      <c r="AZ589" s="94"/>
      <c r="BA589" s="94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</row>
    <row r="590" ht="12.75" customHeight="1">
      <c r="A590" s="18"/>
      <c r="B590" s="18"/>
      <c r="C590" s="1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9"/>
      <c r="R590" s="28"/>
      <c r="S590" s="28"/>
      <c r="T590" s="28"/>
      <c r="U590" s="28"/>
      <c r="V590" s="70"/>
      <c r="W590" s="70"/>
      <c r="X590" s="149"/>
      <c r="Y590" s="28"/>
      <c r="Z590" s="28"/>
      <c r="AA590" s="77"/>
      <c r="AB590" s="77"/>
      <c r="AC590" s="28"/>
      <c r="AD590" s="74"/>
      <c r="AE590" s="36"/>
      <c r="AF590" s="28"/>
      <c r="AG590" s="28"/>
      <c r="AH590" s="28"/>
      <c r="AI590" s="28"/>
      <c r="AJ590" s="28"/>
      <c r="AK590" s="28"/>
      <c r="AL590" s="18"/>
      <c r="AM590" s="18"/>
      <c r="AN590" s="18"/>
      <c r="AO590" s="227"/>
      <c r="AP590" s="212"/>
      <c r="AQ590" s="212"/>
      <c r="AR590" s="212"/>
      <c r="AS590" s="84"/>
      <c r="AT590" s="84"/>
      <c r="AU590" s="85"/>
      <c r="AV590" s="94"/>
      <c r="AW590" s="94"/>
      <c r="AX590" s="94"/>
      <c r="AY590" s="94"/>
      <c r="AZ590" s="94"/>
      <c r="BA590" s="94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</row>
    <row r="591" ht="12.75" customHeight="1">
      <c r="A591" s="18"/>
      <c r="B591" s="18"/>
      <c r="C591" s="1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9"/>
      <c r="R591" s="28"/>
      <c r="S591" s="28"/>
      <c r="T591" s="28"/>
      <c r="U591" s="28"/>
      <c r="V591" s="70"/>
      <c r="W591" s="70"/>
      <c r="X591" s="149"/>
      <c r="Y591" s="28"/>
      <c r="Z591" s="28"/>
      <c r="AA591" s="77"/>
      <c r="AB591" s="77"/>
      <c r="AC591" s="28"/>
      <c r="AD591" s="74"/>
      <c r="AE591" s="36"/>
      <c r="AF591" s="28"/>
      <c r="AG591" s="28"/>
      <c r="AH591" s="28"/>
      <c r="AI591" s="28"/>
      <c r="AJ591" s="28"/>
      <c r="AK591" s="28"/>
      <c r="AL591" s="18"/>
      <c r="AM591" s="18"/>
      <c r="AN591" s="18"/>
      <c r="AO591" s="227"/>
      <c r="AP591" s="212"/>
      <c r="AQ591" s="212"/>
      <c r="AR591" s="212"/>
      <c r="AS591" s="84"/>
      <c r="AT591" s="84"/>
      <c r="AU591" s="85"/>
      <c r="AV591" s="94"/>
      <c r="AW591" s="94"/>
      <c r="AX591" s="94"/>
      <c r="AY591" s="94"/>
      <c r="AZ591" s="94"/>
      <c r="BA591" s="94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</row>
    <row r="592" ht="12.75" customHeight="1">
      <c r="A592" s="18"/>
      <c r="B592" s="18"/>
      <c r="C592" s="1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9"/>
      <c r="R592" s="28"/>
      <c r="S592" s="28"/>
      <c r="T592" s="28"/>
      <c r="U592" s="28"/>
      <c r="V592" s="70"/>
      <c r="W592" s="70"/>
      <c r="X592" s="149"/>
      <c r="Y592" s="28"/>
      <c r="Z592" s="28"/>
      <c r="AA592" s="77"/>
      <c r="AB592" s="77"/>
      <c r="AC592" s="28"/>
      <c r="AD592" s="74"/>
      <c r="AE592" s="36"/>
      <c r="AF592" s="28"/>
      <c r="AG592" s="28"/>
      <c r="AH592" s="28"/>
      <c r="AI592" s="28"/>
      <c r="AJ592" s="28"/>
      <c r="AK592" s="28"/>
      <c r="AL592" s="18"/>
      <c r="AM592" s="18"/>
      <c r="AN592" s="18"/>
      <c r="AO592" s="227"/>
      <c r="AP592" s="212"/>
      <c r="AQ592" s="212"/>
      <c r="AR592" s="212"/>
      <c r="AS592" s="84"/>
      <c r="AT592" s="84"/>
      <c r="AU592" s="85"/>
      <c r="AV592" s="94"/>
      <c r="AW592" s="94"/>
      <c r="AX592" s="94"/>
      <c r="AY592" s="94"/>
      <c r="AZ592" s="94"/>
      <c r="BA592" s="94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</row>
    <row r="593" ht="12.75" customHeight="1">
      <c r="A593" s="18"/>
      <c r="B593" s="18"/>
      <c r="C593" s="1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9"/>
      <c r="R593" s="28"/>
      <c r="S593" s="28"/>
      <c r="T593" s="28"/>
      <c r="U593" s="28"/>
      <c r="V593" s="70"/>
      <c r="W593" s="70"/>
      <c r="X593" s="149"/>
      <c r="Y593" s="28"/>
      <c r="Z593" s="28"/>
      <c r="AA593" s="77"/>
      <c r="AB593" s="77"/>
      <c r="AC593" s="28"/>
      <c r="AD593" s="74"/>
      <c r="AE593" s="36"/>
      <c r="AF593" s="28"/>
      <c r="AG593" s="28"/>
      <c r="AH593" s="28"/>
      <c r="AI593" s="28"/>
      <c r="AJ593" s="28"/>
      <c r="AK593" s="28"/>
      <c r="AL593" s="18"/>
      <c r="AM593" s="18"/>
      <c r="AN593" s="18"/>
      <c r="AO593" s="227"/>
      <c r="AP593" s="212"/>
      <c r="AQ593" s="212"/>
      <c r="AR593" s="212"/>
      <c r="AS593" s="84"/>
      <c r="AT593" s="84"/>
      <c r="AU593" s="85"/>
      <c r="AV593" s="94"/>
      <c r="AW593" s="94"/>
      <c r="AX593" s="94"/>
      <c r="AY593" s="94"/>
      <c r="AZ593" s="94"/>
      <c r="BA593" s="94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</row>
    <row r="594" ht="12.75" customHeight="1">
      <c r="A594" s="18"/>
      <c r="B594" s="18"/>
      <c r="C594" s="1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9"/>
      <c r="R594" s="28"/>
      <c r="S594" s="28"/>
      <c r="T594" s="28"/>
      <c r="U594" s="28"/>
      <c r="V594" s="70"/>
      <c r="W594" s="70"/>
      <c r="X594" s="149"/>
      <c r="Y594" s="28"/>
      <c r="Z594" s="28"/>
      <c r="AA594" s="77"/>
      <c r="AB594" s="77"/>
      <c r="AC594" s="28"/>
      <c r="AD594" s="74"/>
      <c r="AE594" s="36"/>
      <c r="AF594" s="28"/>
      <c r="AG594" s="28"/>
      <c r="AH594" s="28"/>
      <c r="AI594" s="28"/>
      <c r="AJ594" s="28"/>
      <c r="AK594" s="28"/>
      <c r="AL594" s="18"/>
      <c r="AM594" s="18"/>
      <c r="AN594" s="18"/>
      <c r="AO594" s="227"/>
      <c r="AP594" s="212"/>
      <c r="AQ594" s="212"/>
      <c r="AR594" s="212"/>
      <c r="AS594" s="84"/>
      <c r="AT594" s="84"/>
      <c r="AU594" s="85"/>
      <c r="AV594" s="94"/>
      <c r="AW594" s="94"/>
      <c r="AX594" s="94"/>
      <c r="AY594" s="94"/>
      <c r="AZ594" s="94"/>
      <c r="BA594" s="94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</row>
    <row r="595" ht="12.75" customHeight="1">
      <c r="A595" s="18"/>
      <c r="B595" s="18"/>
      <c r="C595" s="1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9"/>
      <c r="R595" s="28"/>
      <c r="S595" s="28"/>
      <c r="T595" s="28"/>
      <c r="U595" s="28"/>
      <c r="V595" s="70"/>
      <c r="W595" s="70"/>
      <c r="X595" s="149"/>
      <c r="Y595" s="28"/>
      <c r="Z595" s="28"/>
      <c r="AA595" s="77"/>
      <c r="AB595" s="77"/>
      <c r="AC595" s="28"/>
      <c r="AD595" s="74"/>
      <c r="AE595" s="36"/>
      <c r="AF595" s="28"/>
      <c r="AG595" s="28"/>
      <c r="AH595" s="28"/>
      <c r="AI595" s="28"/>
      <c r="AJ595" s="28"/>
      <c r="AK595" s="28"/>
      <c r="AL595" s="18"/>
      <c r="AM595" s="18"/>
      <c r="AN595" s="18"/>
      <c r="AO595" s="227"/>
      <c r="AP595" s="212"/>
      <c r="AQ595" s="212"/>
      <c r="AR595" s="212"/>
      <c r="AS595" s="84"/>
      <c r="AT595" s="84"/>
      <c r="AU595" s="85"/>
      <c r="AV595" s="94"/>
      <c r="AW595" s="94"/>
      <c r="AX595" s="94"/>
      <c r="AY595" s="94"/>
      <c r="AZ595" s="94"/>
      <c r="BA595" s="94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</row>
    <row r="596" ht="12.75" customHeight="1">
      <c r="A596" s="18"/>
      <c r="B596" s="18"/>
      <c r="C596" s="1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9"/>
      <c r="R596" s="28"/>
      <c r="S596" s="28"/>
      <c r="T596" s="28"/>
      <c r="U596" s="28"/>
      <c r="V596" s="70"/>
      <c r="W596" s="70"/>
      <c r="X596" s="149"/>
      <c r="Y596" s="28"/>
      <c r="Z596" s="28"/>
      <c r="AA596" s="77"/>
      <c r="AB596" s="77"/>
      <c r="AC596" s="28"/>
      <c r="AD596" s="74"/>
      <c r="AE596" s="36"/>
      <c r="AF596" s="28"/>
      <c r="AG596" s="28"/>
      <c r="AH596" s="28"/>
      <c r="AI596" s="28"/>
      <c r="AJ596" s="28"/>
      <c r="AK596" s="28"/>
      <c r="AL596" s="18"/>
      <c r="AM596" s="18"/>
      <c r="AN596" s="18"/>
      <c r="AO596" s="227"/>
      <c r="AP596" s="212"/>
      <c r="AQ596" s="212"/>
      <c r="AR596" s="212"/>
      <c r="AS596" s="84"/>
      <c r="AT596" s="84"/>
      <c r="AU596" s="85"/>
      <c r="AV596" s="94"/>
      <c r="AW596" s="94"/>
      <c r="AX596" s="94"/>
      <c r="AY596" s="94"/>
      <c r="AZ596" s="94"/>
      <c r="BA596" s="94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</row>
    <row r="597" ht="12.75" customHeight="1">
      <c r="A597" s="18"/>
      <c r="B597" s="18"/>
      <c r="C597" s="1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9"/>
      <c r="R597" s="28"/>
      <c r="S597" s="28"/>
      <c r="T597" s="28"/>
      <c r="U597" s="28"/>
      <c r="V597" s="70"/>
      <c r="W597" s="70"/>
      <c r="X597" s="149"/>
      <c r="Y597" s="28"/>
      <c r="Z597" s="28"/>
      <c r="AA597" s="77"/>
      <c r="AB597" s="77"/>
      <c r="AC597" s="28"/>
      <c r="AD597" s="74"/>
      <c r="AE597" s="36"/>
      <c r="AF597" s="28"/>
      <c r="AG597" s="28"/>
      <c r="AH597" s="28"/>
      <c r="AI597" s="28"/>
      <c r="AJ597" s="28"/>
      <c r="AK597" s="28"/>
      <c r="AL597" s="18"/>
      <c r="AM597" s="18"/>
      <c r="AN597" s="18"/>
      <c r="AO597" s="227"/>
      <c r="AP597" s="212"/>
      <c r="AQ597" s="212"/>
      <c r="AR597" s="212"/>
      <c r="AS597" s="84"/>
      <c r="AT597" s="84"/>
      <c r="AU597" s="85"/>
      <c r="AV597" s="94"/>
      <c r="AW597" s="94"/>
      <c r="AX597" s="94"/>
      <c r="AY597" s="94"/>
      <c r="AZ597" s="94"/>
      <c r="BA597" s="94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</row>
    <row r="598" ht="12.75" customHeight="1">
      <c r="A598" s="18"/>
      <c r="B598" s="18"/>
      <c r="C598" s="1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9"/>
      <c r="R598" s="28"/>
      <c r="S598" s="28"/>
      <c r="T598" s="28"/>
      <c r="U598" s="28"/>
      <c r="V598" s="70"/>
      <c r="W598" s="70"/>
      <c r="X598" s="149"/>
      <c r="Y598" s="28"/>
      <c r="Z598" s="28"/>
      <c r="AA598" s="77"/>
      <c r="AB598" s="77"/>
      <c r="AC598" s="28"/>
      <c r="AD598" s="74"/>
      <c r="AE598" s="36"/>
      <c r="AF598" s="28"/>
      <c r="AG598" s="28"/>
      <c r="AH598" s="28"/>
      <c r="AI598" s="28"/>
      <c r="AJ598" s="28"/>
      <c r="AK598" s="28"/>
      <c r="AL598" s="18"/>
      <c r="AM598" s="18"/>
      <c r="AN598" s="18"/>
      <c r="AO598" s="227"/>
      <c r="AP598" s="212"/>
      <c r="AQ598" s="212"/>
      <c r="AR598" s="212"/>
      <c r="AS598" s="84"/>
      <c r="AT598" s="84"/>
      <c r="AU598" s="85"/>
      <c r="AV598" s="94"/>
      <c r="AW598" s="94"/>
      <c r="AX598" s="94"/>
      <c r="AY598" s="94"/>
      <c r="AZ598" s="94"/>
      <c r="BA598" s="94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</row>
    <row r="599" ht="12.75" customHeight="1">
      <c r="A599" s="18"/>
      <c r="B599" s="18"/>
      <c r="C599" s="1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9"/>
      <c r="R599" s="28"/>
      <c r="S599" s="28"/>
      <c r="T599" s="28"/>
      <c r="U599" s="28"/>
      <c r="V599" s="70"/>
      <c r="W599" s="70"/>
      <c r="X599" s="149"/>
      <c r="Y599" s="28"/>
      <c r="Z599" s="28"/>
      <c r="AA599" s="77"/>
      <c r="AB599" s="77"/>
      <c r="AC599" s="28"/>
      <c r="AD599" s="74"/>
      <c r="AE599" s="36"/>
      <c r="AF599" s="28"/>
      <c r="AG599" s="28"/>
      <c r="AH599" s="28"/>
      <c r="AI599" s="28"/>
      <c r="AJ599" s="28"/>
      <c r="AK599" s="28"/>
      <c r="AL599" s="18"/>
      <c r="AM599" s="18"/>
      <c r="AN599" s="18"/>
      <c r="AO599" s="227"/>
      <c r="AP599" s="212"/>
      <c r="AQ599" s="212"/>
      <c r="AR599" s="212"/>
      <c r="AS599" s="84"/>
      <c r="AT599" s="84"/>
      <c r="AU599" s="85"/>
      <c r="AV599" s="94"/>
      <c r="AW599" s="94"/>
      <c r="AX599" s="94"/>
      <c r="AY599" s="94"/>
      <c r="AZ599" s="94"/>
      <c r="BA599" s="94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</row>
    <row r="600" ht="12.75" customHeight="1">
      <c r="A600" s="18"/>
      <c r="B600" s="18"/>
      <c r="C600" s="1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9"/>
      <c r="R600" s="28"/>
      <c r="S600" s="28"/>
      <c r="T600" s="28"/>
      <c r="U600" s="28"/>
      <c r="V600" s="70"/>
      <c r="W600" s="70"/>
      <c r="X600" s="149"/>
      <c r="Y600" s="28"/>
      <c r="Z600" s="28"/>
      <c r="AA600" s="77"/>
      <c r="AB600" s="77"/>
      <c r="AC600" s="28"/>
      <c r="AD600" s="74"/>
      <c r="AE600" s="36"/>
      <c r="AF600" s="28"/>
      <c r="AG600" s="28"/>
      <c r="AH600" s="28"/>
      <c r="AI600" s="28"/>
      <c r="AJ600" s="28"/>
      <c r="AK600" s="28"/>
      <c r="AL600" s="18"/>
      <c r="AM600" s="18"/>
      <c r="AN600" s="18"/>
      <c r="AO600" s="227"/>
      <c r="AP600" s="212"/>
      <c r="AQ600" s="212"/>
      <c r="AR600" s="212"/>
      <c r="AS600" s="84"/>
      <c r="AT600" s="84"/>
      <c r="AU600" s="85"/>
      <c r="AV600" s="94"/>
      <c r="AW600" s="94"/>
      <c r="AX600" s="94"/>
      <c r="AY600" s="94"/>
      <c r="AZ600" s="94"/>
      <c r="BA600" s="94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</row>
    <row r="601" ht="12.75" customHeight="1">
      <c r="A601" s="18"/>
      <c r="B601" s="18"/>
      <c r="C601" s="1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9"/>
      <c r="R601" s="28"/>
      <c r="S601" s="28"/>
      <c r="T601" s="28"/>
      <c r="U601" s="28"/>
      <c r="V601" s="70"/>
      <c r="W601" s="70"/>
      <c r="X601" s="149"/>
      <c r="Y601" s="28"/>
      <c r="Z601" s="28"/>
      <c r="AA601" s="77"/>
      <c r="AB601" s="77"/>
      <c r="AC601" s="28"/>
      <c r="AD601" s="74"/>
      <c r="AE601" s="36"/>
      <c r="AF601" s="28"/>
      <c r="AG601" s="28"/>
      <c r="AH601" s="28"/>
      <c r="AI601" s="28"/>
      <c r="AJ601" s="28"/>
      <c r="AK601" s="28"/>
      <c r="AL601" s="18"/>
      <c r="AM601" s="18"/>
      <c r="AN601" s="18"/>
      <c r="AO601" s="227"/>
      <c r="AP601" s="212"/>
      <c r="AQ601" s="212"/>
      <c r="AR601" s="212"/>
      <c r="AS601" s="84"/>
      <c r="AT601" s="84"/>
      <c r="AU601" s="85"/>
      <c r="AV601" s="94"/>
      <c r="AW601" s="94"/>
      <c r="AX601" s="94"/>
      <c r="AY601" s="94"/>
      <c r="AZ601" s="94"/>
      <c r="BA601" s="94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</row>
    <row r="602" ht="12.75" customHeight="1">
      <c r="A602" s="18"/>
      <c r="B602" s="18"/>
      <c r="C602" s="1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9"/>
      <c r="R602" s="28"/>
      <c r="S602" s="28"/>
      <c r="T602" s="28"/>
      <c r="U602" s="28"/>
      <c r="V602" s="70"/>
      <c r="W602" s="70"/>
      <c r="X602" s="149"/>
      <c r="Y602" s="28"/>
      <c r="Z602" s="28"/>
      <c r="AA602" s="77"/>
      <c r="AB602" s="77"/>
      <c r="AC602" s="28"/>
      <c r="AD602" s="74"/>
      <c r="AE602" s="36"/>
      <c r="AF602" s="28"/>
      <c r="AG602" s="28"/>
      <c r="AH602" s="28"/>
      <c r="AI602" s="28"/>
      <c r="AJ602" s="28"/>
      <c r="AK602" s="28"/>
      <c r="AL602" s="18"/>
      <c r="AM602" s="18"/>
      <c r="AN602" s="18"/>
      <c r="AO602" s="227"/>
      <c r="AP602" s="212"/>
      <c r="AQ602" s="212"/>
      <c r="AR602" s="212"/>
      <c r="AS602" s="84"/>
      <c r="AT602" s="84"/>
      <c r="AU602" s="85"/>
      <c r="AV602" s="94"/>
      <c r="AW602" s="94"/>
      <c r="AX602" s="94"/>
      <c r="AY602" s="94"/>
      <c r="AZ602" s="94"/>
      <c r="BA602" s="94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</row>
    <row r="603" ht="12.75" customHeight="1">
      <c r="A603" s="18"/>
      <c r="B603" s="18"/>
      <c r="C603" s="1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9"/>
      <c r="R603" s="28"/>
      <c r="S603" s="28"/>
      <c r="T603" s="28"/>
      <c r="U603" s="28"/>
      <c r="V603" s="70"/>
      <c r="W603" s="70"/>
      <c r="X603" s="149"/>
      <c r="Y603" s="28"/>
      <c r="Z603" s="28"/>
      <c r="AA603" s="77"/>
      <c r="AB603" s="77"/>
      <c r="AC603" s="28"/>
      <c r="AD603" s="74"/>
      <c r="AE603" s="36"/>
      <c r="AF603" s="28"/>
      <c r="AG603" s="28"/>
      <c r="AH603" s="28"/>
      <c r="AI603" s="28"/>
      <c r="AJ603" s="28"/>
      <c r="AK603" s="28"/>
      <c r="AL603" s="18"/>
      <c r="AM603" s="18"/>
      <c r="AN603" s="18"/>
      <c r="AO603" s="227"/>
      <c r="AP603" s="212"/>
      <c r="AQ603" s="212"/>
      <c r="AR603" s="212"/>
      <c r="AS603" s="84"/>
      <c r="AT603" s="84"/>
      <c r="AU603" s="85"/>
      <c r="AV603" s="94"/>
      <c r="AW603" s="94"/>
      <c r="AX603" s="94"/>
      <c r="AY603" s="94"/>
      <c r="AZ603" s="94"/>
      <c r="BA603" s="94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</row>
    <row r="604" ht="12.75" customHeight="1">
      <c r="A604" s="18"/>
      <c r="B604" s="18"/>
      <c r="C604" s="1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9"/>
      <c r="R604" s="28"/>
      <c r="S604" s="28"/>
      <c r="T604" s="28"/>
      <c r="U604" s="28"/>
      <c r="V604" s="70"/>
      <c r="W604" s="70"/>
      <c r="X604" s="149"/>
      <c r="Y604" s="28"/>
      <c r="Z604" s="28"/>
      <c r="AA604" s="77"/>
      <c r="AB604" s="77"/>
      <c r="AC604" s="28"/>
      <c r="AD604" s="74"/>
      <c r="AE604" s="36"/>
      <c r="AF604" s="28"/>
      <c r="AG604" s="28"/>
      <c r="AH604" s="28"/>
      <c r="AI604" s="28"/>
      <c r="AJ604" s="28"/>
      <c r="AK604" s="28"/>
      <c r="AL604" s="18"/>
      <c r="AM604" s="18"/>
      <c r="AN604" s="18"/>
      <c r="AO604" s="227"/>
      <c r="AP604" s="212"/>
      <c r="AQ604" s="212"/>
      <c r="AR604" s="212"/>
      <c r="AS604" s="84"/>
      <c r="AT604" s="84"/>
      <c r="AU604" s="85"/>
      <c r="AV604" s="94"/>
      <c r="AW604" s="94"/>
      <c r="AX604" s="94"/>
      <c r="AY604" s="94"/>
      <c r="AZ604" s="94"/>
      <c r="BA604" s="94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</row>
    <row r="605" ht="12.75" customHeight="1">
      <c r="A605" s="18"/>
      <c r="B605" s="18"/>
      <c r="C605" s="1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9"/>
      <c r="R605" s="28"/>
      <c r="S605" s="28"/>
      <c r="T605" s="28"/>
      <c r="U605" s="28"/>
      <c r="V605" s="70"/>
      <c r="W605" s="70"/>
      <c r="X605" s="149"/>
      <c r="Y605" s="28"/>
      <c r="Z605" s="28"/>
      <c r="AA605" s="77"/>
      <c r="AB605" s="77"/>
      <c r="AC605" s="28"/>
      <c r="AD605" s="74"/>
      <c r="AE605" s="36"/>
      <c r="AF605" s="28"/>
      <c r="AG605" s="28"/>
      <c r="AH605" s="28"/>
      <c r="AI605" s="28"/>
      <c r="AJ605" s="28"/>
      <c r="AK605" s="28"/>
      <c r="AL605" s="18"/>
      <c r="AM605" s="18"/>
      <c r="AN605" s="18"/>
      <c r="AO605" s="227"/>
      <c r="AP605" s="212"/>
      <c r="AQ605" s="212"/>
      <c r="AR605" s="212"/>
      <c r="AS605" s="84"/>
      <c r="AT605" s="84"/>
      <c r="AU605" s="85"/>
      <c r="AV605" s="94"/>
      <c r="AW605" s="94"/>
      <c r="AX605" s="94"/>
      <c r="AY605" s="94"/>
      <c r="AZ605" s="94"/>
      <c r="BA605" s="94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</row>
    <row r="606" ht="12.75" customHeight="1">
      <c r="A606" s="18"/>
      <c r="B606" s="18"/>
      <c r="C606" s="1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9"/>
      <c r="R606" s="28"/>
      <c r="S606" s="28"/>
      <c r="T606" s="28"/>
      <c r="U606" s="28"/>
      <c r="V606" s="70"/>
      <c r="W606" s="70"/>
      <c r="X606" s="149"/>
      <c r="Y606" s="28"/>
      <c r="Z606" s="28"/>
      <c r="AA606" s="77"/>
      <c r="AB606" s="77"/>
      <c r="AC606" s="28"/>
      <c r="AD606" s="74"/>
      <c r="AE606" s="36"/>
      <c r="AF606" s="28"/>
      <c r="AG606" s="28"/>
      <c r="AH606" s="28"/>
      <c r="AI606" s="28"/>
      <c r="AJ606" s="28"/>
      <c r="AK606" s="28"/>
      <c r="AL606" s="18"/>
      <c r="AM606" s="18"/>
      <c r="AN606" s="18"/>
      <c r="AO606" s="227"/>
      <c r="AP606" s="212"/>
      <c r="AQ606" s="212"/>
      <c r="AR606" s="212"/>
      <c r="AS606" s="84"/>
      <c r="AT606" s="84"/>
      <c r="AU606" s="85"/>
      <c r="AV606" s="94"/>
      <c r="AW606" s="94"/>
      <c r="AX606" s="94"/>
      <c r="AY606" s="94"/>
      <c r="AZ606" s="94"/>
      <c r="BA606" s="94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</row>
    <row r="607" ht="12.75" customHeight="1">
      <c r="A607" s="18"/>
      <c r="B607" s="18"/>
      <c r="C607" s="1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9"/>
      <c r="R607" s="28"/>
      <c r="S607" s="28"/>
      <c r="T607" s="28"/>
      <c r="U607" s="28"/>
      <c r="V607" s="70"/>
      <c r="W607" s="70"/>
      <c r="X607" s="149"/>
      <c r="Y607" s="28"/>
      <c r="Z607" s="28"/>
      <c r="AA607" s="77"/>
      <c r="AB607" s="77"/>
      <c r="AC607" s="28"/>
      <c r="AD607" s="74"/>
      <c r="AE607" s="36"/>
      <c r="AF607" s="28"/>
      <c r="AG607" s="28"/>
      <c r="AH607" s="28"/>
      <c r="AI607" s="28"/>
      <c r="AJ607" s="28"/>
      <c r="AK607" s="28"/>
      <c r="AL607" s="18"/>
      <c r="AM607" s="18"/>
      <c r="AN607" s="18"/>
      <c r="AO607" s="227"/>
      <c r="AP607" s="212"/>
      <c r="AQ607" s="212"/>
      <c r="AR607" s="212"/>
      <c r="AS607" s="84"/>
      <c r="AT607" s="84"/>
      <c r="AU607" s="85"/>
      <c r="AV607" s="94"/>
      <c r="AW607" s="94"/>
      <c r="AX607" s="94"/>
      <c r="AY607" s="94"/>
      <c r="AZ607" s="94"/>
      <c r="BA607" s="94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</row>
    <row r="608" ht="12.75" customHeight="1">
      <c r="A608" s="18"/>
      <c r="B608" s="18"/>
      <c r="C608" s="1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9"/>
      <c r="R608" s="28"/>
      <c r="S608" s="28"/>
      <c r="T608" s="28"/>
      <c r="U608" s="28"/>
      <c r="V608" s="70"/>
      <c r="W608" s="70"/>
      <c r="X608" s="149"/>
      <c r="Y608" s="28"/>
      <c r="Z608" s="28"/>
      <c r="AA608" s="77"/>
      <c r="AB608" s="77"/>
      <c r="AC608" s="28"/>
      <c r="AD608" s="74"/>
      <c r="AE608" s="36"/>
      <c r="AF608" s="28"/>
      <c r="AG608" s="28"/>
      <c r="AH608" s="28"/>
      <c r="AI608" s="28"/>
      <c r="AJ608" s="28"/>
      <c r="AK608" s="28"/>
      <c r="AL608" s="18"/>
      <c r="AM608" s="18"/>
      <c r="AN608" s="18"/>
      <c r="AO608" s="227"/>
      <c r="AP608" s="212"/>
      <c r="AQ608" s="212"/>
      <c r="AR608" s="212"/>
      <c r="AS608" s="84"/>
      <c r="AT608" s="84"/>
      <c r="AU608" s="85"/>
      <c r="AV608" s="94"/>
      <c r="AW608" s="94"/>
      <c r="AX608" s="94"/>
      <c r="AY608" s="94"/>
      <c r="AZ608" s="94"/>
      <c r="BA608" s="94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</row>
    <row r="609" ht="12.75" customHeight="1">
      <c r="A609" s="18"/>
      <c r="B609" s="18"/>
      <c r="C609" s="1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9"/>
      <c r="R609" s="28"/>
      <c r="S609" s="28"/>
      <c r="T609" s="28"/>
      <c r="U609" s="28"/>
      <c r="V609" s="70"/>
      <c r="W609" s="70"/>
      <c r="X609" s="149"/>
      <c r="Y609" s="28"/>
      <c r="Z609" s="28"/>
      <c r="AA609" s="77"/>
      <c r="AB609" s="77"/>
      <c r="AC609" s="28"/>
      <c r="AD609" s="74"/>
      <c r="AE609" s="36"/>
      <c r="AF609" s="28"/>
      <c r="AG609" s="28"/>
      <c r="AH609" s="28"/>
      <c r="AI609" s="28"/>
      <c r="AJ609" s="28"/>
      <c r="AK609" s="28"/>
      <c r="AL609" s="18"/>
      <c r="AM609" s="18"/>
      <c r="AN609" s="18"/>
      <c r="AO609" s="227"/>
      <c r="AP609" s="212"/>
      <c r="AQ609" s="212"/>
      <c r="AR609" s="212"/>
      <c r="AS609" s="84"/>
      <c r="AT609" s="84"/>
      <c r="AU609" s="85"/>
      <c r="AV609" s="94"/>
      <c r="AW609" s="94"/>
      <c r="AX609" s="94"/>
      <c r="AY609" s="94"/>
      <c r="AZ609" s="94"/>
      <c r="BA609" s="94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</row>
    <row r="610" ht="12.75" customHeight="1">
      <c r="A610" s="18"/>
      <c r="B610" s="18"/>
      <c r="C610" s="1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9"/>
      <c r="R610" s="28"/>
      <c r="S610" s="28"/>
      <c r="T610" s="28"/>
      <c r="U610" s="28"/>
      <c r="V610" s="70"/>
      <c r="W610" s="70"/>
      <c r="X610" s="149"/>
      <c r="Y610" s="28"/>
      <c r="Z610" s="28"/>
      <c r="AA610" s="77"/>
      <c r="AB610" s="77"/>
      <c r="AC610" s="28"/>
      <c r="AD610" s="74"/>
      <c r="AE610" s="36"/>
      <c r="AF610" s="28"/>
      <c r="AG610" s="28"/>
      <c r="AH610" s="28"/>
      <c r="AI610" s="28"/>
      <c r="AJ610" s="28"/>
      <c r="AK610" s="28"/>
      <c r="AL610" s="18"/>
      <c r="AM610" s="18"/>
      <c r="AN610" s="18"/>
      <c r="AO610" s="227"/>
      <c r="AP610" s="212"/>
      <c r="AQ610" s="212"/>
      <c r="AR610" s="212"/>
      <c r="AS610" s="84"/>
      <c r="AT610" s="84"/>
      <c r="AU610" s="85"/>
      <c r="AV610" s="94"/>
      <c r="AW610" s="94"/>
      <c r="AX610" s="94"/>
      <c r="AY610" s="94"/>
      <c r="AZ610" s="94"/>
      <c r="BA610" s="94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</row>
    <row r="611" ht="12.75" customHeight="1">
      <c r="A611" s="18"/>
      <c r="B611" s="18"/>
      <c r="C611" s="1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9"/>
      <c r="R611" s="28"/>
      <c r="S611" s="28"/>
      <c r="T611" s="28"/>
      <c r="U611" s="28"/>
      <c r="V611" s="70"/>
      <c r="W611" s="70"/>
      <c r="X611" s="149"/>
      <c r="Y611" s="28"/>
      <c r="Z611" s="28"/>
      <c r="AA611" s="77"/>
      <c r="AB611" s="77"/>
      <c r="AC611" s="28"/>
      <c r="AD611" s="74"/>
      <c r="AE611" s="36"/>
      <c r="AF611" s="28"/>
      <c r="AG611" s="28"/>
      <c r="AH611" s="28"/>
      <c r="AI611" s="28"/>
      <c r="AJ611" s="28"/>
      <c r="AK611" s="28"/>
      <c r="AL611" s="18"/>
      <c r="AM611" s="18"/>
      <c r="AN611" s="18"/>
      <c r="AO611" s="227"/>
      <c r="AP611" s="212"/>
      <c r="AQ611" s="212"/>
      <c r="AR611" s="212"/>
      <c r="AS611" s="84"/>
      <c r="AT611" s="84"/>
      <c r="AU611" s="85"/>
      <c r="AV611" s="94"/>
      <c r="AW611" s="94"/>
      <c r="AX611" s="94"/>
      <c r="AY611" s="94"/>
      <c r="AZ611" s="94"/>
      <c r="BA611" s="94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</row>
    <row r="612" ht="12.75" customHeight="1">
      <c r="A612" s="18"/>
      <c r="B612" s="18"/>
      <c r="C612" s="1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9"/>
      <c r="R612" s="28"/>
      <c r="S612" s="28"/>
      <c r="T612" s="28"/>
      <c r="U612" s="28"/>
      <c r="V612" s="70"/>
      <c r="W612" s="70"/>
      <c r="X612" s="149"/>
      <c r="Y612" s="28"/>
      <c r="Z612" s="28"/>
      <c r="AA612" s="77"/>
      <c r="AB612" s="77"/>
      <c r="AC612" s="28"/>
      <c r="AD612" s="74"/>
      <c r="AE612" s="36"/>
      <c r="AF612" s="28"/>
      <c r="AG612" s="28"/>
      <c r="AH612" s="28"/>
      <c r="AI612" s="28"/>
      <c r="AJ612" s="28"/>
      <c r="AK612" s="28"/>
      <c r="AL612" s="18"/>
      <c r="AM612" s="18"/>
      <c r="AN612" s="18"/>
      <c r="AO612" s="227"/>
      <c r="AP612" s="212"/>
      <c r="AQ612" s="212"/>
      <c r="AR612" s="212"/>
      <c r="AS612" s="84"/>
      <c r="AT612" s="84"/>
      <c r="AU612" s="85"/>
      <c r="AV612" s="94"/>
      <c r="AW612" s="94"/>
      <c r="AX612" s="94"/>
      <c r="AY612" s="94"/>
      <c r="AZ612" s="94"/>
      <c r="BA612" s="94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</row>
    <row r="613" ht="12.75" customHeight="1">
      <c r="A613" s="18"/>
      <c r="B613" s="18"/>
      <c r="C613" s="1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9"/>
      <c r="R613" s="28"/>
      <c r="S613" s="28"/>
      <c r="T613" s="28"/>
      <c r="U613" s="28"/>
      <c r="V613" s="70"/>
      <c r="W613" s="70"/>
      <c r="X613" s="149"/>
      <c r="Y613" s="28"/>
      <c r="Z613" s="28"/>
      <c r="AA613" s="77"/>
      <c r="AB613" s="77"/>
      <c r="AC613" s="28"/>
      <c r="AD613" s="74"/>
      <c r="AE613" s="36"/>
      <c r="AF613" s="28"/>
      <c r="AG613" s="28"/>
      <c r="AH613" s="28"/>
      <c r="AI613" s="28"/>
      <c r="AJ613" s="28"/>
      <c r="AK613" s="28"/>
      <c r="AL613" s="18"/>
      <c r="AM613" s="18"/>
      <c r="AN613" s="18"/>
      <c r="AO613" s="227"/>
      <c r="AP613" s="212"/>
      <c r="AQ613" s="212"/>
      <c r="AR613" s="212"/>
      <c r="AS613" s="84"/>
      <c r="AT613" s="84"/>
      <c r="AU613" s="85"/>
      <c r="AV613" s="94"/>
      <c r="AW613" s="94"/>
      <c r="AX613" s="94"/>
      <c r="AY613" s="94"/>
      <c r="AZ613" s="94"/>
      <c r="BA613" s="94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</row>
    <row r="614" ht="12.75" customHeight="1">
      <c r="A614" s="18"/>
      <c r="B614" s="18"/>
      <c r="C614" s="1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9"/>
      <c r="R614" s="28"/>
      <c r="S614" s="28"/>
      <c r="T614" s="28"/>
      <c r="U614" s="28"/>
      <c r="V614" s="70"/>
      <c r="W614" s="70"/>
      <c r="X614" s="149"/>
      <c r="Y614" s="28"/>
      <c r="Z614" s="28"/>
      <c r="AA614" s="77"/>
      <c r="AB614" s="77"/>
      <c r="AC614" s="28"/>
      <c r="AD614" s="74"/>
      <c r="AE614" s="36"/>
      <c r="AF614" s="28"/>
      <c r="AG614" s="28"/>
      <c r="AH614" s="28"/>
      <c r="AI614" s="28"/>
      <c r="AJ614" s="28"/>
      <c r="AK614" s="28"/>
      <c r="AL614" s="18"/>
      <c r="AM614" s="18"/>
      <c r="AN614" s="18"/>
      <c r="AO614" s="227"/>
      <c r="AP614" s="212"/>
      <c r="AQ614" s="212"/>
      <c r="AR614" s="212"/>
      <c r="AS614" s="84"/>
      <c r="AT614" s="84"/>
      <c r="AU614" s="85"/>
      <c r="AV614" s="94"/>
      <c r="AW614" s="94"/>
      <c r="AX614" s="94"/>
      <c r="AY614" s="94"/>
      <c r="AZ614" s="94"/>
      <c r="BA614" s="94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</row>
    <row r="615" ht="12.75" customHeight="1">
      <c r="A615" s="18"/>
      <c r="B615" s="18"/>
      <c r="C615" s="1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9"/>
      <c r="R615" s="28"/>
      <c r="S615" s="28"/>
      <c r="T615" s="28"/>
      <c r="U615" s="28"/>
      <c r="V615" s="70"/>
      <c r="W615" s="70"/>
      <c r="X615" s="149"/>
      <c r="Y615" s="28"/>
      <c r="Z615" s="28"/>
      <c r="AA615" s="77"/>
      <c r="AB615" s="77"/>
      <c r="AC615" s="28"/>
      <c r="AD615" s="74"/>
      <c r="AE615" s="36"/>
      <c r="AF615" s="28"/>
      <c r="AG615" s="28"/>
      <c r="AH615" s="28"/>
      <c r="AI615" s="28"/>
      <c r="AJ615" s="28"/>
      <c r="AK615" s="28"/>
      <c r="AL615" s="18"/>
      <c r="AM615" s="18"/>
      <c r="AN615" s="18"/>
      <c r="AO615" s="227"/>
      <c r="AP615" s="212"/>
      <c r="AQ615" s="212"/>
      <c r="AR615" s="212"/>
      <c r="AS615" s="84"/>
      <c r="AT615" s="84"/>
      <c r="AU615" s="85"/>
      <c r="AV615" s="94"/>
      <c r="AW615" s="94"/>
      <c r="AX615" s="94"/>
      <c r="AY615" s="94"/>
      <c r="AZ615" s="94"/>
      <c r="BA615" s="94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</row>
    <row r="616" ht="12.75" customHeight="1">
      <c r="A616" s="18"/>
      <c r="B616" s="18"/>
      <c r="C616" s="1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9"/>
      <c r="R616" s="28"/>
      <c r="S616" s="28"/>
      <c r="T616" s="28"/>
      <c r="U616" s="28"/>
      <c r="V616" s="70"/>
      <c r="W616" s="70"/>
      <c r="X616" s="149"/>
      <c r="Y616" s="28"/>
      <c r="Z616" s="28"/>
      <c r="AA616" s="77"/>
      <c r="AB616" s="77"/>
      <c r="AC616" s="28"/>
      <c r="AD616" s="74"/>
      <c r="AE616" s="36"/>
      <c r="AF616" s="28"/>
      <c r="AG616" s="28"/>
      <c r="AH616" s="28"/>
      <c r="AI616" s="28"/>
      <c r="AJ616" s="28"/>
      <c r="AK616" s="28"/>
      <c r="AL616" s="18"/>
      <c r="AM616" s="18"/>
      <c r="AN616" s="18"/>
      <c r="AO616" s="227"/>
      <c r="AP616" s="212"/>
      <c r="AQ616" s="212"/>
      <c r="AR616" s="212"/>
      <c r="AS616" s="84"/>
      <c r="AT616" s="84"/>
      <c r="AU616" s="85"/>
      <c r="AV616" s="94"/>
      <c r="AW616" s="94"/>
      <c r="AX616" s="94"/>
      <c r="AY616" s="94"/>
      <c r="AZ616" s="94"/>
      <c r="BA616" s="94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</row>
    <row r="617" ht="12.75" customHeight="1">
      <c r="A617" s="18"/>
      <c r="B617" s="18"/>
      <c r="C617" s="1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9"/>
      <c r="R617" s="28"/>
      <c r="S617" s="28"/>
      <c r="T617" s="28"/>
      <c r="U617" s="28"/>
      <c r="V617" s="70"/>
      <c r="W617" s="70"/>
      <c r="X617" s="149"/>
      <c r="Y617" s="28"/>
      <c r="Z617" s="28"/>
      <c r="AA617" s="77"/>
      <c r="AB617" s="77"/>
      <c r="AC617" s="28"/>
      <c r="AD617" s="74"/>
      <c r="AE617" s="36"/>
      <c r="AF617" s="28"/>
      <c r="AG617" s="28"/>
      <c r="AH617" s="28"/>
      <c r="AI617" s="28"/>
      <c r="AJ617" s="28"/>
      <c r="AK617" s="28"/>
      <c r="AL617" s="18"/>
      <c r="AM617" s="18"/>
      <c r="AN617" s="18"/>
      <c r="AO617" s="227"/>
      <c r="AP617" s="212"/>
      <c r="AQ617" s="212"/>
      <c r="AR617" s="212"/>
      <c r="AS617" s="84"/>
      <c r="AT617" s="84"/>
      <c r="AU617" s="85"/>
      <c r="AV617" s="94"/>
      <c r="AW617" s="94"/>
      <c r="AX617" s="94"/>
      <c r="AY617" s="94"/>
      <c r="AZ617" s="94"/>
      <c r="BA617" s="94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</row>
    <row r="618" ht="12.75" customHeight="1">
      <c r="A618" s="18"/>
      <c r="B618" s="18"/>
      <c r="C618" s="1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9"/>
      <c r="R618" s="28"/>
      <c r="S618" s="28"/>
      <c r="T618" s="28"/>
      <c r="U618" s="28"/>
      <c r="V618" s="70"/>
      <c r="W618" s="70"/>
      <c r="X618" s="149"/>
      <c r="Y618" s="28"/>
      <c r="Z618" s="28"/>
      <c r="AA618" s="77"/>
      <c r="AB618" s="77"/>
      <c r="AC618" s="28"/>
      <c r="AD618" s="74"/>
      <c r="AE618" s="36"/>
      <c r="AF618" s="28"/>
      <c r="AG618" s="28"/>
      <c r="AH618" s="28"/>
      <c r="AI618" s="28"/>
      <c r="AJ618" s="28"/>
      <c r="AK618" s="28"/>
      <c r="AL618" s="18"/>
      <c r="AM618" s="18"/>
      <c r="AN618" s="18"/>
      <c r="AO618" s="227"/>
      <c r="AP618" s="212"/>
      <c r="AQ618" s="212"/>
      <c r="AR618" s="212"/>
      <c r="AS618" s="84"/>
      <c r="AT618" s="84"/>
      <c r="AU618" s="85"/>
      <c r="AV618" s="94"/>
      <c r="AW618" s="94"/>
      <c r="AX618" s="94"/>
      <c r="AY618" s="94"/>
      <c r="AZ618" s="94"/>
      <c r="BA618" s="94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</row>
    <row r="619" ht="12.75" customHeight="1">
      <c r="A619" s="18"/>
      <c r="B619" s="18"/>
      <c r="C619" s="1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9"/>
      <c r="R619" s="28"/>
      <c r="S619" s="28"/>
      <c r="T619" s="28"/>
      <c r="U619" s="28"/>
      <c r="V619" s="70"/>
      <c r="W619" s="70"/>
      <c r="X619" s="149"/>
      <c r="Y619" s="28"/>
      <c r="Z619" s="28"/>
      <c r="AA619" s="77"/>
      <c r="AB619" s="77"/>
      <c r="AC619" s="28"/>
      <c r="AD619" s="74"/>
      <c r="AE619" s="36"/>
      <c r="AF619" s="28"/>
      <c r="AG619" s="28"/>
      <c r="AH619" s="28"/>
      <c r="AI619" s="28"/>
      <c r="AJ619" s="28"/>
      <c r="AK619" s="28"/>
      <c r="AL619" s="18"/>
      <c r="AM619" s="18"/>
      <c r="AN619" s="18"/>
      <c r="AO619" s="227"/>
      <c r="AP619" s="212"/>
      <c r="AQ619" s="212"/>
      <c r="AR619" s="212"/>
      <c r="AS619" s="84"/>
      <c r="AT619" s="84"/>
      <c r="AU619" s="85"/>
      <c r="AV619" s="94"/>
      <c r="AW619" s="94"/>
      <c r="AX619" s="94"/>
      <c r="AY619" s="94"/>
      <c r="AZ619" s="94"/>
      <c r="BA619" s="94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</row>
    <row r="620" ht="12.75" customHeight="1">
      <c r="A620" s="18"/>
      <c r="B620" s="18"/>
      <c r="C620" s="1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9"/>
      <c r="R620" s="28"/>
      <c r="S620" s="28"/>
      <c r="T620" s="28"/>
      <c r="U620" s="28"/>
      <c r="V620" s="70"/>
      <c r="W620" s="70"/>
      <c r="X620" s="149"/>
      <c r="Y620" s="28"/>
      <c r="Z620" s="28"/>
      <c r="AA620" s="77"/>
      <c r="AB620" s="77"/>
      <c r="AC620" s="28"/>
      <c r="AD620" s="74"/>
      <c r="AE620" s="36"/>
      <c r="AF620" s="28"/>
      <c r="AG620" s="28"/>
      <c r="AH620" s="28"/>
      <c r="AI620" s="28"/>
      <c r="AJ620" s="28"/>
      <c r="AK620" s="28"/>
      <c r="AL620" s="18"/>
      <c r="AM620" s="18"/>
      <c r="AN620" s="18"/>
      <c r="AO620" s="227"/>
      <c r="AP620" s="212"/>
      <c r="AQ620" s="212"/>
      <c r="AR620" s="212"/>
      <c r="AS620" s="84"/>
      <c r="AT620" s="84"/>
      <c r="AU620" s="85"/>
      <c r="AV620" s="94"/>
      <c r="AW620" s="94"/>
      <c r="AX620" s="94"/>
      <c r="AY620" s="94"/>
      <c r="AZ620" s="94"/>
      <c r="BA620" s="94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</row>
    <row r="621" ht="12.75" customHeight="1">
      <c r="A621" s="18"/>
      <c r="B621" s="18"/>
      <c r="C621" s="1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9"/>
      <c r="R621" s="28"/>
      <c r="S621" s="28"/>
      <c r="T621" s="28"/>
      <c r="U621" s="28"/>
      <c r="V621" s="70"/>
      <c r="W621" s="70"/>
      <c r="X621" s="149"/>
      <c r="Y621" s="28"/>
      <c r="Z621" s="28"/>
      <c r="AA621" s="77"/>
      <c r="AB621" s="77"/>
      <c r="AC621" s="28"/>
      <c r="AD621" s="74"/>
      <c r="AE621" s="36"/>
      <c r="AF621" s="28"/>
      <c r="AG621" s="28"/>
      <c r="AH621" s="28"/>
      <c r="AI621" s="28"/>
      <c r="AJ621" s="28"/>
      <c r="AK621" s="28"/>
      <c r="AL621" s="18"/>
      <c r="AM621" s="18"/>
      <c r="AN621" s="18"/>
      <c r="AO621" s="227"/>
      <c r="AP621" s="212"/>
      <c r="AQ621" s="212"/>
      <c r="AR621" s="212"/>
      <c r="AS621" s="84"/>
      <c r="AT621" s="84"/>
      <c r="AU621" s="85"/>
      <c r="AV621" s="94"/>
      <c r="AW621" s="94"/>
      <c r="AX621" s="94"/>
      <c r="AY621" s="94"/>
      <c r="AZ621" s="94"/>
      <c r="BA621" s="94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</row>
    <row r="622" ht="12.75" customHeight="1">
      <c r="A622" s="18"/>
      <c r="B622" s="18"/>
      <c r="C622" s="1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9"/>
      <c r="R622" s="28"/>
      <c r="S622" s="28"/>
      <c r="T622" s="28"/>
      <c r="U622" s="28"/>
      <c r="V622" s="70"/>
      <c r="W622" s="70"/>
      <c r="X622" s="149"/>
      <c r="Y622" s="28"/>
      <c r="Z622" s="28"/>
      <c r="AA622" s="77"/>
      <c r="AB622" s="77"/>
      <c r="AC622" s="28"/>
      <c r="AD622" s="74"/>
      <c r="AE622" s="36"/>
      <c r="AF622" s="28"/>
      <c r="AG622" s="28"/>
      <c r="AH622" s="28"/>
      <c r="AI622" s="28"/>
      <c r="AJ622" s="28"/>
      <c r="AK622" s="28"/>
      <c r="AL622" s="18"/>
      <c r="AM622" s="18"/>
      <c r="AN622" s="18"/>
      <c r="AO622" s="227"/>
      <c r="AP622" s="212"/>
      <c r="AQ622" s="212"/>
      <c r="AR622" s="212"/>
      <c r="AS622" s="84"/>
      <c r="AT622" s="84"/>
      <c r="AU622" s="85"/>
      <c r="AV622" s="94"/>
      <c r="AW622" s="94"/>
      <c r="AX622" s="94"/>
      <c r="AY622" s="94"/>
      <c r="AZ622" s="94"/>
      <c r="BA622" s="94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</row>
    <row r="623" ht="12.75" customHeight="1">
      <c r="A623" s="18"/>
      <c r="B623" s="18"/>
      <c r="C623" s="1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9"/>
      <c r="R623" s="28"/>
      <c r="S623" s="28"/>
      <c r="T623" s="28"/>
      <c r="U623" s="28"/>
      <c r="V623" s="70"/>
      <c r="W623" s="70"/>
      <c r="X623" s="149"/>
      <c r="Y623" s="28"/>
      <c r="Z623" s="28"/>
      <c r="AA623" s="77"/>
      <c r="AB623" s="77"/>
      <c r="AC623" s="28"/>
      <c r="AD623" s="74"/>
      <c r="AE623" s="36"/>
      <c r="AF623" s="28"/>
      <c r="AG623" s="28"/>
      <c r="AH623" s="28"/>
      <c r="AI623" s="28"/>
      <c r="AJ623" s="28"/>
      <c r="AK623" s="28"/>
      <c r="AL623" s="18"/>
      <c r="AM623" s="18"/>
      <c r="AN623" s="18"/>
      <c r="AO623" s="227"/>
      <c r="AP623" s="212"/>
      <c r="AQ623" s="212"/>
      <c r="AR623" s="212"/>
      <c r="AS623" s="84"/>
      <c r="AT623" s="84"/>
      <c r="AU623" s="85"/>
      <c r="AV623" s="94"/>
      <c r="AW623" s="94"/>
      <c r="AX623" s="94"/>
      <c r="AY623" s="94"/>
      <c r="AZ623" s="94"/>
      <c r="BA623" s="94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</row>
    <row r="624" ht="12.75" customHeight="1">
      <c r="A624" s="18"/>
      <c r="B624" s="18"/>
      <c r="C624" s="1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9"/>
      <c r="R624" s="28"/>
      <c r="S624" s="28"/>
      <c r="T624" s="28"/>
      <c r="U624" s="28"/>
      <c r="V624" s="70"/>
      <c r="W624" s="70"/>
      <c r="X624" s="149"/>
      <c r="Y624" s="28"/>
      <c r="Z624" s="28"/>
      <c r="AA624" s="77"/>
      <c r="AB624" s="77"/>
      <c r="AC624" s="28"/>
      <c r="AD624" s="74"/>
      <c r="AE624" s="36"/>
      <c r="AF624" s="28"/>
      <c r="AG624" s="28"/>
      <c r="AH624" s="28"/>
      <c r="AI624" s="28"/>
      <c r="AJ624" s="28"/>
      <c r="AK624" s="28"/>
      <c r="AL624" s="18"/>
      <c r="AM624" s="18"/>
      <c r="AN624" s="18"/>
      <c r="AO624" s="227"/>
      <c r="AP624" s="212"/>
      <c r="AQ624" s="212"/>
      <c r="AR624" s="212"/>
      <c r="AS624" s="84"/>
      <c r="AT624" s="84"/>
      <c r="AU624" s="85"/>
      <c r="AV624" s="94"/>
      <c r="AW624" s="94"/>
      <c r="AX624" s="94"/>
      <c r="AY624" s="94"/>
      <c r="AZ624" s="94"/>
      <c r="BA624" s="94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</row>
    <row r="625" ht="12.75" customHeight="1">
      <c r="A625" s="18"/>
      <c r="B625" s="18"/>
      <c r="C625" s="1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9"/>
      <c r="R625" s="28"/>
      <c r="S625" s="28"/>
      <c r="T625" s="28"/>
      <c r="U625" s="28"/>
      <c r="V625" s="70"/>
      <c r="W625" s="70"/>
      <c r="X625" s="149"/>
      <c r="Y625" s="28"/>
      <c r="Z625" s="28"/>
      <c r="AA625" s="77"/>
      <c r="AB625" s="77"/>
      <c r="AC625" s="28"/>
      <c r="AD625" s="74"/>
      <c r="AE625" s="36"/>
      <c r="AF625" s="28"/>
      <c r="AG625" s="28"/>
      <c r="AH625" s="28"/>
      <c r="AI625" s="28"/>
      <c r="AJ625" s="28"/>
      <c r="AK625" s="28"/>
      <c r="AL625" s="18"/>
      <c r="AM625" s="18"/>
      <c r="AN625" s="18"/>
      <c r="AO625" s="227"/>
      <c r="AP625" s="212"/>
      <c r="AQ625" s="212"/>
      <c r="AR625" s="212"/>
      <c r="AS625" s="84"/>
      <c r="AT625" s="84"/>
      <c r="AU625" s="85"/>
      <c r="AV625" s="94"/>
      <c r="AW625" s="94"/>
      <c r="AX625" s="94"/>
      <c r="AY625" s="94"/>
      <c r="AZ625" s="94"/>
      <c r="BA625" s="94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</row>
    <row r="626" ht="12.75" customHeight="1">
      <c r="A626" s="18"/>
      <c r="B626" s="18"/>
      <c r="C626" s="1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9"/>
      <c r="R626" s="28"/>
      <c r="S626" s="28"/>
      <c r="T626" s="28"/>
      <c r="U626" s="28"/>
      <c r="V626" s="70"/>
      <c r="W626" s="70"/>
      <c r="X626" s="149"/>
      <c r="Y626" s="28"/>
      <c r="Z626" s="28"/>
      <c r="AA626" s="77"/>
      <c r="AB626" s="77"/>
      <c r="AC626" s="28"/>
      <c r="AD626" s="74"/>
      <c r="AE626" s="36"/>
      <c r="AF626" s="28"/>
      <c r="AG626" s="28"/>
      <c r="AH626" s="28"/>
      <c r="AI626" s="28"/>
      <c r="AJ626" s="28"/>
      <c r="AK626" s="28"/>
      <c r="AL626" s="18"/>
      <c r="AM626" s="18"/>
      <c r="AN626" s="18"/>
      <c r="AO626" s="227"/>
      <c r="AP626" s="212"/>
      <c r="AQ626" s="212"/>
      <c r="AR626" s="212"/>
      <c r="AS626" s="84"/>
      <c r="AT626" s="84"/>
      <c r="AU626" s="85"/>
      <c r="AV626" s="94"/>
      <c r="AW626" s="94"/>
      <c r="AX626" s="94"/>
      <c r="AY626" s="94"/>
      <c r="AZ626" s="94"/>
      <c r="BA626" s="94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</row>
    <row r="627" ht="12.75" customHeight="1">
      <c r="A627" s="18"/>
      <c r="B627" s="18"/>
      <c r="C627" s="1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9"/>
      <c r="R627" s="28"/>
      <c r="S627" s="28"/>
      <c r="T627" s="28"/>
      <c r="U627" s="28"/>
      <c r="V627" s="70"/>
      <c r="W627" s="70"/>
      <c r="X627" s="149"/>
      <c r="Y627" s="28"/>
      <c r="Z627" s="28"/>
      <c r="AA627" s="77"/>
      <c r="AB627" s="77"/>
      <c r="AC627" s="28"/>
      <c r="AD627" s="74"/>
      <c r="AE627" s="36"/>
      <c r="AF627" s="28"/>
      <c r="AG627" s="28"/>
      <c r="AH627" s="28"/>
      <c r="AI627" s="28"/>
      <c r="AJ627" s="28"/>
      <c r="AK627" s="28"/>
      <c r="AL627" s="18"/>
      <c r="AM627" s="18"/>
      <c r="AN627" s="18"/>
      <c r="AO627" s="227"/>
      <c r="AP627" s="212"/>
      <c r="AQ627" s="212"/>
      <c r="AR627" s="212"/>
      <c r="AS627" s="84"/>
      <c r="AT627" s="84"/>
      <c r="AU627" s="85"/>
      <c r="AV627" s="94"/>
      <c r="AW627" s="94"/>
      <c r="AX627" s="94"/>
      <c r="AY627" s="94"/>
      <c r="AZ627" s="94"/>
      <c r="BA627" s="94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</row>
    <row r="628" ht="12.75" customHeight="1">
      <c r="A628" s="18"/>
      <c r="B628" s="18"/>
      <c r="C628" s="1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9"/>
      <c r="R628" s="28"/>
      <c r="S628" s="28"/>
      <c r="T628" s="28"/>
      <c r="U628" s="28"/>
      <c r="V628" s="70"/>
      <c r="W628" s="70"/>
      <c r="X628" s="149"/>
      <c r="Y628" s="28"/>
      <c r="Z628" s="28"/>
      <c r="AA628" s="77"/>
      <c r="AB628" s="77"/>
      <c r="AC628" s="28"/>
      <c r="AD628" s="74"/>
      <c r="AE628" s="36"/>
      <c r="AF628" s="28"/>
      <c r="AG628" s="28"/>
      <c r="AH628" s="28"/>
      <c r="AI628" s="28"/>
      <c r="AJ628" s="28"/>
      <c r="AK628" s="28"/>
      <c r="AL628" s="18"/>
      <c r="AM628" s="18"/>
      <c r="AN628" s="18"/>
      <c r="AO628" s="227"/>
      <c r="AP628" s="212"/>
      <c r="AQ628" s="212"/>
      <c r="AR628" s="212"/>
      <c r="AS628" s="84"/>
      <c r="AT628" s="84"/>
      <c r="AU628" s="85"/>
      <c r="AV628" s="94"/>
      <c r="AW628" s="94"/>
      <c r="AX628" s="94"/>
      <c r="AY628" s="94"/>
      <c r="AZ628" s="94"/>
      <c r="BA628" s="94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</row>
    <row r="629" ht="12.75" customHeight="1">
      <c r="A629" s="18"/>
      <c r="B629" s="18"/>
      <c r="C629" s="1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9"/>
      <c r="R629" s="28"/>
      <c r="S629" s="28"/>
      <c r="T629" s="28"/>
      <c r="U629" s="28"/>
      <c r="V629" s="70"/>
      <c r="W629" s="70"/>
      <c r="X629" s="149"/>
      <c r="Y629" s="28"/>
      <c r="Z629" s="28"/>
      <c r="AA629" s="77"/>
      <c r="AB629" s="77"/>
      <c r="AC629" s="28"/>
      <c r="AD629" s="74"/>
      <c r="AE629" s="36"/>
      <c r="AF629" s="28"/>
      <c r="AG629" s="28"/>
      <c r="AH629" s="28"/>
      <c r="AI629" s="28"/>
      <c r="AJ629" s="28"/>
      <c r="AK629" s="28"/>
      <c r="AL629" s="18"/>
      <c r="AM629" s="18"/>
      <c r="AN629" s="18"/>
      <c r="AO629" s="227"/>
      <c r="AP629" s="212"/>
      <c r="AQ629" s="212"/>
      <c r="AR629" s="212"/>
      <c r="AS629" s="84"/>
      <c r="AT629" s="84"/>
      <c r="AU629" s="85"/>
      <c r="AV629" s="94"/>
      <c r="AW629" s="94"/>
      <c r="AX629" s="94"/>
      <c r="AY629" s="94"/>
      <c r="AZ629" s="94"/>
      <c r="BA629" s="94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</row>
    <row r="630" ht="12.75" customHeight="1">
      <c r="A630" s="18"/>
      <c r="B630" s="18"/>
      <c r="C630" s="1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9"/>
      <c r="R630" s="28"/>
      <c r="S630" s="28"/>
      <c r="T630" s="28"/>
      <c r="U630" s="28"/>
      <c r="V630" s="70"/>
      <c r="W630" s="70"/>
      <c r="X630" s="149"/>
      <c r="Y630" s="28"/>
      <c r="Z630" s="28"/>
      <c r="AA630" s="77"/>
      <c r="AB630" s="77"/>
      <c r="AC630" s="28"/>
      <c r="AD630" s="74"/>
      <c r="AE630" s="36"/>
      <c r="AF630" s="28"/>
      <c r="AG630" s="28"/>
      <c r="AH630" s="28"/>
      <c r="AI630" s="28"/>
      <c r="AJ630" s="28"/>
      <c r="AK630" s="28"/>
      <c r="AL630" s="18"/>
      <c r="AM630" s="18"/>
      <c r="AN630" s="18"/>
      <c r="AO630" s="227"/>
      <c r="AP630" s="212"/>
      <c r="AQ630" s="212"/>
      <c r="AR630" s="212"/>
      <c r="AS630" s="84"/>
      <c r="AT630" s="84"/>
      <c r="AU630" s="85"/>
      <c r="AV630" s="94"/>
      <c r="AW630" s="94"/>
      <c r="AX630" s="94"/>
      <c r="AY630" s="94"/>
      <c r="AZ630" s="94"/>
      <c r="BA630" s="94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</row>
    <row r="631" ht="12.75" customHeight="1">
      <c r="A631" s="18"/>
      <c r="B631" s="18"/>
      <c r="C631" s="1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9"/>
      <c r="R631" s="28"/>
      <c r="S631" s="28"/>
      <c r="T631" s="28"/>
      <c r="U631" s="28"/>
      <c r="V631" s="70"/>
      <c r="W631" s="70"/>
      <c r="X631" s="149"/>
      <c r="Y631" s="28"/>
      <c r="Z631" s="28"/>
      <c r="AA631" s="77"/>
      <c r="AB631" s="77"/>
      <c r="AC631" s="28"/>
      <c r="AD631" s="74"/>
      <c r="AE631" s="36"/>
      <c r="AF631" s="28"/>
      <c r="AG631" s="28"/>
      <c r="AH631" s="28"/>
      <c r="AI631" s="28"/>
      <c r="AJ631" s="28"/>
      <c r="AK631" s="28"/>
      <c r="AL631" s="18"/>
      <c r="AM631" s="18"/>
      <c r="AN631" s="18"/>
      <c r="AO631" s="227"/>
      <c r="AP631" s="212"/>
      <c r="AQ631" s="212"/>
      <c r="AR631" s="212"/>
      <c r="AS631" s="84"/>
      <c r="AT631" s="84"/>
      <c r="AU631" s="85"/>
      <c r="AV631" s="94"/>
      <c r="AW631" s="94"/>
      <c r="AX631" s="94"/>
      <c r="AY631" s="94"/>
      <c r="AZ631" s="94"/>
      <c r="BA631" s="94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</row>
    <row r="632" ht="12.75" customHeight="1">
      <c r="A632" s="18"/>
      <c r="B632" s="18"/>
      <c r="C632" s="1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9"/>
      <c r="R632" s="28"/>
      <c r="S632" s="28"/>
      <c r="T632" s="28"/>
      <c r="U632" s="28"/>
      <c r="V632" s="70"/>
      <c r="W632" s="70"/>
      <c r="X632" s="149"/>
      <c r="Y632" s="28"/>
      <c r="Z632" s="28"/>
      <c r="AA632" s="77"/>
      <c r="AB632" s="77"/>
      <c r="AC632" s="28"/>
      <c r="AD632" s="74"/>
      <c r="AE632" s="36"/>
      <c r="AF632" s="28"/>
      <c r="AG632" s="28"/>
      <c r="AH632" s="28"/>
      <c r="AI632" s="28"/>
      <c r="AJ632" s="28"/>
      <c r="AK632" s="28"/>
      <c r="AL632" s="18"/>
      <c r="AM632" s="18"/>
      <c r="AN632" s="18"/>
      <c r="AO632" s="227"/>
      <c r="AP632" s="212"/>
      <c r="AQ632" s="212"/>
      <c r="AR632" s="212"/>
      <c r="AS632" s="84"/>
      <c r="AT632" s="84"/>
      <c r="AU632" s="85"/>
      <c r="AV632" s="94"/>
      <c r="AW632" s="94"/>
      <c r="AX632" s="94"/>
      <c r="AY632" s="94"/>
      <c r="AZ632" s="94"/>
      <c r="BA632" s="94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</row>
    <row r="633" ht="12.75" customHeight="1">
      <c r="A633" s="18"/>
      <c r="B633" s="18"/>
      <c r="C633" s="1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9"/>
      <c r="R633" s="28"/>
      <c r="S633" s="28"/>
      <c r="T633" s="28"/>
      <c r="U633" s="28"/>
      <c r="V633" s="70"/>
      <c r="W633" s="70"/>
      <c r="X633" s="149"/>
      <c r="Y633" s="28"/>
      <c r="Z633" s="28"/>
      <c r="AA633" s="77"/>
      <c r="AB633" s="77"/>
      <c r="AC633" s="28"/>
      <c r="AD633" s="74"/>
      <c r="AE633" s="36"/>
      <c r="AF633" s="28"/>
      <c r="AG633" s="28"/>
      <c r="AH633" s="28"/>
      <c r="AI633" s="28"/>
      <c r="AJ633" s="28"/>
      <c r="AK633" s="28"/>
      <c r="AL633" s="18"/>
      <c r="AM633" s="18"/>
      <c r="AN633" s="18"/>
      <c r="AO633" s="227"/>
      <c r="AP633" s="212"/>
      <c r="AQ633" s="212"/>
      <c r="AR633" s="212"/>
      <c r="AS633" s="84"/>
      <c r="AT633" s="84"/>
      <c r="AU633" s="85"/>
      <c r="AV633" s="94"/>
      <c r="AW633" s="94"/>
      <c r="AX633" s="94"/>
      <c r="AY633" s="94"/>
      <c r="AZ633" s="94"/>
      <c r="BA633" s="94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</row>
    <row r="634" ht="12.75" customHeight="1">
      <c r="A634" s="18"/>
      <c r="B634" s="18"/>
      <c r="C634" s="1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9"/>
      <c r="R634" s="28"/>
      <c r="S634" s="28"/>
      <c r="T634" s="28"/>
      <c r="U634" s="28"/>
      <c r="V634" s="70"/>
      <c r="W634" s="70"/>
      <c r="X634" s="149"/>
      <c r="Y634" s="28"/>
      <c r="Z634" s="28"/>
      <c r="AA634" s="77"/>
      <c r="AB634" s="77"/>
      <c r="AC634" s="28"/>
      <c r="AD634" s="74"/>
      <c r="AE634" s="36"/>
      <c r="AF634" s="28"/>
      <c r="AG634" s="28"/>
      <c r="AH634" s="28"/>
      <c r="AI634" s="28"/>
      <c r="AJ634" s="28"/>
      <c r="AK634" s="28"/>
      <c r="AL634" s="18"/>
      <c r="AM634" s="18"/>
      <c r="AN634" s="18"/>
      <c r="AO634" s="227"/>
      <c r="AP634" s="212"/>
      <c r="AQ634" s="212"/>
      <c r="AR634" s="212"/>
      <c r="AS634" s="84"/>
      <c r="AT634" s="84"/>
      <c r="AU634" s="85"/>
      <c r="AV634" s="94"/>
      <c r="AW634" s="94"/>
      <c r="AX634" s="94"/>
      <c r="AY634" s="94"/>
      <c r="AZ634" s="94"/>
      <c r="BA634" s="94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</row>
    <row r="635" ht="12.75" customHeight="1">
      <c r="A635" s="18"/>
      <c r="B635" s="18"/>
      <c r="C635" s="1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9"/>
      <c r="R635" s="28"/>
      <c r="S635" s="28"/>
      <c r="T635" s="28"/>
      <c r="U635" s="28"/>
      <c r="V635" s="70"/>
      <c r="W635" s="70"/>
      <c r="X635" s="149"/>
      <c r="Y635" s="28"/>
      <c r="Z635" s="28"/>
      <c r="AA635" s="77"/>
      <c r="AB635" s="77"/>
      <c r="AC635" s="28"/>
      <c r="AD635" s="74"/>
      <c r="AE635" s="36"/>
      <c r="AF635" s="28"/>
      <c r="AG635" s="28"/>
      <c r="AH635" s="28"/>
      <c r="AI635" s="28"/>
      <c r="AJ635" s="28"/>
      <c r="AK635" s="28"/>
      <c r="AL635" s="18"/>
      <c r="AM635" s="18"/>
      <c r="AN635" s="18"/>
      <c r="AO635" s="227"/>
      <c r="AP635" s="212"/>
      <c r="AQ635" s="212"/>
      <c r="AR635" s="212"/>
      <c r="AS635" s="84"/>
      <c r="AT635" s="84"/>
      <c r="AU635" s="85"/>
      <c r="AV635" s="94"/>
      <c r="AW635" s="94"/>
      <c r="AX635" s="94"/>
      <c r="AY635" s="94"/>
      <c r="AZ635" s="94"/>
      <c r="BA635" s="94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</row>
    <row r="636" ht="12.75" customHeight="1">
      <c r="A636" s="18"/>
      <c r="B636" s="18"/>
      <c r="C636" s="1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9"/>
      <c r="R636" s="28"/>
      <c r="S636" s="28"/>
      <c r="T636" s="28"/>
      <c r="U636" s="28"/>
      <c r="V636" s="70"/>
      <c r="W636" s="70"/>
      <c r="X636" s="149"/>
      <c r="Y636" s="28"/>
      <c r="Z636" s="28"/>
      <c r="AA636" s="77"/>
      <c r="AB636" s="77"/>
      <c r="AC636" s="28"/>
      <c r="AD636" s="74"/>
      <c r="AE636" s="36"/>
      <c r="AF636" s="28"/>
      <c r="AG636" s="28"/>
      <c r="AH636" s="28"/>
      <c r="AI636" s="28"/>
      <c r="AJ636" s="28"/>
      <c r="AK636" s="28"/>
      <c r="AL636" s="18"/>
      <c r="AM636" s="18"/>
      <c r="AN636" s="18"/>
      <c r="AO636" s="227"/>
      <c r="AP636" s="212"/>
      <c r="AQ636" s="212"/>
      <c r="AR636" s="212"/>
      <c r="AS636" s="84"/>
      <c r="AT636" s="84"/>
      <c r="AU636" s="85"/>
      <c r="AV636" s="94"/>
      <c r="AW636" s="94"/>
      <c r="AX636" s="94"/>
      <c r="AY636" s="94"/>
      <c r="AZ636" s="94"/>
      <c r="BA636" s="94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</row>
    <row r="637" ht="12.75" customHeight="1">
      <c r="A637" s="18"/>
      <c r="B637" s="18"/>
      <c r="C637" s="1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9"/>
      <c r="R637" s="28"/>
      <c r="S637" s="28"/>
      <c r="T637" s="28"/>
      <c r="U637" s="28"/>
      <c r="V637" s="70"/>
      <c r="W637" s="70"/>
      <c r="X637" s="149"/>
      <c r="Y637" s="28"/>
      <c r="Z637" s="28"/>
      <c r="AA637" s="77"/>
      <c r="AB637" s="77"/>
      <c r="AC637" s="28"/>
      <c r="AD637" s="74"/>
      <c r="AE637" s="36"/>
      <c r="AF637" s="28"/>
      <c r="AG637" s="28"/>
      <c r="AH637" s="28"/>
      <c r="AI637" s="28"/>
      <c r="AJ637" s="28"/>
      <c r="AK637" s="28"/>
      <c r="AL637" s="18"/>
      <c r="AM637" s="18"/>
      <c r="AN637" s="18"/>
      <c r="AO637" s="227"/>
      <c r="AP637" s="212"/>
      <c r="AQ637" s="212"/>
      <c r="AR637" s="212"/>
      <c r="AS637" s="84"/>
      <c r="AT637" s="84"/>
      <c r="AU637" s="85"/>
      <c r="AV637" s="94"/>
      <c r="AW637" s="94"/>
      <c r="AX637" s="94"/>
      <c r="AY637" s="94"/>
      <c r="AZ637" s="94"/>
      <c r="BA637" s="94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</row>
    <row r="638" ht="12.75" customHeight="1">
      <c r="A638" s="18"/>
      <c r="B638" s="18"/>
      <c r="C638" s="1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9"/>
      <c r="R638" s="28"/>
      <c r="S638" s="28"/>
      <c r="T638" s="28"/>
      <c r="U638" s="28"/>
      <c r="V638" s="70"/>
      <c r="W638" s="70"/>
      <c r="X638" s="149"/>
      <c r="Y638" s="28"/>
      <c r="Z638" s="28"/>
      <c r="AA638" s="77"/>
      <c r="AB638" s="77"/>
      <c r="AC638" s="28"/>
      <c r="AD638" s="74"/>
      <c r="AE638" s="36"/>
      <c r="AF638" s="28"/>
      <c r="AG638" s="28"/>
      <c r="AH638" s="28"/>
      <c r="AI638" s="28"/>
      <c r="AJ638" s="28"/>
      <c r="AK638" s="28"/>
      <c r="AL638" s="18"/>
      <c r="AM638" s="18"/>
      <c r="AN638" s="18"/>
      <c r="AO638" s="227"/>
      <c r="AP638" s="212"/>
      <c r="AQ638" s="212"/>
      <c r="AR638" s="212"/>
      <c r="AS638" s="84"/>
      <c r="AT638" s="84"/>
      <c r="AU638" s="85"/>
      <c r="AV638" s="94"/>
      <c r="AW638" s="94"/>
      <c r="AX638" s="94"/>
      <c r="AY638" s="94"/>
      <c r="AZ638" s="94"/>
      <c r="BA638" s="94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</row>
    <row r="639" ht="12.75" customHeight="1">
      <c r="A639" s="18"/>
      <c r="B639" s="18"/>
      <c r="C639" s="1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9"/>
      <c r="R639" s="28"/>
      <c r="S639" s="28"/>
      <c r="T639" s="28"/>
      <c r="U639" s="28"/>
      <c r="V639" s="70"/>
      <c r="W639" s="70"/>
      <c r="X639" s="149"/>
      <c r="Y639" s="28"/>
      <c r="Z639" s="28"/>
      <c r="AA639" s="77"/>
      <c r="AB639" s="77"/>
      <c r="AC639" s="28"/>
      <c r="AD639" s="74"/>
      <c r="AE639" s="36"/>
      <c r="AF639" s="28"/>
      <c r="AG639" s="28"/>
      <c r="AH639" s="28"/>
      <c r="AI639" s="28"/>
      <c r="AJ639" s="28"/>
      <c r="AK639" s="28"/>
      <c r="AL639" s="18"/>
      <c r="AM639" s="18"/>
      <c r="AN639" s="18"/>
      <c r="AO639" s="227"/>
      <c r="AP639" s="212"/>
      <c r="AQ639" s="212"/>
      <c r="AR639" s="212"/>
      <c r="AS639" s="84"/>
      <c r="AT639" s="84"/>
      <c r="AU639" s="85"/>
      <c r="AV639" s="94"/>
      <c r="AW639" s="94"/>
      <c r="AX639" s="94"/>
      <c r="AY639" s="94"/>
      <c r="AZ639" s="94"/>
      <c r="BA639" s="94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</row>
    <row r="640" ht="12.75" customHeight="1">
      <c r="A640" s="18"/>
      <c r="B640" s="18"/>
      <c r="C640" s="1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9"/>
      <c r="R640" s="28"/>
      <c r="S640" s="28"/>
      <c r="T640" s="28"/>
      <c r="U640" s="28"/>
      <c r="V640" s="70"/>
      <c r="W640" s="70"/>
      <c r="X640" s="149"/>
      <c r="Y640" s="28"/>
      <c r="Z640" s="28"/>
      <c r="AA640" s="77"/>
      <c r="AB640" s="77"/>
      <c r="AC640" s="28"/>
      <c r="AD640" s="74"/>
      <c r="AE640" s="36"/>
      <c r="AF640" s="28"/>
      <c r="AG640" s="28"/>
      <c r="AH640" s="28"/>
      <c r="AI640" s="28"/>
      <c r="AJ640" s="28"/>
      <c r="AK640" s="28"/>
      <c r="AL640" s="18"/>
      <c r="AM640" s="18"/>
      <c r="AN640" s="18"/>
      <c r="AO640" s="227"/>
      <c r="AP640" s="212"/>
      <c r="AQ640" s="212"/>
      <c r="AR640" s="212"/>
      <c r="AS640" s="84"/>
      <c r="AT640" s="84"/>
      <c r="AU640" s="85"/>
      <c r="AV640" s="94"/>
      <c r="AW640" s="94"/>
      <c r="AX640" s="94"/>
      <c r="AY640" s="94"/>
      <c r="AZ640" s="94"/>
      <c r="BA640" s="94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</row>
    <row r="641" ht="12.75" customHeight="1">
      <c r="A641" s="18"/>
      <c r="B641" s="18"/>
      <c r="C641" s="1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9"/>
      <c r="R641" s="28"/>
      <c r="S641" s="28"/>
      <c r="T641" s="28"/>
      <c r="U641" s="28"/>
      <c r="V641" s="70"/>
      <c r="W641" s="70"/>
      <c r="X641" s="149"/>
      <c r="Y641" s="28"/>
      <c r="Z641" s="28"/>
      <c r="AA641" s="77"/>
      <c r="AB641" s="77"/>
      <c r="AC641" s="28"/>
      <c r="AD641" s="74"/>
      <c r="AE641" s="36"/>
      <c r="AF641" s="28"/>
      <c r="AG641" s="28"/>
      <c r="AH641" s="28"/>
      <c r="AI641" s="28"/>
      <c r="AJ641" s="28"/>
      <c r="AK641" s="28"/>
      <c r="AL641" s="18"/>
      <c r="AM641" s="18"/>
      <c r="AN641" s="18"/>
      <c r="AO641" s="227"/>
      <c r="AP641" s="212"/>
      <c r="AQ641" s="212"/>
      <c r="AR641" s="212"/>
      <c r="AS641" s="84"/>
      <c r="AT641" s="84"/>
      <c r="AU641" s="85"/>
      <c r="AV641" s="94"/>
      <c r="AW641" s="94"/>
      <c r="AX641" s="94"/>
      <c r="AY641" s="94"/>
      <c r="AZ641" s="94"/>
      <c r="BA641" s="94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</row>
    <row r="642" ht="12.75" customHeight="1">
      <c r="A642" s="18"/>
      <c r="B642" s="18"/>
      <c r="C642" s="1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9"/>
      <c r="R642" s="28"/>
      <c r="S642" s="28"/>
      <c r="T642" s="28"/>
      <c r="U642" s="28"/>
      <c r="V642" s="70"/>
      <c r="W642" s="70"/>
      <c r="X642" s="149"/>
      <c r="Y642" s="28"/>
      <c r="Z642" s="28"/>
      <c r="AA642" s="77"/>
      <c r="AB642" s="77"/>
      <c r="AC642" s="28"/>
      <c r="AD642" s="74"/>
      <c r="AE642" s="36"/>
      <c r="AF642" s="28"/>
      <c r="AG642" s="28"/>
      <c r="AH642" s="28"/>
      <c r="AI642" s="28"/>
      <c r="AJ642" s="28"/>
      <c r="AK642" s="28"/>
      <c r="AL642" s="18"/>
      <c r="AM642" s="18"/>
      <c r="AN642" s="18"/>
      <c r="AO642" s="227"/>
      <c r="AP642" s="212"/>
      <c r="AQ642" s="212"/>
      <c r="AR642" s="212"/>
      <c r="AS642" s="84"/>
      <c r="AT642" s="84"/>
      <c r="AU642" s="85"/>
      <c r="AV642" s="94"/>
      <c r="AW642" s="94"/>
      <c r="AX642" s="94"/>
      <c r="AY642" s="94"/>
      <c r="AZ642" s="94"/>
      <c r="BA642" s="94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</row>
    <row r="643" ht="12.75" customHeight="1">
      <c r="A643" s="18"/>
      <c r="B643" s="18"/>
      <c r="C643" s="1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9"/>
      <c r="R643" s="28"/>
      <c r="S643" s="28"/>
      <c r="T643" s="28"/>
      <c r="U643" s="28"/>
      <c r="V643" s="70"/>
      <c r="W643" s="70"/>
      <c r="X643" s="149"/>
      <c r="Y643" s="28"/>
      <c r="Z643" s="28"/>
      <c r="AA643" s="77"/>
      <c r="AB643" s="77"/>
      <c r="AC643" s="28"/>
      <c r="AD643" s="74"/>
      <c r="AE643" s="36"/>
      <c r="AF643" s="28"/>
      <c r="AG643" s="28"/>
      <c r="AH643" s="28"/>
      <c r="AI643" s="28"/>
      <c r="AJ643" s="28"/>
      <c r="AK643" s="28"/>
      <c r="AL643" s="18"/>
      <c r="AM643" s="18"/>
      <c r="AN643" s="18"/>
      <c r="AO643" s="227"/>
      <c r="AP643" s="212"/>
      <c r="AQ643" s="212"/>
      <c r="AR643" s="212"/>
      <c r="AS643" s="84"/>
      <c r="AT643" s="84"/>
      <c r="AU643" s="85"/>
      <c r="AV643" s="94"/>
      <c r="AW643" s="94"/>
      <c r="AX643" s="94"/>
      <c r="AY643" s="94"/>
      <c r="AZ643" s="94"/>
      <c r="BA643" s="94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</row>
    <row r="644" ht="12.75" customHeight="1">
      <c r="A644" s="18"/>
      <c r="B644" s="18"/>
      <c r="C644" s="1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9"/>
      <c r="R644" s="28"/>
      <c r="S644" s="28"/>
      <c r="T644" s="28"/>
      <c r="U644" s="28"/>
      <c r="V644" s="70"/>
      <c r="W644" s="70"/>
      <c r="X644" s="149"/>
      <c r="Y644" s="28"/>
      <c r="Z644" s="28"/>
      <c r="AA644" s="77"/>
      <c r="AB644" s="77"/>
      <c r="AC644" s="28"/>
      <c r="AD644" s="74"/>
      <c r="AE644" s="36"/>
      <c r="AF644" s="28"/>
      <c r="AG644" s="28"/>
      <c r="AH644" s="28"/>
      <c r="AI644" s="28"/>
      <c r="AJ644" s="28"/>
      <c r="AK644" s="28"/>
      <c r="AL644" s="18"/>
      <c r="AM644" s="18"/>
      <c r="AN644" s="18"/>
      <c r="AO644" s="227"/>
      <c r="AP644" s="212"/>
      <c r="AQ644" s="212"/>
      <c r="AR644" s="212"/>
      <c r="AS644" s="84"/>
      <c r="AT644" s="84"/>
      <c r="AU644" s="85"/>
      <c r="AV644" s="94"/>
      <c r="AW644" s="94"/>
      <c r="AX644" s="94"/>
      <c r="AY644" s="94"/>
      <c r="AZ644" s="94"/>
      <c r="BA644" s="94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</row>
    <row r="645" ht="12.75" customHeight="1">
      <c r="A645" s="18"/>
      <c r="B645" s="18"/>
      <c r="C645" s="1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9"/>
      <c r="R645" s="28"/>
      <c r="S645" s="28"/>
      <c r="T645" s="28"/>
      <c r="U645" s="28"/>
      <c r="V645" s="70"/>
      <c r="W645" s="70"/>
      <c r="X645" s="149"/>
      <c r="Y645" s="28"/>
      <c r="Z645" s="28"/>
      <c r="AA645" s="77"/>
      <c r="AB645" s="77"/>
      <c r="AC645" s="28"/>
      <c r="AD645" s="74"/>
      <c r="AE645" s="36"/>
      <c r="AF645" s="28"/>
      <c r="AG645" s="28"/>
      <c r="AH645" s="28"/>
      <c r="AI645" s="28"/>
      <c r="AJ645" s="28"/>
      <c r="AK645" s="28"/>
      <c r="AL645" s="18"/>
      <c r="AM645" s="18"/>
      <c r="AN645" s="18"/>
      <c r="AO645" s="227"/>
      <c r="AP645" s="212"/>
      <c r="AQ645" s="212"/>
      <c r="AR645" s="212"/>
      <c r="AS645" s="84"/>
      <c r="AT645" s="84"/>
      <c r="AU645" s="85"/>
      <c r="AV645" s="94"/>
      <c r="AW645" s="94"/>
      <c r="AX645" s="94"/>
      <c r="AY645" s="94"/>
      <c r="AZ645" s="94"/>
      <c r="BA645" s="94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</row>
    <row r="646" ht="12.75" customHeight="1">
      <c r="A646" s="18"/>
      <c r="B646" s="18"/>
      <c r="C646" s="1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9"/>
      <c r="R646" s="28"/>
      <c r="S646" s="28"/>
      <c r="T646" s="28"/>
      <c r="U646" s="28"/>
      <c r="V646" s="70"/>
      <c r="W646" s="70"/>
      <c r="X646" s="149"/>
      <c r="Y646" s="28"/>
      <c r="Z646" s="28"/>
      <c r="AA646" s="77"/>
      <c r="AB646" s="77"/>
      <c r="AC646" s="28"/>
      <c r="AD646" s="74"/>
      <c r="AE646" s="36"/>
      <c r="AF646" s="28"/>
      <c r="AG646" s="28"/>
      <c r="AH646" s="28"/>
      <c r="AI646" s="28"/>
      <c r="AJ646" s="28"/>
      <c r="AK646" s="28"/>
      <c r="AL646" s="18"/>
      <c r="AM646" s="18"/>
      <c r="AN646" s="18"/>
      <c r="AO646" s="227"/>
      <c r="AP646" s="212"/>
      <c r="AQ646" s="212"/>
      <c r="AR646" s="212"/>
      <c r="AS646" s="84"/>
      <c r="AT646" s="84"/>
      <c r="AU646" s="85"/>
      <c r="AV646" s="94"/>
      <c r="AW646" s="94"/>
      <c r="AX646" s="94"/>
      <c r="AY646" s="94"/>
      <c r="AZ646" s="94"/>
      <c r="BA646" s="94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</row>
    <row r="647" ht="12.75" customHeight="1">
      <c r="A647" s="18"/>
      <c r="B647" s="18"/>
      <c r="C647" s="1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9"/>
      <c r="R647" s="28"/>
      <c r="S647" s="28"/>
      <c r="T647" s="28"/>
      <c r="U647" s="28"/>
      <c r="V647" s="70"/>
      <c r="W647" s="70"/>
      <c r="X647" s="149"/>
      <c r="Y647" s="28"/>
      <c r="Z647" s="28"/>
      <c r="AA647" s="77"/>
      <c r="AB647" s="77"/>
      <c r="AC647" s="28"/>
      <c r="AD647" s="74"/>
      <c r="AE647" s="36"/>
      <c r="AF647" s="28"/>
      <c r="AG647" s="28"/>
      <c r="AH647" s="28"/>
      <c r="AI647" s="28"/>
      <c r="AJ647" s="28"/>
      <c r="AK647" s="28"/>
      <c r="AL647" s="18"/>
      <c r="AM647" s="18"/>
      <c r="AN647" s="18"/>
      <c r="AO647" s="227"/>
      <c r="AP647" s="212"/>
      <c r="AQ647" s="212"/>
      <c r="AR647" s="212"/>
      <c r="AS647" s="84"/>
      <c r="AT647" s="84"/>
      <c r="AU647" s="85"/>
      <c r="AV647" s="94"/>
      <c r="AW647" s="94"/>
      <c r="AX647" s="94"/>
      <c r="AY647" s="94"/>
      <c r="AZ647" s="94"/>
      <c r="BA647" s="94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</row>
    <row r="648" ht="12.75" customHeight="1">
      <c r="A648" s="18"/>
      <c r="B648" s="18"/>
      <c r="C648" s="1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9"/>
      <c r="R648" s="28"/>
      <c r="S648" s="28"/>
      <c r="T648" s="28"/>
      <c r="U648" s="28"/>
      <c r="V648" s="70"/>
      <c r="W648" s="70"/>
      <c r="X648" s="149"/>
      <c r="Y648" s="28"/>
      <c r="Z648" s="28"/>
      <c r="AA648" s="77"/>
      <c r="AB648" s="77"/>
      <c r="AC648" s="28"/>
      <c r="AD648" s="74"/>
      <c r="AE648" s="36"/>
      <c r="AF648" s="28"/>
      <c r="AG648" s="28"/>
      <c r="AH648" s="28"/>
      <c r="AI648" s="28"/>
      <c r="AJ648" s="28"/>
      <c r="AK648" s="28"/>
      <c r="AL648" s="18"/>
      <c r="AM648" s="18"/>
      <c r="AN648" s="18"/>
      <c r="AO648" s="227"/>
      <c r="AP648" s="212"/>
      <c r="AQ648" s="212"/>
      <c r="AR648" s="212"/>
      <c r="AS648" s="84"/>
      <c r="AT648" s="84"/>
      <c r="AU648" s="85"/>
      <c r="AV648" s="94"/>
      <c r="AW648" s="94"/>
      <c r="AX648" s="94"/>
      <c r="AY648" s="94"/>
      <c r="AZ648" s="94"/>
      <c r="BA648" s="94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</row>
    <row r="649" ht="12.75" customHeight="1">
      <c r="A649" s="18"/>
      <c r="B649" s="18"/>
      <c r="C649" s="1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9"/>
      <c r="R649" s="28"/>
      <c r="S649" s="28"/>
      <c r="T649" s="28"/>
      <c r="U649" s="28"/>
      <c r="V649" s="70"/>
      <c r="W649" s="70"/>
      <c r="X649" s="149"/>
      <c r="Y649" s="28"/>
      <c r="Z649" s="28"/>
      <c r="AA649" s="77"/>
      <c r="AB649" s="77"/>
      <c r="AC649" s="28"/>
      <c r="AD649" s="74"/>
      <c r="AE649" s="36"/>
      <c r="AF649" s="28"/>
      <c r="AG649" s="28"/>
      <c r="AH649" s="28"/>
      <c r="AI649" s="28"/>
      <c r="AJ649" s="28"/>
      <c r="AK649" s="28"/>
      <c r="AL649" s="18"/>
      <c r="AM649" s="18"/>
      <c r="AN649" s="18"/>
      <c r="AO649" s="227"/>
      <c r="AP649" s="212"/>
      <c r="AQ649" s="212"/>
      <c r="AR649" s="212"/>
      <c r="AS649" s="84"/>
      <c r="AT649" s="84"/>
      <c r="AU649" s="85"/>
      <c r="AV649" s="94"/>
      <c r="AW649" s="94"/>
      <c r="AX649" s="94"/>
      <c r="AY649" s="94"/>
      <c r="AZ649" s="94"/>
      <c r="BA649" s="94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</row>
    <row r="650" ht="12.75" customHeight="1">
      <c r="A650" s="18"/>
      <c r="B650" s="18"/>
      <c r="C650" s="1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9"/>
      <c r="R650" s="28"/>
      <c r="S650" s="28"/>
      <c r="T650" s="28"/>
      <c r="U650" s="28"/>
      <c r="V650" s="70"/>
      <c r="W650" s="70"/>
      <c r="X650" s="149"/>
      <c r="Y650" s="28"/>
      <c r="Z650" s="28"/>
      <c r="AA650" s="77"/>
      <c r="AB650" s="77"/>
      <c r="AC650" s="28"/>
      <c r="AD650" s="74"/>
      <c r="AE650" s="36"/>
      <c r="AF650" s="28"/>
      <c r="AG650" s="28"/>
      <c r="AH650" s="28"/>
      <c r="AI650" s="28"/>
      <c r="AJ650" s="28"/>
      <c r="AK650" s="28"/>
      <c r="AL650" s="18"/>
      <c r="AM650" s="18"/>
      <c r="AN650" s="18"/>
      <c r="AO650" s="227"/>
      <c r="AP650" s="212"/>
      <c r="AQ650" s="212"/>
      <c r="AR650" s="212"/>
      <c r="AS650" s="84"/>
      <c r="AT650" s="84"/>
      <c r="AU650" s="85"/>
      <c r="AV650" s="94"/>
      <c r="AW650" s="94"/>
      <c r="AX650" s="94"/>
      <c r="AY650" s="94"/>
      <c r="AZ650" s="94"/>
      <c r="BA650" s="94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</row>
    <row r="651" ht="12.75" customHeight="1">
      <c r="A651" s="18"/>
      <c r="B651" s="18"/>
      <c r="C651" s="1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9"/>
      <c r="R651" s="28"/>
      <c r="S651" s="28"/>
      <c r="T651" s="28"/>
      <c r="U651" s="28"/>
      <c r="V651" s="70"/>
      <c r="W651" s="70"/>
      <c r="X651" s="149"/>
      <c r="Y651" s="28"/>
      <c r="Z651" s="28"/>
      <c r="AA651" s="77"/>
      <c r="AB651" s="77"/>
      <c r="AC651" s="28"/>
      <c r="AD651" s="74"/>
      <c r="AE651" s="36"/>
      <c r="AF651" s="28"/>
      <c r="AG651" s="28"/>
      <c r="AH651" s="28"/>
      <c r="AI651" s="28"/>
      <c r="AJ651" s="28"/>
      <c r="AK651" s="28"/>
      <c r="AL651" s="18"/>
      <c r="AM651" s="18"/>
      <c r="AN651" s="18"/>
      <c r="AO651" s="227"/>
      <c r="AP651" s="212"/>
      <c r="AQ651" s="212"/>
      <c r="AR651" s="212"/>
      <c r="AS651" s="84"/>
      <c r="AT651" s="84"/>
      <c r="AU651" s="85"/>
      <c r="AV651" s="94"/>
      <c r="AW651" s="94"/>
      <c r="AX651" s="94"/>
      <c r="AY651" s="94"/>
      <c r="AZ651" s="94"/>
      <c r="BA651" s="94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</row>
    <row r="652" ht="12.75" customHeight="1">
      <c r="A652" s="18"/>
      <c r="B652" s="18"/>
      <c r="C652" s="1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9"/>
      <c r="R652" s="28"/>
      <c r="S652" s="28"/>
      <c r="T652" s="28"/>
      <c r="U652" s="28"/>
      <c r="V652" s="70"/>
      <c r="W652" s="70"/>
      <c r="X652" s="149"/>
      <c r="Y652" s="28"/>
      <c r="Z652" s="28"/>
      <c r="AA652" s="77"/>
      <c r="AB652" s="77"/>
      <c r="AC652" s="28"/>
      <c r="AD652" s="74"/>
      <c r="AE652" s="36"/>
      <c r="AF652" s="28"/>
      <c r="AG652" s="28"/>
      <c r="AH652" s="28"/>
      <c r="AI652" s="28"/>
      <c r="AJ652" s="28"/>
      <c r="AK652" s="28"/>
      <c r="AL652" s="18"/>
      <c r="AM652" s="18"/>
      <c r="AN652" s="18"/>
      <c r="AO652" s="227"/>
      <c r="AP652" s="212"/>
      <c r="AQ652" s="212"/>
      <c r="AR652" s="212"/>
      <c r="AS652" s="84"/>
      <c r="AT652" s="84"/>
      <c r="AU652" s="85"/>
      <c r="AV652" s="94"/>
      <c r="AW652" s="94"/>
      <c r="AX652" s="94"/>
      <c r="AY652" s="94"/>
      <c r="AZ652" s="94"/>
      <c r="BA652" s="94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</row>
    <row r="653" ht="12.75" customHeight="1">
      <c r="A653" s="18"/>
      <c r="B653" s="18"/>
      <c r="C653" s="1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9"/>
      <c r="R653" s="28"/>
      <c r="S653" s="28"/>
      <c r="T653" s="28"/>
      <c r="U653" s="28"/>
      <c r="V653" s="70"/>
      <c r="W653" s="70"/>
      <c r="X653" s="149"/>
      <c r="Y653" s="28"/>
      <c r="Z653" s="28"/>
      <c r="AA653" s="77"/>
      <c r="AB653" s="77"/>
      <c r="AC653" s="28"/>
      <c r="AD653" s="74"/>
      <c r="AE653" s="36"/>
      <c r="AF653" s="28"/>
      <c r="AG653" s="28"/>
      <c r="AH653" s="28"/>
      <c r="AI653" s="28"/>
      <c r="AJ653" s="28"/>
      <c r="AK653" s="28"/>
      <c r="AL653" s="18"/>
      <c r="AM653" s="18"/>
      <c r="AN653" s="18"/>
      <c r="AO653" s="227"/>
      <c r="AP653" s="212"/>
      <c r="AQ653" s="212"/>
      <c r="AR653" s="212"/>
      <c r="AS653" s="84"/>
      <c r="AT653" s="84"/>
      <c r="AU653" s="85"/>
      <c r="AV653" s="94"/>
      <c r="AW653" s="94"/>
      <c r="AX653" s="94"/>
      <c r="AY653" s="94"/>
      <c r="AZ653" s="94"/>
      <c r="BA653" s="94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</row>
    <row r="654" ht="12.75" customHeight="1">
      <c r="A654" s="18"/>
      <c r="B654" s="18"/>
      <c r="C654" s="1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9"/>
      <c r="R654" s="28"/>
      <c r="S654" s="28"/>
      <c r="T654" s="28"/>
      <c r="U654" s="28"/>
      <c r="V654" s="70"/>
      <c r="W654" s="70"/>
      <c r="X654" s="149"/>
      <c r="Y654" s="28"/>
      <c r="Z654" s="28"/>
      <c r="AA654" s="77"/>
      <c r="AB654" s="77"/>
      <c r="AC654" s="28"/>
      <c r="AD654" s="74"/>
      <c r="AE654" s="36"/>
      <c r="AF654" s="28"/>
      <c r="AG654" s="28"/>
      <c r="AH654" s="28"/>
      <c r="AI654" s="28"/>
      <c r="AJ654" s="28"/>
      <c r="AK654" s="28"/>
      <c r="AL654" s="18"/>
      <c r="AM654" s="18"/>
      <c r="AN654" s="18"/>
      <c r="AO654" s="227"/>
      <c r="AP654" s="212"/>
      <c r="AQ654" s="212"/>
      <c r="AR654" s="212"/>
      <c r="AS654" s="84"/>
      <c r="AT654" s="84"/>
      <c r="AU654" s="85"/>
      <c r="AV654" s="94"/>
      <c r="AW654" s="94"/>
      <c r="AX654" s="94"/>
      <c r="AY654" s="94"/>
      <c r="AZ654" s="94"/>
      <c r="BA654" s="94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</row>
    <row r="655" ht="12.75" customHeight="1">
      <c r="A655" s="18"/>
      <c r="B655" s="18"/>
      <c r="C655" s="1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9"/>
      <c r="R655" s="28"/>
      <c r="S655" s="28"/>
      <c r="T655" s="28"/>
      <c r="U655" s="28"/>
      <c r="V655" s="70"/>
      <c r="W655" s="70"/>
      <c r="X655" s="149"/>
      <c r="Y655" s="28"/>
      <c r="Z655" s="28"/>
      <c r="AA655" s="77"/>
      <c r="AB655" s="77"/>
      <c r="AC655" s="28"/>
      <c r="AD655" s="74"/>
      <c r="AE655" s="36"/>
      <c r="AF655" s="28"/>
      <c r="AG655" s="28"/>
      <c r="AH655" s="28"/>
      <c r="AI655" s="28"/>
      <c r="AJ655" s="28"/>
      <c r="AK655" s="28"/>
      <c r="AL655" s="18"/>
      <c r="AM655" s="18"/>
      <c r="AN655" s="18"/>
      <c r="AO655" s="227"/>
      <c r="AP655" s="212"/>
      <c r="AQ655" s="212"/>
      <c r="AR655" s="212"/>
      <c r="AS655" s="84"/>
      <c r="AT655" s="84"/>
      <c r="AU655" s="85"/>
      <c r="AV655" s="94"/>
      <c r="AW655" s="94"/>
      <c r="AX655" s="94"/>
      <c r="AY655" s="94"/>
      <c r="AZ655" s="94"/>
      <c r="BA655" s="94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</row>
    <row r="656" ht="12.75" customHeight="1">
      <c r="A656" s="18"/>
      <c r="B656" s="18"/>
      <c r="C656" s="1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9"/>
      <c r="R656" s="28"/>
      <c r="S656" s="28"/>
      <c r="T656" s="28"/>
      <c r="U656" s="28"/>
      <c r="V656" s="70"/>
      <c r="W656" s="70"/>
      <c r="X656" s="149"/>
      <c r="Y656" s="28"/>
      <c r="Z656" s="28"/>
      <c r="AA656" s="77"/>
      <c r="AB656" s="77"/>
      <c r="AC656" s="28"/>
      <c r="AD656" s="74"/>
      <c r="AE656" s="36"/>
      <c r="AF656" s="28"/>
      <c r="AG656" s="28"/>
      <c r="AH656" s="28"/>
      <c r="AI656" s="28"/>
      <c r="AJ656" s="28"/>
      <c r="AK656" s="28"/>
      <c r="AL656" s="18"/>
      <c r="AM656" s="18"/>
      <c r="AN656" s="18"/>
      <c r="AO656" s="227"/>
      <c r="AP656" s="212"/>
      <c r="AQ656" s="212"/>
      <c r="AR656" s="212"/>
      <c r="AS656" s="84"/>
      <c r="AT656" s="84"/>
      <c r="AU656" s="85"/>
      <c r="AV656" s="94"/>
      <c r="AW656" s="94"/>
      <c r="AX656" s="94"/>
      <c r="AY656" s="94"/>
      <c r="AZ656" s="94"/>
      <c r="BA656" s="94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</row>
    <row r="657" ht="12.75" customHeight="1">
      <c r="A657" s="18"/>
      <c r="B657" s="18"/>
      <c r="C657" s="1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9"/>
      <c r="R657" s="28"/>
      <c r="S657" s="28"/>
      <c r="T657" s="28"/>
      <c r="U657" s="28"/>
      <c r="V657" s="70"/>
      <c r="W657" s="70"/>
      <c r="X657" s="149"/>
      <c r="Y657" s="28"/>
      <c r="Z657" s="28"/>
      <c r="AA657" s="77"/>
      <c r="AB657" s="77"/>
      <c r="AC657" s="28"/>
      <c r="AD657" s="74"/>
      <c r="AE657" s="36"/>
      <c r="AF657" s="28"/>
      <c r="AG657" s="28"/>
      <c r="AH657" s="28"/>
      <c r="AI657" s="28"/>
      <c r="AJ657" s="28"/>
      <c r="AK657" s="28"/>
      <c r="AL657" s="18"/>
      <c r="AM657" s="18"/>
      <c r="AN657" s="18"/>
      <c r="AO657" s="227"/>
      <c r="AP657" s="212"/>
      <c r="AQ657" s="212"/>
      <c r="AR657" s="212"/>
      <c r="AS657" s="84"/>
      <c r="AT657" s="84"/>
      <c r="AU657" s="85"/>
      <c r="AV657" s="94"/>
      <c r="AW657" s="94"/>
      <c r="AX657" s="94"/>
      <c r="AY657" s="94"/>
      <c r="AZ657" s="94"/>
      <c r="BA657" s="94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</row>
    <row r="658" ht="12.75" customHeight="1">
      <c r="A658" s="18"/>
      <c r="B658" s="18"/>
      <c r="C658" s="1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9"/>
      <c r="R658" s="28"/>
      <c r="S658" s="28"/>
      <c r="T658" s="28"/>
      <c r="U658" s="28"/>
      <c r="V658" s="70"/>
      <c r="W658" s="70"/>
      <c r="X658" s="149"/>
      <c r="Y658" s="28"/>
      <c r="Z658" s="28"/>
      <c r="AA658" s="77"/>
      <c r="AB658" s="77"/>
      <c r="AC658" s="28"/>
      <c r="AD658" s="74"/>
      <c r="AE658" s="36"/>
      <c r="AF658" s="28"/>
      <c r="AG658" s="28"/>
      <c r="AH658" s="28"/>
      <c r="AI658" s="28"/>
      <c r="AJ658" s="28"/>
      <c r="AK658" s="28"/>
      <c r="AL658" s="18"/>
      <c r="AM658" s="18"/>
      <c r="AN658" s="18"/>
      <c r="AO658" s="227"/>
      <c r="AP658" s="212"/>
      <c r="AQ658" s="212"/>
      <c r="AR658" s="212"/>
      <c r="AS658" s="84"/>
      <c r="AT658" s="84"/>
      <c r="AU658" s="85"/>
      <c r="AV658" s="94"/>
      <c r="AW658" s="94"/>
      <c r="AX658" s="94"/>
      <c r="AY658" s="94"/>
      <c r="AZ658" s="94"/>
      <c r="BA658" s="94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</row>
    <row r="659" ht="12.75" customHeight="1">
      <c r="A659" s="18"/>
      <c r="B659" s="18"/>
      <c r="C659" s="1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9"/>
      <c r="R659" s="28"/>
      <c r="S659" s="28"/>
      <c r="T659" s="28"/>
      <c r="U659" s="28"/>
      <c r="V659" s="70"/>
      <c r="W659" s="70"/>
      <c r="X659" s="149"/>
      <c r="Y659" s="28"/>
      <c r="Z659" s="28"/>
      <c r="AA659" s="77"/>
      <c r="AB659" s="77"/>
      <c r="AC659" s="28"/>
      <c r="AD659" s="74"/>
      <c r="AE659" s="36"/>
      <c r="AF659" s="28"/>
      <c r="AG659" s="28"/>
      <c r="AH659" s="28"/>
      <c r="AI659" s="28"/>
      <c r="AJ659" s="28"/>
      <c r="AK659" s="28"/>
      <c r="AL659" s="18"/>
      <c r="AM659" s="18"/>
      <c r="AN659" s="18"/>
      <c r="AO659" s="227"/>
      <c r="AP659" s="212"/>
      <c r="AQ659" s="212"/>
      <c r="AR659" s="212"/>
      <c r="AS659" s="84"/>
      <c r="AT659" s="84"/>
      <c r="AU659" s="85"/>
      <c r="AV659" s="94"/>
      <c r="AW659" s="94"/>
      <c r="AX659" s="94"/>
      <c r="AY659" s="94"/>
      <c r="AZ659" s="94"/>
      <c r="BA659" s="94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</row>
    <row r="660" ht="12.75" customHeight="1">
      <c r="A660" s="18"/>
      <c r="B660" s="18"/>
      <c r="C660" s="1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9"/>
      <c r="R660" s="28"/>
      <c r="S660" s="28"/>
      <c r="T660" s="28"/>
      <c r="U660" s="28"/>
      <c r="V660" s="70"/>
      <c r="W660" s="70"/>
      <c r="X660" s="149"/>
      <c r="Y660" s="28"/>
      <c r="Z660" s="28"/>
      <c r="AA660" s="77"/>
      <c r="AB660" s="77"/>
      <c r="AC660" s="28"/>
      <c r="AD660" s="74"/>
      <c r="AE660" s="36"/>
      <c r="AF660" s="28"/>
      <c r="AG660" s="28"/>
      <c r="AH660" s="28"/>
      <c r="AI660" s="28"/>
      <c r="AJ660" s="28"/>
      <c r="AK660" s="28"/>
      <c r="AL660" s="18"/>
      <c r="AM660" s="18"/>
      <c r="AN660" s="18"/>
      <c r="AO660" s="227"/>
      <c r="AP660" s="212"/>
      <c r="AQ660" s="212"/>
      <c r="AR660" s="212"/>
      <c r="AS660" s="84"/>
      <c r="AT660" s="84"/>
      <c r="AU660" s="85"/>
      <c r="AV660" s="94"/>
      <c r="AW660" s="94"/>
      <c r="AX660" s="94"/>
      <c r="AY660" s="94"/>
      <c r="AZ660" s="94"/>
      <c r="BA660" s="94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</row>
    <row r="661" ht="12.75" customHeight="1">
      <c r="A661" s="18"/>
      <c r="B661" s="18"/>
      <c r="C661" s="1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9"/>
      <c r="R661" s="28"/>
      <c r="S661" s="28"/>
      <c r="T661" s="28"/>
      <c r="U661" s="28"/>
      <c r="V661" s="70"/>
      <c r="W661" s="70"/>
      <c r="X661" s="149"/>
      <c r="Y661" s="28"/>
      <c r="Z661" s="28"/>
      <c r="AA661" s="77"/>
      <c r="AB661" s="77"/>
      <c r="AC661" s="28"/>
      <c r="AD661" s="74"/>
      <c r="AE661" s="36"/>
      <c r="AF661" s="28"/>
      <c r="AG661" s="28"/>
      <c r="AH661" s="28"/>
      <c r="AI661" s="28"/>
      <c r="AJ661" s="28"/>
      <c r="AK661" s="28"/>
      <c r="AL661" s="18"/>
      <c r="AM661" s="18"/>
      <c r="AN661" s="18"/>
      <c r="AO661" s="227"/>
      <c r="AP661" s="212"/>
      <c r="AQ661" s="212"/>
      <c r="AR661" s="212"/>
      <c r="AS661" s="84"/>
      <c r="AT661" s="84"/>
      <c r="AU661" s="85"/>
      <c r="AV661" s="94"/>
      <c r="AW661" s="94"/>
      <c r="AX661" s="94"/>
      <c r="AY661" s="94"/>
      <c r="AZ661" s="94"/>
      <c r="BA661" s="94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</row>
    <row r="662" ht="12.75" customHeight="1">
      <c r="A662" s="18"/>
      <c r="B662" s="18"/>
      <c r="C662" s="1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9"/>
      <c r="R662" s="28"/>
      <c r="S662" s="28"/>
      <c r="T662" s="28"/>
      <c r="U662" s="28"/>
      <c r="V662" s="70"/>
      <c r="W662" s="70"/>
      <c r="X662" s="149"/>
      <c r="Y662" s="28"/>
      <c r="Z662" s="28"/>
      <c r="AA662" s="77"/>
      <c r="AB662" s="77"/>
      <c r="AC662" s="28"/>
      <c r="AD662" s="74"/>
      <c r="AE662" s="36"/>
      <c r="AF662" s="28"/>
      <c r="AG662" s="28"/>
      <c r="AH662" s="28"/>
      <c r="AI662" s="28"/>
      <c r="AJ662" s="28"/>
      <c r="AK662" s="28"/>
      <c r="AL662" s="18"/>
      <c r="AM662" s="18"/>
      <c r="AN662" s="18"/>
      <c r="AO662" s="227"/>
      <c r="AP662" s="212"/>
      <c r="AQ662" s="212"/>
      <c r="AR662" s="212"/>
      <c r="AS662" s="84"/>
      <c r="AT662" s="84"/>
      <c r="AU662" s="85"/>
      <c r="AV662" s="94"/>
      <c r="AW662" s="94"/>
      <c r="AX662" s="94"/>
      <c r="AY662" s="94"/>
      <c r="AZ662" s="94"/>
      <c r="BA662" s="94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</row>
    <row r="663" ht="12.75" customHeight="1">
      <c r="A663" s="18"/>
      <c r="B663" s="18"/>
      <c r="C663" s="1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9"/>
      <c r="R663" s="28"/>
      <c r="S663" s="28"/>
      <c r="T663" s="28"/>
      <c r="U663" s="28"/>
      <c r="V663" s="70"/>
      <c r="W663" s="70"/>
      <c r="X663" s="149"/>
      <c r="Y663" s="28"/>
      <c r="Z663" s="28"/>
      <c r="AA663" s="77"/>
      <c r="AB663" s="77"/>
      <c r="AC663" s="28"/>
      <c r="AD663" s="74"/>
      <c r="AE663" s="36"/>
      <c r="AF663" s="28"/>
      <c r="AG663" s="28"/>
      <c r="AH663" s="28"/>
      <c r="AI663" s="28"/>
      <c r="AJ663" s="28"/>
      <c r="AK663" s="28"/>
      <c r="AL663" s="18"/>
      <c r="AM663" s="18"/>
      <c r="AN663" s="18"/>
      <c r="AO663" s="227"/>
      <c r="AP663" s="212"/>
      <c r="AQ663" s="212"/>
      <c r="AR663" s="212"/>
      <c r="AS663" s="84"/>
      <c r="AT663" s="84"/>
      <c r="AU663" s="85"/>
      <c r="AV663" s="94"/>
      <c r="AW663" s="94"/>
      <c r="AX663" s="94"/>
      <c r="AY663" s="94"/>
      <c r="AZ663" s="94"/>
      <c r="BA663" s="94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</row>
    <row r="664" ht="12.75" customHeight="1">
      <c r="A664" s="18"/>
      <c r="B664" s="18"/>
      <c r="C664" s="1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9"/>
      <c r="R664" s="28"/>
      <c r="S664" s="28"/>
      <c r="T664" s="28"/>
      <c r="U664" s="28"/>
      <c r="V664" s="70"/>
      <c r="W664" s="70"/>
      <c r="X664" s="149"/>
      <c r="Y664" s="28"/>
      <c r="Z664" s="28"/>
      <c r="AA664" s="77"/>
      <c r="AB664" s="77"/>
      <c r="AC664" s="28"/>
      <c r="AD664" s="74"/>
      <c r="AE664" s="36"/>
      <c r="AF664" s="28"/>
      <c r="AG664" s="28"/>
      <c r="AH664" s="28"/>
      <c r="AI664" s="28"/>
      <c r="AJ664" s="28"/>
      <c r="AK664" s="28"/>
      <c r="AL664" s="18"/>
      <c r="AM664" s="18"/>
      <c r="AN664" s="18"/>
      <c r="AO664" s="227"/>
      <c r="AP664" s="212"/>
      <c r="AQ664" s="212"/>
      <c r="AR664" s="212"/>
      <c r="AS664" s="84"/>
      <c r="AT664" s="84"/>
      <c r="AU664" s="85"/>
      <c r="AV664" s="94"/>
      <c r="AW664" s="94"/>
      <c r="AX664" s="94"/>
      <c r="AY664" s="94"/>
      <c r="AZ664" s="94"/>
      <c r="BA664" s="94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</row>
    <row r="665" ht="12.75" customHeight="1">
      <c r="A665" s="18"/>
      <c r="B665" s="18"/>
      <c r="C665" s="1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9"/>
      <c r="R665" s="28"/>
      <c r="S665" s="28"/>
      <c r="T665" s="28"/>
      <c r="U665" s="28"/>
      <c r="V665" s="70"/>
      <c r="W665" s="70"/>
      <c r="X665" s="149"/>
      <c r="Y665" s="28"/>
      <c r="Z665" s="28"/>
      <c r="AA665" s="77"/>
      <c r="AB665" s="77"/>
      <c r="AC665" s="28"/>
      <c r="AD665" s="74"/>
      <c r="AE665" s="36"/>
      <c r="AF665" s="28"/>
      <c r="AG665" s="28"/>
      <c r="AH665" s="28"/>
      <c r="AI665" s="28"/>
      <c r="AJ665" s="28"/>
      <c r="AK665" s="28"/>
      <c r="AL665" s="18"/>
      <c r="AM665" s="18"/>
      <c r="AN665" s="18"/>
      <c r="AO665" s="227"/>
      <c r="AP665" s="212"/>
      <c r="AQ665" s="212"/>
      <c r="AR665" s="212"/>
      <c r="AS665" s="84"/>
      <c r="AT665" s="84"/>
      <c r="AU665" s="85"/>
      <c r="AV665" s="94"/>
      <c r="AW665" s="94"/>
      <c r="AX665" s="94"/>
      <c r="AY665" s="94"/>
      <c r="AZ665" s="94"/>
      <c r="BA665" s="94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</row>
    <row r="666" ht="12.75" customHeight="1">
      <c r="A666" s="18"/>
      <c r="B666" s="18"/>
      <c r="C666" s="1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9"/>
      <c r="R666" s="28"/>
      <c r="S666" s="28"/>
      <c r="T666" s="28"/>
      <c r="U666" s="28"/>
      <c r="V666" s="70"/>
      <c r="W666" s="70"/>
      <c r="X666" s="149"/>
      <c r="Y666" s="28"/>
      <c r="Z666" s="28"/>
      <c r="AA666" s="77"/>
      <c r="AB666" s="77"/>
      <c r="AC666" s="28"/>
      <c r="AD666" s="74"/>
      <c r="AE666" s="36"/>
      <c r="AF666" s="28"/>
      <c r="AG666" s="28"/>
      <c r="AH666" s="28"/>
      <c r="AI666" s="28"/>
      <c r="AJ666" s="28"/>
      <c r="AK666" s="28"/>
      <c r="AL666" s="18"/>
      <c r="AM666" s="18"/>
      <c r="AN666" s="18"/>
      <c r="AO666" s="227"/>
      <c r="AP666" s="212"/>
      <c r="AQ666" s="212"/>
      <c r="AR666" s="212"/>
      <c r="AS666" s="84"/>
      <c r="AT666" s="84"/>
      <c r="AU666" s="85"/>
      <c r="AV666" s="94"/>
      <c r="AW666" s="94"/>
      <c r="AX666" s="94"/>
      <c r="AY666" s="94"/>
      <c r="AZ666" s="94"/>
      <c r="BA666" s="94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</row>
    <row r="667" ht="12.75" customHeight="1">
      <c r="A667" s="18"/>
      <c r="B667" s="18"/>
      <c r="C667" s="1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9"/>
      <c r="R667" s="28"/>
      <c r="S667" s="28"/>
      <c r="T667" s="28"/>
      <c r="U667" s="28"/>
      <c r="V667" s="70"/>
      <c r="W667" s="70"/>
      <c r="X667" s="149"/>
      <c r="Y667" s="28"/>
      <c r="Z667" s="28"/>
      <c r="AA667" s="77"/>
      <c r="AB667" s="77"/>
      <c r="AC667" s="28"/>
      <c r="AD667" s="74"/>
      <c r="AE667" s="36"/>
      <c r="AF667" s="28"/>
      <c r="AG667" s="28"/>
      <c r="AH667" s="28"/>
      <c r="AI667" s="28"/>
      <c r="AJ667" s="28"/>
      <c r="AK667" s="28"/>
      <c r="AL667" s="18"/>
      <c r="AM667" s="18"/>
      <c r="AN667" s="18"/>
      <c r="AO667" s="227"/>
      <c r="AP667" s="212"/>
      <c r="AQ667" s="212"/>
      <c r="AR667" s="212"/>
      <c r="AS667" s="84"/>
      <c r="AT667" s="84"/>
      <c r="AU667" s="85"/>
      <c r="AV667" s="94"/>
      <c r="AW667" s="94"/>
      <c r="AX667" s="94"/>
      <c r="AY667" s="94"/>
      <c r="AZ667" s="94"/>
      <c r="BA667" s="94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</row>
    <row r="668" ht="12.75" customHeight="1">
      <c r="A668" s="18"/>
      <c r="B668" s="18"/>
      <c r="C668" s="1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9"/>
      <c r="R668" s="28"/>
      <c r="S668" s="28"/>
      <c r="T668" s="28"/>
      <c r="U668" s="28"/>
      <c r="V668" s="70"/>
      <c r="W668" s="70"/>
      <c r="X668" s="149"/>
      <c r="Y668" s="28"/>
      <c r="Z668" s="28"/>
      <c r="AA668" s="77"/>
      <c r="AB668" s="77"/>
      <c r="AC668" s="28"/>
      <c r="AD668" s="74"/>
      <c r="AE668" s="36"/>
      <c r="AF668" s="28"/>
      <c r="AG668" s="28"/>
      <c r="AH668" s="28"/>
      <c r="AI668" s="28"/>
      <c r="AJ668" s="28"/>
      <c r="AK668" s="28"/>
      <c r="AL668" s="18"/>
      <c r="AM668" s="18"/>
      <c r="AN668" s="18"/>
      <c r="AO668" s="227"/>
      <c r="AP668" s="212"/>
      <c r="AQ668" s="212"/>
      <c r="AR668" s="212"/>
      <c r="AS668" s="84"/>
      <c r="AT668" s="84"/>
      <c r="AU668" s="85"/>
      <c r="AV668" s="94"/>
      <c r="AW668" s="94"/>
      <c r="AX668" s="94"/>
      <c r="AY668" s="94"/>
      <c r="AZ668" s="94"/>
      <c r="BA668" s="94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</row>
    <row r="669" ht="12.75" customHeight="1">
      <c r="A669" s="18"/>
      <c r="B669" s="18"/>
      <c r="C669" s="1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9"/>
      <c r="R669" s="28"/>
      <c r="S669" s="28"/>
      <c r="T669" s="28"/>
      <c r="U669" s="28"/>
      <c r="V669" s="70"/>
      <c r="W669" s="70"/>
      <c r="X669" s="149"/>
      <c r="Y669" s="28"/>
      <c r="Z669" s="28"/>
      <c r="AA669" s="77"/>
      <c r="AB669" s="77"/>
      <c r="AC669" s="28"/>
      <c r="AD669" s="74"/>
      <c r="AE669" s="36"/>
      <c r="AF669" s="28"/>
      <c r="AG669" s="28"/>
      <c r="AH669" s="28"/>
      <c r="AI669" s="28"/>
      <c r="AJ669" s="28"/>
      <c r="AK669" s="28"/>
      <c r="AL669" s="18"/>
      <c r="AM669" s="18"/>
      <c r="AN669" s="18"/>
      <c r="AO669" s="227"/>
      <c r="AP669" s="212"/>
      <c r="AQ669" s="212"/>
      <c r="AR669" s="212"/>
      <c r="AS669" s="84"/>
      <c r="AT669" s="84"/>
      <c r="AU669" s="85"/>
      <c r="AV669" s="94"/>
      <c r="AW669" s="94"/>
      <c r="AX669" s="94"/>
      <c r="AY669" s="94"/>
      <c r="AZ669" s="94"/>
      <c r="BA669" s="94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</row>
    <row r="670" ht="12.75" customHeight="1">
      <c r="A670" s="18"/>
      <c r="B670" s="18"/>
      <c r="C670" s="1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9"/>
      <c r="R670" s="28"/>
      <c r="S670" s="28"/>
      <c r="T670" s="28"/>
      <c r="U670" s="28"/>
      <c r="V670" s="70"/>
      <c r="W670" s="70"/>
      <c r="X670" s="149"/>
      <c r="Y670" s="28"/>
      <c r="Z670" s="28"/>
      <c r="AA670" s="77"/>
      <c r="AB670" s="77"/>
      <c r="AC670" s="28"/>
      <c r="AD670" s="74"/>
      <c r="AE670" s="36"/>
      <c r="AF670" s="28"/>
      <c r="AG670" s="28"/>
      <c r="AH670" s="28"/>
      <c r="AI670" s="28"/>
      <c r="AJ670" s="28"/>
      <c r="AK670" s="28"/>
      <c r="AL670" s="18"/>
      <c r="AM670" s="18"/>
      <c r="AN670" s="18"/>
      <c r="AO670" s="227"/>
      <c r="AP670" s="212"/>
      <c r="AQ670" s="212"/>
      <c r="AR670" s="212"/>
      <c r="AS670" s="84"/>
      <c r="AT670" s="84"/>
      <c r="AU670" s="85"/>
      <c r="AV670" s="94"/>
      <c r="AW670" s="94"/>
      <c r="AX670" s="94"/>
      <c r="AY670" s="94"/>
      <c r="AZ670" s="94"/>
      <c r="BA670" s="94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</row>
    <row r="671" ht="12.75" customHeight="1">
      <c r="A671" s="18"/>
      <c r="B671" s="18"/>
      <c r="C671" s="1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9"/>
      <c r="R671" s="28"/>
      <c r="S671" s="28"/>
      <c r="T671" s="28"/>
      <c r="U671" s="28"/>
      <c r="V671" s="70"/>
      <c r="W671" s="70"/>
      <c r="X671" s="149"/>
      <c r="Y671" s="28"/>
      <c r="Z671" s="28"/>
      <c r="AA671" s="77"/>
      <c r="AB671" s="77"/>
      <c r="AC671" s="28"/>
      <c r="AD671" s="74"/>
      <c r="AE671" s="36"/>
      <c r="AF671" s="28"/>
      <c r="AG671" s="28"/>
      <c r="AH671" s="28"/>
      <c r="AI671" s="28"/>
      <c r="AJ671" s="28"/>
      <c r="AK671" s="28"/>
      <c r="AL671" s="18"/>
      <c r="AM671" s="18"/>
      <c r="AN671" s="18"/>
      <c r="AO671" s="227"/>
      <c r="AP671" s="212"/>
      <c r="AQ671" s="212"/>
      <c r="AR671" s="212"/>
      <c r="AS671" s="84"/>
      <c r="AT671" s="84"/>
      <c r="AU671" s="85"/>
      <c r="AV671" s="94"/>
      <c r="AW671" s="94"/>
      <c r="AX671" s="94"/>
      <c r="AY671" s="94"/>
      <c r="AZ671" s="94"/>
      <c r="BA671" s="94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</row>
    <row r="672" ht="12.75" customHeight="1">
      <c r="A672" s="18"/>
      <c r="B672" s="18"/>
      <c r="C672" s="1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9"/>
      <c r="R672" s="28"/>
      <c r="S672" s="28"/>
      <c r="T672" s="28"/>
      <c r="U672" s="28"/>
      <c r="V672" s="70"/>
      <c r="W672" s="70"/>
      <c r="X672" s="149"/>
      <c r="Y672" s="28"/>
      <c r="Z672" s="28"/>
      <c r="AA672" s="77"/>
      <c r="AB672" s="77"/>
      <c r="AC672" s="28"/>
      <c r="AD672" s="74"/>
      <c r="AE672" s="36"/>
      <c r="AF672" s="28"/>
      <c r="AG672" s="28"/>
      <c r="AH672" s="28"/>
      <c r="AI672" s="28"/>
      <c r="AJ672" s="28"/>
      <c r="AK672" s="28"/>
      <c r="AL672" s="18"/>
      <c r="AM672" s="18"/>
      <c r="AN672" s="18"/>
      <c r="AO672" s="227"/>
      <c r="AP672" s="212"/>
      <c r="AQ672" s="212"/>
      <c r="AR672" s="212"/>
      <c r="AS672" s="84"/>
      <c r="AT672" s="84"/>
      <c r="AU672" s="85"/>
      <c r="AV672" s="94"/>
      <c r="AW672" s="94"/>
      <c r="AX672" s="94"/>
      <c r="AY672" s="94"/>
      <c r="AZ672" s="94"/>
      <c r="BA672" s="94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</row>
    <row r="673" ht="12.75" customHeight="1">
      <c r="A673" s="18"/>
      <c r="B673" s="18"/>
      <c r="C673" s="1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9"/>
      <c r="R673" s="28"/>
      <c r="S673" s="28"/>
      <c r="T673" s="28"/>
      <c r="U673" s="28"/>
      <c r="V673" s="70"/>
      <c r="W673" s="70"/>
      <c r="X673" s="149"/>
      <c r="Y673" s="28"/>
      <c r="Z673" s="28"/>
      <c r="AA673" s="77"/>
      <c r="AB673" s="77"/>
      <c r="AC673" s="28"/>
      <c r="AD673" s="74"/>
      <c r="AE673" s="36"/>
      <c r="AF673" s="28"/>
      <c r="AG673" s="28"/>
      <c r="AH673" s="28"/>
      <c r="AI673" s="28"/>
      <c r="AJ673" s="28"/>
      <c r="AK673" s="28"/>
      <c r="AL673" s="18"/>
      <c r="AM673" s="18"/>
      <c r="AN673" s="18"/>
      <c r="AO673" s="227"/>
      <c r="AP673" s="212"/>
      <c r="AQ673" s="212"/>
      <c r="AR673" s="212"/>
      <c r="AS673" s="84"/>
      <c r="AT673" s="84"/>
      <c r="AU673" s="85"/>
      <c r="AV673" s="94"/>
      <c r="AW673" s="94"/>
      <c r="AX673" s="94"/>
      <c r="AY673" s="94"/>
      <c r="AZ673" s="94"/>
      <c r="BA673" s="94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</row>
    <row r="674" ht="12.75" customHeight="1">
      <c r="A674" s="18"/>
      <c r="B674" s="18"/>
      <c r="C674" s="1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9"/>
      <c r="R674" s="28"/>
      <c r="S674" s="28"/>
      <c r="T674" s="28"/>
      <c r="U674" s="28"/>
      <c r="V674" s="70"/>
      <c r="W674" s="70"/>
      <c r="X674" s="149"/>
      <c r="Y674" s="28"/>
      <c r="Z674" s="28"/>
      <c r="AA674" s="77"/>
      <c r="AB674" s="77"/>
      <c r="AC674" s="28"/>
      <c r="AD674" s="74"/>
      <c r="AE674" s="36"/>
      <c r="AF674" s="28"/>
      <c r="AG674" s="28"/>
      <c r="AH674" s="28"/>
      <c r="AI674" s="28"/>
      <c r="AJ674" s="28"/>
      <c r="AK674" s="28"/>
      <c r="AL674" s="18"/>
      <c r="AM674" s="18"/>
      <c r="AN674" s="18"/>
      <c r="AO674" s="227"/>
      <c r="AP674" s="212"/>
      <c r="AQ674" s="212"/>
      <c r="AR674" s="212"/>
      <c r="AS674" s="84"/>
      <c r="AT674" s="84"/>
      <c r="AU674" s="85"/>
      <c r="AV674" s="94"/>
      <c r="AW674" s="94"/>
      <c r="AX674" s="94"/>
      <c r="AY674" s="94"/>
      <c r="AZ674" s="94"/>
      <c r="BA674" s="94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</row>
    <row r="675" ht="12.75" customHeight="1">
      <c r="A675" s="18"/>
      <c r="B675" s="18"/>
      <c r="C675" s="1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9"/>
      <c r="R675" s="28"/>
      <c r="S675" s="28"/>
      <c r="T675" s="28"/>
      <c r="U675" s="28"/>
      <c r="V675" s="70"/>
      <c r="W675" s="70"/>
      <c r="X675" s="149"/>
      <c r="Y675" s="28"/>
      <c r="Z675" s="28"/>
      <c r="AA675" s="77"/>
      <c r="AB675" s="77"/>
      <c r="AC675" s="28"/>
      <c r="AD675" s="74"/>
      <c r="AE675" s="36"/>
      <c r="AF675" s="28"/>
      <c r="AG675" s="28"/>
      <c r="AH675" s="28"/>
      <c r="AI675" s="28"/>
      <c r="AJ675" s="28"/>
      <c r="AK675" s="28"/>
      <c r="AL675" s="18"/>
      <c r="AM675" s="18"/>
      <c r="AN675" s="18"/>
      <c r="AO675" s="227"/>
      <c r="AP675" s="212"/>
      <c r="AQ675" s="212"/>
      <c r="AR675" s="212"/>
      <c r="AS675" s="84"/>
      <c r="AT675" s="84"/>
      <c r="AU675" s="85"/>
      <c r="AV675" s="94"/>
      <c r="AW675" s="94"/>
      <c r="AX675" s="94"/>
      <c r="AY675" s="94"/>
      <c r="AZ675" s="94"/>
      <c r="BA675" s="94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</row>
    <row r="676" ht="12.75" customHeight="1">
      <c r="A676" s="18"/>
      <c r="B676" s="18"/>
      <c r="C676" s="1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9"/>
      <c r="R676" s="28"/>
      <c r="S676" s="28"/>
      <c r="T676" s="28"/>
      <c r="U676" s="28"/>
      <c r="V676" s="70"/>
      <c r="W676" s="70"/>
      <c r="X676" s="149"/>
      <c r="Y676" s="28"/>
      <c r="Z676" s="28"/>
      <c r="AA676" s="77"/>
      <c r="AB676" s="77"/>
      <c r="AC676" s="28"/>
      <c r="AD676" s="74"/>
      <c r="AE676" s="36"/>
      <c r="AF676" s="28"/>
      <c r="AG676" s="28"/>
      <c r="AH676" s="28"/>
      <c r="AI676" s="28"/>
      <c r="AJ676" s="28"/>
      <c r="AK676" s="28"/>
      <c r="AL676" s="18"/>
      <c r="AM676" s="18"/>
      <c r="AN676" s="18"/>
      <c r="AO676" s="227"/>
      <c r="AP676" s="212"/>
      <c r="AQ676" s="212"/>
      <c r="AR676" s="212"/>
      <c r="AS676" s="84"/>
      <c r="AT676" s="84"/>
      <c r="AU676" s="85"/>
      <c r="AV676" s="94"/>
      <c r="AW676" s="94"/>
      <c r="AX676" s="94"/>
      <c r="AY676" s="94"/>
      <c r="AZ676" s="94"/>
      <c r="BA676" s="94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</row>
    <row r="677" ht="12.75" customHeight="1">
      <c r="A677" s="18"/>
      <c r="B677" s="18"/>
      <c r="C677" s="1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9"/>
      <c r="R677" s="28"/>
      <c r="S677" s="28"/>
      <c r="T677" s="28"/>
      <c r="U677" s="28"/>
      <c r="V677" s="70"/>
      <c r="W677" s="70"/>
      <c r="X677" s="149"/>
      <c r="Y677" s="28"/>
      <c r="Z677" s="28"/>
      <c r="AA677" s="77"/>
      <c r="AB677" s="77"/>
      <c r="AC677" s="28"/>
      <c r="AD677" s="74"/>
      <c r="AE677" s="36"/>
      <c r="AF677" s="28"/>
      <c r="AG677" s="28"/>
      <c r="AH677" s="28"/>
      <c r="AI677" s="28"/>
      <c r="AJ677" s="28"/>
      <c r="AK677" s="28"/>
      <c r="AL677" s="18"/>
      <c r="AM677" s="18"/>
      <c r="AN677" s="18"/>
      <c r="AO677" s="227"/>
      <c r="AP677" s="212"/>
      <c r="AQ677" s="212"/>
      <c r="AR677" s="212"/>
      <c r="AS677" s="84"/>
      <c r="AT677" s="84"/>
      <c r="AU677" s="85"/>
      <c r="AV677" s="94"/>
      <c r="AW677" s="94"/>
      <c r="AX677" s="94"/>
      <c r="AY677" s="94"/>
      <c r="AZ677" s="94"/>
      <c r="BA677" s="94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</row>
    <row r="678" ht="12.75" customHeight="1">
      <c r="A678" s="18"/>
      <c r="B678" s="18"/>
      <c r="C678" s="1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9"/>
      <c r="R678" s="28"/>
      <c r="S678" s="28"/>
      <c r="T678" s="28"/>
      <c r="U678" s="28"/>
      <c r="V678" s="70"/>
      <c r="W678" s="70"/>
      <c r="X678" s="149"/>
      <c r="Y678" s="28"/>
      <c r="Z678" s="28"/>
      <c r="AA678" s="77"/>
      <c r="AB678" s="77"/>
      <c r="AC678" s="28"/>
      <c r="AD678" s="74"/>
      <c r="AE678" s="36"/>
      <c r="AF678" s="28"/>
      <c r="AG678" s="28"/>
      <c r="AH678" s="28"/>
      <c r="AI678" s="28"/>
      <c r="AJ678" s="28"/>
      <c r="AK678" s="28"/>
      <c r="AL678" s="18"/>
      <c r="AM678" s="18"/>
      <c r="AN678" s="18"/>
      <c r="AO678" s="227"/>
      <c r="AP678" s="212"/>
      <c r="AQ678" s="212"/>
      <c r="AR678" s="212"/>
      <c r="AS678" s="84"/>
      <c r="AT678" s="84"/>
      <c r="AU678" s="85"/>
      <c r="AV678" s="94"/>
      <c r="AW678" s="94"/>
      <c r="AX678" s="94"/>
      <c r="AY678" s="94"/>
      <c r="AZ678" s="94"/>
      <c r="BA678" s="94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</row>
    <row r="679" ht="12.75" customHeight="1">
      <c r="A679" s="18"/>
      <c r="B679" s="18"/>
      <c r="C679" s="1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9"/>
      <c r="R679" s="28"/>
      <c r="S679" s="28"/>
      <c r="T679" s="28"/>
      <c r="U679" s="28"/>
      <c r="V679" s="70"/>
      <c r="W679" s="70"/>
      <c r="X679" s="149"/>
      <c r="Y679" s="28"/>
      <c r="Z679" s="28"/>
      <c r="AA679" s="77"/>
      <c r="AB679" s="77"/>
      <c r="AC679" s="28"/>
      <c r="AD679" s="74"/>
      <c r="AE679" s="36"/>
      <c r="AF679" s="28"/>
      <c r="AG679" s="28"/>
      <c r="AH679" s="28"/>
      <c r="AI679" s="28"/>
      <c r="AJ679" s="28"/>
      <c r="AK679" s="28"/>
      <c r="AL679" s="18"/>
      <c r="AM679" s="18"/>
      <c r="AN679" s="18"/>
      <c r="AO679" s="227"/>
      <c r="AP679" s="212"/>
      <c r="AQ679" s="212"/>
      <c r="AR679" s="212"/>
      <c r="AS679" s="84"/>
      <c r="AT679" s="84"/>
      <c r="AU679" s="85"/>
      <c r="AV679" s="94"/>
      <c r="AW679" s="94"/>
      <c r="AX679" s="94"/>
      <c r="AY679" s="94"/>
      <c r="AZ679" s="94"/>
      <c r="BA679" s="94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</row>
    <row r="680" ht="12.75" customHeight="1">
      <c r="A680" s="18"/>
      <c r="B680" s="18"/>
      <c r="C680" s="1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9"/>
      <c r="R680" s="28"/>
      <c r="S680" s="28"/>
      <c r="T680" s="28"/>
      <c r="U680" s="28"/>
      <c r="V680" s="70"/>
      <c r="W680" s="70"/>
      <c r="X680" s="149"/>
      <c r="Y680" s="28"/>
      <c r="Z680" s="28"/>
      <c r="AA680" s="77"/>
      <c r="AB680" s="77"/>
      <c r="AC680" s="28"/>
      <c r="AD680" s="74"/>
      <c r="AE680" s="36"/>
      <c r="AF680" s="28"/>
      <c r="AG680" s="28"/>
      <c r="AH680" s="28"/>
      <c r="AI680" s="28"/>
      <c r="AJ680" s="28"/>
      <c r="AK680" s="28"/>
      <c r="AL680" s="18"/>
      <c r="AM680" s="18"/>
      <c r="AN680" s="18"/>
      <c r="AO680" s="227"/>
      <c r="AP680" s="212"/>
      <c r="AQ680" s="212"/>
      <c r="AR680" s="212"/>
      <c r="AS680" s="84"/>
      <c r="AT680" s="84"/>
      <c r="AU680" s="85"/>
      <c r="AV680" s="94"/>
      <c r="AW680" s="94"/>
      <c r="AX680" s="94"/>
      <c r="AY680" s="94"/>
      <c r="AZ680" s="94"/>
      <c r="BA680" s="94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</row>
    <row r="681" ht="12.75" customHeight="1">
      <c r="A681" s="18"/>
      <c r="B681" s="18"/>
      <c r="C681" s="1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9"/>
      <c r="R681" s="28"/>
      <c r="S681" s="28"/>
      <c r="T681" s="28"/>
      <c r="U681" s="28"/>
      <c r="V681" s="70"/>
      <c r="W681" s="70"/>
      <c r="X681" s="149"/>
      <c r="Y681" s="28"/>
      <c r="Z681" s="28"/>
      <c r="AA681" s="77"/>
      <c r="AB681" s="77"/>
      <c r="AC681" s="28"/>
      <c r="AD681" s="74"/>
      <c r="AE681" s="36"/>
      <c r="AF681" s="28"/>
      <c r="AG681" s="28"/>
      <c r="AH681" s="28"/>
      <c r="AI681" s="28"/>
      <c r="AJ681" s="28"/>
      <c r="AK681" s="28"/>
      <c r="AL681" s="18"/>
      <c r="AM681" s="18"/>
      <c r="AN681" s="18"/>
      <c r="AO681" s="227"/>
      <c r="AP681" s="212"/>
      <c r="AQ681" s="212"/>
      <c r="AR681" s="212"/>
      <c r="AS681" s="84"/>
      <c r="AT681" s="84"/>
      <c r="AU681" s="85"/>
      <c r="AV681" s="94"/>
      <c r="AW681" s="94"/>
      <c r="AX681" s="94"/>
      <c r="AY681" s="94"/>
      <c r="AZ681" s="94"/>
      <c r="BA681" s="94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</row>
    <row r="682" ht="12.75" customHeight="1">
      <c r="A682" s="18"/>
      <c r="B682" s="18"/>
      <c r="C682" s="1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9"/>
      <c r="R682" s="28"/>
      <c r="S682" s="28"/>
      <c r="T682" s="28"/>
      <c r="U682" s="28"/>
      <c r="V682" s="70"/>
      <c r="W682" s="70"/>
      <c r="X682" s="149"/>
      <c r="Y682" s="28"/>
      <c r="Z682" s="28"/>
      <c r="AA682" s="77"/>
      <c r="AB682" s="77"/>
      <c r="AC682" s="28"/>
      <c r="AD682" s="74"/>
      <c r="AE682" s="36"/>
      <c r="AF682" s="28"/>
      <c r="AG682" s="28"/>
      <c r="AH682" s="28"/>
      <c r="AI682" s="28"/>
      <c r="AJ682" s="28"/>
      <c r="AK682" s="28"/>
      <c r="AL682" s="18"/>
      <c r="AM682" s="18"/>
      <c r="AN682" s="18"/>
      <c r="AO682" s="227"/>
      <c r="AP682" s="212"/>
      <c r="AQ682" s="212"/>
      <c r="AR682" s="212"/>
      <c r="AS682" s="84"/>
      <c r="AT682" s="84"/>
      <c r="AU682" s="85"/>
      <c r="AV682" s="94"/>
      <c r="AW682" s="94"/>
      <c r="AX682" s="94"/>
      <c r="AY682" s="94"/>
      <c r="AZ682" s="94"/>
      <c r="BA682" s="94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</row>
    <row r="683" ht="12.75" customHeight="1">
      <c r="A683" s="18"/>
      <c r="B683" s="18"/>
      <c r="C683" s="1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9"/>
      <c r="R683" s="28"/>
      <c r="S683" s="28"/>
      <c r="T683" s="28"/>
      <c r="U683" s="28"/>
      <c r="V683" s="70"/>
      <c r="W683" s="70"/>
      <c r="X683" s="149"/>
      <c r="Y683" s="28"/>
      <c r="Z683" s="28"/>
      <c r="AA683" s="77"/>
      <c r="AB683" s="77"/>
      <c r="AC683" s="28"/>
      <c r="AD683" s="74"/>
      <c r="AE683" s="36"/>
      <c r="AF683" s="28"/>
      <c r="AG683" s="28"/>
      <c r="AH683" s="28"/>
      <c r="AI683" s="28"/>
      <c r="AJ683" s="28"/>
      <c r="AK683" s="28"/>
      <c r="AL683" s="18"/>
      <c r="AM683" s="18"/>
      <c r="AN683" s="18"/>
      <c r="AO683" s="227"/>
      <c r="AP683" s="212"/>
      <c r="AQ683" s="212"/>
      <c r="AR683" s="212"/>
      <c r="AS683" s="84"/>
      <c r="AT683" s="84"/>
      <c r="AU683" s="85"/>
      <c r="AV683" s="94"/>
      <c r="AW683" s="94"/>
      <c r="AX683" s="94"/>
      <c r="AY683" s="94"/>
      <c r="AZ683" s="94"/>
      <c r="BA683" s="94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</row>
    <row r="684" ht="12.75" customHeight="1">
      <c r="A684" s="18"/>
      <c r="B684" s="18"/>
      <c r="C684" s="1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9"/>
      <c r="R684" s="28"/>
      <c r="S684" s="28"/>
      <c r="T684" s="28"/>
      <c r="U684" s="28"/>
      <c r="V684" s="70"/>
      <c r="W684" s="70"/>
      <c r="X684" s="149"/>
      <c r="Y684" s="28"/>
      <c r="Z684" s="28"/>
      <c r="AA684" s="77"/>
      <c r="AB684" s="77"/>
      <c r="AC684" s="28"/>
      <c r="AD684" s="74"/>
      <c r="AE684" s="36"/>
      <c r="AF684" s="28"/>
      <c r="AG684" s="28"/>
      <c r="AH684" s="28"/>
      <c r="AI684" s="28"/>
      <c r="AJ684" s="28"/>
      <c r="AK684" s="28"/>
      <c r="AL684" s="18"/>
      <c r="AM684" s="18"/>
      <c r="AN684" s="18"/>
      <c r="AO684" s="227"/>
      <c r="AP684" s="212"/>
      <c r="AQ684" s="212"/>
      <c r="AR684" s="212"/>
      <c r="AS684" s="84"/>
      <c r="AT684" s="84"/>
      <c r="AU684" s="85"/>
      <c r="AV684" s="94"/>
      <c r="AW684" s="94"/>
      <c r="AX684" s="94"/>
      <c r="AY684" s="94"/>
      <c r="AZ684" s="94"/>
      <c r="BA684" s="94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</row>
    <row r="685" ht="12.75" customHeight="1">
      <c r="A685" s="18"/>
      <c r="B685" s="18"/>
      <c r="C685" s="1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9"/>
      <c r="R685" s="28"/>
      <c r="S685" s="28"/>
      <c r="T685" s="28"/>
      <c r="U685" s="28"/>
      <c r="V685" s="70"/>
      <c r="W685" s="70"/>
      <c r="X685" s="149"/>
      <c r="Y685" s="28"/>
      <c r="Z685" s="28"/>
      <c r="AA685" s="77"/>
      <c r="AB685" s="77"/>
      <c r="AC685" s="28"/>
      <c r="AD685" s="74"/>
      <c r="AE685" s="36"/>
      <c r="AF685" s="28"/>
      <c r="AG685" s="28"/>
      <c r="AH685" s="28"/>
      <c r="AI685" s="28"/>
      <c r="AJ685" s="28"/>
      <c r="AK685" s="28"/>
      <c r="AL685" s="18"/>
      <c r="AM685" s="18"/>
      <c r="AN685" s="18"/>
      <c r="AO685" s="227"/>
      <c r="AP685" s="212"/>
      <c r="AQ685" s="212"/>
      <c r="AR685" s="212"/>
      <c r="AS685" s="84"/>
      <c r="AT685" s="84"/>
      <c r="AU685" s="85"/>
      <c r="AV685" s="94"/>
      <c r="AW685" s="94"/>
      <c r="AX685" s="94"/>
      <c r="AY685" s="94"/>
      <c r="AZ685" s="94"/>
      <c r="BA685" s="94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</row>
    <row r="686" ht="12.75" customHeight="1">
      <c r="A686" s="18"/>
      <c r="B686" s="18"/>
      <c r="C686" s="1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9"/>
      <c r="R686" s="28"/>
      <c r="S686" s="28"/>
      <c r="T686" s="28"/>
      <c r="U686" s="28"/>
      <c r="V686" s="70"/>
      <c r="W686" s="70"/>
      <c r="X686" s="149"/>
      <c r="Y686" s="28"/>
      <c r="Z686" s="28"/>
      <c r="AA686" s="77"/>
      <c r="AB686" s="77"/>
      <c r="AC686" s="28"/>
      <c r="AD686" s="74"/>
      <c r="AE686" s="36"/>
      <c r="AF686" s="28"/>
      <c r="AG686" s="28"/>
      <c r="AH686" s="28"/>
      <c r="AI686" s="28"/>
      <c r="AJ686" s="28"/>
      <c r="AK686" s="28"/>
      <c r="AL686" s="18"/>
      <c r="AM686" s="18"/>
      <c r="AN686" s="18"/>
      <c r="AO686" s="227"/>
      <c r="AP686" s="212"/>
      <c r="AQ686" s="212"/>
      <c r="AR686" s="212"/>
      <c r="AS686" s="84"/>
      <c r="AT686" s="84"/>
      <c r="AU686" s="85"/>
      <c r="AV686" s="94"/>
      <c r="AW686" s="94"/>
      <c r="AX686" s="94"/>
      <c r="AY686" s="94"/>
      <c r="AZ686" s="94"/>
      <c r="BA686" s="94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</row>
    <row r="687" ht="12.75" customHeight="1">
      <c r="A687" s="18"/>
      <c r="B687" s="18"/>
      <c r="C687" s="1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9"/>
      <c r="R687" s="28"/>
      <c r="S687" s="28"/>
      <c r="T687" s="28"/>
      <c r="U687" s="28"/>
      <c r="V687" s="70"/>
      <c r="W687" s="70"/>
      <c r="X687" s="149"/>
      <c r="Y687" s="28"/>
      <c r="Z687" s="28"/>
      <c r="AA687" s="77"/>
      <c r="AB687" s="77"/>
      <c r="AC687" s="28"/>
      <c r="AD687" s="74"/>
      <c r="AE687" s="36"/>
      <c r="AF687" s="28"/>
      <c r="AG687" s="28"/>
      <c r="AH687" s="28"/>
      <c r="AI687" s="28"/>
      <c r="AJ687" s="28"/>
      <c r="AK687" s="28"/>
      <c r="AL687" s="18"/>
      <c r="AM687" s="18"/>
      <c r="AN687" s="18"/>
      <c r="AO687" s="227"/>
      <c r="AP687" s="212"/>
      <c r="AQ687" s="212"/>
      <c r="AR687" s="212"/>
      <c r="AS687" s="84"/>
      <c r="AT687" s="84"/>
      <c r="AU687" s="85"/>
      <c r="AV687" s="94"/>
      <c r="AW687" s="94"/>
      <c r="AX687" s="94"/>
      <c r="AY687" s="94"/>
      <c r="AZ687" s="94"/>
      <c r="BA687" s="94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</row>
    <row r="688" ht="12.75" customHeight="1">
      <c r="A688" s="18"/>
      <c r="B688" s="18"/>
      <c r="C688" s="1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9"/>
      <c r="R688" s="28"/>
      <c r="S688" s="28"/>
      <c r="T688" s="28"/>
      <c r="U688" s="28"/>
      <c r="V688" s="70"/>
      <c r="W688" s="70"/>
      <c r="X688" s="149"/>
      <c r="Y688" s="28"/>
      <c r="Z688" s="28"/>
      <c r="AA688" s="77"/>
      <c r="AB688" s="77"/>
      <c r="AC688" s="28"/>
      <c r="AD688" s="74"/>
      <c r="AE688" s="36"/>
      <c r="AF688" s="28"/>
      <c r="AG688" s="28"/>
      <c r="AH688" s="28"/>
      <c r="AI688" s="28"/>
      <c r="AJ688" s="28"/>
      <c r="AK688" s="28"/>
      <c r="AL688" s="18"/>
      <c r="AM688" s="18"/>
      <c r="AN688" s="18"/>
      <c r="AO688" s="227"/>
      <c r="AP688" s="212"/>
      <c r="AQ688" s="212"/>
      <c r="AR688" s="212"/>
      <c r="AS688" s="84"/>
      <c r="AT688" s="84"/>
      <c r="AU688" s="85"/>
      <c r="AV688" s="94"/>
      <c r="AW688" s="94"/>
      <c r="AX688" s="94"/>
      <c r="AY688" s="94"/>
      <c r="AZ688" s="94"/>
      <c r="BA688" s="94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</row>
    <row r="689" ht="12.75" customHeight="1">
      <c r="A689" s="18"/>
      <c r="B689" s="18"/>
      <c r="C689" s="1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9"/>
      <c r="R689" s="28"/>
      <c r="S689" s="28"/>
      <c r="T689" s="28"/>
      <c r="U689" s="28"/>
      <c r="V689" s="70"/>
      <c r="W689" s="70"/>
      <c r="X689" s="149"/>
      <c r="Y689" s="28"/>
      <c r="Z689" s="28"/>
      <c r="AA689" s="77"/>
      <c r="AB689" s="77"/>
      <c r="AC689" s="28"/>
      <c r="AD689" s="74"/>
      <c r="AE689" s="36"/>
      <c r="AF689" s="28"/>
      <c r="AG689" s="28"/>
      <c r="AH689" s="28"/>
      <c r="AI689" s="28"/>
      <c r="AJ689" s="28"/>
      <c r="AK689" s="28"/>
      <c r="AL689" s="18"/>
      <c r="AM689" s="18"/>
      <c r="AN689" s="18"/>
      <c r="AO689" s="227"/>
      <c r="AP689" s="212"/>
      <c r="AQ689" s="212"/>
      <c r="AR689" s="212"/>
      <c r="AS689" s="84"/>
      <c r="AT689" s="84"/>
      <c r="AU689" s="85"/>
      <c r="AV689" s="94"/>
      <c r="AW689" s="94"/>
      <c r="AX689" s="94"/>
      <c r="AY689" s="94"/>
      <c r="AZ689" s="94"/>
      <c r="BA689" s="94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</row>
    <row r="690" ht="12.75" customHeight="1">
      <c r="A690" s="18"/>
      <c r="B690" s="18"/>
      <c r="C690" s="1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9"/>
      <c r="R690" s="28"/>
      <c r="S690" s="28"/>
      <c r="T690" s="28"/>
      <c r="U690" s="28"/>
      <c r="V690" s="70"/>
      <c r="W690" s="70"/>
      <c r="X690" s="149"/>
      <c r="Y690" s="28"/>
      <c r="Z690" s="28"/>
      <c r="AA690" s="77"/>
      <c r="AB690" s="77"/>
      <c r="AC690" s="28"/>
      <c r="AD690" s="74"/>
      <c r="AE690" s="36"/>
      <c r="AF690" s="28"/>
      <c r="AG690" s="28"/>
      <c r="AH690" s="28"/>
      <c r="AI690" s="28"/>
      <c r="AJ690" s="28"/>
      <c r="AK690" s="28"/>
      <c r="AL690" s="18"/>
      <c r="AM690" s="18"/>
      <c r="AN690" s="18"/>
      <c r="AO690" s="227"/>
      <c r="AP690" s="212"/>
      <c r="AQ690" s="212"/>
      <c r="AR690" s="212"/>
      <c r="AS690" s="84"/>
      <c r="AT690" s="84"/>
      <c r="AU690" s="85"/>
      <c r="AV690" s="94"/>
      <c r="AW690" s="94"/>
      <c r="AX690" s="94"/>
      <c r="AY690" s="94"/>
      <c r="AZ690" s="94"/>
      <c r="BA690" s="94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</row>
    <row r="691" ht="12.75" customHeight="1">
      <c r="A691" s="18"/>
      <c r="B691" s="18"/>
      <c r="C691" s="1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9"/>
      <c r="R691" s="28"/>
      <c r="S691" s="28"/>
      <c r="T691" s="28"/>
      <c r="U691" s="28"/>
      <c r="V691" s="70"/>
      <c r="W691" s="70"/>
      <c r="X691" s="149"/>
      <c r="Y691" s="28"/>
      <c r="Z691" s="28"/>
      <c r="AA691" s="77"/>
      <c r="AB691" s="77"/>
      <c r="AC691" s="28"/>
      <c r="AD691" s="74"/>
      <c r="AE691" s="36"/>
      <c r="AF691" s="28"/>
      <c r="AG691" s="28"/>
      <c r="AH691" s="28"/>
      <c r="AI691" s="28"/>
      <c r="AJ691" s="28"/>
      <c r="AK691" s="28"/>
      <c r="AL691" s="18"/>
      <c r="AM691" s="18"/>
      <c r="AN691" s="18"/>
      <c r="AO691" s="227"/>
      <c r="AP691" s="212"/>
      <c r="AQ691" s="212"/>
      <c r="AR691" s="212"/>
      <c r="AS691" s="84"/>
      <c r="AT691" s="84"/>
      <c r="AU691" s="85"/>
      <c r="AV691" s="94"/>
      <c r="AW691" s="94"/>
      <c r="AX691" s="94"/>
      <c r="AY691" s="94"/>
      <c r="AZ691" s="94"/>
      <c r="BA691" s="94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</row>
    <row r="692" ht="12.75" customHeight="1">
      <c r="A692" s="18"/>
      <c r="B692" s="18"/>
      <c r="C692" s="1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9"/>
      <c r="R692" s="28"/>
      <c r="S692" s="28"/>
      <c r="T692" s="28"/>
      <c r="U692" s="28"/>
      <c r="V692" s="70"/>
      <c r="W692" s="70"/>
      <c r="X692" s="149"/>
      <c r="Y692" s="28"/>
      <c r="Z692" s="28"/>
      <c r="AA692" s="77"/>
      <c r="AB692" s="77"/>
      <c r="AC692" s="28"/>
      <c r="AD692" s="74"/>
      <c r="AE692" s="36"/>
      <c r="AF692" s="28"/>
      <c r="AG692" s="28"/>
      <c r="AH692" s="28"/>
      <c r="AI692" s="28"/>
      <c r="AJ692" s="28"/>
      <c r="AK692" s="28"/>
      <c r="AL692" s="18"/>
      <c r="AM692" s="18"/>
      <c r="AN692" s="18"/>
      <c r="AO692" s="227"/>
      <c r="AP692" s="212"/>
      <c r="AQ692" s="212"/>
      <c r="AR692" s="212"/>
      <c r="AS692" s="84"/>
      <c r="AT692" s="84"/>
      <c r="AU692" s="85"/>
      <c r="AV692" s="94"/>
      <c r="AW692" s="94"/>
      <c r="AX692" s="94"/>
      <c r="AY692" s="94"/>
      <c r="AZ692" s="94"/>
      <c r="BA692" s="94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</row>
    <row r="693" ht="12.75" customHeight="1">
      <c r="A693" s="18"/>
      <c r="B693" s="18"/>
      <c r="C693" s="1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9"/>
      <c r="R693" s="28"/>
      <c r="S693" s="28"/>
      <c r="T693" s="28"/>
      <c r="U693" s="28"/>
      <c r="V693" s="70"/>
      <c r="W693" s="70"/>
      <c r="X693" s="149"/>
      <c r="Y693" s="28"/>
      <c r="Z693" s="28"/>
      <c r="AA693" s="77"/>
      <c r="AB693" s="77"/>
      <c r="AC693" s="28"/>
      <c r="AD693" s="74"/>
      <c r="AE693" s="36"/>
      <c r="AF693" s="28"/>
      <c r="AG693" s="28"/>
      <c r="AH693" s="28"/>
      <c r="AI693" s="28"/>
      <c r="AJ693" s="28"/>
      <c r="AK693" s="28"/>
      <c r="AL693" s="18"/>
      <c r="AM693" s="18"/>
      <c r="AN693" s="18"/>
      <c r="AO693" s="227"/>
      <c r="AP693" s="212"/>
      <c r="AQ693" s="212"/>
      <c r="AR693" s="212"/>
      <c r="AS693" s="84"/>
      <c r="AT693" s="84"/>
      <c r="AU693" s="85"/>
      <c r="AV693" s="94"/>
      <c r="AW693" s="94"/>
      <c r="AX693" s="94"/>
      <c r="AY693" s="94"/>
      <c r="AZ693" s="94"/>
      <c r="BA693" s="94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</row>
    <row r="694" ht="12.75" customHeight="1">
      <c r="A694" s="18"/>
      <c r="B694" s="18"/>
      <c r="C694" s="1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9"/>
      <c r="R694" s="28"/>
      <c r="S694" s="28"/>
      <c r="T694" s="28"/>
      <c r="U694" s="28"/>
      <c r="V694" s="70"/>
      <c r="W694" s="70"/>
      <c r="X694" s="149"/>
      <c r="Y694" s="28"/>
      <c r="Z694" s="28"/>
      <c r="AA694" s="77"/>
      <c r="AB694" s="77"/>
      <c r="AC694" s="28"/>
      <c r="AD694" s="74"/>
      <c r="AE694" s="36"/>
      <c r="AF694" s="28"/>
      <c r="AG694" s="28"/>
      <c r="AH694" s="28"/>
      <c r="AI694" s="28"/>
      <c r="AJ694" s="28"/>
      <c r="AK694" s="28"/>
      <c r="AL694" s="18"/>
      <c r="AM694" s="18"/>
      <c r="AN694" s="18"/>
      <c r="AO694" s="227"/>
      <c r="AP694" s="212"/>
      <c r="AQ694" s="212"/>
      <c r="AR694" s="212"/>
      <c r="AS694" s="84"/>
      <c r="AT694" s="84"/>
      <c r="AU694" s="85"/>
      <c r="AV694" s="94"/>
      <c r="AW694" s="94"/>
      <c r="AX694" s="94"/>
      <c r="AY694" s="94"/>
      <c r="AZ694" s="94"/>
      <c r="BA694" s="94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</row>
    <row r="695" ht="12.75" customHeight="1">
      <c r="A695" s="18"/>
      <c r="B695" s="18"/>
      <c r="C695" s="1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9"/>
      <c r="R695" s="28"/>
      <c r="S695" s="28"/>
      <c r="T695" s="28"/>
      <c r="U695" s="28"/>
      <c r="V695" s="70"/>
      <c r="W695" s="70"/>
      <c r="X695" s="149"/>
      <c r="Y695" s="28"/>
      <c r="Z695" s="28"/>
      <c r="AA695" s="77"/>
      <c r="AB695" s="77"/>
      <c r="AC695" s="28"/>
      <c r="AD695" s="74"/>
      <c r="AE695" s="36"/>
      <c r="AF695" s="28"/>
      <c r="AG695" s="28"/>
      <c r="AH695" s="28"/>
      <c r="AI695" s="28"/>
      <c r="AJ695" s="28"/>
      <c r="AK695" s="28"/>
      <c r="AL695" s="18"/>
      <c r="AM695" s="18"/>
      <c r="AN695" s="18"/>
      <c r="AO695" s="227"/>
      <c r="AP695" s="212"/>
      <c r="AQ695" s="212"/>
      <c r="AR695" s="212"/>
      <c r="AS695" s="84"/>
      <c r="AT695" s="84"/>
      <c r="AU695" s="85"/>
      <c r="AV695" s="94"/>
      <c r="AW695" s="94"/>
      <c r="AX695" s="94"/>
      <c r="AY695" s="94"/>
      <c r="AZ695" s="94"/>
      <c r="BA695" s="94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</row>
    <row r="696" ht="12.75" customHeight="1">
      <c r="A696" s="18"/>
      <c r="B696" s="18"/>
      <c r="C696" s="1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9"/>
      <c r="R696" s="28"/>
      <c r="S696" s="28"/>
      <c r="T696" s="28"/>
      <c r="U696" s="28"/>
      <c r="V696" s="70"/>
      <c r="W696" s="70"/>
      <c r="X696" s="149"/>
      <c r="Y696" s="28"/>
      <c r="Z696" s="28"/>
      <c r="AA696" s="77"/>
      <c r="AB696" s="77"/>
      <c r="AC696" s="28"/>
      <c r="AD696" s="74"/>
      <c r="AE696" s="36"/>
      <c r="AF696" s="28"/>
      <c r="AG696" s="28"/>
      <c r="AH696" s="28"/>
      <c r="AI696" s="28"/>
      <c r="AJ696" s="28"/>
      <c r="AK696" s="28"/>
      <c r="AL696" s="18"/>
      <c r="AM696" s="18"/>
      <c r="AN696" s="18"/>
      <c r="AO696" s="227"/>
      <c r="AP696" s="212"/>
      <c r="AQ696" s="212"/>
      <c r="AR696" s="212"/>
      <c r="AS696" s="84"/>
      <c r="AT696" s="84"/>
      <c r="AU696" s="85"/>
      <c r="AV696" s="94"/>
      <c r="AW696" s="94"/>
      <c r="AX696" s="94"/>
      <c r="AY696" s="94"/>
      <c r="AZ696" s="94"/>
      <c r="BA696" s="94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</row>
    <row r="697" ht="12.75" customHeight="1">
      <c r="A697" s="18"/>
      <c r="B697" s="18"/>
      <c r="C697" s="1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9"/>
      <c r="R697" s="28"/>
      <c r="S697" s="28"/>
      <c r="T697" s="28"/>
      <c r="U697" s="28"/>
      <c r="V697" s="70"/>
      <c r="W697" s="70"/>
      <c r="X697" s="149"/>
      <c r="Y697" s="28"/>
      <c r="Z697" s="28"/>
      <c r="AA697" s="77"/>
      <c r="AB697" s="77"/>
      <c r="AC697" s="28"/>
      <c r="AD697" s="74"/>
      <c r="AE697" s="36"/>
      <c r="AF697" s="28"/>
      <c r="AG697" s="28"/>
      <c r="AH697" s="28"/>
      <c r="AI697" s="28"/>
      <c r="AJ697" s="28"/>
      <c r="AK697" s="28"/>
      <c r="AL697" s="18"/>
      <c r="AM697" s="18"/>
      <c r="AN697" s="18"/>
      <c r="AO697" s="227"/>
      <c r="AP697" s="212"/>
      <c r="AQ697" s="212"/>
      <c r="AR697" s="212"/>
      <c r="AS697" s="84"/>
      <c r="AT697" s="84"/>
      <c r="AU697" s="85"/>
      <c r="AV697" s="94"/>
      <c r="AW697" s="94"/>
      <c r="AX697" s="94"/>
      <c r="AY697" s="94"/>
      <c r="AZ697" s="94"/>
      <c r="BA697" s="94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</row>
    <row r="698" ht="12.75" customHeight="1">
      <c r="A698" s="18"/>
      <c r="B698" s="18"/>
      <c r="C698" s="1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9"/>
      <c r="R698" s="28"/>
      <c r="S698" s="28"/>
      <c r="T698" s="28"/>
      <c r="U698" s="28"/>
      <c r="V698" s="70"/>
      <c r="W698" s="70"/>
      <c r="X698" s="149"/>
      <c r="Y698" s="28"/>
      <c r="Z698" s="28"/>
      <c r="AA698" s="77"/>
      <c r="AB698" s="77"/>
      <c r="AC698" s="28"/>
      <c r="AD698" s="74"/>
      <c r="AE698" s="36"/>
      <c r="AF698" s="28"/>
      <c r="AG698" s="28"/>
      <c r="AH698" s="28"/>
      <c r="AI698" s="28"/>
      <c r="AJ698" s="28"/>
      <c r="AK698" s="28"/>
      <c r="AL698" s="18"/>
      <c r="AM698" s="18"/>
      <c r="AN698" s="18"/>
      <c r="AO698" s="227"/>
      <c r="AP698" s="212"/>
      <c r="AQ698" s="212"/>
      <c r="AR698" s="212"/>
      <c r="AS698" s="84"/>
      <c r="AT698" s="84"/>
      <c r="AU698" s="85"/>
      <c r="AV698" s="94"/>
      <c r="AW698" s="94"/>
      <c r="AX698" s="94"/>
      <c r="AY698" s="94"/>
      <c r="AZ698" s="94"/>
      <c r="BA698" s="94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</row>
    <row r="699" ht="12.75" customHeight="1">
      <c r="A699" s="18"/>
      <c r="B699" s="18"/>
      <c r="C699" s="1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9"/>
      <c r="R699" s="28"/>
      <c r="S699" s="28"/>
      <c r="T699" s="28"/>
      <c r="U699" s="28"/>
      <c r="V699" s="70"/>
      <c r="W699" s="70"/>
      <c r="X699" s="149"/>
      <c r="Y699" s="28"/>
      <c r="Z699" s="28"/>
      <c r="AA699" s="77"/>
      <c r="AB699" s="77"/>
      <c r="AC699" s="28"/>
      <c r="AD699" s="74"/>
      <c r="AE699" s="36"/>
      <c r="AF699" s="28"/>
      <c r="AG699" s="28"/>
      <c r="AH699" s="28"/>
      <c r="AI699" s="28"/>
      <c r="AJ699" s="28"/>
      <c r="AK699" s="28"/>
      <c r="AL699" s="18"/>
      <c r="AM699" s="18"/>
      <c r="AN699" s="18"/>
      <c r="AO699" s="227"/>
      <c r="AP699" s="212"/>
      <c r="AQ699" s="212"/>
      <c r="AR699" s="212"/>
      <c r="AS699" s="84"/>
      <c r="AT699" s="84"/>
      <c r="AU699" s="85"/>
      <c r="AV699" s="94"/>
      <c r="AW699" s="94"/>
      <c r="AX699" s="94"/>
      <c r="AY699" s="94"/>
      <c r="AZ699" s="94"/>
      <c r="BA699" s="94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</row>
    <row r="700" ht="12.75" customHeight="1">
      <c r="A700" s="18"/>
      <c r="B700" s="18"/>
      <c r="C700" s="1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9"/>
      <c r="R700" s="28"/>
      <c r="S700" s="28"/>
      <c r="T700" s="28"/>
      <c r="U700" s="28"/>
      <c r="V700" s="70"/>
      <c r="W700" s="70"/>
      <c r="X700" s="149"/>
      <c r="Y700" s="28"/>
      <c r="Z700" s="28"/>
      <c r="AA700" s="77"/>
      <c r="AB700" s="77"/>
      <c r="AC700" s="28"/>
      <c r="AD700" s="74"/>
      <c r="AE700" s="36"/>
      <c r="AF700" s="28"/>
      <c r="AG700" s="28"/>
      <c r="AH700" s="28"/>
      <c r="AI700" s="28"/>
      <c r="AJ700" s="28"/>
      <c r="AK700" s="28"/>
      <c r="AL700" s="18"/>
      <c r="AM700" s="18"/>
      <c r="AN700" s="18"/>
      <c r="AO700" s="227"/>
      <c r="AP700" s="212"/>
      <c r="AQ700" s="212"/>
      <c r="AR700" s="212"/>
      <c r="AS700" s="84"/>
      <c r="AT700" s="84"/>
      <c r="AU700" s="85"/>
      <c r="AV700" s="94"/>
      <c r="AW700" s="94"/>
      <c r="AX700" s="94"/>
      <c r="AY700" s="94"/>
      <c r="AZ700" s="94"/>
      <c r="BA700" s="94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</row>
    <row r="701" ht="12.75" customHeight="1">
      <c r="A701" s="18"/>
      <c r="B701" s="18"/>
      <c r="C701" s="1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9"/>
      <c r="R701" s="28"/>
      <c r="S701" s="28"/>
      <c r="T701" s="28"/>
      <c r="U701" s="28"/>
      <c r="V701" s="70"/>
      <c r="W701" s="70"/>
      <c r="X701" s="149"/>
      <c r="Y701" s="28"/>
      <c r="Z701" s="28"/>
      <c r="AA701" s="77"/>
      <c r="AB701" s="77"/>
      <c r="AC701" s="28"/>
      <c r="AD701" s="74"/>
      <c r="AE701" s="36"/>
      <c r="AF701" s="28"/>
      <c r="AG701" s="28"/>
      <c r="AH701" s="28"/>
      <c r="AI701" s="28"/>
      <c r="AJ701" s="28"/>
      <c r="AK701" s="28"/>
      <c r="AL701" s="18"/>
      <c r="AM701" s="18"/>
      <c r="AN701" s="18"/>
      <c r="AO701" s="227"/>
      <c r="AP701" s="212"/>
      <c r="AQ701" s="212"/>
      <c r="AR701" s="212"/>
      <c r="AS701" s="84"/>
      <c r="AT701" s="84"/>
      <c r="AU701" s="85"/>
      <c r="AV701" s="94"/>
      <c r="AW701" s="94"/>
      <c r="AX701" s="94"/>
      <c r="AY701" s="94"/>
      <c r="AZ701" s="94"/>
      <c r="BA701" s="94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</row>
    <row r="702" ht="12.75" customHeight="1">
      <c r="A702" s="18"/>
      <c r="B702" s="18"/>
      <c r="C702" s="1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9"/>
      <c r="R702" s="28"/>
      <c r="S702" s="28"/>
      <c r="T702" s="28"/>
      <c r="U702" s="28"/>
      <c r="V702" s="70"/>
      <c r="W702" s="70"/>
      <c r="X702" s="149"/>
      <c r="Y702" s="28"/>
      <c r="Z702" s="28"/>
      <c r="AA702" s="77"/>
      <c r="AB702" s="77"/>
      <c r="AC702" s="28"/>
      <c r="AD702" s="74"/>
      <c r="AE702" s="36"/>
      <c r="AF702" s="28"/>
      <c r="AG702" s="28"/>
      <c r="AH702" s="28"/>
      <c r="AI702" s="28"/>
      <c r="AJ702" s="28"/>
      <c r="AK702" s="28"/>
      <c r="AL702" s="18"/>
      <c r="AM702" s="18"/>
      <c r="AN702" s="18"/>
      <c r="AO702" s="227"/>
      <c r="AP702" s="212"/>
      <c r="AQ702" s="212"/>
      <c r="AR702" s="212"/>
      <c r="AS702" s="84"/>
      <c r="AT702" s="84"/>
      <c r="AU702" s="85"/>
      <c r="AV702" s="94"/>
      <c r="AW702" s="94"/>
      <c r="AX702" s="94"/>
      <c r="AY702" s="94"/>
      <c r="AZ702" s="94"/>
      <c r="BA702" s="94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</row>
    <row r="703" ht="12.75" customHeight="1">
      <c r="A703" s="18"/>
      <c r="B703" s="18"/>
      <c r="C703" s="1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9"/>
      <c r="R703" s="28"/>
      <c r="S703" s="28"/>
      <c r="T703" s="28"/>
      <c r="U703" s="28"/>
      <c r="V703" s="70"/>
      <c r="W703" s="70"/>
      <c r="X703" s="149"/>
      <c r="Y703" s="28"/>
      <c r="Z703" s="28"/>
      <c r="AA703" s="77"/>
      <c r="AB703" s="77"/>
      <c r="AC703" s="28"/>
      <c r="AD703" s="74"/>
      <c r="AE703" s="36"/>
      <c r="AF703" s="28"/>
      <c r="AG703" s="28"/>
      <c r="AH703" s="28"/>
      <c r="AI703" s="28"/>
      <c r="AJ703" s="28"/>
      <c r="AK703" s="28"/>
      <c r="AL703" s="18"/>
      <c r="AM703" s="18"/>
      <c r="AN703" s="18"/>
      <c r="AO703" s="227"/>
      <c r="AP703" s="212"/>
      <c r="AQ703" s="212"/>
      <c r="AR703" s="212"/>
      <c r="AS703" s="84"/>
      <c r="AT703" s="84"/>
      <c r="AU703" s="85"/>
      <c r="AV703" s="94"/>
      <c r="AW703" s="94"/>
      <c r="AX703" s="94"/>
      <c r="AY703" s="94"/>
      <c r="AZ703" s="94"/>
      <c r="BA703" s="94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</row>
    <row r="704" ht="12.75" customHeight="1">
      <c r="A704" s="18"/>
      <c r="B704" s="18"/>
      <c r="C704" s="1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9"/>
      <c r="R704" s="28"/>
      <c r="S704" s="28"/>
      <c r="T704" s="28"/>
      <c r="U704" s="28"/>
      <c r="V704" s="70"/>
      <c r="W704" s="70"/>
      <c r="X704" s="149"/>
      <c r="Y704" s="28"/>
      <c r="Z704" s="28"/>
      <c r="AA704" s="77"/>
      <c r="AB704" s="77"/>
      <c r="AC704" s="28"/>
      <c r="AD704" s="74"/>
      <c r="AE704" s="36"/>
      <c r="AF704" s="28"/>
      <c r="AG704" s="28"/>
      <c r="AH704" s="28"/>
      <c r="AI704" s="28"/>
      <c r="AJ704" s="28"/>
      <c r="AK704" s="28"/>
      <c r="AL704" s="18"/>
      <c r="AM704" s="18"/>
      <c r="AN704" s="18"/>
      <c r="AO704" s="227"/>
      <c r="AP704" s="212"/>
      <c r="AQ704" s="212"/>
      <c r="AR704" s="212"/>
      <c r="AS704" s="84"/>
      <c r="AT704" s="84"/>
      <c r="AU704" s="85"/>
      <c r="AV704" s="94"/>
      <c r="AW704" s="94"/>
      <c r="AX704" s="94"/>
      <c r="AY704" s="94"/>
      <c r="AZ704" s="94"/>
      <c r="BA704" s="94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</row>
    <row r="705" ht="12.75" customHeight="1">
      <c r="A705" s="18"/>
      <c r="B705" s="18"/>
      <c r="C705" s="1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9"/>
      <c r="R705" s="28"/>
      <c r="S705" s="28"/>
      <c r="T705" s="28"/>
      <c r="U705" s="28"/>
      <c r="V705" s="70"/>
      <c r="W705" s="70"/>
      <c r="X705" s="149"/>
      <c r="Y705" s="28"/>
      <c r="Z705" s="28"/>
      <c r="AA705" s="77"/>
      <c r="AB705" s="77"/>
      <c r="AC705" s="28"/>
      <c r="AD705" s="74"/>
      <c r="AE705" s="36"/>
      <c r="AF705" s="28"/>
      <c r="AG705" s="28"/>
      <c r="AH705" s="28"/>
      <c r="AI705" s="28"/>
      <c r="AJ705" s="28"/>
      <c r="AK705" s="28"/>
      <c r="AL705" s="18"/>
      <c r="AM705" s="18"/>
      <c r="AN705" s="18"/>
      <c r="AO705" s="227"/>
      <c r="AP705" s="212"/>
      <c r="AQ705" s="212"/>
      <c r="AR705" s="212"/>
      <c r="AS705" s="84"/>
      <c r="AT705" s="84"/>
      <c r="AU705" s="85"/>
      <c r="AV705" s="94"/>
      <c r="AW705" s="94"/>
      <c r="AX705" s="94"/>
      <c r="AY705" s="94"/>
      <c r="AZ705" s="94"/>
      <c r="BA705" s="94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</row>
    <row r="706" ht="12.75" customHeight="1">
      <c r="A706" s="18"/>
      <c r="B706" s="18"/>
      <c r="C706" s="1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9"/>
      <c r="R706" s="28"/>
      <c r="S706" s="28"/>
      <c r="T706" s="28"/>
      <c r="U706" s="28"/>
      <c r="V706" s="70"/>
      <c r="W706" s="70"/>
      <c r="X706" s="149"/>
      <c r="Y706" s="28"/>
      <c r="Z706" s="28"/>
      <c r="AA706" s="77"/>
      <c r="AB706" s="77"/>
      <c r="AC706" s="28"/>
      <c r="AD706" s="74"/>
      <c r="AE706" s="36"/>
      <c r="AF706" s="28"/>
      <c r="AG706" s="28"/>
      <c r="AH706" s="28"/>
      <c r="AI706" s="28"/>
      <c r="AJ706" s="28"/>
      <c r="AK706" s="28"/>
      <c r="AL706" s="18"/>
      <c r="AM706" s="18"/>
      <c r="AN706" s="18"/>
      <c r="AO706" s="227"/>
      <c r="AP706" s="212"/>
      <c r="AQ706" s="212"/>
      <c r="AR706" s="212"/>
      <c r="AS706" s="84"/>
      <c r="AT706" s="84"/>
      <c r="AU706" s="85"/>
      <c r="AV706" s="94"/>
      <c r="AW706" s="94"/>
      <c r="AX706" s="94"/>
      <c r="AY706" s="94"/>
      <c r="AZ706" s="94"/>
      <c r="BA706" s="94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</row>
    <row r="707" ht="12.75" customHeight="1">
      <c r="A707" s="18"/>
      <c r="B707" s="18"/>
      <c r="C707" s="1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9"/>
      <c r="R707" s="28"/>
      <c r="S707" s="28"/>
      <c r="T707" s="28"/>
      <c r="U707" s="28"/>
      <c r="V707" s="70"/>
      <c r="W707" s="70"/>
      <c r="X707" s="149"/>
      <c r="Y707" s="28"/>
      <c r="Z707" s="28"/>
      <c r="AA707" s="77"/>
      <c r="AB707" s="77"/>
      <c r="AC707" s="28"/>
      <c r="AD707" s="74"/>
      <c r="AE707" s="36"/>
      <c r="AF707" s="28"/>
      <c r="AG707" s="28"/>
      <c r="AH707" s="28"/>
      <c r="AI707" s="28"/>
      <c r="AJ707" s="28"/>
      <c r="AK707" s="28"/>
      <c r="AL707" s="18"/>
      <c r="AM707" s="18"/>
      <c r="AN707" s="18"/>
      <c r="AO707" s="227"/>
      <c r="AP707" s="212"/>
      <c r="AQ707" s="212"/>
      <c r="AR707" s="212"/>
      <c r="AS707" s="84"/>
      <c r="AT707" s="84"/>
      <c r="AU707" s="85"/>
      <c r="AV707" s="94"/>
      <c r="AW707" s="94"/>
      <c r="AX707" s="94"/>
      <c r="AY707" s="94"/>
      <c r="AZ707" s="94"/>
      <c r="BA707" s="94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</row>
    <row r="708" ht="12.75" customHeight="1">
      <c r="A708" s="18"/>
      <c r="B708" s="18"/>
      <c r="C708" s="1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9"/>
      <c r="R708" s="28"/>
      <c r="S708" s="28"/>
      <c r="T708" s="28"/>
      <c r="U708" s="28"/>
      <c r="V708" s="70"/>
      <c r="W708" s="70"/>
      <c r="X708" s="149"/>
      <c r="Y708" s="28"/>
      <c r="Z708" s="28"/>
      <c r="AA708" s="77"/>
      <c r="AB708" s="77"/>
      <c r="AC708" s="28"/>
      <c r="AD708" s="74"/>
      <c r="AE708" s="36"/>
      <c r="AF708" s="28"/>
      <c r="AG708" s="28"/>
      <c r="AH708" s="28"/>
      <c r="AI708" s="28"/>
      <c r="AJ708" s="28"/>
      <c r="AK708" s="28"/>
      <c r="AL708" s="18"/>
      <c r="AM708" s="18"/>
      <c r="AN708" s="18"/>
      <c r="AO708" s="227"/>
      <c r="AP708" s="212"/>
      <c r="AQ708" s="212"/>
      <c r="AR708" s="212"/>
      <c r="AS708" s="84"/>
      <c r="AT708" s="84"/>
      <c r="AU708" s="85"/>
      <c r="AV708" s="94"/>
      <c r="AW708" s="94"/>
      <c r="AX708" s="94"/>
      <c r="AY708" s="94"/>
      <c r="AZ708" s="94"/>
      <c r="BA708" s="94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</row>
    <row r="709" ht="12.75" customHeight="1">
      <c r="A709" s="18"/>
      <c r="B709" s="18"/>
      <c r="C709" s="1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9"/>
      <c r="R709" s="28"/>
      <c r="S709" s="28"/>
      <c r="T709" s="28"/>
      <c r="U709" s="28"/>
      <c r="V709" s="70"/>
      <c r="W709" s="70"/>
      <c r="X709" s="149"/>
      <c r="Y709" s="28"/>
      <c r="Z709" s="28"/>
      <c r="AA709" s="77"/>
      <c r="AB709" s="77"/>
      <c r="AC709" s="28"/>
      <c r="AD709" s="74"/>
      <c r="AE709" s="36"/>
      <c r="AF709" s="28"/>
      <c r="AG709" s="28"/>
      <c r="AH709" s="28"/>
      <c r="AI709" s="28"/>
      <c r="AJ709" s="28"/>
      <c r="AK709" s="28"/>
      <c r="AL709" s="18"/>
      <c r="AM709" s="18"/>
      <c r="AN709" s="18"/>
      <c r="AO709" s="227"/>
      <c r="AP709" s="212"/>
      <c r="AQ709" s="212"/>
      <c r="AR709" s="212"/>
      <c r="AS709" s="84"/>
      <c r="AT709" s="84"/>
      <c r="AU709" s="85"/>
      <c r="AV709" s="94"/>
      <c r="AW709" s="94"/>
      <c r="AX709" s="94"/>
      <c r="AY709" s="94"/>
      <c r="AZ709" s="94"/>
      <c r="BA709" s="94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</row>
    <row r="710" ht="12.75" customHeight="1">
      <c r="A710" s="18"/>
      <c r="B710" s="18"/>
      <c r="C710" s="1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9"/>
      <c r="R710" s="28"/>
      <c r="S710" s="28"/>
      <c r="T710" s="28"/>
      <c r="U710" s="28"/>
      <c r="V710" s="70"/>
      <c r="W710" s="70"/>
      <c r="X710" s="149"/>
      <c r="Y710" s="28"/>
      <c r="Z710" s="28"/>
      <c r="AA710" s="77"/>
      <c r="AB710" s="77"/>
      <c r="AC710" s="28"/>
      <c r="AD710" s="74"/>
      <c r="AE710" s="36"/>
      <c r="AF710" s="28"/>
      <c r="AG710" s="28"/>
      <c r="AH710" s="28"/>
      <c r="AI710" s="28"/>
      <c r="AJ710" s="28"/>
      <c r="AK710" s="28"/>
      <c r="AL710" s="18"/>
      <c r="AM710" s="18"/>
      <c r="AN710" s="18"/>
      <c r="AO710" s="227"/>
      <c r="AP710" s="212"/>
      <c r="AQ710" s="212"/>
      <c r="AR710" s="212"/>
      <c r="AS710" s="84"/>
      <c r="AT710" s="84"/>
      <c r="AU710" s="85"/>
      <c r="AV710" s="94"/>
      <c r="AW710" s="94"/>
      <c r="AX710" s="94"/>
      <c r="AY710" s="94"/>
      <c r="AZ710" s="94"/>
      <c r="BA710" s="94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</row>
    <row r="711" ht="12.75" customHeight="1">
      <c r="A711" s="18"/>
      <c r="B711" s="18"/>
      <c r="C711" s="1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9"/>
      <c r="R711" s="28"/>
      <c r="S711" s="28"/>
      <c r="T711" s="28"/>
      <c r="U711" s="28"/>
      <c r="V711" s="70"/>
      <c r="W711" s="70"/>
      <c r="X711" s="149"/>
      <c r="Y711" s="28"/>
      <c r="Z711" s="28"/>
      <c r="AA711" s="77"/>
      <c r="AB711" s="77"/>
      <c r="AC711" s="28"/>
      <c r="AD711" s="74"/>
      <c r="AE711" s="36"/>
      <c r="AF711" s="28"/>
      <c r="AG711" s="28"/>
      <c r="AH711" s="28"/>
      <c r="AI711" s="28"/>
      <c r="AJ711" s="28"/>
      <c r="AK711" s="28"/>
      <c r="AL711" s="18"/>
      <c r="AM711" s="18"/>
      <c r="AN711" s="18"/>
      <c r="AO711" s="227"/>
      <c r="AP711" s="212"/>
      <c r="AQ711" s="212"/>
      <c r="AR711" s="212"/>
      <c r="AS711" s="84"/>
      <c r="AT711" s="84"/>
      <c r="AU711" s="85"/>
      <c r="AV711" s="94"/>
      <c r="AW711" s="94"/>
      <c r="AX711" s="94"/>
      <c r="AY711" s="94"/>
      <c r="AZ711" s="94"/>
      <c r="BA711" s="94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</row>
    <row r="712" ht="12.75" customHeight="1">
      <c r="A712" s="18"/>
      <c r="B712" s="18"/>
      <c r="C712" s="1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9"/>
      <c r="R712" s="28"/>
      <c r="S712" s="28"/>
      <c r="T712" s="28"/>
      <c r="U712" s="28"/>
      <c r="V712" s="70"/>
      <c r="W712" s="70"/>
      <c r="X712" s="149"/>
      <c r="Y712" s="28"/>
      <c r="Z712" s="28"/>
      <c r="AA712" s="77"/>
      <c r="AB712" s="77"/>
      <c r="AC712" s="28"/>
      <c r="AD712" s="74"/>
      <c r="AE712" s="36"/>
      <c r="AF712" s="28"/>
      <c r="AG712" s="28"/>
      <c r="AH712" s="28"/>
      <c r="AI712" s="28"/>
      <c r="AJ712" s="28"/>
      <c r="AK712" s="28"/>
      <c r="AL712" s="18"/>
      <c r="AM712" s="18"/>
      <c r="AN712" s="18"/>
      <c r="AO712" s="227"/>
      <c r="AP712" s="212"/>
      <c r="AQ712" s="212"/>
      <c r="AR712" s="212"/>
      <c r="AS712" s="84"/>
      <c r="AT712" s="84"/>
      <c r="AU712" s="85"/>
      <c r="AV712" s="94"/>
      <c r="AW712" s="94"/>
      <c r="AX712" s="94"/>
      <c r="AY712" s="94"/>
      <c r="AZ712" s="94"/>
      <c r="BA712" s="94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</row>
    <row r="713" ht="12.75" customHeight="1">
      <c r="A713" s="18"/>
      <c r="B713" s="18"/>
      <c r="C713" s="1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9"/>
      <c r="R713" s="28"/>
      <c r="S713" s="28"/>
      <c r="T713" s="28"/>
      <c r="U713" s="28"/>
      <c r="V713" s="70"/>
      <c r="W713" s="70"/>
      <c r="X713" s="149"/>
      <c r="Y713" s="28"/>
      <c r="Z713" s="28"/>
      <c r="AA713" s="77"/>
      <c r="AB713" s="77"/>
      <c r="AC713" s="28"/>
      <c r="AD713" s="74"/>
      <c r="AE713" s="36"/>
      <c r="AF713" s="28"/>
      <c r="AG713" s="28"/>
      <c r="AH713" s="28"/>
      <c r="AI713" s="28"/>
      <c r="AJ713" s="28"/>
      <c r="AK713" s="28"/>
      <c r="AL713" s="18"/>
      <c r="AM713" s="18"/>
      <c r="AN713" s="18"/>
      <c r="AO713" s="227"/>
      <c r="AP713" s="212"/>
      <c r="AQ713" s="212"/>
      <c r="AR713" s="212"/>
      <c r="AS713" s="84"/>
      <c r="AT713" s="84"/>
      <c r="AU713" s="85"/>
      <c r="AV713" s="94"/>
      <c r="AW713" s="94"/>
      <c r="AX713" s="94"/>
      <c r="AY713" s="94"/>
      <c r="AZ713" s="94"/>
      <c r="BA713" s="94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</row>
    <row r="714" ht="12.75" customHeight="1">
      <c r="A714" s="18"/>
      <c r="B714" s="18"/>
      <c r="C714" s="1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9"/>
      <c r="R714" s="28"/>
      <c r="S714" s="28"/>
      <c r="T714" s="28"/>
      <c r="U714" s="28"/>
      <c r="V714" s="70"/>
      <c r="W714" s="70"/>
      <c r="X714" s="149"/>
      <c r="Y714" s="28"/>
      <c r="Z714" s="28"/>
      <c r="AA714" s="77"/>
      <c r="AB714" s="77"/>
      <c r="AC714" s="28"/>
      <c r="AD714" s="74"/>
      <c r="AE714" s="36"/>
      <c r="AF714" s="28"/>
      <c r="AG714" s="28"/>
      <c r="AH714" s="28"/>
      <c r="AI714" s="28"/>
      <c r="AJ714" s="28"/>
      <c r="AK714" s="28"/>
      <c r="AL714" s="18"/>
      <c r="AM714" s="18"/>
      <c r="AN714" s="18"/>
      <c r="AO714" s="227"/>
      <c r="AP714" s="212"/>
      <c r="AQ714" s="212"/>
      <c r="AR714" s="212"/>
      <c r="AS714" s="84"/>
      <c r="AT714" s="84"/>
      <c r="AU714" s="85"/>
      <c r="AV714" s="94"/>
      <c r="AW714" s="94"/>
      <c r="AX714" s="94"/>
      <c r="AY714" s="94"/>
      <c r="AZ714" s="94"/>
      <c r="BA714" s="94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</row>
    <row r="715" ht="12.75" customHeight="1">
      <c r="A715" s="18"/>
      <c r="B715" s="18"/>
      <c r="C715" s="1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9"/>
      <c r="R715" s="28"/>
      <c r="S715" s="28"/>
      <c r="T715" s="28"/>
      <c r="U715" s="28"/>
      <c r="V715" s="70"/>
      <c r="W715" s="70"/>
      <c r="X715" s="149"/>
      <c r="Y715" s="28"/>
      <c r="Z715" s="28"/>
      <c r="AA715" s="77"/>
      <c r="AB715" s="77"/>
      <c r="AC715" s="28"/>
      <c r="AD715" s="74"/>
      <c r="AE715" s="36"/>
      <c r="AF715" s="28"/>
      <c r="AG715" s="28"/>
      <c r="AH715" s="28"/>
      <c r="AI715" s="28"/>
      <c r="AJ715" s="28"/>
      <c r="AK715" s="28"/>
      <c r="AL715" s="18"/>
      <c r="AM715" s="18"/>
      <c r="AN715" s="18"/>
      <c r="AO715" s="227"/>
      <c r="AP715" s="212"/>
      <c r="AQ715" s="212"/>
      <c r="AR715" s="212"/>
      <c r="AS715" s="84"/>
      <c r="AT715" s="84"/>
      <c r="AU715" s="85"/>
      <c r="AV715" s="94"/>
      <c r="AW715" s="94"/>
      <c r="AX715" s="94"/>
      <c r="AY715" s="94"/>
      <c r="AZ715" s="94"/>
      <c r="BA715" s="94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</row>
    <row r="716" ht="12.75" customHeight="1">
      <c r="A716" s="18"/>
      <c r="B716" s="18"/>
      <c r="C716" s="1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9"/>
      <c r="R716" s="28"/>
      <c r="S716" s="28"/>
      <c r="T716" s="28"/>
      <c r="U716" s="28"/>
      <c r="V716" s="70"/>
      <c r="W716" s="70"/>
      <c r="X716" s="149"/>
      <c r="Y716" s="28"/>
      <c r="Z716" s="28"/>
      <c r="AA716" s="77"/>
      <c r="AB716" s="77"/>
      <c r="AC716" s="28"/>
      <c r="AD716" s="74"/>
      <c r="AE716" s="36"/>
      <c r="AF716" s="28"/>
      <c r="AG716" s="28"/>
      <c r="AH716" s="28"/>
      <c r="AI716" s="28"/>
      <c r="AJ716" s="28"/>
      <c r="AK716" s="28"/>
      <c r="AL716" s="18"/>
      <c r="AM716" s="18"/>
      <c r="AN716" s="18"/>
      <c r="AO716" s="227"/>
      <c r="AP716" s="212"/>
      <c r="AQ716" s="212"/>
      <c r="AR716" s="212"/>
      <c r="AS716" s="84"/>
      <c r="AT716" s="84"/>
      <c r="AU716" s="85"/>
      <c r="AV716" s="94"/>
      <c r="AW716" s="94"/>
      <c r="AX716" s="94"/>
      <c r="AY716" s="94"/>
      <c r="AZ716" s="94"/>
      <c r="BA716" s="94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</row>
    <row r="717" ht="12.75" customHeight="1">
      <c r="A717" s="18"/>
      <c r="B717" s="18"/>
      <c r="C717" s="1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9"/>
      <c r="R717" s="28"/>
      <c r="S717" s="28"/>
      <c r="T717" s="28"/>
      <c r="U717" s="28"/>
      <c r="V717" s="70"/>
      <c r="W717" s="70"/>
      <c r="X717" s="149"/>
      <c r="Y717" s="28"/>
      <c r="Z717" s="28"/>
      <c r="AA717" s="77"/>
      <c r="AB717" s="77"/>
      <c r="AC717" s="28"/>
      <c r="AD717" s="74"/>
      <c r="AE717" s="36"/>
      <c r="AF717" s="28"/>
      <c r="AG717" s="28"/>
      <c r="AH717" s="28"/>
      <c r="AI717" s="28"/>
      <c r="AJ717" s="28"/>
      <c r="AK717" s="28"/>
      <c r="AL717" s="18"/>
      <c r="AM717" s="18"/>
      <c r="AN717" s="18"/>
      <c r="AO717" s="227"/>
      <c r="AP717" s="212"/>
      <c r="AQ717" s="212"/>
      <c r="AR717" s="212"/>
      <c r="AS717" s="84"/>
      <c r="AT717" s="84"/>
      <c r="AU717" s="85"/>
      <c r="AV717" s="94"/>
      <c r="AW717" s="94"/>
      <c r="AX717" s="94"/>
      <c r="AY717" s="94"/>
      <c r="AZ717" s="94"/>
      <c r="BA717" s="94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</row>
    <row r="718" ht="12.75" customHeight="1">
      <c r="A718" s="18"/>
      <c r="B718" s="18"/>
      <c r="C718" s="1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9"/>
      <c r="R718" s="28"/>
      <c r="S718" s="28"/>
      <c r="T718" s="28"/>
      <c r="U718" s="28"/>
      <c r="V718" s="70"/>
      <c r="W718" s="70"/>
      <c r="X718" s="149"/>
      <c r="Y718" s="28"/>
      <c r="Z718" s="28"/>
      <c r="AA718" s="77"/>
      <c r="AB718" s="77"/>
      <c r="AC718" s="28"/>
      <c r="AD718" s="74"/>
      <c r="AE718" s="36"/>
      <c r="AF718" s="28"/>
      <c r="AG718" s="28"/>
      <c r="AH718" s="28"/>
      <c r="AI718" s="28"/>
      <c r="AJ718" s="28"/>
      <c r="AK718" s="28"/>
      <c r="AL718" s="18"/>
      <c r="AM718" s="18"/>
      <c r="AN718" s="18"/>
      <c r="AO718" s="227"/>
      <c r="AP718" s="212"/>
      <c r="AQ718" s="212"/>
      <c r="AR718" s="212"/>
      <c r="AS718" s="84"/>
      <c r="AT718" s="84"/>
      <c r="AU718" s="85"/>
      <c r="AV718" s="94"/>
      <c r="AW718" s="94"/>
      <c r="AX718" s="94"/>
      <c r="AY718" s="94"/>
      <c r="AZ718" s="94"/>
      <c r="BA718" s="94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</row>
    <row r="719" ht="12.75" customHeight="1">
      <c r="A719" s="18"/>
      <c r="B719" s="18"/>
      <c r="C719" s="1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9"/>
      <c r="R719" s="28"/>
      <c r="S719" s="28"/>
      <c r="T719" s="28"/>
      <c r="U719" s="28"/>
      <c r="V719" s="70"/>
      <c r="W719" s="70"/>
      <c r="X719" s="149"/>
      <c r="Y719" s="28"/>
      <c r="Z719" s="28"/>
      <c r="AA719" s="77"/>
      <c r="AB719" s="77"/>
      <c r="AC719" s="28"/>
      <c r="AD719" s="74"/>
      <c r="AE719" s="36"/>
      <c r="AF719" s="28"/>
      <c r="AG719" s="28"/>
      <c r="AH719" s="28"/>
      <c r="AI719" s="28"/>
      <c r="AJ719" s="28"/>
      <c r="AK719" s="28"/>
      <c r="AL719" s="18"/>
      <c r="AM719" s="18"/>
      <c r="AN719" s="18"/>
      <c r="AO719" s="227"/>
      <c r="AP719" s="212"/>
      <c r="AQ719" s="212"/>
      <c r="AR719" s="212"/>
      <c r="AS719" s="84"/>
      <c r="AT719" s="84"/>
      <c r="AU719" s="85"/>
      <c r="AV719" s="94"/>
      <c r="AW719" s="94"/>
      <c r="AX719" s="94"/>
      <c r="AY719" s="94"/>
      <c r="AZ719" s="94"/>
      <c r="BA719" s="94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</row>
    <row r="720" ht="12.75" customHeight="1">
      <c r="A720" s="18"/>
      <c r="B720" s="18"/>
      <c r="C720" s="1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9"/>
      <c r="R720" s="28"/>
      <c r="S720" s="28"/>
      <c r="T720" s="28"/>
      <c r="U720" s="28"/>
      <c r="V720" s="70"/>
      <c r="W720" s="70"/>
      <c r="X720" s="149"/>
      <c r="Y720" s="28"/>
      <c r="Z720" s="28"/>
      <c r="AA720" s="77"/>
      <c r="AB720" s="77"/>
      <c r="AC720" s="28"/>
      <c r="AD720" s="74"/>
      <c r="AE720" s="36"/>
      <c r="AF720" s="28"/>
      <c r="AG720" s="28"/>
      <c r="AH720" s="28"/>
      <c r="AI720" s="28"/>
      <c r="AJ720" s="28"/>
      <c r="AK720" s="28"/>
      <c r="AL720" s="18"/>
      <c r="AM720" s="18"/>
      <c r="AN720" s="18"/>
      <c r="AO720" s="227"/>
      <c r="AP720" s="212"/>
      <c r="AQ720" s="212"/>
      <c r="AR720" s="212"/>
      <c r="AS720" s="84"/>
      <c r="AT720" s="84"/>
      <c r="AU720" s="85"/>
      <c r="AV720" s="94"/>
      <c r="AW720" s="94"/>
      <c r="AX720" s="94"/>
      <c r="AY720" s="94"/>
      <c r="AZ720" s="94"/>
      <c r="BA720" s="94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</row>
    <row r="721" ht="12.75" customHeight="1">
      <c r="A721" s="18"/>
      <c r="B721" s="18"/>
      <c r="C721" s="1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9"/>
      <c r="R721" s="28"/>
      <c r="S721" s="28"/>
      <c r="T721" s="28"/>
      <c r="U721" s="28"/>
      <c r="V721" s="70"/>
      <c r="W721" s="70"/>
      <c r="X721" s="149"/>
      <c r="Y721" s="28"/>
      <c r="Z721" s="28"/>
      <c r="AA721" s="77"/>
      <c r="AB721" s="77"/>
      <c r="AC721" s="28"/>
      <c r="AD721" s="74"/>
      <c r="AE721" s="36"/>
      <c r="AF721" s="28"/>
      <c r="AG721" s="28"/>
      <c r="AH721" s="28"/>
      <c r="AI721" s="28"/>
      <c r="AJ721" s="28"/>
      <c r="AK721" s="28"/>
      <c r="AL721" s="18"/>
      <c r="AM721" s="18"/>
      <c r="AN721" s="18"/>
      <c r="AO721" s="227"/>
      <c r="AP721" s="212"/>
      <c r="AQ721" s="212"/>
      <c r="AR721" s="212"/>
      <c r="AS721" s="84"/>
      <c r="AT721" s="84"/>
      <c r="AU721" s="85"/>
      <c r="AV721" s="94"/>
      <c r="AW721" s="94"/>
      <c r="AX721" s="94"/>
      <c r="AY721" s="94"/>
      <c r="AZ721" s="94"/>
      <c r="BA721" s="94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</row>
    <row r="722" ht="12.75" customHeight="1">
      <c r="A722" s="18"/>
      <c r="B722" s="18"/>
      <c r="C722" s="1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9"/>
      <c r="R722" s="28"/>
      <c r="S722" s="28"/>
      <c r="T722" s="28"/>
      <c r="U722" s="28"/>
      <c r="V722" s="70"/>
      <c r="W722" s="70"/>
      <c r="X722" s="149"/>
      <c r="Y722" s="28"/>
      <c r="Z722" s="28"/>
      <c r="AA722" s="77"/>
      <c r="AB722" s="77"/>
      <c r="AC722" s="28"/>
      <c r="AD722" s="74"/>
      <c r="AE722" s="36"/>
      <c r="AF722" s="28"/>
      <c r="AG722" s="28"/>
      <c r="AH722" s="28"/>
      <c r="AI722" s="28"/>
      <c r="AJ722" s="28"/>
      <c r="AK722" s="28"/>
      <c r="AL722" s="18"/>
      <c r="AM722" s="18"/>
      <c r="AN722" s="18"/>
      <c r="AO722" s="227"/>
      <c r="AP722" s="212"/>
      <c r="AQ722" s="212"/>
      <c r="AR722" s="212"/>
      <c r="AS722" s="84"/>
      <c r="AT722" s="84"/>
      <c r="AU722" s="85"/>
      <c r="AV722" s="94"/>
      <c r="AW722" s="94"/>
      <c r="AX722" s="94"/>
      <c r="AY722" s="94"/>
      <c r="AZ722" s="94"/>
      <c r="BA722" s="94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</row>
    <row r="723" ht="12.75" customHeight="1">
      <c r="A723" s="18"/>
      <c r="B723" s="18"/>
      <c r="C723" s="1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9"/>
      <c r="R723" s="28"/>
      <c r="S723" s="28"/>
      <c r="T723" s="28"/>
      <c r="U723" s="28"/>
      <c r="V723" s="70"/>
      <c r="W723" s="70"/>
      <c r="X723" s="149"/>
      <c r="Y723" s="28"/>
      <c r="Z723" s="28"/>
      <c r="AA723" s="77"/>
      <c r="AB723" s="77"/>
      <c r="AC723" s="28"/>
      <c r="AD723" s="74"/>
      <c r="AE723" s="36"/>
      <c r="AF723" s="28"/>
      <c r="AG723" s="28"/>
      <c r="AH723" s="28"/>
      <c r="AI723" s="28"/>
      <c r="AJ723" s="28"/>
      <c r="AK723" s="28"/>
      <c r="AL723" s="18"/>
      <c r="AM723" s="18"/>
      <c r="AN723" s="18"/>
      <c r="AO723" s="227"/>
      <c r="AP723" s="212"/>
      <c r="AQ723" s="212"/>
      <c r="AR723" s="212"/>
      <c r="AS723" s="84"/>
      <c r="AT723" s="84"/>
      <c r="AU723" s="85"/>
      <c r="AV723" s="94"/>
      <c r="AW723" s="94"/>
      <c r="AX723" s="94"/>
      <c r="AY723" s="94"/>
      <c r="AZ723" s="94"/>
      <c r="BA723" s="94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</row>
    <row r="724" ht="12.75" customHeight="1">
      <c r="A724" s="18"/>
      <c r="B724" s="18"/>
      <c r="C724" s="1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9"/>
      <c r="R724" s="28"/>
      <c r="S724" s="28"/>
      <c r="T724" s="28"/>
      <c r="U724" s="28"/>
      <c r="V724" s="70"/>
      <c r="W724" s="70"/>
      <c r="X724" s="149"/>
      <c r="Y724" s="28"/>
      <c r="Z724" s="28"/>
      <c r="AA724" s="77"/>
      <c r="AB724" s="77"/>
      <c r="AC724" s="28"/>
      <c r="AD724" s="74"/>
      <c r="AE724" s="36"/>
      <c r="AF724" s="28"/>
      <c r="AG724" s="28"/>
      <c r="AH724" s="28"/>
      <c r="AI724" s="28"/>
      <c r="AJ724" s="28"/>
      <c r="AK724" s="28"/>
      <c r="AL724" s="18"/>
      <c r="AM724" s="18"/>
      <c r="AN724" s="18"/>
      <c r="AO724" s="227"/>
      <c r="AP724" s="212"/>
      <c r="AQ724" s="212"/>
      <c r="AR724" s="212"/>
      <c r="AS724" s="84"/>
      <c r="AT724" s="84"/>
      <c r="AU724" s="85"/>
      <c r="AV724" s="94"/>
      <c r="AW724" s="94"/>
      <c r="AX724" s="94"/>
      <c r="AY724" s="94"/>
      <c r="AZ724" s="94"/>
      <c r="BA724" s="94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</row>
    <row r="725" ht="12.75" customHeight="1">
      <c r="A725" s="18"/>
      <c r="B725" s="18"/>
      <c r="C725" s="1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9"/>
      <c r="R725" s="28"/>
      <c r="S725" s="28"/>
      <c r="T725" s="28"/>
      <c r="U725" s="28"/>
      <c r="V725" s="70"/>
      <c r="W725" s="70"/>
      <c r="X725" s="149"/>
      <c r="Y725" s="28"/>
      <c r="Z725" s="28"/>
      <c r="AA725" s="77"/>
      <c r="AB725" s="77"/>
      <c r="AC725" s="28"/>
      <c r="AD725" s="74"/>
      <c r="AE725" s="36"/>
      <c r="AF725" s="28"/>
      <c r="AG725" s="28"/>
      <c r="AH725" s="28"/>
      <c r="AI725" s="28"/>
      <c r="AJ725" s="28"/>
      <c r="AK725" s="28"/>
      <c r="AL725" s="18"/>
      <c r="AM725" s="18"/>
      <c r="AN725" s="18"/>
      <c r="AO725" s="227"/>
      <c r="AP725" s="212"/>
      <c r="AQ725" s="212"/>
      <c r="AR725" s="212"/>
      <c r="AS725" s="84"/>
      <c r="AT725" s="84"/>
      <c r="AU725" s="85"/>
      <c r="AV725" s="94"/>
      <c r="AW725" s="94"/>
      <c r="AX725" s="94"/>
      <c r="AY725" s="94"/>
      <c r="AZ725" s="94"/>
      <c r="BA725" s="94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</row>
    <row r="726" ht="12.75" customHeight="1">
      <c r="A726" s="18"/>
      <c r="B726" s="18"/>
      <c r="C726" s="1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9"/>
      <c r="R726" s="28"/>
      <c r="S726" s="28"/>
      <c r="T726" s="28"/>
      <c r="U726" s="28"/>
      <c r="V726" s="70"/>
      <c r="W726" s="70"/>
      <c r="X726" s="149"/>
      <c r="Y726" s="28"/>
      <c r="Z726" s="28"/>
      <c r="AA726" s="77"/>
      <c r="AB726" s="77"/>
      <c r="AC726" s="28"/>
      <c r="AD726" s="74"/>
      <c r="AE726" s="36"/>
      <c r="AF726" s="28"/>
      <c r="AG726" s="28"/>
      <c r="AH726" s="28"/>
      <c r="AI726" s="28"/>
      <c r="AJ726" s="28"/>
      <c r="AK726" s="28"/>
      <c r="AL726" s="18"/>
      <c r="AM726" s="18"/>
      <c r="AN726" s="18"/>
      <c r="AO726" s="227"/>
      <c r="AP726" s="212"/>
      <c r="AQ726" s="212"/>
      <c r="AR726" s="212"/>
      <c r="AS726" s="84"/>
      <c r="AT726" s="84"/>
      <c r="AU726" s="85"/>
      <c r="AV726" s="94"/>
      <c r="AW726" s="94"/>
      <c r="AX726" s="94"/>
      <c r="AY726" s="94"/>
      <c r="AZ726" s="94"/>
      <c r="BA726" s="94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</row>
    <row r="727" ht="12.75" customHeight="1">
      <c r="A727" s="18"/>
      <c r="B727" s="18"/>
      <c r="C727" s="1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9"/>
      <c r="R727" s="28"/>
      <c r="S727" s="28"/>
      <c r="T727" s="28"/>
      <c r="U727" s="28"/>
      <c r="V727" s="70"/>
      <c r="W727" s="70"/>
      <c r="X727" s="149"/>
      <c r="Y727" s="28"/>
      <c r="Z727" s="28"/>
      <c r="AA727" s="77"/>
      <c r="AB727" s="77"/>
      <c r="AC727" s="28"/>
      <c r="AD727" s="74"/>
      <c r="AE727" s="36"/>
      <c r="AF727" s="28"/>
      <c r="AG727" s="28"/>
      <c r="AH727" s="28"/>
      <c r="AI727" s="28"/>
      <c r="AJ727" s="28"/>
      <c r="AK727" s="28"/>
      <c r="AL727" s="18"/>
      <c r="AM727" s="18"/>
      <c r="AN727" s="18"/>
      <c r="AO727" s="227"/>
      <c r="AP727" s="212"/>
      <c r="AQ727" s="212"/>
      <c r="AR727" s="212"/>
      <c r="AS727" s="84"/>
      <c r="AT727" s="84"/>
      <c r="AU727" s="85"/>
      <c r="AV727" s="94"/>
      <c r="AW727" s="94"/>
      <c r="AX727" s="94"/>
      <c r="AY727" s="94"/>
      <c r="AZ727" s="94"/>
      <c r="BA727" s="94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</row>
    <row r="728" ht="12.75" customHeight="1">
      <c r="A728" s="18"/>
      <c r="B728" s="18"/>
      <c r="C728" s="1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9"/>
      <c r="R728" s="28"/>
      <c r="S728" s="28"/>
      <c r="T728" s="28"/>
      <c r="U728" s="28"/>
      <c r="V728" s="70"/>
      <c r="W728" s="70"/>
      <c r="X728" s="149"/>
      <c r="Y728" s="28"/>
      <c r="Z728" s="28"/>
      <c r="AA728" s="77"/>
      <c r="AB728" s="77"/>
      <c r="AC728" s="28"/>
      <c r="AD728" s="74"/>
      <c r="AE728" s="36"/>
      <c r="AF728" s="28"/>
      <c r="AG728" s="28"/>
      <c r="AH728" s="28"/>
      <c r="AI728" s="28"/>
      <c r="AJ728" s="28"/>
      <c r="AK728" s="28"/>
      <c r="AL728" s="18"/>
      <c r="AM728" s="18"/>
      <c r="AN728" s="18"/>
      <c r="AO728" s="227"/>
      <c r="AP728" s="212"/>
      <c r="AQ728" s="212"/>
      <c r="AR728" s="212"/>
      <c r="AS728" s="84"/>
      <c r="AT728" s="84"/>
      <c r="AU728" s="85"/>
      <c r="AV728" s="94"/>
      <c r="AW728" s="94"/>
      <c r="AX728" s="94"/>
      <c r="AY728" s="94"/>
      <c r="AZ728" s="94"/>
      <c r="BA728" s="94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</row>
    <row r="729" ht="12.75" customHeight="1">
      <c r="A729" s="18"/>
      <c r="B729" s="18"/>
      <c r="C729" s="1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9"/>
      <c r="R729" s="28"/>
      <c r="S729" s="28"/>
      <c r="T729" s="28"/>
      <c r="U729" s="28"/>
      <c r="V729" s="70"/>
      <c r="W729" s="70"/>
      <c r="X729" s="149"/>
      <c r="Y729" s="28"/>
      <c r="Z729" s="28"/>
      <c r="AA729" s="77"/>
      <c r="AB729" s="77"/>
      <c r="AC729" s="28"/>
      <c r="AD729" s="74"/>
      <c r="AE729" s="36"/>
      <c r="AF729" s="28"/>
      <c r="AG729" s="28"/>
      <c r="AH729" s="28"/>
      <c r="AI729" s="28"/>
      <c r="AJ729" s="28"/>
      <c r="AK729" s="28"/>
      <c r="AL729" s="18"/>
      <c r="AM729" s="18"/>
      <c r="AN729" s="18"/>
      <c r="AO729" s="227"/>
      <c r="AP729" s="212"/>
      <c r="AQ729" s="212"/>
      <c r="AR729" s="212"/>
      <c r="AS729" s="84"/>
      <c r="AT729" s="84"/>
      <c r="AU729" s="85"/>
      <c r="AV729" s="94"/>
      <c r="AW729" s="94"/>
      <c r="AX729" s="94"/>
      <c r="AY729" s="94"/>
      <c r="AZ729" s="94"/>
      <c r="BA729" s="94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</row>
    <row r="730" ht="12.75" customHeight="1">
      <c r="A730" s="18"/>
      <c r="B730" s="18"/>
      <c r="C730" s="1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9"/>
      <c r="R730" s="28"/>
      <c r="S730" s="28"/>
      <c r="T730" s="28"/>
      <c r="U730" s="28"/>
      <c r="V730" s="70"/>
      <c r="W730" s="70"/>
      <c r="X730" s="149"/>
      <c r="Y730" s="28"/>
      <c r="Z730" s="28"/>
      <c r="AA730" s="77"/>
      <c r="AB730" s="77"/>
      <c r="AC730" s="28"/>
      <c r="AD730" s="74"/>
      <c r="AE730" s="36"/>
      <c r="AF730" s="28"/>
      <c r="AG730" s="28"/>
      <c r="AH730" s="28"/>
      <c r="AI730" s="28"/>
      <c r="AJ730" s="28"/>
      <c r="AK730" s="28"/>
      <c r="AL730" s="18"/>
      <c r="AM730" s="18"/>
      <c r="AN730" s="18"/>
      <c r="AO730" s="227"/>
      <c r="AP730" s="212"/>
      <c r="AQ730" s="212"/>
      <c r="AR730" s="212"/>
      <c r="AS730" s="84"/>
      <c r="AT730" s="84"/>
      <c r="AU730" s="85"/>
      <c r="AV730" s="94"/>
      <c r="AW730" s="94"/>
      <c r="AX730" s="94"/>
      <c r="AY730" s="94"/>
      <c r="AZ730" s="94"/>
      <c r="BA730" s="94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</row>
    <row r="731" ht="12.75" customHeight="1">
      <c r="A731" s="18"/>
      <c r="B731" s="18"/>
      <c r="C731" s="1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9"/>
      <c r="R731" s="28"/>
      <c r="S731" s="28"/>
      <c r="T731" s="28"/>
      <c r="U731" s="28"/>
      <c r="V731" s="70"/>
      <c r="W731" s="70"/>
      <c r="X731" s="149"/>
      <c r="Y731" s="28"/>
      <c r="Z731" s="28"/>
      <c r="AA731" s="77"/>
      <c r="AB731" s="77"/>
      <c r="AC731" s="28"/>
      <c r="AD731" s="74"/>
      <c r="AE731" s="36"/>
      <c r="AF731" s="28"/>
      <c r="AG731" s="28"/>
      <c r="AH731" s="28"/>
      <c r="AI731" s="28"/>
      <c r="AJ731" s="28"/>
      <c r="AK731" s="28"/>
      <c r="AL731" s="18"/>
      <c r="AM731" s="18"/>
      <c r="AN731" s="18"/>
      <c r="AO731" s="227"/>
      <c r="AP731" s="212"/>
      <c r="AQ731" s="212"/>
      <c r="AR731" s="212"/>
      <c r="AS731" s="84"/>
      <c r="AT731" s="84"/>
      <c r="AU731" s="85"/>
      <c r="AV731" s="94"/>
      <c r="AW731" s="94"/>
      <c r="AX731" s="94"/>
      <c r="AY731" s="94"/>
      <c r="AZ731" s="94"/>
      <c r="BA731" s="94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</row>
    <row r="732" ht="12.75" customHeight="1">
      <c r="A732" s="18"/>
      <c r="B732" s="18"/>
      <c r="C732" s="1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9"/>
      <c r="R732" s="28"/>
      <c r="S732" s="28"/>
      <c r="T732" s="28"/>
      <c r="U732" s="28"/>
      <c r="V732" s="70"/>
      <c r="W732" s="70"/>
      <c r="X732" s="149"/>
      <c r="Y732" s="28"/>
      <c r="Z732" s="28"/>
      <c r="AA732" s="77"/>
      <c r="AB732" s="77"/>
      <c r="AC732" s="28"/>
      <c r="AD732" s="74"/>
      <c r="AE732" s="36"/>
      <c r="AF732" s="28"/>
      <c r="AG732" s="28"/>
      <c r="AH732" s="28"/>
      <c r="AI732" s="28"/>
      <c r="AJ732" s="28"/>
      <c r="AK732" s="28"/>
      <c r="AL732" s="18"/>
      <c r="AM732" s="18"/>
      <c r="AN732" s="18"/>
      <c r="AO732" s="227"/>
      <c r="AP732" s="212"/>
      <c r="AQ732" s="212"/>
      <c r="AR732" s="212"/>
      <c r="AS732" s="84"/>
      <c r="AT732" s="84"/>
      <c r="AU732" s="85"/>
      <c r="AV732" s="94"/>
      <c r="AW732" s="94"/>
      <c r="AX732" s="94"/>
      <c r="AY732" s="94"/>
      <c r="AZ732" s="94"/>
      <c r="BA732" s="94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</row>
    <row r="733" ht="12.75" customHeight="1">
      <c r="A733" s="18"/>
      <c r="B733" s="18"/>
      <c r="C733" s="1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9"/>
      <c r="R733" s="28"/>
      <c r="S733" s="28"/>
      <c r="T733" s="28"/>
      <c r="U733" s="28"/>
      <c r="V733" s="70"/>
      <c r="W733" s="70"/>
      <c r="X733" s="149"/>
      <c r="Y733" s="28"/>
      <c r="Z733" s="28"/>
      <c r="AA733" s="77"/>
      <c r="AB733" s="77"/>
      <c r="AC733" s="28"/>
      <c r="AD733" s="74"/>
      <c r="AE733" s="36"/>
      <c r="AF733" s="28"/>
      <c r="AG733" s="28"/>
      <c r="AH733" s="28"/>
      <c r="AI733" s="28"/>
      <c r="AJ733" s="28"/>
      <c r="AK733" s="28"/>
      <c r="AL733" s="18"/>
      <c r="AM733" s="18"/>
      <c r="AN733" s="18"/>
      <c r="AO733" s="227"/>
      <c r="AP733" s="212"/>
      <c r="AQ733" s="212"/>
      <c r="AR733" s="212"/>
      <c r="AS733" s="84"/>
      <c r="AT733" s="84"/>
      <c r="AU733" s="85"/>
      <c r="AV733" s="94"/>
      <c r="AW733" s="94"/>
      <c r="AX733" s="94"/>
      <c r="AY733" s="94"/>
      <c r="AZ733" s="94"/>
      <c r="BA733" s="94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</row>
    <row r="734" ht="12.75" customHeight="1">
      <c r="A734" s="18"/>
      <c r="B734" s="18"/>
      <c r="C734" s="1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9"/>
      <c r="R734" s="28"/>
      <c r="S734" s="28"/>
      <c r="T734" s="28"/>
      <c r="U734" s="28"/>
      <c r="V734" s="70"/>
      <c r="W734" s="70"/>
      <c r="X734" s="149"/>
      <c r="Y734" s="28"/>
      <c r="Z734" s="28"/>
      <c r="AA734" s="77"/>
      <c r="AB734" s="77"/>
      <c r="AC734" s="28"/>
      <c r="AD734" s="74"/>
      <c r="AE734" s="36"/>
      <c r="AF734" s="28"/>
      <c r="AG734" s="28"/>
      <c r="AH734" s="28"/>
      <c r="AI734" s="28"/>
      <c r="AJ734" s="28"/>
      <c r="AK734" s="28"/>
      <c r="AL734" s="18"/>
      <c r="AM734" s="18"/>
      <c r="AN734" s="18"/>
      <c r="AO734" s="227"/>
      <c r="AP734" s="212"/>
      <c r="AQ734" s="212"/>
      <c r="AR734" s="212"/>
      <c r="AS734" s="84"/>
      <c r="AT734" s="84"/>
      <c r="AU734" s="85"/>
      <c r="AV734" s="94"/>
      <c r="AW734" s="94"/>
      <c r="AX734" s="94"/>
      <c r="AY734" s="94"/>
      <c r="AZ734" s="94"/>
      <c r="BA734" s="94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</row>
    <row r="735" ht="12.75" customHeight="1">
      <c r="A735" s="18"/>
      <c r="B735" s="18"/>
      <c r="C735" s="1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9"/>
      <c r="R735" s="28"/>
      <c r="S735" s="28"/>
      <c r="T735" s="28"/>
      <c r="U735" s="28"/>
      <c r="V735" s="70"/>
      <c r="W735" s="70"/>
      <c r="X735" s="149"/>
      <c r="Y735" s="28"/>
      <c r="Z735" s="28"/>
      <c r="AA735" s="77"/>
      <c r="AB735" s="77"/>
      <c r="AC735" s="28"/>
      <c r="AD735" s="74"/>
      <c r="AE735" s="36"/>
      <c r="AF735" s="28"/>
      <c r="AG735" s="28"/>
      <c r="AH735" s="28"/>
      <c r="AI735" s="28"/>
      <c r="AJ735" s="28"/>
      <c r="AK735" s="28"/>
      <c r="AL735" s="18"/>
      <c r="AM735" s="18"/>
      <c r="AN735" s="18"/>
      <c r="AO735" s="227"/>
      <c r="AP735" s="212"/>
      <c r="AQ735" s="212"/>
      <c r="AR735" s="212"/>
      <c r="AS735" s="84"/>
      <c r="AT735" s="84"/>
      <c r="AU735" s="85"/>
      <c r="AV735" s="94"/>
      <c r="AW735" s="94"/>
      <c r="AX735" s="94"/>
      <c r="AY735" s="94"/>
      <c r="AZ735" s="94"/>
      <c r="BA735" s="94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</row>
    <row r="736" ht="12.75" customHeight="1">
      <c r="A736" s="18"/>
      <c r="B736" s="18"/>
      <c r="C736" s="1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9"/>
      <c r="R736" s="28"/>
      <c r="S736" s="28"/>
      <c r="T736" s="28"/>
      <c r="U736" s="28"/>
      <c r="V736" s="70"/>
      <c r="W736" s="70"/>
      <c r="X736" s="149"/>
      <c r="Y736" s="28"/>
      <c r="Z736" s="28"/>
      <c r="AA736" s="77"/>
      <c r="AB736" s="77"/>
      <c r="AC736" s="28"/>
      <c r="AD736" s="74"/>
      <c r="AE736" s="36"/>
      <c r="AF736" s="28"/>
      <c r="AG736" s="28"/>
      <c r="AH736" s="28"/>
      <c r="AI736" s="28"/>
      <c r="AJ736" s="28"/>
      <c r="AK736" s="28"/>
      <c r="AL736" s="18"/>
      <c r="AM736" s="18"/>
      <c r="AN736" s="18"/>
      <c r="AO736" s="227"/>
      <c r="AP736" s="212"/>
      <c r="AQ736" s="212"/>
      <c r="AR736" s="212"/>
      <c r="AS736" s="84"/>
      <c r="AT736" s="84"/>
      <c r="AU736" s="85"/>
      <c r="AV736" s="94"/>
      <c r="AW736" s="94"/>
      <c r="AX736" s="94"/>
      <c r="AY736" s="94"/>
      <c r="AZ736" s="94"/>
      <c r="BA736" s="94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</row>
    <row r="737" ht="12.75" customHeight="1">
      <c r="A737" s="18"/>
      <c r="B737" s="18"/>
      <c r="C737" s="1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9"/>
      <c r="R737" s="28"/>
      <c r="S737" s="28"/>
      <c r="T737" s="28"/>
      <c r="U737" s="28"/>
      <c r="V737" s="70"/>
      <c r="W737" s="70"/>
      <c r="X737" s="149"/>
      <c r="Y737" s="28"/>
      <c r="Z737" s="28"/>
      <c r="AA737" s="77"/>
      <c r="AB737" s="77"/>
      <c r="AC737" s="28"/>
      <c r="AD737" s="74"/>
      <c r="AE737" s="36"/>
      <c r="AF737" s="28"/>
      <c r="AG737" s="28"/>
      <c r="AH737" s="28"/>
      <c r="AI737" s="28"/>
      <c r="AJ737" s="28"/>
      <c r="AK737" s="28"/>
      <c r="AL737" s="18"/>
      <c r="AM737" s="18"/>
      <c r="AN737" s="18"/>
      <c r="AO737" s="227"/>
      <c r="AP737" s="212"/>
      <c r="AQ737" s="212"/>
      <c r="AR737" s="212"/>
      <c r="AS737" s="84"/>
      <c r="AT737" s="84"/>
      <c r="AU737" s="85"/>
      <c r="AV737" s="94"/>
      <c r="AW737" s="94"/>
      <c r="AX737" s="94"/>
      <c r="AY737" s="94"/>
      <c r="AZ737" s="94"/>
      <c r="BA737" s="94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</row>
    <row r="738" ht="12.75" customHeight="1">
      <c r="A738" s="18"/>
      <c r="B738" s="18"/>
      <c r="C738" s="1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9"/>
      <c r="R738" s="28"/>
      <c r="S738" s="28"/>
      <c r="T738" s="28"/>
      <c r="U738" s="28"/>
      <c r="V738" s="70"/>
      <c r="W738" s="70"/>
      <c r="X738" s="149"/>
      <c r="Y738" s="28"/>
      <c r="Z738" s="28"/>
      <c r="AA738" s="77"/>
      <c r="AB738" s="77"/>
      <c r="AC738" s="28"/>
      <c r="AD738" s="74"/>
      <c r="AE738" s="36"/>
      <c r="AF738" s="28"/>
      <c r="AG738" s="28"/>
      <c r="AH738" s="28"/>
      <c r="AI738" s="28"/>
      <c r="AJ738" s="28"/>
      <c r="AK738" s="28"/>
      <c r="AL738" s="18"/>
      <c r="AM738" s="18"/>
      <c r="AN738" s="18"/>
      <c r="AO738" s="227"/>
      <c r="AP738" s="212"/>
      <c r="AQ738" s="212"/>
      <c r="AR738" s="212"/>
      <c r="AS738" s="84"/>
      <c r="AT738" s="84"/>
      <c r="AU738" s="85"/>
      <c r="AV738" s="94"/>
      <c r="AW738" s="94"/>
      <c r="AX738" s="94"/>
      <c r="AY738" s="94"/>
      <c r="AZ738" s="94"/>
      <c r="BA738" s="94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</row>
    <row r="739" ht="12.75" customHeight="1">
      <c r="A739" s="18"/>
      <c r="B739" s="18"/>
      <c r="C739" s="1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9"/>
      <c r="R739" s="28"/>
      <c r="S739" s="28"/>
      <c r="T739" s="28"/>
      <c r="U739" s="28"/>
      <c r="V739" s="70"/>
      <c r="W739" s="70"/>
      <c r="X739" s="149"/>
      <c r="Y739" s="28"/>
      <c r="Z739" s="28"/>
      <c r="AA739" s="77"/>
      <c r="AB739" s="77"/>
      <c r="AC739" s="28"/>
      <c r="AD739" s="74"/>
      <c r="AE739" s="36"/>
      <c r="AF739" s="28"/>
      <c r="AG739" s="28"/>
      <c r="AH739" s="28"/>
      <c r="AI739" s="28"/>
      <c r="AJ739" s="28"/>
      <c r="AK739" s="28"/>
      <c r="AL739" s="18"/>
      <c r="AM739" s="18"/>
      <c r="AN739" s="18"/>
      <c r="AO739" s="227"/>
      <c r="AP739" s="212"/>
      <c r="AQ739" s="212"/>
      <c r="AR739" s="212"/>
      <c r="AS739" s="84"/>
      <c r="AT739" s="84"/>
      <c r="AU739" s="85"/>
      <c r="AV739" s="94"/>
      <c r="AW739" s="94"/>
      <c r="AX739" s="94"/>
      <c r="AY739" s="94"/>
      <c r="AZ739" s="94"/>
      <c r="BA739" s="94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</row>
    <row r="740" ht="12.75" customHeight="1">
      <c r="A740" s="18"/>
      <c r="B740" s="18"/>
      <c r="C740" s="1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9"/>
      <c r="R740" s="28"/>
      <c r="S740" s="28"/>
      <c r="T740" s="28"/>
      <c r="U740" s="28"/>
      <c r="V740" s="70"/>
      <c r="W740" s="70"/>
      <c r="X740" s="149"/>
      <c r="Y740" s="28"/>
      <c r="Z740" s="28"/>
      <c r="AA740" s="77"/>
      <c r="AB740" s="77"/>
      <c r="AC740" s="28"/>
      <c r="AD740" s="74"/>
      <c r="AE740" s="36"/>
      <c r="AF740" s="28"/>
      <c r="AG740" s="28"/>
      <c r="AH740" s="28"/>
      <c r="AI740" s="28"/>
      <c r="AJ740" s="28"/>
      <c r="AK740" s="28"/>
      <c r="AL740" s="18"/>
      <c r="AM740" s="18"/>
      <c r="AN740" s="18"/>
      <c r="AO740" s="227"/>
      <c r="AP740" s="212"/>
      <c r="AQ740" s="212"/>
      <c r="AR740" s="212"/>
      <c r="AS740" s="84"/>
      <c r="AT740" s="84"/>
      <c r="AU740" s="85"/>
      <c r="AV740" s="94"/>
      <c r="AW740" s="94"/>
      <c r="AX740" s="94"/>
      <c r="AY740" s="94"/>
      <c r="AZ740" s="94"/>
      <c r="BA740" s="94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</row>
    <row r="741" ht="12.75" customHeight="1">
      <c r="A741" s="18"/>
      <c r="B741" s="18"/>
      <c r="C741" s="1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9"/>
      <c r="R741" s="28"/>
      <c r="S741" s="28"/>
      <c r="T741" s="28"/>
      <c r="U741" s="28"/>
      <c r="V741" s="70"/>
      <c r="W741" s="70"/>
      <c r="X741" s="149"/>
      <c r="Y741" s="28"/>
      <c r="Z741" s="28"/>
      <c r="AA741" s="77"/>
      <c r="AB741" s="77"/>
      <c r="AC741" s="28"/>
      <c r="AD741" s="74"/>
      <c r="AE741" s="36"/>
      <c r="AF741" s="28"/>
      <c r="AG741" s="28"/>
      <c r="AH741" s="28"/>
      <c r="AI741" s="28"/>
      <c r="AJ741" s="28"/>
      <c r="AK741" s="28"/>
      <c r="AL741" s="18"/>
      <c r="AM741" s="18"/>
      <c r="AN741" s="18"/>
      <c r="AO741" s="227"/>
      <c r="AP741" s="212"/>
      <c r="AQ741" s="212"/>
      <c r="AR741" s="212"/>
      <c r="AS741" s="84"/>
      <c r="AT741" s="84"/>
      <c r="AU741" s="85"/>
      <c r="AV741" s="94"/>
      <c r="AW741" s="94"/>
      <c r="AX741" s="94"/>
      <c r="AY741" s="94"/>
      <c r="AZ741" s="94"/>
      <c r="BA741" s="94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</row>
    <row r="742" ht="12.75" customHeight="1">
      <c r="A742" s="18"/>
      <c r="B742" s="18"/>
      <c r="C742" s="1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9"/>
      <c r="R742" s="28"/>
      <c r="S742" s="28"/>
      <c r="T742" s="28"/>
      <c r="U742" s="28"/>
      <c r="V742" s="70"/>
      <c r="W742" s="70"/>
      <c r="X742" s="149"/>
      <c r="Y742" s="28"/>
      <c r="Z742" s="28"/>
      <c r="AA742" s="77"/>
      <c r="AB742" s="77"/>
      <c r="AC742" s="28"/>
      <c r="AD742" s="74"/>
      <c r="AE742" s="36"/>
      <c r="AF742" s="28"/>
      <c r="AG742" s="28"/>
      <c r="AH742" s="28"/>
      <c r="AI742" s="28"/>
      <c r="AJ742" s="28"/>
      <c r="AK742" s="28"/>
      <c r="AL742" s="18"/>
      <c r="AM742" s="18"/>
      <c r="AN742" s="18"/>
      <c r="AO742" s="227"/>
      <c r="AP742" s="212"/>
      <c r="AQ742" s="212"/>
      <c r="AR742" s="212"/>
      <c r="AS742" s="84"/>
      <c r="AT742" s="84"/>
      <c r="AU742" s="85"/>
      <c r="AV742" s="94"/>
      <c r="AW742" s="94"/>
      <c r="AX742" s="94"/>
      <c r="AY742" s="94"/>
      <c r="AZ742" s="94"/>
      <c r="BA742" s="94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</row>
    <row r="743" ht="12.75" customHeight="1">
      <c r="A743" s="18"/>
      <c r="B743" s="18"/>
      <c r="C743" s="1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9"/>
      <c r="R743" s="28"/>
      <c r="S743" s="28"/>
      <c r="T743" s="28"/>
      <c r="U743" s="28"/>
      <c r="V743" s="70"/>
      <c r="W743" s="70"/>
      <c r="X743" s="149"/>
      <c r="Y743" s="28"/>
      <c r="Z743" s="28"/>
      <c r="AA743" s="77"/>
      <c r="AB743" s="77"/>
      <c r="AC743" s="28"/>
      <c r="AD743" s="74"/>
      <c r="AE743" s="36"/>
      <c r="AF743" s="28"/>
      <c r="AG743" s="28"/>
      <c r="AH743" s="28"/>
      <c r="AI743" s="28"/>
      <c r="AJ743" s="28"/>
      <c r="AK743" s="28"/>
      <c r="AL743" s="18"/>
      <c r="AM743" s="18"/>
      <c r="AN743" s="18"/>
      <c r="AO743" s="227"/>
      <c r="AP743" s="212"/>
      <c r="AQ743" s="212"/>
      <c r="AR743" s="212"/>
      <c r="AS743" s="84"/>
      <c r="AT743" s="84"/>
      <c r="AU743" s="85"/>
      <c r="AV743" s="94"/>
      <c r="AW743" s="94"/>
      <c r="AX743" s="94"/>
      <c r="AY743" s="94"/>
      <c r="AZ743" s="94"/>
      <c r="BA743" s="94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</row>
    <row r="744" ht="12.75" customHeight="1">
      <c r="A744" s="18"/>
      <c r="B744" s="18"/>
      <c r="C744" s="1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9"/>
      <c r="R744" s="28"/>
      <c r="S744" s="28"/>
      <c r="T744" s="28"/>
      <c r="U744" s="28"/>
      <c r="V744" s="70"/>
      <c r="W744" s="70"/>
      <c r="X744" s="149"/>
      <c r="Y744" s="28"/>
      <c r="Z744" s="28"/>
      <c r="AA744" s="77"/>
      <c r="AB744" s="77"/>
      <c r="AC744" s="28"/>
      <c r="AD744" s="74"/>
      <c r="AE744" s="36"/>
      <c r="AF744" s="28"/>
      <c r="AG744" s="28"/>
      <c r="AH744" s="28"/>
      <c r="AI744" s="28"/>
      <c r="AJ744" s="28"/>
      <c r="AK744" s="28"/>
      <c r="AL744" s="18"/>
      <c r="AM744" s="18"/>
      <c r="AN744" s="18"/>
      <c r="AO744" s="227"/>
      <c r="AP744" s="212"/>
      <c r="AQ744" s="212"/>
      <c r="AR744" s="212"/>
      <c r="AS744" s="84"/>
      <c r="AT744" s="84"/>
      <c r="AU744" s="85"/>
      <c r="AV744" s="94"/>
      <c r="AW744" s="94"/>
      <c r="AX744" s="94"/>
      <c r="AY744" s="94"/>
      <c r="AZ744" s="94"/>
      <c r="BA744" s="94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</row>
    <row r="745" ht="12.75" customHeight="1">
      <c r="A745" s="18"/>
      <c r="B745" s="18"/>
      <c r="C745" s="1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9"/>
      <c r="R745" s="28"/>
      <c r="S745" s="28"/>
      <c r="T745" s="28"/>
      <c r="U745" s="28"/>
      <c r="V745" s="70"/>
      <c r="W745" s="70"/>
      <c r="X745" s="149"/>
      <c r="Y745" s="28"/>
      <c r="Z745" s="28"/>
      <c r="AA745" s="77"/>
      <c r="AB745" s="77"/>
      <c r="AC745" s="28"/>
      <c r="AD745" s="74"/>
      <c r="AE745" s="36"/>
      <c r="AF745" s="28"/>
      <c r="AG745" s="28"/>
      <c r="AH745" s="28"/>
      <c r="AI745" s="28"/>
      <c r="AJ745" s="28"/>
      <c r="AK745" s="28"/>
      <c r="AL745" s="18"/>
      <c r="AM745" s="18"/>
      <c r="AN745" s="18"/>
      <c r="AO745" s="227"/>
      <c r="AP745" s="212"/>
      <c r="AQ745" s="212"/>
      <c r="AR745" s="212"/>
      <c r="AS745" s="84"/>
      <c r="AT745" s="84"/>
      <c r="AU745" s="85"/>
      <c r="AV745" s="94"/>
      <c r="AW745" s="94"/>
      <c r="AX745" s="94"/>
      <c r="AY745" s="94"/>
      <c r="AZ745" s="94"/>
      <c r="BA745" s="94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</row>
    <row r="746" ht="12.75" customHeight="1">
      <c r="A746" s="18"/>
      <c r="B746" s="18"/>
      <c r="C746" s="1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9"/>
      <c r="R746" s="28"/>
      <c r="S746" s="28"/>
      <c r="T746" s="28"/>
      <c r="U746" s="28"/>
      <c r="V746" s="70"/>
      <c r="W746" s="70"/>
      <c r="X746" s="149"/>
      <c r="Y746" s="28"/>
      <c r="Z746" s="28"/>
      <c r="AA746" s="77"/>
      <c r="AB746" s="77"/>
      <c r="AC746" s="28"/>
      <c r="AD746" s="74"/>
      <c r="AE746" s="36"/>
      <c r="AF746" s="28"/>
      <c r="AG746" s="28"/>
      <c r="AH746" s="28"/>
      <c r="AI746" s="28"/>
      <c r="AJ746" s="28"/>
      <c r="AK746" s="28"/>
      <c r="AL746" s="18"/>
      <c r="AM746" s="18"/>
      <c r="AN746" s="18"/>
      <c r="AO746" s="227"/>
      <c r="AP746" s="212"/>
      <c r="AQ746" s="212"/>
      <c r="AR746" s="212"/>
      <c r="AS746" s="84"/>
      <c r="AT746" s="84"/>
      <c r="AU746" s="85"/>
      <c r="AV746" s="94"/>
      <c r="AW746" s="94"/>
      <c r="AX746" s="94"/>
      <c r="AY746" s="94"/>
      <c r="AZ746" s="94"/>
      <c r="BA746" s="94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</row>
    <row r="747" ht="12.75" customHeight="1">
      <c r="A747" s="18"/>
      <c r="B747" s="18"/>
      <c r="C747" s="1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9"/>
      <c r="R747" s="28"/>
      <c r="S747" s="28"/>
      <c r="T747" s="28"/>
      <c r="U747" s="28"/>
      <c r="V747" s="70"/>
      <c r="W747" s="70"/>
      <c r="X747" s="149"/>
      <c r="Y747" s="28"/>
      <c r="Z747" s="28"/>
      <c r="AA747" s="77"/>
      <c r="AB747" s="77"/>
      <c r="AC747" s="28"/>
      <c r="AD747" s="74"/>
      <c r="AE747" s="36"/>
      <c r="AF747" s="28"/>
      <c r="AG747" s="28"/>
      <c r="AH747" s="28"/>
      <c r="AI747" s="28"/>
      <c r="AJ747" s="28"/>
      <c r="AK747" s="28"/>
      <c r="AL747" s="18"/>
      <c r="AM747" s="18"/>
      <c r="AN747" s="18"/>
      <c r="AO747" s="227"/>
      <c r="AP747" s="212"/>
      <c r="AQ747" s="212"/>
      <c r="AR747" s="212"/>
      <c r="AS747" s="84"/>
      <c r="AT747" s="84"/>
      <c r="AU747" s="85"/>
      <c r="AV747" s="94"/>
      <c r="AW747" s="94"/>
      <c r="AX747" s="94"/>
      <c r="AY747" s="94"/>
      <c r="AZ747" s="94"/>
      <c r="BA747" s="94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</row>
    <row r="748" ht="12.75" customHeight="1">
      <c r="A748" s="18"/>
      <c r="B748" s="18"/>
      <c r="C748" s="1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9"/>
      <c r="R748" s="28"/>
      <c r="S748" s="28"/>
      <c r="T748" s="28"/>
      <c r="U748" s="28"/>
      <c r="V748" s="70"/>
      <c r="W748" s="70"/>
      <c r="X748" s="149"/>
      <c r="Y748" s="28"/>
      <c r="Z748" s="28"/>
      <c r="AA748" s="77"/>
      <c r="AB748" s="77"/>
      <c r="AC748" s="28"/>
      <c r="AD748" s="74"/>
      <c r="AE748" s="36"/>
      <c r="AF748" s="28"/>
      <c r="AG748" s="28"/>
      <c r="AH748" s="28"/>
      <c r="AI748" s="28"/>
      <c r="AJ748" s="28"/>
      <c r="AK748" s="28"/>
      <c r="AL748" s="18"/>
      <c r="AM748" s="18"/>
      <c r="AN748" s="18"/>
      <c r="AO748" s="227"/>
      <c r="AP748" s="212"/>
      <c r="AQ748" s="212"/>
      <c r="AR748" s="212"/>
      <c r="AS748" s="84"/>
      <c r="AT748" s="84"/>
      <c r="AU748" s="85"/>
      <c r="AV748" s="94"/>
      <c r="AW748" s="94"/>
      <c r="AX748" s="94"/>
      <c r="AY748" s="94"/>
      <c r="AZ748" s="94"/>
      <c r="BA748" s="94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</row>
    <row r="749" ht="12.75" customHeight="1">
      <c r="A749" s="18"/>
      <c r="B749" s="18"/>
      <c r="C749" s="1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9"/>
      <c r="R749" s="28"/>
      <c r="S749" s="28"/>
      <c r="T749" s="28"/>
      <c r="U749" s="28"/>
      <c r="V749" s="70"/>
      <c r="W749" s="70"/>
      <c r="X749" s="149"/>
      <c r="Y749" s="28"/>
      <c r="Z749" s="28"/>
      <c r="AA749" s="77"/>
      <c r="AB749" s="77"/>
      <c r="AC749" s="28"/>
      <c r="AD749" s="74"/>
      <c r="AE749" s="36"/>
      <c r="AF749" s="28"/>
      <c r="AG749" s="28"/>
      <c r="AH749" s="28"/>
      <c r="AI749" s="28"/>
      <c r="AJ749" s="28"/>
      <c r="AK749" s="28"/>
      <c r="AL749" s="18"/>
      <c r="AM749" s="18"/>
      <c r="AN749" s="18"/>
      <c r="AO749" s="227"/>
      <c r="AP749" s="212"/>
      <c r="AQ749" s="212"/>
      <c r="AR749" s="212"/>
      <c r="AS749" s="84"/>
      <c r="AT749" s="84"/>
      <c r="AU749" s="85"/>
      <c r="AV749" s="94"/>
      <c r="AW749" s="94"/>
      <c r="AX749" s="94"/>
      <c r="AY749" s="94"/>
      <c r="AZ749" s="94"/>
      <c r="BA749" s="94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</row>
    <row r="750" ht="12.75" customHeight="1">
      <c r="A750" s="18"/>
      <c r="B750" s="18"/>
      <c r="C750" s="1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9"/>
      <c r="R750" s="28"/>
      <c r="S750" s="28"/>
      <c r="T750" s="28"/>
      <c r="U750" s="28"/>
      <c r="V750" s="70"/>
      <c r="W750" s="70"/>
      <c r="X750" s="149"/>
      <c r="Y750" s="28"/>
      <c r="Z750" s="28"/>
      <c r="AA750" s="77"/>
      <c r="AB750" s="77"/>
      <c r="AC750" s="28"/>
      <c r="AD750" s="74"/>
      <c r="AE750" s="36"/>
      <c r="AF750" s="28"/>
      <c r="AG750" s="28"/>
      <c r="AH750" s="28"/>
      <c r="AI750" s="28"/>
      <c r="AJ750" s="28"/>
      <c r="AK750" s="28"/>
      <c r="AL750" s="18"/>
      <c r="AM750" s="18"/>
      <c r="AN750" s="18"/>
      <c r="AO750" s="227"/>
      <c r="AP750" s="212"/>
      <c r="AQ750" s="212"/>
      <c r="AR750" s="212"/>
      <c r="AS750" s="84"/>
      <c r="AT750" s="84"/>
      <c r="AU750" s="85"/>
      <c r="AV750" s="94"/>
      <c r="AW750" s="94"/>
      <c r="AX750" s="94"/>
      <c r="AY750" s="94"/>
      <c r="AZ750" s="94"/>
      <c r="BA750" s="94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</row>
    <row r="751" ht="12.75" customHeight="1">
      <c r="A751" s="18"/>
      <c r="B751" s="18"/>
      <c r="C751" s="1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9"/>
      <c r="R751" s="28"/>
      <c r="S751" s="28"/>
      <c r="T751" s="28"/>
      <c r="U751" s="28"/>
      <c r="V751" s="70"/>
      <c r="W751" s="70"/>
      <c r="X751" s="149"/>
      <c r="Y751" s="28"/>
      <c r="Z751" s="28"/>
      <c r="AA751" s="77"/>
      <c r="AB751" s="77"/>
      <c r="AC751" s="28"/>
      <c r="AD751" s="74"/>
      <c r="AE751" s="36"/>
      <c r="AF751" s="28"/>
      <c r="AG751" s="28"/>
      <c r="AH751" s="28"/>
      <c r="AI751" s="28"/>
      <c r="AJ751" s="28"/>
      <c r="AK751" s="28"/>
      <c r="AL751" s="18"/>
      <c r="AM751" s="18"/>
      <c r="AN751" s="18"/>
      <c r="AO751" s="227"/>
      <c r="AP751" s="212"/>
      <c r="AQ751" s="212"/>
      <c r="AR751" s="212"/>
      <c r="AS751" s="84"/>
      <c r="AT751" s="84"/>
      <c r="AU751" s="85"/>
      <c r="AV751" s="94"/>
      <c r="AW751" s="94"/>
      <c r="AX751" s="94"/>
      <c r="AY751" s="94"/>
      <c r="AZ751" s="94"/>
      <c r="BA751" s="94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</row>
    <row r="752" ht="12.75" customHeight="1">
      <c r="A752" s="18"/>
      <c r="B752" s="18"/>
      <c r="C752" s="1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9"/>
      <c r="R752" s="28"/>
      <c r="S752" s="28"/>
      <c r="T752" s="28"/>
      <c r="U752" s="28"/>
      <c r="V752" s="70"/>
      <c r="W752" s="70"/>
      <c r="X752" s="149"/>
      <c r="Y752" s="28"/>
      <c r="Z752" s="28"/>
      <c r="AA752" s="77"/>
      <c r="AB752" s="77"/>
      <c r="AC752" s="28"/>
      <c r="AD752" s="74"/>
      <c r="AE752" s="36"/>
      <c r="AF752" s="28"/>
      <c r="AG752" s="28"/>
      <c r="AH752" s="28"/>
      <c r="AI752" s="28"/>
      <c r="AJ752" s="28"/>
      <c r="AK752" s="28"/>
      <c r="AL752" s="18"/>
      <c r="AM752" s="18"/>
      <c r="AN752" s="18"/>
      <c r="AO752" s="227"/>
      <c r="AP752" s="212"/>
      <c r="AQ752" s="212"/>
      <c r="AR752" s="212"/>
      <c r="AS752" s="84"/>
      <c r="AT752" s="84"/>
      <c r="AU752" s="85"/>
      <c r="AV752" s="94"/>
      <c r="AW752" s="94"/>
      <c r="AX752" s="94"/>
      <c r="AY752" s="94"/>
      <c r="AZ752" s="94"/>
      <c r="BA752" s="94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</row>
    <row r="753" ht="12.75" customHeight="1">
      <c r="A753" s="18"/>
      <c r="B753" s="18"/>
      <c r="C753" s="1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9"/>
      <c r="R753" s="28"/>
      <c r="S753" s="28"/>
      <c r="T753" s="28"/>
      <c r="U753" s="28"/>
      <c r="V753" s="70"/>
      <c r="W753" s="70"/>
      <c r="X753" s="149"/>
      <c r="Y753" s="28"/>
      <c r="Z753" s="28"/>
      <c r="AA753" s="77"/>
      <c r="AB753" s="77"/>
      <c r="AC753" s="28"/>
      <c r="AD753" s="74"/>
      <c r="AE753" s="36"/>
      <c r="AF753" s="28"/>
      <c r="AG753" s="28"/>
      <c r="AH753" s="28"/>
      <c r="AI753" s="28"/>
      <c r="AJ753" s="28"/>
      <c r="AK753" s="28"/>
      <c r="AL753" s="18"/>
      <c r="AM753" s="18"/>
      <c r="AN753" s="18"/>
      <c r="AO753" s="227"/>
      <c r="AP753" s="212"/>
      <c r="AQ753" s="212"/>
      <c r="AR753" s="212"/>
      <c r="AS753" s="84"/>
      <c r="AT753" s="84"/>
      <c r="AU753" s="85"/>
      <c r="AV753" s="94"/>
      <c r="AW753" s="94"/>
      <c r="AX753" s="94"/>
      <c r="AY753" s="94"/>
      <c r="AZ753" s="94"/>
      <c r="BA753" s="94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</row>
    <row r="754" ht="12.75" customHeight="1">
      <c r="A754" s="18"/>
      <c r="B754" s="18"/>
      <c r="C754" s="1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9"/>
      <c r="R754" s="28"/>
      <c r="S754" s="28"/>
      <c r="T754" s="28"/>
      <c r="U754" s="28"/>
      <c r="V754" s="70"/>
      <c r="W754" s="70"/>
      <c r="X754" s="149"/>
      <c r="Y754" s="28"/>
      <c r="Z754" s="28"/>
      <c r="AA754" s="77"/>
      <c r="AB754" s="77"/>
      <c r="AC754" s="28"/>
      <c r="AD754" s="74"/>
      <c r="AE754" s="36"/>
      <c r="AF754" s="28"/>
      <c r="AG754" s="28"/>
      <c r="AH754" s="28"/>
      <c r="AI754" s="28"/>
      <c r="AJ754" s="28"/>
      <c r="AK754" s="28"/>
      <c r="AL754" s="18"/>
      <c r="AM754" s="18"/>
      <c r="AN754" s="18"/>
      <c r="AO754" s="227"/>
      <c r="AP754" s="212"/>
      <c r="AQ754" s="212"/>
      <c r="AR754" s="212"/>
      <c r="AS754" s="84"/>
      <c r="AT754" s="84"/>
      <c r="AU754" s="85"/>
      <c r="AV754" s="94"/>
      <c r="AW754" s="94"/>
      <c r="AX754" s="94"/>
      <c r="AY754" s="94"/>
      <c r="AZ754" s="94"/>
      <c r="BA754" s="94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</row>
    <row r="755" ht="12.75" customHeight="1">
      <c r="A755" s="18"/>
      <c r="B755" s="18"/>
      <c r="C755" s="1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9"/>
      <c r="R755" s="28"/>
      <c r="S755" s="28"/>
      <c r="T755" s="28"/>
      <c r="U755" s="28"/>
      <c r="V755" s="70"/>
      <c r="W755" s="70"/>
      <c r="X755" s="149"/>
      <c r="Y755" s="28"/>
      <c r="Z755" s="28"/>
      <c r="AA755" s="77"/>
      <c r="AB755" s="77"/>
      <c r="AC755" s="28"/>
      <c r="AD755" s="74"/>
      <c r="AE755" s="36"/>
      <c r="AF755" s="28"/>
      <c r="AG755" s="28"/>
      <c r="AH755" s="28"/>
      <c r="AI755" s="28"/>
      <c r="AJ755" s="28"/>
      <c r="AK755" s="28"/>
      <c r="AL755" s="18"/>
      <c r="AM755" s="18"/>
      <c r="AN755" s="18"/>
      <c r="AO755" s="227"/>
      <c r="AP755" s="212"/>
      <c r="AQ755" s="212"/>
      <c r="AR755" s="212"/>
      <c r="AS755" s="84"/>
      <c r="AT755" s="84"/>
      <c r="AU755" s="85"/>
      <c r="AV755" s="94"/>
      <c r="AW755" s="94"/>
      <c r="AX755" s="94"/>
      <c r="AY755" s="94"/>
      <c r="AZ755" s="94"/>
      <c r="BA755" s="94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</row>
    <row r="756" ht="12.75" customHeight="1">
      <c r="A756" s="18"/>
      <c r="B756" s="18"/>
      <c r="C756" s="1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9"/>
      <c r="R756" s="28"/>
      <c r="S756" s="28"/>
      <c r="T756" s="28"/>
      <c r="U756" s="28"/>
      <c r="V756" s="70"/>
      <c r="W756" s="70"/>
      <c r="X756" s="149"/>
      <c r="Y756" s="28"/>
      <c r="Z756" s="28"/>
      <c r="AA756" s="77"/>
      <c r="AB756" s="77"/>
      <c r="AC756" s="28"/>
      <c r="AD756" s="74"/>
      <c r="AE756" s="36"/>
      <c r="AF756" s="28"/>
      <c r="AG756" s="28"/>
      <c r="AH756" s="28"/>
      <c r="AI756" s="28"/>
      <c r="AJ756" s="28"/>
      <c r="AK756" s="28"/>
      <c r="AL756" s="18"/>
      <c r="AM756" s="18"/>
      <c r="AN756" s="18"/>
      <c r="AO756" s="227"/>
      <c r="AP756" s="212"/>
      <c r="AQ756" s="212"/>
      <c r="AR756" s="212"/>
      <c r="AS756" s="84"/>
      <c r="AT756" s="84"/>
      <c r="AU756" s="85"/>
      <c r="AV756" s="94"/>
      <c r="AW756" s="94"/>
      <c r="AX756" s="94"/>
      <c r="AY756" s="94"/>
      <c r="AZ756" s="94"/>
      <c r="BA756" s="94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</row>
    <row r="757" ht="12.75" customHeight="1">
      <c r="A757" s="18"/>
      <c r="B757" s="18"/>
      <c r="C757" s="1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9"/>
      <c r="R757" s="28"/>
      <c r="S757" s="28"/>
      <c r="T757" s="28"/>
      <c r="U757" s="28"/>
      <c r="V757" s="70"/>
      <c r="W757" s="70"/>
      <c r="X757" s="149"/>
      <c r="Y757" s="28"/>
      <c r="Z757" s="28"/>
      <c r="AA757" s="77"/>
      <c r="AB757" s="77"/>
      <c r="AC757" s="28"/>
      <c r="AD757" s="74"/>
      <c r="AE757" s="36"/>
      <c r="AF757" s="28"/>
      <c r="AG757" s="28"/>
      <c r="AH757" s="28"/>
      <c r="AI757" s="28"/>
      <c r="AJ757" s="28"/>
      <c r="AK757" s="28"/>
      <c r="AL757" s="18"/>
      <c r="AM757" s="18"/>
      <c r="AN757" s="18"/>
      <c r="AO757" s="227"/>
      <c r="AP757" s="212"/>
      <c r="AQ757" s="212"/>
      <c r="AR757" s="212"/>
      <c r="AS757" s="84"/>
      <c r="AT757" s="84"/>
      <c r="AU757" s="85"/>
      <c r="AV757" s="94"/>
      <c r="AW757" s="94"/>
      <c r="AX757" s="94"/>
      <c r="AY757" s="94"/>
      <c r="AZ757" s="94"/>
      <c r="BA757" s="94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</row>
    <row r="758" ht="12.75" customHeight="1">
      <c r="A758" s="18"/>
      <c r="B758" s="18"/>
      <c r="C758" s="1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9"/>
      <c r="R758" s="28"/>
      <c r="S758" s="28"/>
      <c r="T758" s="28"/>
      <c r="U758" s="28"/>
      <c r="V758" s="70"/>
      <c r="W758" s="70"/>
      <c r="X758" s="149"/>
      <c r="Y758" s="28"/>
      <c r="Z758" s="28"/>
      <c r="AA758" s="77"/>
      <c r="AB758" s="77"/>
      <c r="AC758" s="28"/>
      <c r="AD758" s="74"/>
      <c r="AE758" s="36"/>
      <c r="AF758" s="28"/>
      <c r="AG758" s="28"/>
      <c r="AH758" s="28"/>
      <c r="AI758" s="28"/>
      <c r="AJ758" s="28"/>
      <c r="AK758" s="28"/>
      <c r="AL758" s="18"/>
      <c r="AM758" s="18"/>
      <c r="AN758" s="18"/>
      <c r="AO758" s="227"/>
      <c r="AP758" s="212"/>
      <c r="AQ758" s="212"/>
      <c r="AR758" s="212"/>
      <c r="AS758" s="84"/>
      <c r="AT758" s="84"/>
      <c r="AU758" s="85"/>
      <c r="AV758" s="94"/>
      <c r="AW758" s="94"/>
      <c r="AX758" s="94"/>
      <c r="AY758" s="94"/>
      <c r="AZ758" s="94"/>
      <c r="BA758" s="94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</row>
    <row r="759" ht="12.75" customHeight="1">
      <c r="A759" s="18"/>
      <c r="B759" s="18"/>
      <c r="C759" s="1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9"/>
      <c r="R759" s="28"/>
      <c r="S759" s="28"/>
      <c r="T759" s="28"/>
      <c r="U759" s="28"/>
      <c r="V759" s="70"/>
      <c r="W759" s="70"/>
      <c r="X759" s="149"/>
      <c r="Y759" s="28"/>
      <c r="Z759" s="28"/>
      <c r="AA759" s="77"/>
      <c r="AB759" s="77"/>
      <c r="AC759" s="28"/>
      <c r="AD759" s="74"/>
      <c r="AE759" s="36"/>
      <c r="AF759" s="28"/>
      <c r="AG759" s="28"/>
      <c r="AH759" s="28"/>
      <c r="AI759" s="28"/>
      <c r="AJ759" s="28"/>
      <c r="AK759" s="28"/>
      <c r="AL759" s="18"/>
      <c r="AM759" s="18"/>
      <c r="AN759" s="18"/>
      <c r="AO759" s="227"/>
      <c r="AP759" s="212"/>
      <c r="AQ759" s="212"/>
      <c r="AR759" s="212"/>
      <c r="AS759" s="84"/>
      <c r="AT759" s="84"/>
      <c r="AU759" s="85"/>
      <c r="AV759" s="94"/>
      <c r="AW759" s="94"/>
      <c r="AX759" s="94"/>
      <c r="AY759" s="94"/>
      <c r="AZ759" s="94"/>
      <c r="BA759" s="94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</row>
    <row r="760" ht="12.75" customHeight="1">
      <c r="A760" s="18"/>
      <c r="B760" s="18"/>
      <c r="C760" s="1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9"/>
      <c r="R760" s="28"/>
      <c r="S760" s="28"/>
      <c r="T760" s="28"/>
      <c r="U760" s="28"/>
      <c r="V760" s="70"/>
      <c r="W760" s="70"/>
      <c r="X760" s="149"/>
      <c r="Y760" s="28"/>
      <c r="Z760" s="28"/>
      <c r="AA760" s="77"/>
      <c r="AB760" s="77"/>
      <c r="AC760" s="28"/>
      <c r="AD760" s="74"/>
      <c r="AE760" s="36"/>
      <c r="AF760" s="28"/>
      <c r="AG760" s="28"/>
      <c r="AH760" s="28"/>
      <c r="AI760" s="28"/>
      <c r="AJ760" s="28"/>
      <c r="AK760" s="28"/>
      <c r="AL760" s="18"/>
      <c r="AM760" s="18"/>
      <c r="AN760" s="18"/>
      <c r="AO760" s="227"/>
      <c r="AP760" s="212"/>
      <c r="AQ760" s="212"/>
      <c r="AR760" s="212"/>
      <c r="AS760" s="84"/>
      <c r="AT760" s="84"/>
      <c r="AU760" s="85"/>
      <c r="AV760" s="94"/>
      <c r="AW760" s="94"/>
      <c r="AX760" s="94"/>
      <c r="AY760" s="94"/>
      <c r="AZ760" s="94"/>
      <c r="BA760" s="94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</row>
    <row r="761" ht="12.75" customHeight="1">
      <c r="A761" s="18"/>
      <c r="B761" s="18"/>
      <c r="C761" s="1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9"/>
      <c r="R761" s="28"/>
      <c r="S761" s="28"/>
      <c r="T761" s="28"/>
      <c r="U761" s="28"/>
      <c r="V761" s="70"/>
      <c r="W761" s="70"/>
      <c r="X761" s="149"/>
      <c r="Y761" s="28"/>
      <c r="Z761" s="28"/>
      <c r="AA761" s="77"/>
      <c r="AB761" s="77"/>
      <c r="AC761" s="28"/>
      <c r="AD761" s="74"/>
      <c r="AE761" s="36"/>
      <c r="AF761" s="28"/>
      <c r="AG761" s="28"/>
      <c r="AH761" s="28"/>
      <c r="AI761" s="28"/>
      <c r="AJ761" s="28"/>
      <c r="AK761" s="28"/>
      <c r="AL761" s="18"/>
      <c r="AM761" s="18"/>
      <c r="AN761" s="18"/>
      <c r="AO761" s="227"/>
      <c r="AP761" s="212"/>
      <c r="AQ761" s="212"/>
      <c r="AR761" s="212"/>
      <c r="AS761" s="84"/>
      <c r="AT761" s="84"/>
      <c r="AU761" s="85"/>
      <c r="AV761" s="94"/>
      <c r="AW761" s="94"/>
      <c r="AX761" s="94"/>
      <c r="AY761" s="94"/>
      <c r="AZ761" s="94"/>
      <c r="BA761" s="94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</row>
    <row r="762" ht="12.75" customHeight="1">
      <c r="A762" s="18"/>
      <c r="B762" s="18"/>
      <c r="C762" s="1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9"/>
      <c r="R762" s="28"/>
      <c r="S762" s="28"/>
      <c r="T762" s="28"/>
      <c r="U762" s="28"/>
      <c r="V762" s="70"/>
      <c r="W762" s="70"/>
      <c r="X762" s="149"/>
      <c r="Y762" s="28"/>
      <c r="Z762" s="28"/>
      <c r="AA762" s="77"/>
      <c r="AB762" s="77"/>
      <c r="AC762" s="28"/>
      <c r="AD762" s="74"/>
      <c r="AE762" s="36"/>
      <c r="AF762" s="28"/>
      <c r="AG762" s="28"/>
      <c r="AH762" s="28"/>
      <c r="AI762" s="28"/>
      <c r="AJ762" s="28"/>
      <c r="AK762" s="28"/>
      <c r="AL762" s="18"/>
      <c r="AM762" s="18"/>
      <c r="AN762" s="18"/>
      <c r="AO762" s="227"/>
      <c r="AP762" s="212"/>
      <c r="AQ762" s="212"/>
      <c r="AR762" s="212"/>
      <c r="AS762" s="84"/>
      <c r="AT762" s="84"/>
      <c r="AU762" s="85"/>
      <c r="AV762" s="94"/>
      <c r="AW762" s="94"/>
      <c r="AX762" s="94"/>
      <c r="AY762" s="94"/>
      <c r="AZ762" s="94"/>
      <c r="BA762" s="94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</row>
    <row r="763" ht="12.75" customHeight="1">
      <c r="A763" s="18"/>
      <c r="B763" s="18"/>
      <c r="C763" s="1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9"/>
      <c r="R763" s="28"/>
      <c r="S763" s="28"/>
      <c r="T763" s="28"/>
      <c r="U763" s="28"/>
      <c r="V763" s="70"/>
      <c r="W763" s="70"/>
      <c r="X763" s="149"/>
      <c r="Y763" s="28"/>
      <c r="Z763" s="28"/>
      <c r="AA763" s="77"/>
      <c r="AB763" s="77"/>
      <c r="AC763" s="28"/>
      <c r="AD763" s="74"/>
      <c r="AE763" s="36"/>
      <c r="AF763" s="28"/>
      <c r="AG763" s="28"/>
      <c r="AH763" s="28"/>
      <c r="AI763" s="28"/>
      <c r="AJ763" s="28"/>
      <c r="AK763" s="28"/>
      <c r="AL763" s="18"/>
      <c r="AM763" s="18"/>
      <c r="AN763" s="18"/>
      <c r="AO763" s="227"/>
      <c r="AP763" s="212"/>
      <c r="AQ763" s="212"/>
      <c r="AR763" s="212"/>
      <c r="AS763" s="84"/>
      <c r="AT763" s="84"/>
      <c r="AU763" s="85"/>
      <c r="AV763" s="94"/>
      <c r="AW763" s="94"/>
      <c r="AX763" s="94"/>
      <c r="AY763" s="94"/>
      <c r="AZ763" s="94"/>
      <c r="BA763" s="94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</row>
    <row r="764" ht="12.75" customHeight="1">
      <c r="A764" s="18"/>
      <c r="B764" s="18"/>
      <c r="C764" s="1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9"/>
      <c r="R764" s="28"/>
      <c r="S764" s="28"/>
      <c r="T764" s="28"/>
      <c r="U764" s="28"/>
      <c r="V764" s="70"/>
      <c r="W764" s="70"/>
      <c r="X764" s="149"/>
      <c r="Y764" s="28"/>
      <c r="Z764" s="28"/>
      <c r="AA764" s="77"/>
      <c r="AB764" s="77"/>
      <c r="AC764" s="28"/>
      <c r="AD764" s="74"/>
      <c r="AE764" s="36"/>
      <c r="AF764" s="28"/>
      <c r="AG764" s="28"/>
      <c r="AH764" s="28"/>
      <c r="AI764" s="28"/>
      <c r="AJ764" s="28"/>
      <c r="AK764" s="28"/>
      <c r="AL764" s="18"/>
      <c r="AM764" s="18"/>
      <c r="AN764" s="18"/>
      <c r="AO764" s="227"/>
      <c r="AP764" s="212"/>
      <c r="AQ764" s="212"/>
      <c r="AR764" s="212"/>
      <c r="AS764" s="84"/>
      <c r="AT764" s="84"/>
      <c r="AU764" s="85"/>
      <c r="AV764" s="94"/>
      <c r="AW764" s="94"/>
      <c r="AX764" s="94"/>
      <c r="AY764" s="94"/>
      <c r="AZ764" s="94"/>
      <c r="BA764" s="94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</row>
    <row r="765" ht="12.75" customHeight="1">
      <c r="A765" s="18"/>
      <c r="B765" s="18"/>
      <c r="C765" s="1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9"/>
      <c r="R765" s="28"/>
      <c r="S765" s="28"/>
      <c r="T765" s="28"/>
      <c r="U765" s="28"/>
      <c r="V765" s="70"/>
      <c r="W765" s="70"/>
      <c r="X765" s="149"/>
      <c r="Y765" s="28"/>
      <c r="Z765" s="28"/>
      <c r="AA765" s="77"/>
      <c r="AB765" s="77"/>
      <c r="AC765" s="28"/>
      <c r="AD765" s="74"/>
      <c r="AE765" s="36"/>
      <c r="AF765" s="28"/>
      <c r="AG765" s="28"/>
      <c r="AH765" s="28"/>
      <c r="AI765" s="28"/>
      <c r="AJ765" s="28"/>
      <c r="AK765" s="28"/>
      <c r="AL765" s="18"/>
      <c r="AM765" s="18"/>
      <c r="AN765" s="18"/>
      <c r="AO765" s="227"/>
      <c r="AP765" s="212"/>
      <c r="AQ765" s="212"/>
      <c r="AR765" s="212"/>
      <c r="AS765" s="84"/>
      <c r="AT765" s="84"/>
      <c r="AU765" s="85"/>
      <c r="AV765" s="94"/>
      <c r="AW765" s="94"/>
      <c r="AX765" s="94"/>
      <c r="AY765" s="94"/>
      <c r="AZ765" s="94"/>
      <c r="BA765" s="94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</row>
    <row r="766" ht="12.75" customHeight="1">
      <c r="A766" s="18"/>
      <c r="B766" s="18"/>
      <c r="C766" s="1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9"/>
      <c r="R766" s="28"/>
      <c r="S766" s="28"/>
      <c r="T766" s="28"/>
      <c r="U766" s="28"/>
      <c r="V766" s="70"/>
      <c r="W766" s="70"/>
      <c r="X766" s="149"/>
      <c r="Y766" s="28"/>
      <c r="Z766" s="28"/>
      <c r="AA766" s="77"/>
      <c r="AB766" s="77"/>
      <c r="AC766" s="28"/>
      <c r="AD766" s="74"/>
      <c r="AE766" s="36"/>
      <c r="AF766" s="28"/>
      <c r="AG766" s="28"/>
      <c r="AH766" s="28"/>
      <c r="AI766" s="28"/>
      <c r="AJ766" s="28"/>
      <c r="AK766" s="28"/>
      <c r="AL766" s="18"/>
      <c r="AM766" s="18"/>
      <c r="AN766" s="18"/>
      <c r="AO766" s="227"/>
      <c r="AP766" s="212"/>
      <c r="AQ766" s="212"/>
      <c r="AR766" s="212"/>
      <c r="AS766" s="84"/>
      <c r="AT766" s="84"/>
      <c r="AU766" s="85"/>
      <c r="AV766" s="94"/>
      <c r="AW766" s="94"/>
      <c r="AX766" s="94"/>
      <c r="AY766" s="94"/>
      <c r="AZ766" s="94"/>
      <c r="BA766" s="94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</row>
    <row r="767" ht="12.75" customHeight="1">
      <c r="A767" s="18"/>
      <c r="B767" s="18"/>
      <c r="C767" s="1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9"/>
      <c r="R767" s="28"/>
      <c r="S767" s="28"/>
      <c r="T767" s="28"/>
      <c r="U767" s="28"/>
      <c r="V767" s="70"/>
      <c r="W767" s="70"/>
      <c r="X767" s="149"/>
      <c r="Y767" s="28"/>
      <c r="Z767" s="28"/>
      <c r="AA767" s="77"/>
      <c r="AB767" s="77"/>
      <c r="AC767" s="28"/>
      <c r="AD767" s="74"/>
      <c r="AE767" s="36"/>
      <c r="AF767" s="28"/>
      <c r="AG767" s="28"/>
      <c r="AH767" s="28"/>
      <c r="AI767" s="28"/>
      <c r="AJ767" s="28"/>
      <c r="AK767" s="28"/>
      <c r="AL767" s="18"/>
      <c r="AM767" s="18"/>
      <c r="AN767" s="18"/>
      <c r="AO767" s="227"/>
      <c r="AP767" s="212"/>
      <c r="AQ767" s="212"/>
      <c r="AR767" s="212"/>
      <c r="AS767" s="84"/>
      <c r="AT767" s="84"/>
      <c r="AU767" s="85"/>
      <c r="AV767" s="94"/>
      <c r="AW767" s="94"/>
      <c r="AX767" s="94"/>
      <c r="AY767" s="94"/>
      <c r="AZ767" s="94"/>
      <c r="BA767" s="94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</row>
    <row r="768" ht="12.75" customHeight="1">
      <c r="A768" s="18"/>
      <c r="B768" s="18"/>
      <c r="C768" s="1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9"/>
      <c r="R768" s="28"/>
      <c r="S768" s="28"/>
      <c r="T768" s="28"/>
      <c r="U768" s="28"/>
      <c r="V768" s="70"/>
      <c r="W768" s="70"/>
      <c r="X768" s="149"/>
      <c r="Y768" s="28"/>
      <c r="Z768" s="28"/>
      <c r="AA768" s="77"/>
      <c r="AB768" s="77"/>
      <c r="AC768" s="28"/>
      <c r="AD768" s="74"/>
      <c r="AE768" s="36"/>
      <c r="AF768" s="28"/>
      <c r="AG768" s="28"/>
      <c r="AH768" s="28"/>
      <c r="AI768" s="28"/>
      <c r="AJ768" s="28"/>
      <c r="AK768" s="28"/>
      <c r="AL768" s="18"/>
      <c r="AM768" s="18"/>
      <c r="AN768" s="18"/>
      <c r="AO768" s="227"/>
      <c r="AP768" s="212"/>
      <c r="AQ768" s="212"/>
      <c r="AR768" s="212"/>
      <c r="AS768" s="84"/>
      <c r="AT768" s="84"/>
      <c r="AU768" s="85"/>
      <c r="AV768" s="94"/>
      <c r="AW768" s="94"/>
      <c r="AX768" s="94"/>
      <c r="AY768" s="94"/>
      <c r="AZ768" s="94"/>
      <c r="BA768" s="94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</row>
    <row r="769" ht="12.75" customHeight="1">
      <c r="A769" s="18"/>
      <c r="B769" s="18"/>
      <c r="C769" s="1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9"/>
      <c r="R769" s="28"/>
      <c r="S769" s="28"/>
      <c r="T769" s="28"/>
      <c r="U769" s="28"/>
      <c r="V769" s="70"/>
      <c r="W769" s="70"/>
      <c r="X769" s="149"/>
      <c r="Y769" s="28"/>
      <c r="Z769" s="28"/>
      <c r="AA769" s="77"/>
      <c r="AB769" s="77"/>
      <c r="AC769" s="28"/>
      <c r="AD769" s="74"/>
      <c r="AE769" s="36"/>
      <c r="AF769" s="28"/>
      <c r="AG769" s="28"/>
      <c r="AH769" s="28"/>
      <c r="AI769" s="28"/>
      <c r="AJ769" s="28"/>
      <c r="AK769" s="28"/>
      <c r="AL769" s="18"/>
      <c r="AM769" s="18"/>
      <c r="AN769" s="18"/>
      <c r="AO769" s="227"/>
      <c r="AP769" s="212"/>
      <c r="AQ769" s="212"/>
      <c r="AR769" s="212"/>
      <c r="AS769" s="84"/>
      <c r="AT769" s="84"/>
      <c r="AU769" s="85"/>
      <c r="AV769" s="94"/>
      <c r="AW769" s="94"/>
      <c r="AX769" s="94"/>
      <c r="AY769" s="94"/>
      <c r="AZ769" s="94"/>
      <c r="BA769" s="94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</row>
    <row r="770" ht="12.75" customHeight="1">
      <c r="A770" s="18"/>
      <c r="B770" s="18"/>
      <c r="C770" s="1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9"/>
      <c r="R770" s="28"/>
      <c r="S770" s="28"/>
      <c r="T770" s="28"/>
      <c r="U770" s="28"/>
      <c r="V770" s="70"/>
      <c r="W770" s="70"/>
      <c r="X770" s="149"/>
      <c r="Y770" s="28"/>
      <c r="Z770" s="28"/>
      <c r="AA770" s="77"/>
      <c r="AB770" s="77"/>
      <c r="AC770" s="28"/>
      <c r="AD770" s="74"/>
      <c r="AE770" s="36"/>
      <c r="AF770" s="28"/>
      <c r="AG770" s="28"/>
      <c r="AH770" s="28"/>
      <c r="AI770" s="28"/>
      <c r="AJ770" s="28"/>
      <c r="AK770" s="28"/>
      <c r="AL770" s="18"/>
      <c r="AM770" s="18"/>
      <c r="AN770" s="18"/>
      <c r="AO770" s="227"/>
      <c r="AP770" s="212"/>
      <c r="AQ770" s="212"/>
      <c r="AR770" s="212"/>
      <c r="AS770" s="84"/>
      <c r="AT770" s="84"/>
      <c r="AU770" s="85"/>
      <c r="AV770" s="94"/>
      <c r="AW770" s="94"/>
      <c r="AX770" s="94"/>
      <c r="AY770" s="94"/>
      <c r="AZ770" s="94"/>
      <c r="BA770" s="94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</row>
    <row r="771" ht="12.75" customHeight="1">
      <c r="A771" s="18"/>
      <c r="B771" s="18"/>
      <c r="C771" s="1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9"/>
      <c r="R771" s="28"/>
      <c r="S771" s="28"/>
      <c r="T771" s="28"/>
      <c r="U771" s="28"/>
      <c r="V771" s="70"/>
      <c r="W771" s="70"/>
      <c r="X771" s="149"/>
      <c r="Y771" s="28"/>
      <c r="Z771" s="28"/>
      <c r="AA771" s="77"/>
      <c r="AB771" s="77"/>
      <c r="AC771" s="28"/>
      <c r="AD771" s="74"/>
      <c r="AE771" s="36"/>
      <c r="AF771" s="28"/>
      <c r="AG771" s="28"/>
      <c r="AH771" s="28"/>
      <c r="AI771" s="28"/>
      <c r="AJ771" s="28"/>
      <c r="AK771" s="28"/>
      <c r="AL771" s="18"/>
      <c r="AM771" s="18"/>
      <c r="AN771" s="18"/>
      <c r="AO771" s="227"/>
      <c r="AP771" s="212"/>
      <c r="AQ771" s="212"/>
      <c r="AR771" s="212"/>
      <c r="AS771" s="84"/>
      <c r="AT771" s="84"/>
      <c r="AU771" s="85"/>
      <c r="AV771" s="94"/>
      <c r="AW771" s="94"/>
      <c r="AX771" s="94"/>
      <c r="AY771" s="94"/>
      <c r="AZ771" s="94"/>
      <c r="BA771" s="94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</row>
    <row r="772" ht="12.75" customHeight="1">
      <c r="A772" s="18"/>
      <c r="B772" s="18"/>
      <c r="C772" s="1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9"/>
      <c r="R772" s="28"/>
      <c r="S772" s="28"/>
      <c r="T772" s="28"/>
      <c r="U772" s="28"/>
      <c r="V772" s="70"/>
      <c r="W772" s="70"/>
      <c r="X772" s="149"/>
      <c r="Y772" s="28"/>
      <c r="Z772" s="28"/>
      <c r="AA772" s="77"/>
      <c r="AB772" s="77"/>
      <c r="AC772" s="28"/>
      <c r="AD772" s="74"/>
      <c r="AE772" s="36"/>
      <c r="AF772" s="28"/>
      <c r="AG772" s="28"/>
      <c r="AH772" s="28"/>
      <c r="AI772" s="28"/>
      <c r="AJ772" s="28"/>
      <c r="AK772" s="28"/>
      <c r="AL772" s="18"/>
      <c r="AM772" s="18"/>
      <c r="AN772" s="18"/>
      <c r="AO772" s="227"/>
      <c r="AP772" s="212"/>
      <c r="AQ772" s="212"/>
      <c r="AR772" s="212"/>
      <c r="AS772" s="84"/>
      <c r="AT772" s="84"/>
      <c r="AU772" s="85"/>
      <c r="AV772" s="94"/>
      <c r="AW772" s="94"/>
      <c r="AX772" s="94"/>
      <c r="AY772" s="94"/>
      <c r="AZ772" s="94"/>
      <c r="BA772" s="94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</row>
    <row r="773" ht="12.75" customHeight="1">
      <c r="A773" s="18"/>
      <c r="B773" s="18"/>
      <c r="C773" s="1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9"/>
      <c r="R773" s="28"/>
      <c r="S773" s="28"/>
      <c r="T773" s="28"/>
      <c r="U773" s="28"/>
      <c r="V773" s="70"/>
      <c r="W773" s="70"/>
      <c r="X773" s="149"/>
      <c r="Y773" s="28"/>
      <c r="Z773" s="28"/>
      <c r="AA773" s="77"/>
      <c r="AB773" s="77"/>
      <c r="AC773" s="28"/>
      <c r="AD773" s="74"/>
      <c r="AE773" s="36"/>
      <c r="AF773" s="28"/>
      <c r="AG773" s="28"/>
      <c r="AH773" s="28"/>
      <c r="AI773" s="28"/>
      <c r="AJ773" s="28"/>
      <c r="AK773" s="28"/>
      <c r="AL773" s="18"/>
      <c r="AM773" s="18"/>
      <c r="AN773" s="18"/>
      <c r="AO773" s="227"/>
      <c r="AP773" s="212"/>
      <c r="AQ773" s="212"/>
      <c r="AR773" s="212"/>
      <c r="AS773" s="84"/>
      <c r="AT773" s="84"/>
      <c r="AU773" s="85"/>
      <c r="AV773" s="94"/>
      <c r="AW773" s="94"/>
      <c r="AX773" s="94"/>
      <c r="AY773" s="94"/>
      <c r="AZ773" s="94"/>
      <c r="BA773" s="94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</row>
    <row r="774" ht="12.75" customHeight="1">
      <c r="A774" s="18"/>
      <c r="B774" s="18"/>
      <c r="C774" s="1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9"/>
      <c r="R774" s="28"/>
      <c r="S774" s="28"/>
      <c r="T774" s="28"/>
      <c r="U774" s="28"/>
      <c r="V774" s="70"/>
      <c r="W774" s="70"/>
      <c r="X774" s="149"/>
      <c r="Y774" s="28"/>
      <c r="Z774" s="28"/>
      <c r="AA774" s="77"/>
      <c r="AB774" s="77"/>
      <c r="AC774" s="28"/>
      <c r="AD774" s="74"/>
      <c r="AE774" s="36"/>
      <c r="AF774" s="28"/>
      <c r="AG774" s="28"/>
      <c r="AH774" s="28"/>
      <c r="AI774" s="28"/>
      <c r="AJ774" s="28"/>
      <c r="AK774" s="28"/>
      <c r="AL774" s="18"/>
      <c r="AM774" s="18"/>
      <c r="AN774" s="18"/>
      <c r="AO774" s="227"/>
      <c r="AP774" s="212"/>
      <c r="AQ774" s="212"/>
      <c r="AR774" s="212"/>
      <c r="AS774" s="84"/>
      <c r="AT774" s="84"/>
      <c r="AU774" s="85"/>
      <c r="AV774" s="94"/>
      <c r="AW774" s="94"/>
      <c r="AX774" s="94"/>
      <c r="AY774" s="94"/>
      <c r="AZ774" s="94"/>
      <c r="BA774" s="94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</row>
    <row r="775" ht="12.75" customHeight="1">
      <c r="A775" s="18"/>
      <c r="B775" s="18"/>
      <c r="C775" s="1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9"/>
      <c r="R775" s="28"/>
      <c r="S775" s="28"/>
      <c r="T775" s="28"/>
      <c r="U775" s="28"/>
      <c r="V775" s="70"/>
      <c r="W775" s="70"/>
      <c r="X775" s="149"/>
      <c r="Y775" s="28"/>
      <c r="Z775" s="28"/>
      <c r="AA775" s="77"/>
      <c r="AB775" s="77"/>
      <c r="AC775" s="28"/>
      <c r="AD775" s="74"/>
      <c r="AE775" s="36"/>
      <c r="AF775" s="28"/>
      <c r="AG775" s="28"/>
      <c r="AH775" s="28"/>
      <c r="AI775" s="28"/>
      <c r="AJ775" s="28"/>
      <c r="AK775" s="28"/>
      <c r="AL775" s="18"/>
      <c r="AM775" s="18"/>
      <c r="AN775" s="18"/>
      <c r="AO775" s="227"/>
      <c r="AP775" s="212"/>
      <c r="AQ775" s="212"/>
      <c r="AR775" s="212"/>
      <c r="AS775" s="84"/>
      <c r="AT775" s="84"/>
      <c r="AU775" s="85"/>
      <c r="AV775" s="94"/>
      <c r="AW775" s="94"/>
      <c r="AX775" s="94"/>
      <c r="AY775" s="94"/>
      <c r="AZ775" s="94"/>
      <c r="BA775" s="94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</row>
    <row r="776" ht="12.75" customHeight="1">
      <c r="A776" s="18"/>
      <c r="B776" s="18"/>
      <c r="C776" s="1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9"/>
      <c r="R776" s="28"/>
      <c r="S776" s="28"/>
      <c r="T776" s="28"/>
      <c r="U776" s="28"/>
      <c r="V776" s="70"/>
      <c r="W776" s="70"/>
      <c r="X776" s="149"/>
      <c r="Y776" s="28"/>
      <c r="Z776" s="28"/>
      <c r="AA776" s="77"/>
      <c r="AB776" s="77"/>
      <c r="AC776" s="28"/>
      <c r="AD776" s="74"/>
      <c r="AE776" s="36"/>
      <c r="AF776" s="28"/>
      <c r="AG776" s="28"/>
      <c r="AH776" s="28"/>
      <c r="AI776" s="28"/>
      <c r="AJ776" s="28"/>
      <c r="AK776" s="28"/>
      <c r="AL776" s="18"/>
      <c r="AM776" s="18"/>
      <c r="AN776" s="18"/>
      <c r="AO776" s="227"/>
      <c r="AP776" s="212"/>
      <c r="AQ776" s="212"/>
      <c r="AR776" s="212"/>
      <c r="AS776" s="84"/>
      <c r="AT776" s="84"/>
      <c r="AU776" s="85"/>
      <c r="AV776" s="94"/>
      <c r="AW776" s="94"/>
      <c r="AX776" s="94"/>
      <c r="AY776" s="94"/>
      <c r="AZ776" s="94"/>
      <c r="BA776" s="94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</row>
    <row r="777" ht="12.75" customHeight="1">
      <c r="A777" s="18"/>
      <c r="B777" s="18"/>
      <c r="C777" s="1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9"/>
      <c r="R777" s="28"/>
      <c r="S777" s="28"/>
      <c r="T777" s="28"/>
      <c r="U777" s="28"/>
      <c r="V777" s="70"/>
      <c r="W777" s="70"/>
      <c r="X777" s="149"/>
      <c r="Y777" s="28"/>
      <c r="Z777" s="28"/>
      <c r="AA777" s="77"/>
      <c r="AB777" s="77"/>
      <c r="AC777" s="28"/>
      <c r="AD777" s="74"/>
      <c r="AE777" s="36"/>
      <c r="AF777" s="28"/>
      <c r="AG777" s="28"/>
      <c r="AH777" s="28"/>
      <c r="AI777" s="28"/>
      <c r="AJ777" s="28"/>
      <c r="AK777" s="28"/>
      <c r="AL777" s="18"/>
      <c r="AM777" s="18"/>
      <c r="AN777" s="18"/>
      <c r="AO777" s="227"/>
      <c r="AP777" s="212"/>
      <c r="AQ777" s="212"/>
      <c r="AR777" s="212"/>
      <c r="AS777" s="84"/>
      <c r="AT777" s="84"/>
      <c r="AU777" s="85"/>
      <c r="AV777" s="94"/>
      <c r="AW777" s="94"/>
      <c r="AX777" s="94"/>
      <c r="AY777" s="94"/>
      <c r="AZ777" s="94"/>
      <c r="BA777" s="94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</row>
    <row r="778" ht="12.75" customHeight="1">
      <c r="A778" s="18"/>
      <c r="B778" s="18"/>
      <c r="C778" s="1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9"/>
      <c r="R778" s="28"/>
      <c r="S778" s="28"/>
      <c r="T778" s="28"/>
      <c r="U778" s="28"/>
      <c r="V778" s="70"/>
      <c r="W778" s="70"/>
      <c r="X778" s="149"/>
      <c r="Y778" s="28"/>
      <c r="Z778" s="28"/>
      <c r="AA778" s="77"/>
      <c r="AB778" s="77"/>
      <c r="AC778" s="28"/>
      <c r="AD778" s="74"/>
      <c r="AE778" s="36"/>
      <c r="AF778" s="28"/>
      <c r="AG778" s="28"/>
      <c r="AH778" s="28"/>
      <c r="AI778" s="28"/>
      <c r="AJ778" s="28"/>
      <c r="AK778" s="28"/>
      <c r="AL778" s="18"/>
      <c r="AM778" s="18"/>
      <c r="AN778" s="18"/>
      <c r="AO778" s="227"/>
      <c r="AP778" s="212"/>
      <c r="AQ778" s="212"/>
      <c r="AR778" s="212"/>
      <c r="AS778" s="84"/>
      <c r="AT778" s="84"/>
      <c r="AU778" s="85"/>
      <c r="AV778" s="94"/>
      <c r="AW778" s="94"/>
      <c r="AX778" s="94"/>
      <c r="AY778" s="94"/>
      <c r="AZ778" s="94"/>
      <c r="BA778" s="94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</row>
    <row r="779" ht="12.75" customHeight="1">
      <c r="A779" s="18"/>
      <c r="B779" s="18"/>
      <c r="C779" s="1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9"/>
      <c r="R779" s="28"/>
      <c r="S779" s="28"/>
      <c r="T779" s="28"/>
      <c r="U779" s="28"/>
      <c r="V779" s="70"/>
      <c r="W779" s="70"/>
      <c r="X779" s="149"/>
      <c r="Y779" s="28"/>
      <c r="Z779" s="28"/>
      <c r="AA779" s="77"/>
      <c r="AB779" s="77"/>
      <c r="AC779" s="28"/>
      <c r="AD779" s="74"/>
      <c r="AE779" s="36"/>
      <c r="AF779" s="28"/>
      <c r="AG779" s="28"/>
      <c r="AH779" s="28"/>
      <c r="AI779" s="28"/>
      <c r="AJ779" s="28"/>
      <c r="AK779" s="28"/>
      <c r="AL779" s="18"/>
      <c r="AM779" s="18"/>
      <c r="AN779" s="18"/>
      <c r="AO779" s="227"/>
      <c r="AP779" s="212"/>
      <c r="AQ779" s="212"/>
      <c r="AR779" s="212"/>
      <c r="AS779" s="84"/>
      <c r="AT779" s="84"/>
      <c r="AU779" s="85"/>
      <c r="AV779" s="94"/>
      <c r="AW779" s="94"/>
      <c r="AX779" s="94"/>
      <c r="AY779" s="94"/>
      <c r="AZ779" s="94"/>
      <c r="BA779" s="94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</row>
    <row r="780" ht="12.75" customHeight="1">
      <c r="A780" s="18"/>
      <c r="B780" s="18"/>
      <c r="C780" s="1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9"/>
      <c r="R780" s="28"/>
      <c r="S780" s="28"/>
      <c r="T780" s="28"/>
      <c r="U780" s="28"/>
      <c r="V780" s="70"/>
      <c r="W780" s="70"/>
      <c r="X780" s="149"/>
      <c r="Y780" s="28"/>
      <c r="Z780" s="28"/>
      <c r="AA780" s="77"/>
      <c r="AB780" s="77"/>
      <c r="AC780" s="28"/>
      <c r="AD780" s="74"/>
      <c r="AE780" s="36"/>
      <c r="AF780" s="28"/>
      <c r="AG780" s="28"/>
      <c r="AH780" s="28"/>
      <c r="AI780" s="28"/>
      <c r="AJ780" s="28"/>
      <c r="AK780" s="28"/>
      <c r="AL780" s="18"/>
      <c r="AM780" s="18"/>
      <c r="AN780" s="18"/>
      <c r="AO780" s="227"/>
      <c r="AP780" s="212"/>
      <c r="AQ780" s="212"/>
      <c r="AR780" s="212"/>
      <c r="AS780" s="84"/>
      <c r="AT780" s="84"/>
      <c r="AU780" s="85"/>
      <c r="AV780" s="94"/>
      <c r="AW780" s="94"/>
      <c r="AX780" s="94"/>
      <c r="AY780" s="94"/>
      <c r="AZ780" s="94"/>
      <c r="BA780" s="94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</row>
    <row r="781" ht="12.75" customHeight="1">
      <c r="A781" s="18"/>
      <c r="B781" s="18"/>
      <c r="C781" s="1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9"/>
      <c r="R781" s="28"/>
      <c r="S781" s="28"/>
      <c r="T781" s="28"/>
      <c r="U781" s="28"/>
      <c r="V781" s="70"/>
      <c r="W781" s="70"/>
      <c r="X781" s="149"/>
      <c r="Y781" s="28"/>
      <c r="Z781" s="28"/>
      <c r="AA781" s="77"/>
      <c r="AB781" s="77"/>
      <c r="AC781" s="28"/>
      <c r="AD781" s="74"/>
      <c r="AE781" s="36"/>
      <c r="AF781" s="28"/>
      <c r="AG781" s="28"/>
      <c r="AH781" s="28"/>
      <c r="AI781" s="28"/>
      <c r="AJ781" s="28"/>
      <c r="AK781" s="28"/>
      <c r="AL781" s="18"/>
      <c r="AM781" s="18"/>
      <c r="AN781" s="18"/>
      <c r="AO781" s="227"/>
      <c r="AP781" s="212"/>
      <c r="AQ781" s="212"/>
      <c r="AR781" s="212"/>
      <c r="AS781" s="84"/>
      <c r="AT781" s="84"/>
      <c r="AU781" s="85"/>
      <c r="AV781" s="94"/>
      <c r="AW781" s="94"/>
      <c r="AX781" s="94"/>
      <c r="AY781" s="94"/>
      <c r="AZ781" s="94"/>
      <c r="BA781" s="94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</row>
    <row r="782" ht="12.75" customHeight="1">
      <c r="A782" s="18"/>
      <c r="B782" s="18"/>
      <c r="C782" s="1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9"/>
      <c r="R782" s="28"/>
      <c r="S782" s="28"/>
      <c r="T782" s="28"/>
      <c r="U782" s="28"/>
      <c r="V782" s="70"/>
      <c r="W782" s="70"/>
      <c r="X782" s="149"/>
      <c r="Y782" s="28"/>
      <c r="Z782" s="28"/>
      <c r="AA782" s="77"/>
      <c r="AB782" s="77"/>
      <c r="AC782" s="28"/>
      <c r="AD782" s="74"/>
      <c r="AE782" s="36"/>
      <c r="AF782" s="28"/>
      <c r="AG782" s="28"/>
      <c r="AH782" s="28"/>
      <c r="AI782" s="28"/>
      <c r="AJ782" s="28"/>
      <c r="AK782" s="28"/>
      <c r="AL782" s="18"/>
      <c r="AM782" s="18"/>
      <c r="AN782" s="18"/>
      <c r="AO782" s="227"/>
      <c r="AP782" s="212"/>
      <c r="AQ782" s="212"/>
      <c r="AR782" s="212"/>
      <c r="AS782" s="84"/>
      <c r="AT782" s="84"/>
      <c r="AU782" s="85"/>
      <c r="AV782" s="94"/>
      <c r="AW782" s="94"/>
      <c r="AX782" s="94"/>
      <c r="AY782" s="94"/>
      <c r="AZ782" s="94"/>
      <c r="BA782" s="94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</row>
    <row r="783" ht="12.75" customHeight="1">
      <c r="A783" s="18"/>
      <c r="B783" s="18"/>
      <c r="C783" s="1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9"/>
      <c r="R783" s="28"/>
      <c r="S783" s="28"/>
      <c r="T783" s="28"/>
      <c r="U783" s="28"/>
      <c r="V783" s="70"/>
      <c r="W783" s="70"/>
      <c r="X783" s="149"/>
      <c r="Y783" s="28"/>
      <c r="Z783" s="28"/>
      <c r="AA783" s="77"/>
      <c r="AB783" s="77"/>
      <c r="AC783" s="28"/>
      <c r="AD783" s="74"/>
      <c r="AE783" s="36"/>
      <c r="AF783" s="28"/>
      <c r="AG783" s="28"/>
      <c r="AH783" s="28"/>
      <c r="AI783" s="28"/>
      <c r="AJ783" s="28"/>
      <c r="AK783" s="28"/>
      <c r="AL783" s="18"/>
      <c r="AM783" s="18"/>
      <c r="AN783" s="18"/>
      <c r="AO783" s="227"/>
      <c r="AP783" s="212"/>
      <c r="AQ783" s="212"/>
      <c r="AR783" s="212"/>
      <c r="AS783" s="84"/>
      <c r="AT783" s="84"/>
      <c r="AU783" s="85"/>
      <c r="AV783" s="94"/>
      <c r="AW783" s="94"/>
      <c r="AX783" s="94"/>
      <c r="AY783" s="94"/>
      <c r="AZ783" s="94"/>
      <c r="BA783" s="94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</row>
    <row r="784" ht="12.75" customHeight="1">
      <c r="A784" s="18"/>
      <c r="B784" s="18"/>
      <c r="C784" s="1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9"/>
      <c r="R784" s="28"/>
      <c r="S784" s="28"/>
      <c r="T784" s="28"/>
      <c r="U784" s="28"/>
      <c r="V784" s="70"/>
      <c r="W784" s="70"/>
      <c r="X784" s="149"/>
      <c r="Y784" s="28"/>
      <c r="Z784" s="28"/>
      <c r="AA784" s="77"/>
      <c r="AB784" s="77"/>
      <c r="AC784" s="28"/>
      <c r="AD784" s="74"/>
      <c r="AE784" s="36"/>
      <c r="AF784" s="28"/>
      <c r="AG784" s="28"/>
      <c r="AH784" s="28"/>
      <c r="AI784" s="28"/>
      <c r="AJ784" s="28"/>
      <c r="AK784" s="28"/>
      <c r="AL784" s="18"/>
      <c r="AM784" s="18"/>
      <c r="AN784" s="18"/>
      <c r="AO784" s="227"/>
      <c r="AP784" s="212"/>
      <c r="AQ784" s="212"/>
      <c r="AR784" s="212"/>
      <c r="AS784" s="84"/>
      <c r="AT784" s="84"/>
      <c r="AU784" s="85"/>
      <c r="AV784" s="94"/>
      <c r="AW784" s="94"/>
      <c r="AX784" s="94"/>
      <c r="AY784" s="94"/>
      <c r="AZ784" s="94"/>
      <c r="BA784" s="94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</row>
    <row r="785" ht="12.75" customHeight="1">
      <c r="A785" s="18"/>
      <c r="B785" s="18"/>
      <c r="C785" s="1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9"/>
      <c r="R785" s="28"/>
      <c r="S785" s="28"/>
      <c r="T785" s="28"/>
      <c r="U785" s="28"/>
      <c r="V785" s="70"/>
      <c r="W785" s="70"/>
      <c r="X785" s="149"/>
      <c r="Y785" s="28"/>
      <c r="Z785" s="28"/>
      <c r="AA785" s="77"/>
      <c r="AB785" s="77"/>
      <c r="AC785" s="28"/>
      <c r="AD785" s="74"/>
      <c r="AE785" s="36"/>
      <c r="AF785" s="28"/>
      <c r="AG785" s="28"/>
      <c r="AH785" s="28"/>
      <c r="AI785" s="28"/>
      <c r="AJ785" s="28"/>
      <c r="AK785" s="28"/>
      <c r="AL785" s="18"/>
      <c r="AM785" s="18"/>
      <c r="AN785" s="18"/>
      <c r="AO785" s="227"/>
      <c r="AP785" s="212"/>
      <c r="AQ785" s="212"/>
      <c r="AR785" s="212"/>
      <c r="AS785" s="84"/>
      <c r="AT785" s="84"/>
      <c r="AU785" s="85"/>
      <c r="AV785" s="94"/>
      <c r="AW785" s="94"/>
      <c r="AX785" s="94"/>
      <c r="AY785" s="94"/>
      <c r="AZ785" s="94"/>
      <c r="BA785" s="94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</row>
    <row r="786" ht="12.75" customHeight="1">
      <c r="A786" s="18"/>
      <c r="B786" s="18"/>
      <c r="C786" s="1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9"/>
      <c r="R786" s="28"/>
      <c r="S786" s="28"/>
      <c r="T786" s="28"/>
      <c r="U786" s="28"/>
      <c r="V786" s="70"/>
      <c r="W786" s="70"/>
      <c r="X786" s="149"/>
      <c r="Y786" s="28"/>
      <c r="Z786" s="28"/>
      <c r="AA786" s="77"/>
      <c r="AB786" s="77"/>
      <c r="AC786" s="28"/>
      <c r="AD786" s="74"/>
      <c r="AE786" s="36"/>
      <c r="AF786" s="28"/>
      <c r="AG786" s="28"/>
      <c r="AH786" s="28"/>
      <c r="AI786" s="28"/>
      <c r="AJ786" s="28"/>
      <c r="AK786" s="28"/>
      <c r="AL786" s="18"/>
      <c r="AM786" s="18"/>
      <c r="AN786" s="18"/>
      <c r="AO786" s="227"/>
      <c r="AP786" s="212"/>
      <c r="AQ786" s="212"/>
      <c r="AR786" s="212"/>
      <c r="AS786" s="84"/>
      <c r="AT786" s="84"/>
      <c r="AU786" s="85"/>
      <c r="AV786" s="94"/>
      <c r="AW786" s="94"/>
      <c r="AX786" s="94"/>
      <c r="AY786" s="94"/>
      <c r="AZ786" s="94"/>
      <c r="BA786" s="94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</row>
    <row r="787" ht="12.75" customHeight="1">
      <c r="A787" s="18"/>
      <c r="B787" s="18"/>
      <c r="C787" s="1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9"/>
      <c r="R787" s="28"/>
      <c r="S787" s="28"/>
      <c r="T787" s="28"/>
      <c r="U787" s="28"/>
      <c r="V787" s="70"/>
      <c r="W787" s="70"/>
      <c r="X787" s="149"/>
      <c r="Y787" s="28"/>
      <c r="Z787" s="28"/>
      <c r="AA787" s="77"/>
      <c r="AB787" s="77"/>
      <c r="AC787" s="28"/>
      <c r="AD787" s="74"/>
      <c r="AE787" s="36"/>
      <c r="AF787" s="28"/>
      <c r="AG787" s="28"/>
      <c r="AH787" s="28"/>
      <c r="AI787" s="28"/>
      <c r="AJ787" s="28"/>
      <c r="AK787" s="28"/>
      <c r="AL787" s="18"/>
      <c r="AM787" s="18"/>
      <c r="AN787" s="18"/>
      <c r="AO787" s="227"/>
      <c r="AP787" s="212"/>
      <c r="AQ787" s="212"/>
      <c r="AR787" s="212"/>
      <c r="AS787" s="84"/>
      <c r="AT787" s="84"/>
      <c r="AU787" s="85"/>
      <c r="AV787" s="94"/>
      <c r="AW787" s="94"/>
      <c r="AX787" s="94"/>
      <c r="AY787" s="94"/>
      <c r="AZ787" s="94"/>
      <c r="BA787" s="94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</row>
    <row r="788" ht="12.75" customHeight="1">
      <c r="A788" s="18"/>
      <c r="B788" s="18"/>
      <c r="C788" s="1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9"/>
      <c r="R788" s="28"/>
      <c r="S788" s="28"/>
      <c r="T788" s="28"/>
      <c r="U788" s="28"/>
      <c r="V788" s="70"/>
      <c r="W788" s="70"/>
      <c r="X788" s="149"/>
      <c r="Y788" s="28"/>
      <c r="Z788" s="28"/>
      <c r="AA788" s="77"/>
      <c r="AB788" s="77"/>
      <c r="AC788" s="28"/>
      <c r="AD788" s="74"/>
      <c r="AE788" s="36"/>
      <c r="AF788" s="28"/>
      <c r="AG788" s="28"/>
      <c r="AH788" s="28"/>
      <c r="AI788" s="28"/>
      <c r="AJ788" s="28"/>
      <c r="AK788" s="28"/>
      <c r="AL788" s="18"/>
      <c r="AM788" s="18"/>
      <c r="AN788" s="18"/>
      <c r="AO788" s="227"/>
      <c r="AP788" s="212"/>
      <c r="AQ788" s="212"/>
      <c r="AR788" s="212"/>
      <c r="AS788" s="84"/>
      <c r="AT788" s="84"/>
      <c r="AU788" s="85"/>
      <c r="AV788" s="94"/>
      <c r="AW788" s="94"/>
      <c r="AX788" s="94"/>
      <c r="AY788" s="94"/>
      <c r="AZ788" s="94"/>
      <c r="BA788" s="94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</row>
    <row r="789" ht="12.75" customHeight="1">
      <c r="A789" s="18"/>
      <c r="B789" s="18"/>
      <c r="C789" s="1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9"/>
      <c r="R789" s="28"/>
      <c r="S789" s="28"/>
      <c r="T789" s="28"/>
      <c r="U789" s="28"/>
      <c r="V789" s="70"/>
      <c r="W789" s="70"/>
      <c r="X789" s="149"/>
      <c r="Y789" s="28"/>
      <c r="Z789" s="28"/>
      <c r="AA789" s="77"/>
      <c r="AB789" s="77"/>
      <c r="AC789" s="28"/>
      <c r="AD789" s="74"/>
      <c r="AE789" s="36"/>
      <c r="AF789" s="28"/>
      <c r="AG789" s="28"/>
      <c r="AH789" s="28"/>
      <c r="AI789" s="28"/>
      <c r="AJ789" s="28"/>
      <c r="AK789" s="28"/>
      <c r="AL789" s="18"/>
      <c r="AM789" s="18"/>
      <c r="AN789" s="18"/>
      <c r="AO789" s="227"/>
      <c r="AP789" s="212"/>
      <c r="AQ789" s="212"/>
      <c r="AR789" s="212"/>
      <c r="AS789" s="84"/>
      <c r="AT789" s="84"/>
      <c r="AU789" s="85"/>
      <c r="AV789" s="94"/>
      <c r="AW789" s="94"/>
      <c r="AX789" s="94"/>
      <c r="AY789" s="94"/>
      <c r="AZ789" s="94"/>
      <c r="BA789" s="94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</row>
    <row r="790" ht="12.75" customHeight="1">
      <c r="A790" s="18"/>
      <c r="B790" s="18"/>
      <c r="C790" s="1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9"/>
      <c r="R790" s="28"/>
      <c r="S790" s="28"/>
      <c r="T790" s="28"/>
      <c r="U790" s="28"/>
      <c r="V790" s="70"/>
      <c r="W790" s="70"/>
      <c r="X790" s="149"/>
      <c r="Y790" s="28"/>
      <c r="Z790" s="28"/>
      <c r="AA790" s="77"/>
      <c r="AB790" s="77"/>
      <c r="AC790" s="28"/>
      <c r="AD790" s="74"/>
      <c r="AE790" s="36"/>
      <c r="AF790" s="28"/>
      <c r="AG790" s="28"/>
      <c r="AH790" s="28"/>
      <c r="AI790" s="28"/>
      <c r="AJ790" s="28"/>
      <c r="AK790" s="28"/>
      <c r="AL790" s="18"/>
      <c r="AM790" s="18"/>
      <c r="AN790" s="18"/>
      <c r="AO790" s="227"/>
      <c r="AP790" s="212"/>
      <c r="AQ790" s="212"/>
      <c r="AR790" s="212"/>
      <c r="AS790" s="84"/>
      <c r="AT790" s="84"/>
      <c r="AU790" s="85"/>
      <c r="AV790" s="94"/>
      <c r="AW790" s="94"/>
      <c r="AX790" s="94"/>
      <c r="AY790" s="94"/>
      <c r="AZ790" s="94"/>
      <c r="BA790" s="94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</row>
    <row r="791" ht="12.75" customHeight="1">
      <c r="A791" s="18"/>
      <c r="B791" s="18"/>
      <c r="C791" s="1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9"/>
      <c r="R791" s="28"/>
      <c r="S791" s="28"/>
      <c r="T791" s="28"/>
      <c r="U791" s="28"/>
      <c r="V791" s="70"/>
      <c r="W791" s="70"/>
      <c r="X791" s="149"/>
      <c r="Y791" s="28"/>
      <c r="Z791" s="28"/>
      <c r="AA791" s="77"/>
      <c r="AB791" s="77"/>
      <c r="AC791" s="28"/>
      <c r="AD791" s="74"/>
      <c r="AE791" s="36"/>
      <c r="AF791" s="28"/>
      <c r="AG791" s="28"/>
      <c r="AH791" s="28"/>
      <c r="AI791" s="28"/>
      <c r="AJ791" s="28"/>
      <c r="AK791" s="28"/>
      <c r="AL791" s="18"/>
      <c r="AM791" s="18"/>
      <c r="AN791" s="18"/>
      <c r="AO791" s="227"/>
      <c r="AP791" s="212"/>
      <c r="AQ791" s="212"/>
      <c r="AR791" s="212"/>
      <c r="AS791" s="84"/>
      <c r="AT791" s="84"/>
      <c r="AU791" s="85"/>
      <c r="AV791" s="94"/>
      <c r="AW791" s="94"/>
      <c r="AX791" s="94"/>
      <c r="AY791" s="94"/>
      <c r="AZ791" s="94"/>
      <c r="BA791" s="94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</row>
    <row r="792" ht="12.75" customHeight="1">
      <c r="A792" s="18"/>
      <c r="B792" s="18"/>
      <c r="C792" s="1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9"/>
      <c r="R792" s="28"/>
      <c r="S792" s="28"/>
      <c r="T792" s="28"/>
      <c r="U792" s="28"/>
      <c r="V792" s="70"/>
      <c r="W792" s="70"/>
      <c r="X792" s="149"/>
      <c r="Y792" s="28"/>
      <c r="Z792" s="28"/>
      <c r="AA792" s="77"/>
      <c r="AB792" s="77"/>
      <c r="AC792" s="28"/>
      <c r="AD792" s="74"/>
      <c r="AE792" s="36"/>
      <c r="AF792" s="28"/>
      <c r="AG792" s="28"/>
      <c r="AH792" s="28"/>
      <c r="AI792" s="28"/>
      <c r="AJ792" s="28"/>
      <c r="AK792" s="28"/>
      <c r="AL792" s="18"/>
      <c r="AM792" s="18"/>
      <c r="AN792" s="18"/>
      <c r="AO792" s="227"/>
      <c r="AP792" s="212"/>
      <c r="AQ792" s="212"/>
      <c r="AR792" s="212"/>
      <c r="AS792" s="84"/>
      <c r="AT792" s="84"/>
      <c r="AU792" s="85"/>
      <c r="AV792" s="94"/>
      <c r="AW792" s="94"/>
      <c r="AX792" s="94"/>
      <c r="AY792" s="94"/>
      <c r="AZ792" s="94"/>
      <c r="BA792" s="94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</row>
    <row r="793" ht="12.75" customHeight="1">
      <c r="A793" s="18"/>
      <c r="B793" s="18"/>
      <c r="C793" s="1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9"/>
      <c r="R793" s="28"/>
      <c r="S793" s="28"/>
      <c r="T793" s="28"/>
      <c r="U793" s="28"/>
      <c r="V793" s="70"/>
      <c r="W793" s="70"/>
      <c r="X793" s="149"/>
      <c r="Y793" s="28"/>
      <c r="Z793" s="28"/>
      <c r="AA793" s="77"/>
      <c r="AB793" s="77"/>
      <c r="AC793" s="28"/>
      <c r="AD793" s="74"/>
      <c r="AE793" s="36"/>
      <c r="AF793" s="28"/>
      <c r="AG793" s="28"/>
      <c r="AH793" s="28"/>
      <c r="AI793" s="28"/>
      <c r="AJ793" s="28"/>
      <c r="AK793" s="28"/>
      <c r="AL793" s="18"/>
      <c r="AM793" s="18"/>
      <c r="AN793" s="18"/>
      <c r="AO793" s="227"/>
      <c r="AP793" s="212"/>
      <c r="AQ793" s="212"/>
      <c r="AR793" s="212"/>
      <c r="AS793" s="84"/>
      <c r="AT793" s="84"/>
      <c r="AU793" s="85"/>
      <c r="AV793" s="94"/>
      <c r="AW793" s="94"/>
      <c r="AX793" s="94"/>
      <c r="AY793" s="94"/>
      <c r="AZ793" s="94"/>
      <c r="BA793" s="94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</row>
    <row r="794" ht="12.75" customHeight="1">
      <c r="A794" s="18"/>
      <c r="B794" s="18"/>
      <c r="C794" s="1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9"/>
      <c r="R794" s="28"/>
      <c r="S794" s="28"/>
      <c r="T794" s="28"/>
      <c r="U794" s="28"/>
      <c r="V794" s="70"/>
      <c r="W794" s="70"/>
      <c r="X794" s="149"/>
      <c r="Y794" s="28"/>
      <c r="Z794" s="28"/>
      <c r="AA794" s="77"/>
      <c r="AB794" s="77"/>
      <c r="AC794" s="28"/>
      <c r="AD794" s="74"/>
      <c r="AE794" s="36"/>
      <c r="AF794" s="28"/>
      <c r="AG794" s="28"/>
      <c r="AH794" s="28"/>
      <c r="AI794" s="28"/>
      <c r="AJ794" s="28"/>
      <c r="AK794" s="28"/>
      <c r="AL794" s="18"/>
      <c r="AM794" s="18"/>
      <c r="AN794" s="18"/>
      <c r="AO794" s="227"/>
      <c r="AP794" s="212"/>
      <c r="AQ794" s="212"/>
      <c r="AR794" s="212"/>
      <c r="AS794" s="84"/>
      <c r="AT794" s="84"/>
      <c r="AU794" s="85"/>
      <c r="AV794" s="94"/>
      <c r="AW794" s="94"/>
      <c r="AX794" s="94"/>
      <c r="AY794" s="94"/>
      <c r="AZ794" s="94"/>
      <c r="BA794" s="94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</row>
    <row r="795" ht="12.75" customHeight="1">
      <c r="A795" s="18"/>
      <c r="B795" s="18"/>
      <c r="C795" s="1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9"/>
      <c r="R795" s="28"/>
      <c r="S795" s="28"/>
      <c r="T795" s="28"/>
      <c r="U795" s="28"/>
      <c r="V795" s="70"/>
      <c r="W795" s="70"/>
      <c r="X795" s="149"/>
      <c r="Y795" s="28"/>
      <c r="Z795" s="28"/>
      <c r="AA795" s="77"/>
      <c r="AB795" s="77"/>
      <c r="AC795" s="28"/>
      <c r="AD795" s="74"/>
      <c r="AE795" s="36"/>
      <c r="AF795" s="28"/>
      <c r="AG795" s="28"/>
      <c r="AH795" s="28"/>
      <c r="AI795" s="28"/>
      <c r="AJ795" s="28"/>
      <c r="AK795" s="28"/>
      <c r="AL795" s="18"/>
      <c r="AM795" s="18"/>
      <c r="AN795" s="18"/>
      <c r="AO795" s="227"/>
      <c r="AP795" s="212"/>
      <c r="AQ795" s="212"/>
      <c r="AR795" s="212"/>
      <c r="AS795" s="84"/>
      <c r="AT795" s="84"/>
      <c r="AU795" s="85"/>
      <c r="AV795" s="94"/>
      <c r="AW795" s="94"/>
      <c r="AX795" s="94"/>
      <c r="AY795" s="94"/>
      <c r="AZ795" s="94"/>
      <c r="BA795" s="94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</row>
    <row r="796" ht="12.75" customHeight="1">
      <c r="A796" s="18"/>
      <c r="B796" s="18"/>
      <c r="C796" s="1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9"/>
      <c r="R796" s="28"/>
      <c r="S796" s="28"/>
      <c r="T796" s="28"/>
      <c r="U796" s="28"/>
      <c r="V796" s="70"/>
      <c r="W796" s="70"/>
      <c r="X796" s="149"/>
      <c r="Y796" s="28"/>
      <c r="Z796" s="28"/>
      <c r="AA796" s="77"/>
      <c r="AB796" s="77"/>
      <c r="AC796" s="28"/>
      <c r="AD796" s="74"/>
      <c r="AE796" s="36"/>
      <c r="AF796" s="28"/>
      <c r="AG796" s="28"/>
      <c r="AH796" s="28"/>
      <c r="AI796" s="28"/>
      <c r="AJ796" s="28"/>
      <c r="AK796" s="28"/>
      <c r="AL796" s="18"/>
      <c r="AM796" s="18"/>
      <c r="AN796" s="18"/>
      <c r="AO796" s="227"/>
      <c r="AP796" s="212"/>
      <c r="AQ796" s="212"/>
      <c r="AR796" s="212"/>
      <c r="AS796" s="84"/>
      <c r="AT796" s="84"/>
      <c r="AU796" s="85"/>
      <c r="AV796" s="94"/>
      <c r="AW796" s="94"/>
      <c r="AX796" s="94"/>
      <c r="AY796" s="94"/>
      <c r="AZ796" s="94"/>
      <c r="BA796" s="94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</row>
    <row r="797" ht="12.75" customHeight="1">
      <c r="A797" s="18"/>
      <c r="B797" s="18"/>
      <c r="C797" s="1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9"/>
      <c r="R797" s="28"/>
      <c r="S797" s="28"/>
      <c r="T797" s="28"/>
      <c r="U797" s="28"/>
      <c r="V797" s="70"/>
      <c r="W797" s="70"/>
      <c r="X797" s="149"/>
      <c r="Y797" s="28"/>
      <c r="Z797" s="28"/>
      <c r="AA797" s="77"/>
      <c r="AB797" s="77"/>
      <c r="AC797" s="28"/>
      <c r="AD797" s="74"/>
      <c r="AE797" s="36"/>
      <c r="AF797" s="28"/>
      <c r="AG797" s="28"/>
      <c r="AH797" s="28"/>
      <c r="AI797" s="28"/>
      <c r="AJ797" s="28"/>
      <c r="AK797" s="28"/>
      <c r="AL797" s="18"/>
      <c r="AM797" s="18"/>
      <c r="AN797" s="18"/>
      <c r="AO797" s="227"/>
      <c r="AP797" s="212"/>
      <c r="AQ797" s="212"/>
      <c r="AR797" s="212"/>
      <c r="AS797" s="84"/>
      <c r="AT797" s="84"/>
      <c r="AU797" s="85"/>
      <c r="AV797" s="94"/>
      <c r="AW797" s="94"/>
      <c r="AX797" s="94"/>
      <c r="AY797" s="94"/>
      <c r="AZ797" s="94"/>
      <c r="BA797" s="94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</row>
    <row r="798" ht="12.75" customHeight="1">
      <c r="A798" s="18"/>
      <c r="B798" s="18"/>
      <c r="C798" s="1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9"/>
      <c r="R798" s="28"/>
      <c r="S798" s="28"/>
      <c r="T798" s="28"/>
      <c r="U798" s="28"/>
      <c r="V798" s="70"/>
      <c r="W798" s="70"/>
      <c r="X798" s="149"/>
      <c r="Y798" s="28"/>
      <c r="Z798" s="28"/>
      <c r="AA798" s="77"/>
      <c r="AB798" s="77"/>
      <c r="AC798" s="28"/>
      <c r="AD798" s="74"/>
      <c r="AE798" s="36"/>
      <c r="AF798" s="28"/>
      <c r="AG798" s="28"/>
      <c r="AH798" s="28"/>
      <c r="AI798" s="28"/>
      <c r="AJ798" s="28"/>
      <c r="AK798" s="28"/>
      <c r="AL798" s="18"/>
      <c r="AM798" s="18"/>
      <c r="AN798" s="18"/>
      <c r="AO798" s="227"/>
      <c r="AP798" s="212"/>
      <c r="AQ798" s="212"/>
      <c r="AR798" s="212"/>
      <c r="AS798" s="84"/>
      <c r="AT798" s="84"/>
      <c r="AU798" s="85"/>
      <c r="AV798" s="94"/>
      <c r="AW798" s="94"/>
      <c r="AX798" s="94"/>
      <c r="AY798" s="94"/>
      <c r="AZ798" s="94"/>
      <c r="BA798" s="94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</row>
    <row r="799" ht="12.75" customHeight="1">
      <c r="A799" s="18"/>
      <c r="B799" s="18"/>
      <c r="C799" s="1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9"/>
      <c r="R799" s="28"/>
      <c r="S799" s="28"/>
      <c r="T799" s="28"/>
      <c r="U799" s="28"/>
      <c r="V799" s="70"/>
      <c r="W799" s="70"/>
      <c r="X799" s="149"/>
      <c r="Y799" s="28"/>
      <c r="Z799" s="28"/>
      <c r="AA799" s="77"/>
      <c r="AB799" s="77"/>
      <c r="AC799" s="28"/>
      <c r="AD799" s="74"/>
      <c r="AE799" s="36"/>
      <c r="AF799" s="28"/>
      <c r="AG799" s="28"/>
      <c r="AH799" s="28"/>
      <c r="AI799" s="28"/>
      <c r="AJ799" s="28"/>
      <c r="AK799" s="28"/>
      <c r="AL799" s="18"/>
      <c r="AM799" s="18"/>
      <c r="AN799" s="18"/>
      <c r="AO799" s="227"/>
      <c r="AP799" s="212"/>
      <c r="AQ799" s="212"/>
      <c r="AR799" s="212"/>
      <c r="AS799" s="84"/>
      <c r="AT799" s="84"/>
      <c r="AU799" s="85"/>
      <c r="AV799" s="94"/>
      <c r="AW799" s="94"/>
      <c r="AX799" s="94"/>
      <c r="AY799" s="94"/>
      <c r="AZ799" s="94"/>
      <c r="BA799" s="94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</row>
    <row r="800" ht="12.75" customHeight="1">
      <c r="A800" s="18"/>
      <c r="B800" s="18"/>
      <c r="C800" s="1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9"/>
      <c r="R800" s="28"/>
      <c r="S800" s="28"/>
      <c r="T800" s="28"/>
      <c r="U800" s="28"/>
      <c r="V800" s="70"/>
      <c r="W800" s="70"/>
      <c r="X800" s="149"/>
      <c r="Y800" s="28"/>
      <c r="Z800" s="28"/>
      <c r="AA800" s="77"/>
      <c r="AB800" s="77"/>
      <c r="AC800" s="28"/>
      <c r="AD800" s="74"/>
      <c r="AE800" s="36"/>
      <c r="AF800" s="28"/>
      <c r="AG800" s="28"/>
      <c r="AH800" s="28"/>
      <c r="AI800" s="28"/>
      <c r="AJ800" s="28"/>
      <c r="AK800" s="28"/>
      <c r="AL800" s="18"/>
      <c r="AM800" s="18"/>
      <c r="AN800" s="18"/>
      <c r="AO800" s="227"/>
      <c r="AP800" s="212"/>
      <c r="AQ800" s="212"/>
      <c r="AR800" s="212"/>
      <c r="AS800" s="84"/>
      <c r="AT800" s="84"/>
      <c r="AU800" s="85"/>
      <c r="AV800" s="94"/>
      <c r="AW800" s="94"/>
      <c r="AX800" s="94"/>
      <c r="AY800" s="94"/>
      <c r="AZ800" s="94"/>
      <c r="BA800" s="94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</row>
    <row r="801" ht="12.75" customHeight="1">
      <c r="A801" s="18"/>
      <c r="B801" s="18"/>
      <c r="C801" s="1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9"/>
      <c r="R801" s="28"/>
      <c r="S801" s="28"/>
      <c r="T801" s="28"/>
      <c r="U801" s="28"/>
      <c r="V801" s="70"/>
      <c r="W801" s="70"/>
      <c r="X801" s="149"/>
      <c r="Y801" s="28"/>
      <c r="Z801" s="28"/>
      <c r="AA801" s="77"/>
      <c r="AB801" s="77"/>
      <c r="AC801" s="28"/>
      <c r="AD801" s="74"/>
      <c r="AE801" s="36"/>
      <c r="AF801" s="28"/>
      <c r="AG801" s="28"/>
      <c r="AH801" s="28"/>
      <c r="AI801" s="28"/>
      <c r="AJ801" s="28"/>
      <c r="AK801" s="28"/>
      <c r="AL801" s="18"/>
      <c r="AM801" s="18"/>
      <c r="AN801" s="18"/>
      <c r="AO801" s="227"/>
      <c r="AP801" s="212"/>
      <c r="AQ801" s="212"/>
      <c r="AR801" s="212"/>
      <c r="AS801" s="84"/>
      <c r="AT801" s="84"/>
      <c r="AU801" s="85"/>
      <c r="AV801" s="94"/>
      <c r="AW801" s="94"/>
      <c r="AX801" s="94"/>
      <c r="AY801" s="94"/>
      <c r="AZ801" s="94"/>
      <c r="BA801" s="94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</row>
    <row r="802" ht="12.75" customHeight="1">
      <c r="A802" s="18"/>
      <c r="B802" s="18"/>
      <c r="C802" s="1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9"/>
      <c r="R802" s="28"/>
      <c r="S802" s="28"/>
      <c r="T802" s="28"/>
      <c r="U802" s="28"/>
      <c r="V802" s="70"/>
      <c r="W802" s="70"/>
      <c r="X802" s="149"/>
      <c r="Y802" s="28"/>
      <c r="Z802" s="28"/>
      <c r="AA802" s="77"/>
      <c r="AB802" s="77"/>
      <c r="AC802" s="28"/>
      <c r="AD802" s="74"/>
      <c r="AE802" s="36"/>
      <c r="AF802" s="28"/>
      <c r="AG802" s="28"/>
      <c r="AH802" s="28"/>
      <c r="AI802" s="28"/>
      <c r="AJ802" s="28"/>
      <c r="AK802" s="28"/>
      <c r="AL802" s="18"/>
      <c r="AM802" s="18"/>
      <c r="AN802" s="18"/>
      <c r="AO802" s="227"/>
      <c r="AP802" s="212"/>
      <c r="AQ802" s="212"/>
      <c r="AR802" s="212"/>
      <c r="AS802" s="84"/>
      <c r="AT802" s="84"/>
      <c r="AU802" s="85"/>
      <c r="AV802" s="94"/>
      <c r="AW802" s="94"/>
      <c r="AX802" s="94"/>
      <c r="AY802" s="94"/>
      <c r="AZ802" s="94"/>
      <c r="BA802" s="94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</row>
    <row r="803" ht="12.75" customHeight="1">
      <c r="A803" s="18"/>
      <c r="B803" s="18"/>
      <c r="C803" s="1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9"/>
      <c r="R803" s="28"/>
      <c r="S803" s="28"/>
      <c r="T803" s="28"/>
      <c r="U803" s="28"/>
      <c r="V803" s="70"/>
      <c r="W803" s="70"/>
      <c r="X803" s="149"/>
      <c r="Y803" s="28"/>
      <c r="Z803" s="28"/>
      <c r="AA803" s="77"/>
      <c r="AB803" s="77"/>
      <c r="AC803" s="28"/>
      <c r="AD803" s="74"/>
      <c r="AE803" s="36"/>
      <c r="AF803" s="28"/>
      <c r="AG803" s="28"/>
      <c r="AH803" s="28"/>
      <c r="AI803" s="28"/>
      <c r="AJ803" s="28"/>
      <c r="AK803" s="28"/>
      <c r="AL803" s="18"/>
      <c r="AM803" s="18"/>
      <c r="AN803" s="18"/>
      <c r="AO803" s="227"/>
      <c r="AP803" s="212"/>
      <c r="AQ803" s="212"/>
      <c r="AR803" s="212"/>
      <c r="AS803" s="84"/>
      <c r="AT803" s="84"/>
      <c r="AU803" s="85"/>
      <c r="AV803" s="94"/>
      <c r="AW803" s="94"/>
      <c r="AX803" s="94"/>
      <c r="AY803" s="94"/>
      <c r="AZ803" s="94"/>
      <c r="BA803" s="94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</row>
    <row r="804" ht="12.75" customHeight="1">
      <c r="A804" s="18"/>
      <c r="B804" s="18"/>
      <c r="C804" s="1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9"/>
      <c r="R804" s="28"/>
      <c r="S804" s="28"/>
      <c r="T804" s="28"/>
      <c r="U804" s="28"/>
      <c r="V804" s="70"/>
      <c r="W804" s="70"/>
      <c r="X804" s="149"/>
      <c r="Y804" s="28"/>
      <c r="Z804" s="28"/>
      <c r="AA804" s="77"/>
      <c r="AB804" s="77"/>
      <c r="AC804" s="28"/>
      <c r="AD804" s="74"/>
      <c r="AE804" s="36"/>
      <c r="AF804" s="28"/>
      <c r="AG804" s="28"/>
      <c r="AH804" s="28"/>
      <c r="AI804" s="28"/>
      <c r="AJ804" s="28"/>
      <c r="AK804" s="28"/>
      <c r="AL804" s="18"/>
      <c r="AM804" s="18"/>
      <c r="AN804" s="18"/>
      <c r="AO804" s="227"/>
      <c r="AP804" s="212"/>
      <c r="AQ804" s="212"/>
      <c r="AR804" s="212"/>
      <c r="AS804" s="84"/>
      <c r="AT804" s="84"/>
      <c r="AU804" s="85"/>
      <c r="AV804" s="94"/>
      <c r="AW804" s="94"/>
      <c r="AX804" s="94"/>
      <c r="AY804" s="94"/>
      <c r="AZ804" s="94"/>
      <c r="BA804" s="94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</row>
    <row r="805" ht="12.75" customHeight="1">
      <c r="A805" s="18"/>
      <c r="B805" s="18"/>
      <c r="C805" s="1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9"/>
      <c r="R805" s="28"/>
      <c r="S805" s="28"/>
      <c r="T805" s="28"/>
      <c r="U805" s="28"/>
      <c r="V805" s="70"/>
      <c r="W805" s="70"/>
      <c r="X805" s="149"/>
      <c r="Y805" s="28"/>
      <c r="Z805" s="28"/>
      <c r="AA805" s="77"/>
      <c r="AB805" s="77"/>
      <c r="AC805" s="28"/>
      <c r="AD805" s="74"/>
      <c r="AE805" s="36"/>
      <c r="AF805" s="28"/>
      <c r="AG805" s="28"/>
      <c r="AH805" s="28"/>
      <c r="AI805" s="28"/>
      <c r="AJ805" s="28"/>
      <c r="AK805" s="28"/>
      <c r="AL805" s="18"/>
      <c r="AM805" s="18"/>
      <c r="AN805" s="18"/>
      <c r="AO805" s="227"/>
      <c r="AP805" s="212"/>
      <c r="AQ805" s="212"/>
      <c r="AR805" s="212"/>
      <c r="AS805" s="84"/>
      <c r="AT805" s="84"/>
      <c r="AU805" s="85"/>
      <c r="AV805" s="94"/>
      <c r="AW805" s="94"/>
      <c r="AX805" s="94"/>
      <c r="AY805" s="94"/>
      <c r="AZ805" s="94"/>
      <c r="BA805" s="94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</row>
    <row r="806" ht="12.75" customHeight="1">
      <c r="A806" s="18"/>
      <c r="B806" s="18"/>
      <c r="C806" s="1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9"/>
      <c r="R806" s="28"/>
      <c r="S806" s="28"/>
      <c r="T806" s="28"/>
      <c r="U806" s="28"/>
      <c r="V806" s="70"/>
      <c r="W806" s="70"/>
      <c r="X806" s="149"/>
      <c r="Y806" s="28"/>
      <c r="Z806" s="28"/>
      <c r="AA806" s="77"/>
      <c r="AB806" s="77"/>
      <c r="AC806" s="28"/>
      <c r="AD806" s="74"/>
      <c r="AE806" s="36"/>
      <c r="AF806" s="28"/>
      <c r="AG806" s="28"/>
      <c r="AH806" s="28"/>
      <c r="AI806" s="28"/>
      <c r="AJ806" s="28"/>
      <c r="AK806" s="28"/>
      <c r="AL806" s="18"/>
      <c r="AM806" s="18"/>
      <c r="AN806" s="18"/>
      <c r="AO806" s="227"/>
      <c r="AP806" s="212"/>
      <c r="AQ806" s="212"/>
      <c r="AR806" s="212"/>
      <c r="AS806" s="84"/>
      <c r="AT806" s="84"/>
      <c r="AU806" s="85"/>
      <c r="AV806" s="94"/>
      <c r="AW806" s="94"/>
      <c r="AX806" s="94"/>
      <c r="AY806" s="94"/>
      <c r="AZ806" s="94"/>
      <c r="BA806" s="94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</row>
    <row r="807" ht="12.75" customHeight="1">
      <c r="A807" s="18"/>
      <c r="B807" s="18"/>
      <c r="C807" s="1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9"/>
      <c r="R807" s="28"/>
      <c r="S807" s="28"/>
      <c r="T807" s="28"/>
      <c r="U807" s="28"/>
      <c r="V807" s="70"/>
      <c r="W807" s="70"/>
      <c r="X807" s="149"/>
      <c r="Y807" s="28"/>
      <c r="Z807" s="28"/>
      <c r="AA807" s="77"/>
      <c r="AB807" s="77"/>
      <c r="AC807" s="28"/>
      <c r="AD807" s="74"/>
      <c r="AE807" s="36"/>
      <c r="AF807" s="28"/>
      <c r="AG807" s="28"/>
      <c r="AH807" s="28"/>
      <c r="AI807" s="28"/>
      <c r="AJ807" s="28"/>
      <c r="AK807" s="28"/>
      <c r="AL807" s="18"/>
      <c r="AM807" s="18"/>
      <c r="AN807" s="18"/>
      <c r="AO807" s="227"/>
      <c r="AP807" s="212"/>
      <c r="AQ807" s="212"/>
      <c r="AR807" s="212"/>
      <c r="AS807" s="84"/>
      <c r="AT807" s="84"/>
      <c r="AU807" s="85"/>
      <c r="AV807" s="94"/>
      <c r="AW807" s="94"/>
      <c r="AX807" s="94"/>
      <c r="AY807" s="94"/>
      <c r="AZ807" s="94"/>
      <c r="BA807" s="94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</row>
    <row r="808" ht="12.75" customHeight="1">
      <c r="A808" s="18"/>
      <c r="B808" s="18"/>
      <c r="C808" s="1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9"/>
      <c r="R808" s="28"/>
      <c r="S808" s="28"/>
      <c r="T808" s="28"/>
      <c r="U808" s="28"/>
      <c r="V808" s="70"/>
      <c r="W808" s="70"/>
      <c r="X808" s="149"/>
      <c r="Y808" s="28"/>
      <c r="Z808" s="28"/>
      <c r="AA808" s="77"/>
      <c r="AB808" s="77"/>
      <c r="AC808" s="28"/>
      <c r="AD808" s="74"/>
      <c r="AE808" s="36"/>
      <c r="AF808" s="28"/>
      <c r="AG808" s="28"/>
      <c r="AH808" s="28"/>
      <c r="AI808" s="28"/>
      <c r="AJ808" s="28"/>
      <c r="AK808" s="28"/>
      <c r="AL808" s="18"/>
      <c r="AM808" s="18"/>
      <c r="AN808" s="18"/>
      <c r="AO808" s="227"/>
      <c r="AP808" s="212"/>
      <c r="AQ808" s="212"/>
      <c r="AR808" s="212"/>
      <c r="AS808" s="84"/>
      <c r="AT808" s="84"/>
      <c r="AU808" s="85"/>
      <c r="AV808" s="94"/>
      <c r="AW808" s="94"/>
      <c r="AX808" s="94"/>
      <c r="AY808" s="94"/>
      <c r="AZ808" s="94"/>
      <c r="BA808" s="94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</row>
    <row r="809" ht="12.75" customHeight="1">
      <c r="A809" s="18"/>
      <c r="B809" s="18"/>
      <c r="C809" s="1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9"/>
      <c r="R809" s="28"/>
      <c r="S809" s="28"/>
      <c r="T809" s="28"/>
      <c r="U809" s="28"/>
      <c r="V809" s="70"/>
      <c r="W809" s="70"/>
      <c r="X809" s="149"/>
      <c r="Y809" s="28"/>
      <c r="Z809" s="28"/>
      <c r="AA809" s="77"/>
      <c r="AB809" s="77"/>
      <c r="AC809" s="28"/>
      <c r="AD809" s="74"/>
      <c r="AE809" s="36"/>
      <c r="AF809" s="28"/>
      <c r="AG809" s="28"/>
      <c r="AH809" s="28"/>
      <c r="AI809" s="28"/>
      <c r="AJ809" s="28"/>
      <c r="AK809" s="28"/>
      <c r="AL809" s="18"/>
      <c r="AM809" s="18"/>
      <c r="AN809" s="18"/>
      <c r="AO809" s="227"/>
      <c r="AP809" s="212"/>
      <c r="AQ809" s="212"/>
      <c r="AR809" s="212"/>
      <c r="AS809" s="84"/>
      <c r="AT809" s="84"/>
      <c r="AU809" s="85"/>
      <c r="AV809" s="94"/>
      <c r="AW809" s="94"/>
      <c r="AX809" s="94"/>
      <c r="AY809" s="94"/>
      <c r="AZ809" s="94"/>
      <c r="BA809" s="94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</row>
    <row r="810" ht="12.75" customHeight="1">
      <c r="A810" s="18"/>
      <c r="B810" s="18"/>
      <c r="C810" s="1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9"/>
      <c r="R810" s="28"/>
      <c r="S810" s="28"/>
      <c r="T810" s="28"/>
      <c r="U810" s="28"/>
      <c r="V810" s="70"/>
      <c r="W810" s="70"/>
      <c r="X810" s="149"/>
      <c r="Y810" s="28"/>
      <c r="Z810" s="28"/>
      <c r="AA810" s="77"/>
      <c r="AB810" s="77"/>
      <c r="AC810" s="28"/>
      <c r="AD810" s="74"/>
      <c r="AE810" s="36"/>
      <c r="AF810" s="28"/>
      <c r="AG810" s="28"/>
      <c r="AH810" s="28"/>
      <c r="AI810" s="28"/>
      <c r="AJ810" s="28"/>
      <c r="AK810" s="28"/>
      <c r="AL810" s="18"/>
      <c r="AM810" s="18"/>
      <c r="AN810" s="18"/>
      <c r="AO810" s="227"/>
      <c r="AP810" s="212"/>
      <c r="AQ810" s="212"/>
      <c r="AR810" s="212"/>
      <c r="AS810" s="84"/>
      <c r="AT810" s="84"/>
      <c r="AU810" s="85"/>
      <c r="AV810" s="94"/>
      <c r="AW810" s="94"/>
      <c r="AX810" s="94"/>
      <c r="AY810" s="94"/>
      <c r="AZ810" s="94"/>
      <c r="BA810" s="94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</row>
    <row r="811" ht="12.75" customHeight="1">
      <c r="A811" s="18"/>
      <c r="B811" s="18"/>
      <c r="C811" s="1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9"/>
      <c r="R811" s="28"/>
      <c r="S811" s="28"/>
      <c r="T811" s="28"/>
      <c r="U811" s="28"/>
      <c r="V811" s="70"/>
      <c r="W811" s="70"/>
      <c r="X811" s="149"/>
      <c r="Y811" s="28"/>
      <c r="Z811" s="28"/>
      <c r="AA811" s="77"/>
      <c r="AB811" s="77"/>
      <c r="AC811" s="28"/>
      <c r="AD811" s="74"/>
      <c r="AE811" s="36"/>
      <c r="AF811" s="28"/>
      <c r="AG811" s="28"/>
      <c r="AH811" s="28"/>
      <c r="AI811" s="28"/>
      <c r="AJ811" s="28"/>
      <c r="AK811" s="28"/>
      <c r="AL811" s="18"/>
      <c r="AM811" s="18"/>
      <c r="AN811" s="18"/>
      <c r="AO811" s="227"/>
      <c r="AP811" s="212"/>
      <c r="AQ811" s="212"/>
      <c r="AR811" s="212"/>
      <c r="AS811" s="84"/>
      <c r="AT811" s="84"/>
      <c r="AU811" s="85"/>
      <c r="AV811" s="94"/>
      <c r="AW811" s="94"/>
      <c r="AX811" s="94"/>
      <c r="AY811" s="94"/>
      <c r="AZ811" s="94"/>
      <c r="BA811" s="94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</row>
    <row r="812" ht="12.75" customHeight="1">
      <c r="A812" s="18"/>
      <c r="B812" s="18"/>
      <c r="C812" s="1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9"/>
      <c r="R812" s="28"/>
      <c r="S812" s="28"/>
      <c r="T812" s="28"/>
      <c r="U812" s="28"/>
      <c r="V812" s="70"/>
      <c r="W812" s="70"/>
      <c r="X812" s="149"/>
      <c r="Y812" s="28"/>
      <c r="Z812" s="28"/>
      <c r="AA812" s="77"/>
      <c r="AB812" s="77"/>
      <c r="AC812" s="28"/>
      <c r="AD812" s="74"/>
      <c r="AE812" s="36"/>
      <c r="AF812" s="28"/>
      <c r="AG812" s="28"/>
      <c r="AH812" s="28"/>
      <c r="AI812" s="28"/>
      <c r="AJ812" s="28"/>
      <c r="AK812" s="28"/>
      <c r="AL812" s="18"/>
      <c r="AM812" s="18"/>
      <c r="AN812" s="18"/>
      <c r="AO812" s="227"/>
      <c r="AP812" s="212"/>
      <c r="AQ812" s="212"/>
      <c r="AR812" s="212"/>
      <c r="AS812" s="84"/>
      <c r="AT812" s="84"/>
      <c r="AU812" s="85"/>
      <c r="AV812" s="94"/>
      <c r="AW812" s="94"/>
      <c r="AX812" s="94"/>
      <c r="AY812" s="94"/>
      <c r="AZ812" s="94"/>
      <c r="BA812" s="94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</row>
    <row r="813" ht="12.75" customHeight="1">
      <c r="A813" s="18"/>
      <c r="B813" s="18"/>
      <c r="C813" s="1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9"/>
      <c r="R813" s="28"/>
      <c r="S813" s="28"/>
      <c r="T813" s="28"/>
      <c r="U813" s="28"/>
      <c r="V813" s="70"/>
      <c r="W813" s="70"/>
      <c r="X813" s="149"/>
      <c r="Y813" s="28"/>
      <c r="Z813" s="28"/>
      <c r="AA813" s="77"/>
      <c r="AB813" s="77"/>
      <c r="AC813" s="28"/>
      <c r="AD813" s="74"/>
      <c r="AE813" s="36"/>
      <c r="AF813" s="28"/>
      <c r="AG813" s="28"/>
      <c r="AH813" s="28"/>
      <c r="AI813" s="28"/>
      <c r="AJ813" s="28"/>
      <c r="AK813" s="28"/>
      <c r="AL813" s="18"/>
      <c r="AM813" s="18"/>
      <c r="AN813" s="18"/>
      <c r="AO813" s="227"/>
      <c r="AP813" s="212"/>
      <c r="AQ813" s="212"/>
      <c r="AR813" s="212"/>
      <c r="AS813" s="84"/>
      <c r="AT813" s="84"/>
      <c r="AU813" s="85"/>
      <c r="AV813" s="94"/>
      <c r="AW813" s="94"/>
      <c r="AX813" s="94"/>
      <c r="AY813" s="94"/>
      <c r="AZ813" s="94"/>
      <c r="BA813" s="94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</row>
    <row r="814" ht="12.75" customHeight="1">
      <c r="A814" s="18"/>
      <c r="B814" s="18"/>
      <c r="C814" s="1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9"/>
      <c r="R814" s="28"/>
      <c r="S814" s="28"/>
      <c r="T814" s="28"/>
      <c r="U814" s="28"/>
      <c r="V814" s="70"/>
      <c r="W814" s="70"/>
      <c r="X814" s="149"/>
      <c r="Y814" s="28"/>
      <c r="Z814" s="28"/>
      <c r="AA814" s="77"/>
      <c r="AB814" s="77"/>
      <c r="AC814" s="28"/>
      <c r="AD814" s="74"/>
      <c r="AE814" s="36"/>
      <c r="AF814" s="28"/>
      <c r="AG814" s="28"/>
      <c r="AH814" s="28"/>
      <c r="AI814" s="28"/>
      <c r="AJ814" s="28"/>
      <c r="AK814" s="28"/>
      <c r="AL814" s="18"/>
      <c r="AM814" s="18"/>
      <c r="AN814" s="18"/>
      <c r="AO814" s="227"/>
      <c r="AP814" s="212"/>
      <c r="AQ814" s="212"/>
      <c r="AR814" s="212"/>
      <c r="AS814" s="84"/>
      <c r="AT814" s="84"/>
      <c r="AU814" s="85"/>
      <c r="AV814" s="94"/>
      <c r="AW814" s="94"/>
      <c r="AX814" s="94"/>
      <c r="AY814" s="94"/>
      <c r="AZ814" s="94"/>
      <c r="BA814" s="94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</row>
    <row r="815" ht="12.75" customHeight="1">
      <c r="A815" s="18"/>
      <c r="B815" s="18"/>
      <c r="C815" s="1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9"/>
      <c r="R815" s="28"/>
      <c r="S815" s="28"/>
      <c r="T815" s="28"/>
      <c r="U815" s="28"/>
      <c r="V815" s="70"/>
      <c r="W815" s="70"/>
      <c r="X815" s="149"/>
      <c r="Y815" s="28"/>
      <c r="Z815" s="28"/>
      <c r="AA815" s="77"/>
      <c r="AB815" s="77"/>
      <c r="AC815" s="28"/>
      <c r="AD815" s="74"/>
      <c r="AE815" s="36"/>
      <c r="AF815" s="28"/>
      <c r="AG815" s="28"/>
      <c r="AH815" s="28"/>
      <c r="AI815" s="28"/>
      <c r="AJ815" s="28"/>
      <c r="AK815" s="28"/>
      <c r="AL815" s="18"/>
      <c r="AM815" s="18"/>
      <c r="AN815" s="18"/>
      <c r="AO815" s="227"/>
      <c r="AP815" s="212"/>
      <c r="AQ815" s="212"/>
      <c r="AR815" s="212"/>
      <c r="AS815" s="84"/>
      <c r="AT815" s="84"/>
      <c r="AU815" s="85"/>
      <c r="AV815" s="94"/>
      <c r="AW815" s="94"/>
      <c r="AX815" s="94"/>
      <c r="AY815" s="94"/>
      <c r="AZ815" s="94"/>
      <c r="BA815" s="94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</row>
    <row r="816" ht="12.75" customHeight="1">
      <c r="A816" s="18"/>
      <c r="B816" s="18"/>
      <c r="C816" s="1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9"/>
      <c r="R816" s="28"/>
      <c r="S816" s="28"/>
      <c r="T816" s="28"/>
      <c r="U816" s="28"/>
      <c r="V816" s="70"/>
      <c r="W816" s="70"/>
      <c r="X816" s="149"/>
      <c r="Y816" s="28"/>
      <c r="Z816" s="28"/>
      <c r="AA816" s="77"/>
      <c r="AB816" s="77"/>
      <c r="AC816" s="28"/>
      <c r="AD816" s="74"/>
      <c r="AE816" s="36"/>
      <c r="AF816" s="28"/>
      <c r="AG816" s="28"/>
      <c r="AH816" s="28"/>
      <c r="AI816" s="28"/>
      <c r="AJ816" s="28"/>
      <c r="AK816" s="28"/>
      <c r="AL816" s="18"/>
      <c r="AM816" s="18"/>
      <c r="AN816" s="18"/>
      <c r="AO816" s="227"/>
      <c r="AP816" s="212"/>
      <c r="AQ816" s="212"/>
      <c r="AR816" s="212"/>
      <c r="AS816" s="84"/>
      <c r="AT816" s="84"/>
      <c r="AU816" s="85"/>
      <c r="AV816" s="94"/>
      <c r="AW816" s="94"/>
      <c r="AX816" s="94"/>
      <c r="AY816" s="94"/>
      <c r="AZ816" s="94"/>
      <c r="BA816" s="94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</row>
    <row r="817" ht="12.75" customHeight="1">
      <c r="A817" s="18"/>
      <c r="B817" s="18"/>
      <c r="C817" s="1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9"/>
      <c r="R817" s="28"/>
      <c r="S817" s="28"/>
      <c r="T817" s="28"/>
      <c r="U817" s="28"/>
      <c r="V817" s="70"/>
      <c r="W817" s="70"/>
      <c r="X817" s="149"/>
      <c r="Y817" s="28"/>
      <c r="Z817" s="28"/>
      <c r="AA817" s="77"/>
      <c r="AB817" s="77"/>
      <c r="AC817" s="28"/>
      <c r="AD817" s="74"/>
      <c r="AE817" s="36"/>
      <c r="AF817" s="28"/>
      <c r="AG817" s="28"/>
      <c r="AH817" s="28"/>
      <c r="AI817" s="28"/>
      <c r="AJ817" s="28"/>
      <c r="AK817" s="28"/>
      <c r="AL817" s="18"/>
      <c r="AM817" s="18"/>
      <c r="AN817" s="18"/>
      <c r="AO817" s="227"/>
      <c r="AP817" s="212"/>
      <c r="AQ817" s="212"/>
      <c r="AR817" s="212"/>
      <c r="AS817" s="84"/>
      <c r="AT817" s="84"/>
      <c r="AU817" s="85"/>
      <c r="AV817" s="94"/>
      <c r="AW817" s="94"/>
      <c r="AX817" s="94"/>
      <c r="AY817" s="94"/>
      <c r="AZ817" s="94"/>
      <c r="BA817" s="94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</row>
    <row r="818" ht="12.75" customHeight="1">
      <c r="A818" s="18"/>
      <c r="B818" s="18"/>
      <c r="C818" s="1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9"/>
      <c r="R818" s="28"/>
      <c r="S818" s="28"/>
      <c r="T818" s="28"/>
      <c r="U818" s="28"/>
      <c r="V818" s="70"/>
      <c r="W818" s="70"/>
      <c r="X818" s="149"/>
      <c r="Y818" s="28"/>
      <c r="Z818" s="28"/>
      <c r="AA818" s="77"/>
      <c r="AB818" s="77"/>
      <c r="AC818" s="28"/>
      <c r="AD818" s="74"/>
      <c r="AE818" s="36"/>
      <c r="AF818" s="28"/>
      <c r="AG818" s="28"/>
      <c r="AH818" s="28"/>
      <c r="AI818" s="28"/>
      <c r="AJ818" s="28"/>
      <c r="AK818" s="28"/>
      <c r="AL818" s="18"/>
      <c r="AM818" s="18"/>
      <c r="AN818" s="18"/>
      <c r="AO818" s="227"/>
      <c r="AP818" s="212"/>
      <c r="AQ818" s="212"/>
      <c r="AR818" s="212"/>
      <c r="AS818" s="84"/>
      <c r="AT818" s="84"/>
      <c r="AU818" s="85"/>
      <c r="AV818" s="94"/>
      <c r="AW818" s="94"/>
      <c r="AX818" s="94"/>
      <c r="AY818" s="94"/>
      <c r="AZ818" s="94"/>
      <c r="BA818" s="94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</row>
    <row r="819" ht="12.75" customHeight="1">
      <c r="A819" s="18"/>
      <c r="B819" s="18"/>
      <c r="C819" s="1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9"/>
      <c r="R819" s="28"/>
      <c r="S819" s="28"/>
      <c r="T819" s="28"/>
      <c r="U819" s="28"/>
      <c r="V819" s="70"/>
      <c r="W819" s="70"/>
      <c r="X819" s="149"/>
      <c r="Y819" s="28"/>
      <c r="Z819" s="28"/>
      <c r="AA819" s="77"/>
      <c r="AB819" s="77"/>
      <c r="AC819" s="28"/>
      <c r="AD819" s="74"/>
      <c r="AE819" s="36"/>
      <c r="AF819" s="28"/>
      <c r="AG819" s="28"/>
      <c r="AH819" s="28"/>
      <c r="AI819" s="28"/>
      <c r="AJ819" s="28"/>
      <c r="AK819" s="28"/>
      <c r="AL819" s="18"/>
      <c r="AM819" s="18"/>
      <c r="AN819" s="18"/>
      <c r="AO819" s="227"/>
      <c r="AP819" s="212"/>
      <c r="AQ819" s="212"/>
      <c r="AR819" s="212"/>
      <c r="AS819" s="84"/>
      <c r="AT819" s="84"/>
      <c r="AU819" s="85"/>
      <c r="AV819" s="94"/>
      <c r="AW819" s="94"/>
      <c r="AX819" s="94"/>
      <c r="AY819" s="94"/>
      <c r="AZ819" s="94"/>
      <c r="BA819" s="94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</row>
    <row r="820" ht="12.75" customHeight="1">
      <c r="A820" s="18"/>
      <c r="B820" s="18"/>
      <c r="C820" s="1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9"/>
      <c r="R820" s="28"/>
      <c r="S820" s="28"/>
      <c r="T820" s="28"/>
      <c r="U820" s="28"/>
      <c r="V820" s="70"/>
      <c r="W820" s="70"/>
      <c r="X820" s="149"/>
      <c r="Y820" s="28"/>
      <c r="Z820" s="28"/>
      <c r="AA820" s="77"/>
      <c r="AB820" s="77"/>
      <c r="AC820" s="28"/>
      <c r="AD820" s="74"/>
      <c r="AE820" s="36"/>
      <c r="AF820" s="28"/>
      <c r="AG820" s="28"/>
      <c r="AH820" s="28"/>
      <c r="AI820" s="28"/>
      <c r="AJ820" s="28"/>
      <c r="AK820" s="28"/>
      <c r="AL820" s="18"/>
      <c r="AM820" s="18"/>
      <c r="AN820" s="18"/>
      <c r="AO820" s="227"/>
      <c r="AP820" s="212"/>
      <c r="AQ820" s="212"/>
      <c r="AR820" s="212"/>
      <c r="AS820" s="84"/>
      <c r="AT820" s="84"/>
      <c r="AU820" s="85"/>
      <c r="AV820" s="94"/>
      <c r="AW820" s="94"/>
      <c r="AX820" s="94"/>
      <c r="AY820" s="94"/>
      <c r="AZ820" s="94"/>
      <c r="BA820" s="94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</row>
    <row r="821" ht="12.75" customHeight="1">
      <c r="A821" s="18"/>
      <c r="B821" s="18"/>
      <c r="C821" s="1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9"/>
      <c r="R821" s="28"/>
      <c r="S821" s="28"/>
      <c r="T821" s="28"/>
      <c r="U821" s="28"/>
      <c r="V821" s="70"/>
      <c r="W821" s="70"/>
      <c r="X821" s="149"/>
      <c r="Y821" s="28"/>
      <c r="Z821" s="28"/>
      <c r="AA821" s="77"/>
      <c r="AB821" s="77"/>
      <c r="AC821" s="28"/>
      <c r="AD821" s="74"/>
      <c r="AE821" s="36"/>
      <c r="AF821" s="28"/>
      <c r="AG821" s="28"/>
      <c r="AH821" s="28"/>
      <c r="AI821" s="28"/>
      <c r="AJ821" s="28"/>
      <c r="AK821" s="28"/>
      <c r="AL821" s="18"/>
      <c r="AM821" s="18"/>
      <c r="AN821" s="18"/>
      <c r="AO821" s="227"/>
      <c r="AP821" s="212"/>
      <c r="AQ821" s="212"/>
      <c r="AR821" s="212"/>
      <c r="AS821" s="84"/>
      <c r="AT821" s="84"/>
      <c r="AU821" s="85"/>
      <c r="AV821" s="94"/>
      <c r="AW821" s="94"/>
      <c r="AX821" s="94"/>
      <c r="AY821" s="94"/>
      <c r="AZ821" s="94"/>
      <c r="BA821" s="94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</row>
    <row r="822" ht="12.75" customHeight="1">
      <c r="A822" s="18"/>
      <c r="B822" s="18"/>
      <c r="C822" s="1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9"/>
      <c r="R822" s="28"/>
      <c r="S822" s="28"/>
      <c r="T822" s="28"/>
      <c r="U822" s="28"/>
      <c r="V822" s="70"/>
      <c r="W822" s="70"/>
      <c r="X822" s="149"/>
      <c r="Y822" s="28"/>
      <c r="Z822" s="28"/>
      <c r="AA822" s="77"/>
      <c r="AB822" s="77"/>
      <c r="AC822" s="28"/>
      <c r="AD822" s="74"/>
      <c r="AE822" s="36"/>
      <c r="AF822" s="28"/>
      <c r="AG822" s="28"/>
      <c r="AH822" s="28"/>
      <c r="AI822" s="28"/>
      <c r="AJ822" s="28"/>
      <c r="AK822" s="28"/>
      <c r="AL822" s="18"/>
      <c r="AM822" s="18"/>
      <c r="AN822" s="18"/>
      <c r="AO822" s="227"/>
      <c r="AP822" s="212"/>
      <c r="AQ822" s="212"/>
      <c r="AR822" s="212"/>
      <c r="AS822" s="84"/>
      <c r="AT822" s="84"/>
      <c r="AU822" s="85"/>
      <c r="AV822" s="94"/>
      <c r="AW822" s="94"/>
      <c r="AX822" s="94"/>
      <c r="AY822" s="94"/>
      <c r="AZ822" s="94"/>
      <c r="BA822" s="94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</row>
    <row r="823" ht="12.75" customHeight="1">
      <c r="A823" s="18"/>
      <c r="B823" s="18"/>
      <c r="C823" s="1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9"/>
      <c r="R823" s="28"/>
      <c r="S823" s="28"/>
      <c r="T823" s="28"/>
      <c r="U823" s="28"/>
      <c r="V823" s="70"/>
      <c r="W823" s="70"/>
      <c r="X823" s="149"/>
      <c r="Y823" s="28"/>
      <c r="Z823" s="28"/>
      <c r="AA823" s="77"/>
      <c r="AB823" s="77"/>
      <c r="AC823" s="28"/>
      <c r="AD823" s="74"/>
      <c r="AE823" s="36"/>
      <c r="AF823" s="28"/>
      <c r="AG823" s="28"/>
      <c r="AH823" s="28"/>
      <c r="AI823" s="28"/>
      <c r="AJ823" s="28"/>
      <c r="AK823" s="28"/>
      <c r="AL823" s="18"/>
      <c r="AM823" s="18"/>
      <c r="AN823" s="18"/>
      <c r="AO823" s="227"/>
      <c r="AP823" s="212"/>
      <c r="AQ823" s="212"/>
      <c r="AR823" s="212"/>
      <c r="AS823" s="84"/>
      <c r="AT823" s="84"/>
      <c r="AU823" s="85"/>
      <c r="AV823" s="94"/>
      <c r="AW823" s="94"/>
      <c r="AX823" s="94"/>
      <c r="AY823" s="94"/>
      <c r="AZ823" s="94"/>
      <c r="BA823" s="94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</row>
    <row r="824" ht="12.75" customHeight="1">
      <c r="A824" s="18"/>
      <c r="B824" s="18"/>
      <c r="C824" s="1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9"/>
      <c r="R824" s="28"/>
      <c r="S824" s="28"/>
      <c r="T824" s="28"/>
      <c r="U824" s="28"/>
      <c r="V824" s="70"/>
      <c r="W824" s="70"/>
      <c r="X824" s="149"/>
      <c r="Y824" s="28"/>
      <c r="Z824" s="28"/>
      <c r="AA824" s="77"/>
      <c r="AB824" s="77"/>
      <c r="AC824" s="28"/>
      <c r="AD824" s="74"/>
      <c r="AE824" s="36"/>
      <c r="AF824" s="28"/>
      <c r="AG824" s="28"/>
      <c r="AH824" s="28"/>
      <c r="AI824" s="28"/>
      <c r="AJ824" s="28"/>
      <c r="AK824" s="28"/>
      <c r="AL824" s="18"/>
      <c r="AM824" s="18"/>
      <c r="AN824" s="18"/>
      <c r="AO824" s="227"/>
      <c r="AP824" s="212"/>
      <c r="AQ824" s="212"/>
      <c r="AR824" s="212"/>
      <c r="AS824" s="84"/>
      <c r="AT824" s="84"/>
      <c r="AU824" s="85"/>
      <c r="AV824" s="94"/>
      <c r="AW824" s="94"/>
      <c r="AX824" s="94"/>
      <c r="AY824" s="94"/>
      <c r="AZ824" s="94"/>
      <c r="BA824" s="94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</row>
    <row r="825" ht="12.75" customHeight="1">
      <c r="A825" s="18"/>
      <c r="B825" s="18"/>
      <c r="C825" s="1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9"/>
      <c r="R825" s="28"/>
      <c r="S825" s="28"/>
      <c r="T825" s="28"/>
      <c r="U825" s="28"/>
      <c r="V825" s="70"/>
      <c r="W825" s="70"/>
      <c r="X825" s="149"/>
      <c r="Y825" s="28"/>
      <c r="Z825" s="28"/>
      <c r="AA825" s="77"/>
      <c r="AB825" s="77"/>
      <c r="AC825" s="28"/>
      <c r="AD825" s="74"/>
      <c r="AE825" s="36"/>
      <c r="AF825" s="28"/>
      <c r="AG825" s="28"/>
      <c r="AH825" s="28"/>
      <c r="AI825" s="28"/>
      <c r="AJ825" s="28"/>
      <c r="AK825" s="28"/>
      <c r="AL825" s="18"/>
      <c r="AM825" s="18"/>
      <c r="AN825" s="18"/>
      <c r="AO825" s="227"/>
      <c r="AP825" s="212"/>
      <c r="AQ825" s="212"/>
      <c r="AR825" s="212"/>
      <c r="AS825" s="84"/>
      <c r="AT825" s="84"/>
      <c r="AU825" s="85"/>
      <c r="AV825" s="94"/>
      <c r="AW825" s="94"/>
      <c r="AX825" s="94"/>
      <c r="AY825" s="94"/>
      <c r="AZ825" s="94"/>
      <c r="BA825" s="94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</row>
    <row r="826" ht="12.75" customHeight="1">
      <c r="A826" s="18"/>
      <c r="B826" s="18"/>
      <c r="C826" s="1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9"/>
      <c r="R826" s="28"/>
      <c r="S826" s="28"/>
      <c r="T826" s="28"/>
      <c r="U826" s="28"/>
      <c r="V826" s="70"/>
      <c r="W826" s="70"/>
      <c r="X826" s="149"/>
      <c r="Y826" s="28"/>
      <c r="Z826" s="28"/>
      <c r="AA826" s="77"/>
      <c r="AB826" s="77"/>
      <c r="AC826" s="28"/>
      <c r="AD826" s="74"/>
      <c r="AE826" s="36"/>
      <c r="AF826" s="28"/>
      <c r="AG826" s="28"/>
      <c r="AH826" s="28"/>
      <c r="AI826" s="28"/>
      <c r="AJ826" s="28"/>
      <c r="AK826" s="28"/>
      <c r="AL826" s="18"/>
      <c r="AM826" s="18"/>
      <c r="AN826" s="18"/>
      <c r="AO826" s="227"/>
      <c r="AP826" s="212"/>
      <c r="AQ826" s="212"/>
      <c r="AR826" s="212"/>
      <c r="AS826" s="84"/>
      <c r="AT826" s="84"/>
      <c r="AU826" s="85"/>
      <c r="AV826" s="94"/>
      <c r="AW826" s="94"/>
      <c r="AX826" s="94"/>
      <c r="AY826" s="94"/>
      <c r="AZ826" s="94"/>
      <c r="BA826" s="94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</row>
    <row r="827" ht="12.75" customHeight="1">
      <c r="A827" s="18"/>
      <c r="B827" s="18"/>
      <c r="C827" s="1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9"/>
      <c r="R827" s="28"/>
      <c r="S827" s="28"/>
      <c r="T827" s="28"/>
      <c r="U827" s="28"/>
      <c r="V827" s="70"/>
      <c r="W827" s="70"/>
      <c r="X827" s="149"/>
      <c r="Y827" s="28"/>
      <c r="Z827" s="28"/>
      <c r="AA827" s="77"/>
      <c r="AB827" s="77"/>
      <c r="AC827" s="28"/>
      <c r="AD827" s="74"/>
      <c r="AE827" s="36"/>
      <c r="AF827" s="28"/>
      <c r="AG827" s="28"/>
      <c r="AH827" s="28"/>
      <c r="AI827" s="28"/>
      <c r="AJ827" s="28"/>
      <c r="AK827" s="28"/>
      <c r="AL827" s="18"/>
      <c r="AM827" s="18"/>
      <c r="AN827" s="18"/>
      <c r="AO827" s="227"/>
      <c r="AP827" s="212"/>
      <c r="AQ827" s="212"/>
      <c r="AR827" s="212"/>
      <c r="AS827" s="84"/>
      <c r="AT827" s="84"/>
      <c r="AU827" s="85"/>
      <c r="AV827" s="94"/>
      <c r="AW827" s="94"/>
      <c r="AX827" s="94"/>
      <c r="AY827" s="94"/>
      <c r="AZ827" s="94"/>
      <c r="BA827" s="94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</row>
    <row r="828" ht="12.75" customHeight="1">
      <c r="A828" s="18"/>
      <c r="B828" s="18"/>
      <c r="C828" s="1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9"/>
      <c r="R828" s="28"/>
      <c r="S828" s="28"/>
      <c r="T828" s="28"/>
      <c r="U828" s="28"/>
      <c r="V828" s="70"/>
      <c r="W828" s="70"/>
      <c r="X828" s="149"/>
      <c r="Y828" s="28"/>
      <c r="Z828" s="28"/>
      <c r="AA828" s="77"/>
      <c r="AB828" s="77"/>
      <c r="AC828" s="28"/>
      <c r="AD828" s="74"/>
      <c r="AE828" s="36"/>
      <c r="AF828" s="28"/>
      <c r="AG828" s="28"/>
      <c r="AH828" s="28"/>
      <c r="AI828" s="28"/>
      <c r="AJ828" s="28"/>
      <c r="AK828" s="28"/>
      <c r="AL828" s="18"/>
      <c r="AM828" s="18"/>
      <c r="AN828" s="18"/>
      <c r="AO828" s="227"/>
      <c r="AP828" s="212"/>
      <c r="AQ828" s="212"/>
      <c r="AR828" s="212"/>
      <c r="AS828" s="84"/>
      <c r="AT828" s="84"/>
      <c r="AU828" s="85"/>
      <c r="AV828" s="94"/>
      <c r="AW828" s="94"/>
      <c r="AX828" s="94"/>
      <c r="AY828" s="94"/>
      <c r="AZ828" s="94"/>
      <c r="BA828" s="94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</row>
    <row r="829" ht="12.75" customHeight="1">
      <c r="A829" s="18"/>
      <c r="B829" s="18"/>
      <c r="C829" s="1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9"/>
      <c r="R829" s="28"/>
      <c r="S829" s="28"/>
      <c r="T829" s="28"/>
      <c r="U829" s="28"/>
      <c r="V829" s="70"/>
      <c r="W829" s="70"/>
      <c r="X829" s="149"/>
      <c r="Y829" s="28"/>
      <c r="Z829" s="28"/>
      <c r="AA829" s="77"/>
      <c r="AB829" s="77"/>
      <c r="AC829" s="28"/>
      <c r="AD829" s="74"/>
      <c r="AE829" s="36"/>
      <c r="AF829" s="28"/>
      <c r="AG829" s="28"/>
      <c r="AH829" s="28"/>
      <c r="AI829" s="28"/>
      <c r="AJ829" s="28"/>
      <c r="AK829" s="28"/>
      <c r="AL829" s="18"/>
      <c r="AM829" s="18"/>
      <c r="AN829" s="18"/>
      <c r="AO829" s="227"/>
      <c r="AP829" s="212"/>
      <c r="AQ829" s="212"/>
      <c r="AR829" s="212"/>
      <c r="AS829" s="84"/>
      <c r="AT829" s="84"/>
      <c r="AU829" s="85"/>
      <c r="AV829" s="94"/>
      <c r="AW829" s="94"/>
      <c r="AX829" s="94"/>
      <c r="AY829" s="94"/>
      <c r="AZ829" s="94"/>
      <c r="BA829" s="94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</row>
    <row r="830" ht="12.75" customHeight="1">
      <c r="A830" s="18"/>
      <c r="B830" s="18"/>
      <c r="C830" s="1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9"/>
      <c r="R830" s="28"/>
      <c r="S830" s="28"/>
      <c r="T830" s="28"/>
      <c r="U830" s="28"/>
      <c r="V830" s="70"/>
      <c r="W830" s="70"/>
      <c r="X830" s="149"/>
      <c r="Y830" s="28"/>
      <c r="Z830" s="28"/>
      <c r="AA830" s="77"/>
      <c r="AB830" s="77"/>
      <c r="AC830" s="28"/>
      <c r="AD830" s="74"/>
      <c r="AE830" s="36"/>
      <c r="AF830" s="28"/>
      <c r="AG830" s="28"/>
      <c r="AH830" s="28"/>
      <c r="AI830" s="28"/>
      <c r="AJ830" s="28"/>
      <c r="AK830" s="28"/>
      <c r="AL830" s="18"/>
      <c r="AM830" s="18"/>
      <c r="AN830" s="18"/>
      <c r="AO830" s="227"/>
      <c r="AP830" s="212"/>
      <c r="AQ830" s="212"/>
      <c r="AR830" s="212"/>
      <c r="AS830" s="84"/>
      <c r="AT830" s="84"/>
      <c r="AU830" s="85"/>
      <c r="AV830" s="94"/>
      <c r="AW830" s="94"/>
      <c r="AX830" s="94"/>
      <c r="AY830" s="94"/>
      <c r="AZ830" s="94"/>
      <c r="BA830" s="94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</row>
    <row r="831" ht="12.75" customHeight="1">
      <c r="A831" s="18"/>
      <c r="B831" s="18"/>
      <c r="C831" s="1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9"/>
      <c r="R831" s="28"/>
      <c r="S831" s="28"/>
      <c r="T831" s="28"/>
      <c r="U831" s="28"/>
      <c r="V831" s="70"/>
      <c r="W831" s="70"/>
      <c r="X831" s="149"/>
      <c r="Y831" s="28"/>
      <c r="Z831" s="28"/>
      <c r="AA831" s="77"/>
      <c r="AB831" s="77"/>
      <c r="AC831" s="28"/>
      <c r="AD831" s="74"/>
      <c r="AE831" s="36"/>
      <c r="AF831" s="28"/>
      <c r="AG831" s="28"/>
      <c r="AH831" s="28"/>
      <c r="AI831" s="28"/>
      <c r="AJ831" s="28"/>
      <c r="AK831" s="28"/>
      <c r="AL831" s="18"/>
      <c r="AM831" s="18"/>
      <c r="AN831" s="18"/>
      <c r="AO831" s="227"/>
      <c r="AP831" s="212"/>
      <c r="AQ831" s="212"/>
      <c r="AR831" s="212"/>
      <c r="AS831" s="84"/>
      <c r="AT831" s="84"/>
      <c r="AU831" s="85"/>
      <c r="AV831" s="94"/>
      <c r="AW831" s="94"/>
      <c r="AX831" s="94"/>
      <c r="AY831" s="94"/>
      <c r="AZ831" s="94"/>
      <c r="BA831" s="94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</row>
    <row r="832" ht="12.75" customHeight="1">
      <c r="A832" s="18"/>
      <c r="B832" s="18"/>
      <c r="C832" s="1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9"/>
      <c r="R832" s="28"/>
      <c r="S832" s="28"/>
      <c r="T832" s="28"/>
      <c r="U832" s="28"/>
      <c r="V832" s="70"/>
      <c r="W832" s="70"/>
      <c r="X832" s="149"/>
      <c r="Y832" s="28"/>
      <c r="Z832" s="28"/>
      <c r="AA832" s="77"/>
      <c r="AB832" s="77"/>
      <c r="AC832" s="28"/>
      <c r="AD832" s="74"/>
      <c r="AE832" s="36"/>
      <c r="AF832" s="28"/>
      <c r="AG832" s="28"/>
      <c r="AH832" s="28"/>
      <c r="AI832" s="28"/>
      <c r="AJ832" s="28"/>
      <c r="AK832" s="28"/>
      <c r="AL832" s="18"/>
      <c r="AM832" s="18"/>
      <c r="AN832" s="18"/>
      <c r="AO832" s="227"/>
      <c r="AP832" s="212"/>
      <c r="AQ832" s="212"/>
      <c r="AR832" s="212"/>
      <c r="AS832" s="84"/>
      <c r="AT832" s="84"/>
      <c r="AU832" s="85"/>
      <c r="AV832" s="94"/>
      <c r="AW832" s="94"/>
      <c r="AX832" s="94"/>
      <c r="AY832" s="94"/>
      <c r="AZ832" s="94"/>
      <c r="BA832" s="94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</row>
    <row r="833" ht="12.75" customHeight="1">
      <c r="A833" s="18"/>
      <c r="B833" s="18"/>
      <c r="C833" s="1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9"/>
      <c r="R833" s="28"/>
      <c r="S833" s="28"/>
      <c r="T833" s="28"/>
      <c r="U833" s="28"/>
      <c r="V833" s="70"/>
      <c r="W833" s="70"/>
      <c r="X833" s="149"/>
      <c r="Y833" s="28"/>
      <c r="Z833" s="28"/>
      <c r="AA833" s="77"/>
      <c r="AB833" s="77"/>
      <c r="AC833" s="28"/>
      <c r="AD833" s="74"/>
      <c r="AE833" s="36"/>
      <c r="AF833" s="28"/>
      <c r="AG833" s="28"/>
      <c r="AH833" s="28"/>
      <c r="AI833" s="28"/>
      <c r="AJ833" s="28"/>
      <c r="AK833" s="28"/>
      <c r="AL833" s="18"/>
      <c r="AM833" s="18"/>
      <c r="AN833" s="18"/>
      <c r="AO833" s="227"/>
      <c r="AP833" s="212"/>
      <c r="AQ833" s="212"/>
      <c r="AR833" s="212"/>
      <c r="AS833" s="84"/>
      <c r="AT833" s="84"/>
      <c r="AU833" s="85"/>
      <c r="AV833" s="94"/>
      <c r="AW833" s="94"/>
      <c r="AX833" s="94"/>
      <c r="AY833" s="94"/>
      <c r="AZ833" s="94"/>
      <c r="BA833" s="94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</row>
    <row r="834" ht="12.75" customHeight="1">
      <c r="A834" s="18"/>
      <c r="B834" s="18"/>
      <c r="C834" s="1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9"/>
      <c r="R834" s="28"/>
      <c r="S834" s="28"/>
      <c r="T834" s="28"/>
      <c r="U834" s="28"/>
      <c r="V834" s="70"/>
      <c r="W834" s="70"/>
      <c r="X834" s="149"/>
      <c r="Y834" s="28"/>
      <c r="Z834" s="28"/>
      <c r="AA834" s="77"/>
      <c r="AB834" s="77"/>
      <c r="AC834" s="28"/>
      <c r="AD834" s="74"/>
      <c r="AE834" s="36"/>
      <c r="AF834" s="28"/>
      <c r="AG834" s="28"/>
      <c r="AH834" s="28"/>
      <c r="AI834" s="28"/>
      <c r="AJ834" s="28"/>
      <c r="AK834" s="28"/>
      <c r="AL834" s="18"/>
      <c r="AM834" s="18"/>
      <c r="AN834" s="18"/>
      <c r="AO834" s="227"/>
      <c r="AP834" s="212"/>
      <c r="AQ834" s="212"/>
      <c r="AR834" s="212"/>
      <c r="AS834" s="84"/>
      <c r="AT834" s="84"/>
      <c r="AU834" s="85"/>
      <c r="AV834" s="94"/>
      <c r="AW834" s="94"/>
      <c r="AX834" s="94"/>
      <c r="AY834" s="94"/>
      <c r="AZ834" s="94"/>
      <c r="BA834" s="94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</row>
    <row r="835" ht="12.75" customHeight="1">
      <c r="A835" s="18"/>
      <c r="B835" s="18"/>
      <c r="C835" s="1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9"/>
      <c r="R835" s="28"/>
      <c r="S835" s="28"/>
      <c r="T835" s="28"/>
      <c r="U835" s="28"/>
      <c r="V835" s="70"/>
      <c r="W835" s="70"/>
      <c r="X835" s="149"/>
      <c r="Y835" s="28"/>
      <c r="Z835" s="28"/>
      <c r="AA835" s="77"/>
      <c r="AB835" s="77"/>
      <c r="AC835" s="28"/>
      <c r="AD835" s="74"/>
      <c r="AE835" s="36"/>
      <c r="AF835" s="28"/>
      <c r="AG835" s="28"/>
      <c r="AH835" s="28"/>
      <c r="AI835" s="28"/>
      <c r="AJ835" s="28"/>
      <c r="AK835" s="28"/>
      <c r="AL835" s="18"/>
      <c r="AM835" s="18"/>
      <c r="AN835" s="18"/>
      <c r="AO835" s="227"/>
      <c r="AP835" s="212"/>
      <c r="AQ835" s="212"/>
      <c r="AR835" s="212"/>
      <c r="AS835" s="84"/>
      <c r="AT835" s="84"/>
      <c r="AU835" s="85"/>
      <c r="AV835" s="94"/>
      <c r="AW835" s="94"/>
      <c r="AX835" s="94"/>
      <c r="AY835" s="94"/>
      <c r="AZ835" s="94"/>
      <c r="BA835" s="94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</row>
    <row r="836" ht="12.75" customHeight="1">
      <c r="A836" s="18"/>
      <c r="B836" s="18"/>
      <c r="C836" s="1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9"/>
      <c r="R836" s="28"/>
      <c r="S836" s="28"/>
      <c r="T836" s="28"/>
      <c r="U836" s="28"/>
      <c r="V836" s="70"/>
      <c r="W836" s="70"/>
      <c r="X836" s="149"/>
      <c r="Y836" s="28"/>
      <c r="Z836" s="28"/>
      <c r="AA836" s="77"/>
      <c r="AB836" s="77"/>
      <c r="AC836" s="28"/>
      <c r="AD836" s="74"/>
      <c r="AE836" s="36"/>
      <c r="AF836" s="28"/>
      <c r="AG836" s="28"/>
      <c r="AH836" s="28"/>
      <c r="AI836" s="28"/>
      <c r="AJ836" s="28"/>
      <c r="AK836" s="28"/>
      <c r="AL836" s="18"/>
      <c r="AM836" s="18"/>
      <c r="AN836" s="18"/>
      <c r="AO836" s="227"/>
      <c r="AP836" s="212"/>
      <c r="AQ836" s="212"/>
      <c r="AR836" s="212"/>
      <c r="AS836" s="84"/>
      <c r="AT836" s="84"/>
      <c r="AU836" s="85"/>
      <c r="AV836" s="94"/>
      <c r="AW836" s="94"/>
      <c r="AX836" s="94"/>
      <c r="AY836" s="94"/>
      <c r="AZ836" s="94"/>
      <c r="BA836" s="94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</row>
    <row r="837" ht="12.75" customHeight="1">
      <c r="A837" s="18"/>
      <c r="B837" s="18"/>
      <c r="C837" s="1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9"/>
      <c r="R837" s="28"/>
      <c r="S837" s="28"/>
      <c r="T837" s="28"/>
      <c r="U837" s="28"/>
      <c r="V837" s="70"/>
      <c r="W837" s="70"/>
      <c r="X837" s="149"/>
      <c r="Y837" s="28"/>
      <c r="Z837" s="28"/>
      <c r="AA837" s="77"/>
      <c r="AB837" s="77"/>
      <c r="AC837" s="28"/>
      <c r="AD837" s="74"/>
      <c r="AE837" s="36"/>
      <c r="AF837" s="28"/>
      <c r="AG837" s="28"/>
      <c r="AH837" s="28"/>
      <c r="AI837" s="28"/>
      <c r="AJ837" s="28"/>
      <c r="AK837" s="28"/>
      <c r="AL837" s="18"/>
      <c r="AM837" s="18"/>
      <c r="AN837" s="18"/>
      <c r="AO837" s="227"/>
      <c r="AP837" s="212"/>
      <c r="AQ837" s="212"/>
      <c r="AR837" s="212"/>
      <c r="AS837" s="84"/>
      <c r="AT837" s="84"/>
      <c r="AU837" s="85"/>
      <c r="AV837" s="94"/>
      <c r="AW837" s="94"/>
      <c r="AX837" s="94"/>
      <c r="AY837" s="94"/>
      <c r="AZ837" s="94"/>
      <c r="BA837" s="94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</row>
    <row r="838" ht="12.75" customHeight="1">
      <c r="A838" s="18"/>
      <c r="B838" s="18"/>
      <c r="C838" s="1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9"/>
      <c r="R838" s="28"/>
      <c r="S838" s="28"/>
      <c r="T838" s="28"/>
      <c r="U838" s="28"/>
      <c r="V838" s="70"/>
      <c r="W838" s="70"/>
      <c r="X838" s="149"/>
      <c r="Y838" s="28"/>
      <c r="Z838" s="28"/>
      <c r="AA838" s="77"/>
      <c r="AB838" s="77"/>
      <c r="AC838" s="28"/>
      <c r="AD838" s="74"/>
      <c r="AE838" s="36"/>
      <c r="AF838" s="28"/>
      <c r="AG838" s="28"/>
      <c r="AH838" s="28"/>
      <c r="AI838" s="28"/>
      <c r="AJ838" s="28"/>
      <c r="AK838" s="28"/>
      <c r="AL838" s="18"/>
      <c r="AM838" s="18"/>
      <c r="AN838" s="18"/>
      <c r="AO838" s="227"/>
      <c r="AP838" s="212"/>
      <c r="AQ838" s="212"/>
      <c r="AR838" s="212"/>
      <c r="AS838" s="84"/>
      <c r="AT838" s="84"/>
      <c r="AU838" s="85"/>
      <c r="AV838" s="94"/>
      <c r="AW838" s="94"/>
      <c r="AX838" s="94"/>
      <c r="AY838" s="94"/>
      <c r="AZ838" s="94"/>
      <c r="BA838" s="94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</row>
    <row r="839" ht="12.75" customHeight="1">
      <c r="A839" s="18"/>
      <c r="B839" s="18"/>
      <c r="C839" s="1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9"/>
      <c r="R839" s="28"/>
      <c r="S839" s="28"/>
      <c r="T839" s="28"/>
      <c r="U839" s="28"/>
      <c r="V839" s="70"/>
      <c r="W839" s="70"/>
      <c r="X839" s="149"/>
      <c r="Y839" s="28"/>
      <c r="Z839" s="28"/>
      <c r="AA839" s="77"/>
      <c r="AB839" s="77"/>
      <c r="AC839" s="28"/>
      <c r="AD839" s="74"/>
      <c r="AE839" s="36"/>
      <c r="AF839" s="28"/>
      <c r="AG839" s="28"/>
      <c r="AH839" s="28"/>
      <c r="AI839" s="28"/>
      <c r="AJ839" s="28"/>
      <c r="AK839" s="28"/>
      <c r="AL839" s="18"/>
      <c r="AM839" s="18"/>
      <c r="AN839" s="18"/>
      <c r="AO839" s="227"/>
      <c r="AP839" s="212"/>
      <c r="AQ839" s="212"/>
      <c r="AR839" s="212"/>
      <c r="AS839" s="84"/>
      <c r="AT839" s="84"/>
      <c r="AU839" s="85"/>
      <c r="AV839" s="94"/>
      <c r="AW839" s="94"/>
      <c r="AX839" s="94"/>
      <c r="AY839" s="94"/>
      <c r="AZ839" s="94"/>
      <c r="BA839" s="94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</row>
    <row r="840" ht="12.75" customHeight="1">
      <c r="A840" s="18"/>
      <c r="B840" s="18"/>
      <c r="C840" s="1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9"/>
      <c r="R840" s="28"/>
      <c r="S840" s="28"/>
      <c r="T840" s="28"/>
      <c r="U840" s="28"/>
      <c r="V840" s="70"/>
      <c r="W840" s="70"/>
      <c r="X840" s="149"/>
      <c r="Y840" s="28"/>
      <c r="Z840" s="28"/>
      <c r="AA840" s="77"/>
      <c r="AB840" s="77"/>
      <c r="AC840" s="28"/>
      <c r="AD840" s="74"/>
      <c r="AE840" s="36"/>
      <c r="AF840" s="28"/>
      <c r="AG840" s="28"/>
      <c r="AH840" s="28"/>
      <c r="AI840" s="28"/>
      <c r="AJ840" s="28"/>
      <c r="AK840" s="28"/>
      <c r="AL840" s="18"/>
      <c r="AM840" s="18"/>
      <c r="AN840" s="18"/>
      <c r="AO840" s="227"/>
      <c r="AP840" s="212"/>
      <c r="AQ840" s="212"/>
      <c r="AR840" s="212"/>
      <c r="AS840" s="84"/>
      <c r="AT840" s="84"/>
      <c r="AU840" s="85"/>
      <c r="AV840" s="94"/>
      <c r="AW840" s="94"/>
      <c r="AX840" s="94"/>
      <c r="AY840" s="94"/>
      <c r="AZ840" s="94"/>
      <c r="BA840" s="94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</row>
    <row r="841" ht="12.75" customHeight="1">
      <c r="A841" s="18"/>
      <c r="B841" s="18"/>
      <c r="C841" s="1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9"/>
      <c r="R841" s="28"/>
      <c r="S841" s="28"/>
      <c r="T841" s="28"/>
      <c r="U841" s="28"/>
      <c r="V841" s="70"/>
      <c r="W841" s="70"/>
      <c r="X841" s="149"/>
      <c r="Y841" s="28"/>
      <c r="Z841" s="28"/>
      <c r="AA841" s="77"/>
      <c r="AB841" s="77"/>
      <c r="AC841" s="28"/>
      <c r="AD841" s="74"/>
      <c r="AE841" s="36"/>
      <c r="AF841" s="28"/>
      <c r="AG841" s="28"/>
      <c r="AH841" s="28"/>
      <c r="AI841" s="28"/>
      <c r="AJ841" s="28"/>
      <c r="AK841" s="28"/>
      <c r="AL841" s="18"/>
      <c r="AM841" s="18"/>
      <c r="AN841" s="18"/>
      <c r="AO841" s="227"/>
      <c r="AP841" s="212"/>
      <c r="AQ841" s="212"/>
      <c r="AR841" s="212"/>
      <c r="AS841" s="84"/>
      <c r="AT841" s="84"/>
      <c r="AU841" s="85"/>
      <c r="AV841" s="94"/>
      <c r="AW841" s="94"/>
      <c r="AX841" s="94"/>
      <c r="AY841" s="94"/>
      <c r="AZ841" s="94"/>
      <c r="BA841" s="94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</row>
    <row r="842" ht="12.75" customHeight="1">
      <c r="A842" s="18"/>
      <c r="B842" s="18"/>
      <c r="C842" s="1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9"/>
      <c r="R842" s="28"/>
      <c r="S842" s="28"/>
      <c r="T842" s="28"/>
      <c r="U842" s="28"/>
      <c r="V842" s="70"/>
      <c r="W842" s="70"/>
      <c r="X842" s="149"/>
      <c r="Y842" s="28"/>
      <c r="Z842" s="28"/>
      <c r="AA842" s="77"/>
      <c r="AB842" s="77"/>
      <c r="AC842" s="28"/>
      <c r="AD842" s="74"/>
      <c r="AE842" s="36"/>
      <c r="AF842" s="28"/>
      <c r="AG842" s="28"/>
      <c r="AH842" s="28"/>
      <c r="AI842" s="28"/>
      <c r="AJ842" s="28"/>
      <c r="AK842" s="28"/>
      <c r="AL842" s="18"/>
      <c r="AM842" s="18"/>
      <c r="AN842" s="18"/>
      <c r="AO842" s="227"/>
      <c r="AP842" s="212"/>
      <c r="AQ842" s="212"/>
      <c r="AR842" s="212"/>
      <c r="AS842" s="84"/>
      <c r="AT842" s="84"/>
      <c r="AU842" s="85"/>
      <c r="AV842" s="94"/>
      <c r="AW842" s="94"/>
      <c r="AX842" s="94"/>
      <c r="AY842" s="94"/>
      <c r="AZ842" s="94"/>
      <c r="BA842" s="94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</row>
    <row r="843" ht="12.75" customHeight="1">
      <c r="A843" s="18"/>
      <c r="B843" s="18"/>
      <c r="C843" s="1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9"/>
      <c r="R843" s="28"/>
      <c r="S843" s="28"/>
      <c r="T843" s="28"/>
      <c r="U843" s="28"/>
      <c r="V843" s="70"/>
      <c r="W843" s="70"/>
      <c r="X843" s="149"/>
      <c r="Y843" s="28"/>
      <c r="Z843" s="28"/>
      <c r="AA843" s="77"/>
      <c r="AB843" s="77"/>
      <c r="AC843" s="28"/>
      <c r="AD843" s="74"/>
      <c r="AE843" s="36"/>
      <c r="AF843" s="28"/>
      <c r="AG843" s="28"/>
      <c r="AH843" s="28"/>
      <c r="AI843" s="28"/>
      <c r="AJ843" s="28"/>
      <c r="AK843" s="28"/>
      <c r="AL843" s="18"/>
      <c r="AM843" s="18"/>
      <c r="AN843" s="18"/>
      <c r="AO843" s="227"/>
      <c r="AP843" s="212"/>
      <c r="AQ843" s="212"/>
      <c r="AR843" s="212"/>
      <c r="AS843" s="84"/>
      <c r="AT843" s="84"/>
      <c r="AU843" s="85"/>
      <c r="AV843" s="94"/>
      <c r="AW843" s="94"/>
      <c r="AX843" s="94"/>
      <c r="AY843" s="94"/>
      <c r="AZ843" s="94"/>
      <c r="BA843" s="94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</row>
    <row r="844" ht="12.75" customHeight="1">
      <c r="A844" s="18"/>
      <c r="B844" s="18"/>
      <c r="C844" s="1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9"/>
      <c r="R844" s="28"/>
      <c r="S844" s="28"/>
      <c r="T844" s="28"/>
      <c r="U844" s="28"/>
      <c r="V844" s="70"/>
      <c r="W844" s="70"/>
      <c r="X844" s="149"/>
      <c r="Y844" s="28"/>
      <c r="Z844" s="28"/>
      <c r="AA844" s="77"/>
      <c r="AB844" s="77"/>
      <c r="AC844" s="28"/>
      <c r="AD844" s="74"/>
      <c r="AE844" s="36"/>
      <c r="AF844" s="28"/>
      <c r="AG844" s="28"/>
      <c r="AH844" s="28"/>
      <c r="AI844" s="28"/>
      <c r="AJ844" s="28"/>
      <c r="AK844" s="28"/>
      <c r="AL844" s="18"/>
      <c r="AM844" s="18"/>
      <c r="AN844" s="18"/>
      <c r="AO844" s="227"/>
      <c r="AP844" s="212"/>
      <c r="AQ844" s="212"/>
      <c r="AR844" s="212"/>
      <c r="AS844" s="84"/>
      <c r="AT844" s="84"/>
      <c r="AU844" s="85"/>
      <c r="AV844" s="94"/>
      <c r="AW844" s="94"/>
      <c r="AX844" s="94"/>
      <c r="AY844" s="94"/>
      <c r="AZ844" s="94"/>
      <c r="BA844" s="94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</row>
    <row r="845" ht="12.75" customHeight="1">
      <c r="A845" s="18"/>
      <c r="B845" s="18"/>
      <c r="C845" s="1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9"/>
      <c r="R845" s="28"/>
      <c r="S845" s="28"/>
      <c r="T845" s="28"/>
      <c r="U845" s="28"/>
      <c r="V845" s="70"/>
      <c r="W845" s="70"/>
      <c r="X845" s="149"/>
      <c r="Y845" s="28"/>
      <c r="Z845" s="28"/>
      <c r="AA845" s="77"/>
      <c r="AB845" s="77"/>
      <c r="AC845" s="28"/>
      <c r="AD845" s="74"/>
      <c r="AE845" s="36"/>
      <c r="AF845" s="28"/>
      <c r="AG845" s="28"/>
      <c r="AH845" s="28"/>
      <c r="AI845" s="28"/>
      <c r="AJ845" s="28"/>
      <c r="AK845" s="28"/>
      <c r="AL845" s="18"/>
      <c r="AM845" s="18"/>
      <c r="AN845" s="18"/>
      <c r="AO845" s="227"/>
      <c r="AP845" s="212"/>
      <c r="AQ845" s="212"/>
      <c r="AR845" s="212"/>
      <c r="AS845" s="84"/>
      <c r="AT845" s="84"/>
      <c r="AU845" s="85"/>
      <c r="AV845" s="94"/>
      <c r="AW845" s="94"/>
      <c r="AX845" s="94"/>
      <c r="AY845" s="94"/>
      <c r="AZ845" s="94"/>
      <c r="BA845" s="94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</row>
    <row r="846" ht="12.75" customHeight="1">
      <c r="A846" s="18"/>
      <c r="B846" s="18"/>
      <c r="C846" s="1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9"/>
      <c r="R846" s="28"/>
      <c r="S846" s="28"/>
      <c r="T846" s="28"/>
      <c r="U846" s="28"/>
      <c r="V846" s="70"/>
      <c r="W846" s="70"/>
      <c r="X846" s="149"/>
      <c r="Y846" s="28"/>
      <c r="Z846" s="28"/>
      <c r="AA846" s="77"/>
      <c r="AB846" s="77"/>
      <c r="AC846" s="28"/>
      <c r="AD846" s="74"/>
      <c r="AE846" s="36"/>
      <c r="AF846" s="28"/>
      <c r="AG846" s="28"/>
      <c r="AH846" s="28"/>
      <c r="AI846" s="28"/>
      <c r="AJ846" s="28"/>
      <c r="AK846" s="28"/>
      <c r="AL846" s="18"/>
      <c r="AM846" s="18"/>
      <c r="AN846" s="18"/>
      <c r="AO846" s="227"/>
      <c r="AP846" s="212"/>
      <c r="AQ846" s="212"/>
      <c r="AR846" s="212"/>
      <c r="AS846" s="84"/>
      <c r="AT846" s="84"/>
      <c r="AU846" s="85"/>
      <c r="AV846" s="94"/>
      <c r="AW846" s="94"/>
      <c r="AX846" s="94"/>
      <c r="AY846" s="94"/>
      <c r="AZ846" s="94"/>
      <c r="BA846" s="94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</row>
    <row r="847" ht="12.75" customHeight="1">
      <c r="A847" s="18"/>
      <c r="B847" s="18"/>
      <c r="C847" s="1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9"/>
      <c r="R847" s="28"/>
      <c r="S847" s="28"/>
      <c r="T847" s="28"/>
      <c r="U847" s="28"/>
      <c r="V847" s="70"/>
      <c r="W847" s="70"/>
      <c r="X847" s="149"/>
      <c r="Y847" s="28"/>
      <c r="Z847" s="28"/>
      <c r="AA847" s="77"/>
      <c r="AB847" s="77"/>
      <c r="AC847" s="28"/>
      <c r="AD847" s="74"/>
      <c r="AE847" s="36"/>
      <c r="AF847" s="28"/>
      <c r="AG847" s="28"/>
      <c r="AH847" s="28"/>
      <c r="AI847" s="28"/>
      <c r="AJ847" s="28"/>
      <c r="AK847" s="28"/>
      <c r="AL847" s="18"/>
      <c r="AM847" s="18"/>
      <c r="AN847" s="18"/>
      <c r="AO847" s="227"/>
      <c r="AP847" s="212"/>
      <c r="AQ847" s="212"/>
      <c r="AR847" s="212"/>
      <c r="AS847" s="84"/>
      <c r="AT847" s="84"/>
      <c r="AU847" s="85"/>
      <c r="AV847" s="94"/>
      <c r="AW847" s="94"/>
      <c r="AX847" s="94"/>
      <c r="AY847" s="94"/>
      <c r="AZ847" s="94"/>
      <c r="BA847" s="94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</row>
    <row r="848" ht="12.75" customHeight="1">
      <c r="A848" s="18"/>
      <c r="B848" s="18"/>
      <c r="C848" s="1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9"/>
      <c r="R848" s="28"/>
      <c r="S848" s="28"/>
      <c r="T848" s="28"/>
      <c r="U848" s="28"/>
      <c r="V848" s="70"/>
      <c r="W848" s="70"/>
      <c r="X848" s="149"/>
      <c r="Y848" s="28"/>
      <c r="Z848" s="28"/>
      <c r="AA848" s="77"/>
      <c r="AB848" s="77"/>
      <c r="AC848" s="28"/>
      <c r="AD848" s="74"/>
      <c r="AE848" s="36"/>
      <c r="AF848" s="28"/>
      <c r="AG848" s="28"/>
      <c r="AH848" s="28"/>
      <c r="AI848" s="28"/>
      <c r="AJ848" s="28"/>
      <c r="AK848" s="28"/>
      <c r="AL848" s="18"/>
      <c r="AM848" s="18"/>
      <c r="AN848" s="18"/>
      <c r="AO848" s="227"/>
      <c r="AP848" s="212"/>
      <c r="AQ848" s="212"/>
      <c r="AR848" s="212"/>
      <c r="AS848" s="84"/>
      <c r="AT848" s="84"/>
      <c r="AU848" s="85"/>
      <c r="AV848" s="94"/>
      <c r="AW848" s="94"/>
      <c r="AX848" s="94"/>
      <c r="AY848" s="94"/>
      <c r="AZ848" s="94"/>
      <c r="BA848" s="94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</row>
    <row r="849" ht="12.75" customHeight="1">
      <c r="A849" s="18"/>
      <c r="B849" s="18"/>
      <c r="C849" s="1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9"/>
      <c r="R849" s="28"/>
      <c r="S849" s="28"/>
      <c r="T849" s="28"/>
      <c r="U849" s="28"/>
      <c r="V849" s="70"/>
      <c r="W849" s="70"/>
      <c r="X849" s="149"/>
      <c r="Y849" s="28"/>
      <c r="Z849" s="28"/>
      <c r="AA849" s="77"/>
      <c r="AB849" s="77"/>
      <c r="AC849" s="28"/>
      <c r="AD849" s="74"/>
      <c r="AE849" s="36"/>
      <c r="AF849" s="28"/>
      <c r="AG849" s="28"/>
      <c r="AH849" s="28"/>
      <c r="AI849" s="28"/>
      <c r="AJ849" s="28"/>
      <c r="AK849" s="28"/>
      <c r="AL849" s="18"/>
      <c r="AM849" s="18"/>
      <c r="AN849" s="18"/>
      <c r="AO849" s="227"/>
      <c r="AP849" s="212"/>
      <c r="AQ849" s="212"/>
      <c r="AR849" s="212"/>
      <c r="AS849" s="84"/>
      <c r="AT849" s="84"/>
      <c r="AU849" s="85"/>
      <c r="AV849" s="94"/>
      <c r="AW849" s="94"/>
      <c r="AX849" s="94"/>
      <c r="AY849" s="94"/>
      <c r="AZ849" s="94"/>
      <c r="BA849" s="94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</row>
    <row r="850" ht="12.75" customHeight="1">
      <c r="A850" s="18"/>
      <c r="B850" s="18"/>
      <c r="C850" s="1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9"/>
      <c r="R850" s="28"/>
      <c r="S850" s="28"/>
      <c r="T850" s="28"/>
      <c r="U850" s="28"/>
      <c r="V850" s="70"/>
      <c r="W850" s="70"/>
      <c r="X850" s="149"/>
      <c r="Y850" s="28"/>
      <c r="Z850" s="28"/>
      <c r="AA850" s="77"/>
      <c r="AB850" s="77"/>
      <c r="AC850" s="28"/>
      <c r="AD850" s="74"/>
      <c r="AE850" s="36"/>
      <c r="AF850" s="28"/>
      <c r="AG850" s="28"/>
      <c r="AH850" s="28"/>
      <c r="AI850" s="28"/>
      <c r="AJ850" s="28"/>
      <c r="AK850" s="28"/>
      <c r="AL850" s="18"/>
      <c r="AM850" s="18"/>
      <c r="AN850" s="18"/>
      <c r="AO850" s="227"/>
      <c r="AP850" s="212"/>
      <c r="AQ850" s="212"/>
      <c r="AR850" s="212"/>
      <c r="AS850" s="84"/>
      <c r="AT850" s="84"/>
      <c r="AU850" s="85"/>
      <c r="AV850" s="94"/>
      <c r="AW850" s="94"/>
      <c r="AX850" s="94"/>
      <c r="AY850" s="94"/>
      <c r="AZ850" s="94"/>
      <c r="BA850" s="94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</row>
    <row r="851" ht="12.75" customHeight="1">
      <c r="A851" s="18"/>
      <c r="B851" s="18"/>
      <c r="C851" s="1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9"/>
      <c r="R851" s="28"/>
      <c r="S851" s="28"/>
      <c r="T851" s="28"/>
      <c r="U851" s="28"/>
      <c r="V851" s="70"/>
      <c r="W851" s="70"/>
      <c r="X851" s="149"/>
      <c r="Y851" s="28"/>
      <c r="Z851" s="28"/>
      <c r="AA851" s="77"/>
      <c r="AB851" s="77"/>
      <c r="AC851" s="28"/>
      <c r="AD851" s="74"/>
      <c r="AE851" s="36"/>
      <c r="AF851" s="28"/>
      <c r="AG851" s="28"/>
      <c r="AH851" s="28"/>
      <c r="AI851" s="28"/>
      <c r="AJ851" s="28"/>
      <c r="AK851" s="28"/>
      <c r="AL851" s="18"/>
      <c r="AM851" s="18"/>
      <c r="AN851" s="18"/>
      <c r="AO851" s="227"/>
      <c r="AP851" s="212"/>
      <c r="AQ851" s="212"/>
      <c r="AR851" s="212"/>
      <c r="AS851" s="84"/>
      <c r="AT851" s="84"/>
      <c r="AU851" s="85"/>
      <c r="AV851" s="94"/>
      <c r="AW851" s="94"/>
      <c r="AX851" s="94"/>
      <c r="AY851" s="94"/>
      <c r="AZ851" s="94"/>
      <c r="BA851" s="94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</row>
    <row r="852" ht="12.75" customHeight="1">
      <c r="A852" s="18"/>
      <c r="B852" s="18"/>
      <c r="C852" s="1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9"/>
      <c r="R852" s="28"/>
      <c r="S852" s="28"/>
      <c r="T852" s="28"/>
      <c r="U852" s="28"/>
      <c r="V852" s="70"/>
      <c r="W852" s="70"/>
      <c r="X852" s="149"/>
      <c r="Y852" s="28"/>
      <c r="Z852" s="28"/>
      <c r="AA852" s="77"/>
      <c r="AB852" s="77"/>
      <c r="AC852" s="28"/>
      <c r="AD852" s="74"/>
      <c r="AE852" s="36"/>
      <c r="AF852" s="28"/>
      <c r="AG852" s="28"/>
      <c r="AH852" s="28"/>
      <c r="AI852" s="28"/>
      <c r="AJ852" s="28"/>
      <c r="AK852" s="28"/>
      <c r="AL852" s="18"/>
      <c r="AM852" s="18"/>
      <c r="AN852" s="18"/>
      <c r="AO852" s="227"/>
      <c r="AP852" s="212"/>
      <c r="AQ852" s="212"/>
      <c r="AR852" s="212"/>
      <c r="AS852" s="84"/>
      <c r="AT852" s="84"/>
      <c r="AU852" s="85"/>
      <c r="AV852" s="94"/>
      <c r="AW852" s="94"/>
      <c r="AX852" s="94"/>
      <c r="AY852" s="94"/>
      <c r="AZ852" s="94"/>
      <c r="BA852" s="94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</row>
    <row r="853" ht="12.75" customHeight="1">
      <c r="A853" s="18"/>
      <c r="B853" s="18"/>
      <c r="C853" s="1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9"/>
      <c r="R853" s="28"/>
      <c r="S853" s="28"/>
      <c r="T853" s="28"/>
      <c r="U853" s="28"/>
      <c r="V853" s="70"/>
      <c r="W853" s="70"/>
      <c r="X853" s="149"/>
      <c r="Y853" s="28"/>
      <c r="Z853" s="28"/>
      <c r="AA853" s="77"/>
      <c r="AB853" s="77"/>
      <c r="AC853" s="28"/>
      <c r="AD853" s="74"/>
      <c r="AE853" s="36"/>
      <c r="AF853" s="28"/>
      <c r="AG853" s="28"/>
      <c r="AH853" s="28"/>
      <c r="AI853" s="28"/>
      <c r="AJ853" s="28"/>
      <c r="AK853" s="28"/>
      <c r="AL853" s="18"/>
      <c r="AM853" s="18"/>
      <c r="AN853" s="18"/>
      <c r="AO853" s="227"/>
      <c r="AP853" s="212"/>
      <c r="AQ853" s="212"/>
      <c r="AR853" s="212"/>
      <c r="AS853" s="84"/>
      <c r="AT853" s="84"/>
      <c r="AU853" s="85"/>
      <c r="AV853" s="94"/>
      <c r="AW853" s="94"/>
      <c r="AX853" s="94"/>
      <c r="AY853" s="94"/>
      <c r="AZ853" s="94"/>
      <c r="BA853" s="94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</row>
    <row r="854" ht="12.75" customHeight="1">
      <c r="A854" s="18"/>
      <c r="B854" s="18"/>
      <c r="C854" s="1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9"/>
      <c r="R854" s="28"/>
      <c r="S854" s="28"/>
      <c r="T854" s="28"/>
      <c r="U854" s="28"/>
      <c r="V854" s="70"/>
      <c r="W854" s="70"/>
      <c r="X854" s="149"/>
      <c r="Y854" s="28"/>
      <c r="Z854" s="28"/>
      <c r="AA854" s="77"/>
      <c r="AB854" s="77"/>
      <c r="AC854" s="28"/>
      <c r="AD854" s="74"/>
      <c r="AE854" s="36"/>
      <c r="AF854" s="28"/>
      <c r="AG854" s="28"/>
      <c r="AH854" s="28"/>
      <c r="AI854" s="28"/>
      <c r="AJ854" s="28"/>
      <c r="AK854" s="28"/>
      <c r="AL854" s="18"/>
      <c r="AM854" s="18"/>
      <c r="AN854" s="18"/>
      <c r="AO854" s="227"/>
      <c r="AP854" s="212"/>
      <c r="AQ854" s="212"/>
      <c r="AR854" s="212"/>
      <c r="AS854" s="84"/>
      <c r="AT854" s="84"/>
      <c r="AU854" s="85"/>
      <c r="AV854" s="94"/>
      <c r="AW854" s="94"/>
      <c r="AX854" s="94"/>
      <c r="AY854" s="94"/>
      <c r="AZ854" s="94"/>
      <c r="BA854" s="94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</row>
    <row r="855" ht="12.75" customHeight="1">
      <c r="A855" s="18"/>
      <c r="B855" s="18"/>
      <c r="C855" s="1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9"/>
      <c r="R855" s="28"/>
      <c r="S855" s="28"/>
      <c r="T855" s="28"/>
      <c r="U855" s="28"/>
      <c r="V855" s="70"/>
      <c r="W855" s="70"/>
      <c r="X855" s="149"/>
      <c r="Y855" s="28"/>
      <c r="Z855" s="28"/>
      <c r="AA855" s="77"/>
      <c r="AB855" s="77"/>
      <c r="AC855" s="28"/>
      <c r="AD855" s="74"/>
      <c r="AE855" s="36"/>
      <c r="AF855" s="28"/>
      <c r="AG855" s="28"/>
      <c r="AH855" s="28"/>
      <c r="AI855" s="28"/>
      <c r="AJ855" s="28"/>
      <c r="AK855" s="28"/>
      <c r="AL855" s="18"/>
      <c r="AM855" s="18"/>
      <c r="AN855" s="18"/>
      <c r="AO855" s="227"/>
      <c r="AP855" s="212"/>
      <c r="AQ855" s="212"/>
      <c r="AR855" s="212"/>
      <c r="AS855" s="84"/>
      <c r="AT855" s="84"/>
      <c r="AU855" s="85"/>
      <c r="AV855" s="94"/>
      <c r="AW855" s="94"/>
      <c r="AX855" s="94"/>
      <c r="AY855" s="94"/>
      <c r="AZ855" s="94"/>
      <c r="BA855" s="94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</row>
    <row r="856" ht="12.75" customHeight="1">
      <c r="A856" s="18"/>
      <c r="B856" s="18"/>
      <c r="C856" s="1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9"/>
      <c r="R856" s="28"/>
      <c r="S856" s="28"/>
      <c r="T856" s="28"/>
      <c r="U856" s="28"/>
      <c r="V856" s="70"/>
      <c r="W856" s="70"/>
      <c r="X856" s="149"/>
      <c r="Y856" s="28"/>
      <c r="Z856" s="28"/>
      <c r="AA856" s="77"/>
      <c r="AB856" s="77"/>
      <c r="AC856" s="28"/>
      <c r="AD856" s="74"/>
      <c r="AE856" s="36"/>
      <c r="AF856" s="28"/>
      <c r="AG856" s="28"/>
      <c r="AH856" s="28"/>
      <c r="AI856" s="28"/>
      <c r="AJ856" s="28"/>
      <c r="AK856" s="28"/>
      <c r="AL856" s="18"/>
      <c r="AM856" s="18"/>
      <c r="AN856" s="18"/>
      <c r="AO856" s="227"/>
      <c r="AP856" s="212"/>
      <c r="AQ856" s="212"/>
      <c r="AR856" s="212"/>
      <c r="AS856" s="84"/>
      <c r="AT856" s="84"/>
      <c r="AU856" s="85"/>
      <c r="AV856" s="94"/>
      <c r="AW856" s="94"/>
      <c r="AX856" s="94"/>
      <c r="AY856" s="94"/>
      <c r="AZ856" s="94"/>
      <c r="BA856" s="94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</row>
    <row r="857" ht="12.75" customHeight="1">
      <c r="A857" s="18"/>
      <c r="B857" s="18"/>
      <c r="C857" s="1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9"/>
      <c r="R857" s="28"/>
      <c r="S857" s="28"/>
      <c r="T857" s="28"/>
      <c r="U857" s="28"/>
      <c r="V857" s="70"/>
      <c r="W857" s="70"/>
      <c r="X857" s="149"/>
      <c r="Y857" s="28"/>
      <c r="Z857" s="28"/>
      <c r="AA857" s="77"/>
      <c r="AB857" s="77"/>
      <c r="AC857" s="28"/>
      <c r="AD857" s="74"/>
      <c r="AE857" s="36"/>
      <c r="AF857" s="28"/>
      <c r="AG857" s="28"/>
      <c r="AH857" s="28"/>
      <c r="AI857" s="28"/>
      <c r="AJ857" s="28"/>
      <c r="AK857" s="28"/>
      <c r="AL857" s="18"/>
      <c r="AM857" s="18"/>
      <c r="AN857" s="18"/>
      <c r="AO857" s="227"/>
      <c r="AP857" s="212"/>
      <c r="AQ857" s="212"/>
      <c r="AR857" s="212"/>
      <c r="AS857" s="84"/>
      <c r="AT857" s="84"/>
      <c r="AU857" s="85"/>
      <c r="AV857" s="94"/>
      <c r="AW857" s="94"/>
      <c r="AX857" s="94"/>
      <c r="AY857" s="94"/>
      <c r="AZ857" s="94"/>
      <c r="BA857" s="94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</row>
    <row r="858" ht="12.75" customHeight="1">
      <c r="A858" s="18"/>
      <c r="B858" s="18"/>
      <c r="C858" s="1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9"/>
      <c r="R858" s="28"/>
      <c r="S858" s="28"/>
      <c r="T858" s="28"/>
      <c r="U858" s="28"/>
      <c r="V858" s="70"/>
      <c r="W858" s="70"/>
      <c r="X858" s="149"/>
      <c r="Y858" s="28"/>
      <c r="Z858" s="28"/>
      <c r="AA858" s="77"/>
      <c r="AB858" s="77"/>
      <c r="AC858" s="28"/>
      <c r="AD858" s="74"/>
      <c r="AE858" s="36"/>
      <c r="AF858" s="28"/>
      <c r="AG858" s="28"/>
      <c r="AH858" s="28"/>
      <c r="AI858" s="28"/>
      <c r="AJ858" s="28"/>
      <c r="AK858" s="28"/>
      <c r="AL858" s="18"/>
      <c r="AM858" s="18"/>
      <c r="AN858" s="18"/>
      <c r="AO858" s="227"/>
      <c r="AP858" s="212"/>
      <c r="AQ858" s="212"/>
      <c r="AR858" s="212"/>
      <c r="AS858" s="84"/>
      <c r="AT858" s="84"/>
      <c r="AU858" s="85"/>
      <c r="AV858" s="94"/>
      <c r="AW858" s="94"/>
      <c r="AX858" s="94"/>
      <c r="AY858" s="94"/>
      <c r="AZ858" s="94"/>
      <c r="BA858" s="94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</row>
    <row r="859" ht="12.75" customHeight="1">
      <c r="A859" s="18"/>
      <c r="B859" s="18"/>
      <c r="C859" s="1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9"/>
      <c r="R859" s="28"/>
      <c r="S859" s="28"/>
      <c r="T859" s="28"/>
      <c r="U859" s="28"/>
      <c r="V859" s="70"/>
      <c r="W859" s="70"/>
      <c r="X859" s="149"/>
      <c r="Y859" s="28"/>
      <c r="Z859" s="28"/>
      <c r="AA859" s="77"/>
      <c r="AB859" s="77"/>
      <c r="AC859" s="28"/>
      <c r="AD859" s="74"/>
      <c r="AE859" s="36"/>
      <c r="AF859" s="28"/>
      <c r="AG859" s="28"/>
      <c r="AH859" s="28"/>
      <c r="AI859" s="28"/>
      <c r="AJ859" s="28"/>
      <c r="AK859" s="28"/>
      <c r="AL859" s="18"/>
      <c r="AM859" s="18"/>
      <c r="AN859" s="18"/>
      <c r="AO859" s="227"/>
      <c r="AP859" s="212"/>
      <c r="AQ859" s="212"/>
      <c r="AR859" s="212"/>
      <c r="AS859" s="84"/>
      <c r="AT859" s="84"/>
      <c r="AU859" s="85"/>
      <c r="AV859" s="94"/>
      <c r="AW859" s="94"/>
      <c r="AX859" s="94"/>
      <c r="AY859" s="94"/>
      <c r="AZ859" s="94"/>
      <c r="BA859" s="94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</row>
    <row r="860" ht="12.75" customHeight="1">
      <c r="A860" s="18"/>
      <c r="B860" s="18"/>
      <c r="C860" s="1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9"/>
      <c r="R860" s="28"/>
      <c r="S860" s="28"/>
      <c r="T860" s="28"/>
      <c r="U860" s="28"/>
      <c r="V860" s="70"/>
      <c r="W860" s="70"/>
      <c r="X860" s="149"/>
      <c r="Y860" s="28"/>
      <c r="Z860" s="28"/>
      <c r="AA860" s="77"/>
      <c r="AB860" s="77"/>
      <c r="AC860" s="28"/>
      <c r="AD860" s="74"/>
      <c r="AE860" s="36"/>
      <c r="AF860" s="28"/>
      <c r="AG860" s="28"/>
      <c r="AH860" s="28"/>
      <c r="AI860" s="28"/>
      <c r="AJ860" s="28"/>
      <c r="AK860" s="28"/>
      <c r="AL860" s="18"/>
      <c r="AM860" s="18"/>
      <c r="AN860" s="18"/>
      <c r="AO860" s="227"/>
      <c r="AP860" s="212"/>
      <c r="AQ860" s="212"/>
      <c r="AR860" s="212"/>
      <c r="AS860" s="84"/>
      <c r="AT860" s="84"/>
      <c r="AU860" s="85"/>
      <c r="AV860" s="94"/>
      <c r="AW860" s="94"/>
      <c r="AX860" s="94"/>
      <c r="AY860" s="94"/>
      <c r="AZ860" s="94"/>
      <c r="BA860" s="94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</row>
    <row r="861" ht="12.75" customHeight="1">
      <c r="A861" s="18"/>
      <c r="B861" s="18"/>
      <c r="C861" s="1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9"/>
      <c r="R861" s="28"/>
      <c r="S861" s="28"/>
      <c r="T861" s="28"/>
      <c r="U861" s="28"/>
      <c r="V861" s="70"/>
      <c r="W861" s="70"/>
      <c r="X861" s="149"/>
      <c r="Y861" s="28"/>
      <c r="Z861" s="28"/>
      <c r="AA861" s="77"/>
      <c r="AB861" s="77"/>
      <c r="AC861" s="28"/>
      <c r="AD861" s="74"/>
      <c r="AE861" s="36"/>
      <c r="AF861" s="28"/>
      <c r="AG861" s="28"/>
      <c r="AH861" s="28"/>
      <c r="AI861" s="28"/>
      <c r="AJ861" s="28"/>
      <c r="AK861" s="28"/>
      <c r="AL861" s="18"/>
      <c r="AM861" s="18"/>
      <c r="AN861" s="18"/>
      <c r="AO861" s="227"/>
      <c r="AP861" s="212"/>
      <c r="AQ861" s="212"/>
      <c r="AR861" s="212"/>
      <c r="AS861" s="84"/>
      <c r="AT861" s="84"/>
      <c r="AU861" s="85"/>
      <c r="AV861" s="94"/>
      <c r="AW861" s="94"/>
      <c r="AX861" s="94"/>
      <c r="AY861" s="94"/>
      <c r="AZ861" s="94"/>
      <c r="BA861" s="94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</row>
    <row r="862" ht="12.75" customHeight="1">
      <c r="A862" s="18"/>
      <c r="B862" s="18"/>
      <c r="C862" s="1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9"/>
      <c r="R862" s="28"/>
      <c r="S862" s="28"/>
      <c r="T862" s="28"/>
      <c r="U862" s="28"/>
      <c r="V862" s="70"/>
      <c r="W862" s="70"/>
      <c r="X862" s="149"/>
      <c r="Y862" s="28"/>
      <c r="Z862" s="28"/>
      <c r="AA862" s="77"/>
      <c r="AB862" s="77"/>
      <c r="AC862" s="28"/>
      <c r="AD862" s="74"/>
      <c r="AE862" s="36"/>
      <c r="AF862" s="28"/>
      <c r="AG862" s="28"/>
      <c r="AH862" s="28"/>
      <c r="AI862" s="28"/>
      <c r="AJ862" s="28"/>
      <c r="AK862" s="28"/>
      <c r="AL862" s="18"/>
      <c r="AM862" s="18"/>
      <c r="AN862" s="18"/>
      <c r="AO862" s="227"/>
      <c r="AP862" s="212"/>
      <c r="AQ862" s="212"/>
      <c r="AR862" s="212"/>
      <c r="AS862" s="84"/>
      <c r="AT862" s="84"/>
      <c r="AU862" s="85"/>
      <c r="AV862" s="94"/>
      <c r="AW862" s="94"/>
      <c r="AX862" s="94"/>
      <c r="AY862" s="94"/>
      <c r="AZ862" s="94"/>
      <c r="BA862" s="94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</row>
    <row r="863" ht="12.75" customHeight="1">
      <c r="A863" s="18"/>
      <c r="B863" s="18"/>
      <c r="C863" s="1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9"/>
      <c r="R863" s="28"/>
      <c r="S863" s="28"/>
      <c r="T863" s="28"/>
      <c r="U863" s="28"/>
      <c r="V863" s="70"/>
      <c r="W863" s="70"/>
      <c r="X863" s="149"/>
      <c r="Y863" s="28"/>
      <c r="Z863" s="28"/>
      <c r="AA863" s="77"/>
      <c r="AB863" s="77"/>
      <c r="AC863" s="28"/>
      <c r="AD863" s="74"/>
      <c r="AE863" s="36"/>
      <c r="AF863" s="28"/>
      <c r="AG863" s="28"/>
      <c r="AH863" s="28"/>
      <c r="AI863" s="28"/>
      <c r="AJ863" s="28"/>
      <c r="AK863" s="28"/>
      <c r="AL863" s="18"/>
      <c r="AM863" s="18"/>
      <c r="AN863" s="18"/>
      <c r="AO863" s="227"/>
      <c r="AP863" s="212"/>
      <c r="AQ863" s="212"/>
      <c r="AR863" s="212"/>
      <c r="AS863" s="84"/>
      <c r="AT863" s="84"/>
      <c r="AU863" s="85"/>
      <c r="AV863" s="94"/>
      <c r="AW863" s="94"/>
      <c r="AX863" s="94"/>
      <c r="AY863" s="94"/>
      <c r="AZ863" s="94"/>
      <c r="BA863" s="94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</row>
    <row r="864" ht="12.75" customHeight="1">
      <c r="A864" s="18"/>
      <c r="B864" s="18"/>
      <c r="C864" s="1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9"/>
      <c r="R864" s="28"/>
      <c r="S864" s="28"/>
      <c r="T864" s="28"/>
      <c r="U864" s="28"/>
      <c r="V864" s="70"/>
      <c r="W864" s="70"/>
      <c r="X864" s="149"/>
      <c r="Y864" s="28"/>
      <c r="Z864" s="28"/>
      <c r="AA864" s="77"/>
      <c r="AB864" s="77"/>
      <c r="AC864" s="28"/>
      <c r="AD864" s="74"/>
      <c r="AE864" s="36"/>
      <c r="AF864" s="28"/>
      <c r="AG864" s="28"/>
      <c r="AH864" s="28"/>
      <c r="AI864" s="28"/>
      <c r="AJ864" s="28"/>
      <c r="AK864" s="28"/>
      <c r="AL864" s="18"/>
      <c r="AM864" s="18"/>
      <c r="AN864" s="18"/>
      <c r="AO864" s="227"/>
      <c r="AP864" s="212"/>
      <c r="AQ864" s="212"/>
      <c r="AR864" s="212"/>
      <c r="AS864" s="84"/>
      <c r="AT864" s="84"/>
      <c r="AU864" s="85"/>
      <c r="AV864" s="94"/>
      <c r="AW864" s="94"/>
      <c r="AX864" s="94"/>
      <c r="AY864" s="94"/>
      <c r="AZ864" s="94"/>
      <c r="BA864" s="94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</row>
    <row r="865" ht="12.75" customHeight="1">
      <c r="A865" s="18"/>
      <c r="B865" s="18"/>
      <c r="C865" s="1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9"/>
      <c r="R865" s="28"/>
      <c r="S865" s="28"/>
      <c r="T865" s="28"/>
      <c r="U865" s="28"/>
      <c r="V865" s="70"/>
      <c r="W865" s="70"/>
      <c r="X865" s="149"/>
      <c r="Y865" s="28"/>
      <c r="Z865" s="28"/>
      <c r="AA865" s="77"/>
      <c r="AB865" s="77"/>
      <c r="AC865" s="28"/>
      <c r="AD865" s="74"/>
      <c r="AE865" s="36"/>
      <c r="AF865" s="28"/>
      <c r="AG865" s="28"/>
      <c r="AH865" s="28"/>
      <c r="AI865" s="28"/>
      <c r="AJ865" s="28"/>
      <c r="AK865" s="28"/>
      <c r="AL865" s="18"/>
      <c r="AM865" s="18"/>
      <c r="AN865" s="18"/>
      <c r="AO865" s="227"/>
      <c r="AP865" s="212"/>
      <c r="AQ865" s="212"/>
      <c r="AR865" s="212"/>
      <c r="AS865" s="84"/>
      <c r="AT865" s="84"/>
      <c r="AU865" s="85"/>
      <c r="AV865" s="94"/>
      <c r="AW865" s="94"/>
      <c r="AX865" s="94"/>
      <c r="AY865" s="94"/>
      <c r="AZ865" s="94"/>
      <c r="BA865" s="94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</row>
    <row r="866" ht="12.75" customHeight="1">
      <c r="A866" s="18"/>
      <c r="B866" s="18"/>
      <c r="C866" s="1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9"/>
      <c r="R866" s="28"/>
      <c r="S866" s="28"/>
      <c r="T866" s="28"/>
      <c r="U866" s="28"/>
      <c r="V866" s="70"/>
      <c r="W866" s="70"/>
      <c r="X866" s="149"/>
      <c r="Y866" s="28"/>
      <c r="Z866" s="28"/>
      <c r="AA866" s="77"/>
      <c r="AB866" s="77"/>
      <c r="AC866" s="28"/>
      <c r="AD866" s="74"/>
      <c r="AE866" s="36"/>
      <c r="AF866" s="28"/>
      <c r="AG866" s="28"/>
      <c r="AH866" s="28"/>
      <c r="AI866" s="28"/>
      <c r="AJ866" s="28"/>
      <c r="AK866" s="28"/>
      <c r="AL866" s="18"/>
      <c r="AM866" s="18"/>
      <c r="AN866" s="18"/>
      <c r="AO866" s="227"/>
      <c r="AP866" s="212"/>
      <c r="AQ866" s="212"/>
      <c r="AR866" s="212"/>
      <c r="AS866" s="84"/>
      <c r="AT866" s="84"/>
      <c r="AU866" s="85"/>
      <c r="AV866" s="94"/>
      <c r="AW866" s="94"/>
      <c r="AX866" s="94"/>
      <c r="AY866" s="94"/>
      <c r="AZ866" s="94"/>
      <c r="BA866" s="94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</row>
    <row r="867" ht="12.75" customHeight="1">
      <c r="A867" s="18"/>
      <c r="B867" s="18"/>
      <c r="C867" s="1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9"/>
      <c r="R867" s="28"/>
      <c r="S867" s="28"/>
      <c r="T867" s="28"/>
      <c r="U867" s="28"/>
      <c r="V867" s="70"/>
      <c r="W867" s="70"/>
      <c r="X867" s="149"/>
      <c r="Y867" s="28"/>
      <c r="Z867" s="28"/>
      <c r="AA867" s="77"/>
      <c r="AB867" s="77"/>
      <c r="AC867" s="28"/>
      <c r="AD867" s="74"/>
      <c r="AE867" s="36"/>
      <c r="AF867" s="28"/>
      <c r="AG867" s="28"/>
      <c r="AH867" s="28"/>
      <c r="AI867" s="28"/>
      <c r="AJ867" s="28"/>
      <c r="AK867" s="28"/>
      <c r="AL867" s="18"/>
      <c r="AM867" s="18"/>
      <c r="AN867" s="18"/>
      <c r="AO867" s="227"/>
      <c r="AP867" s="212"/>
      <c r="AQ867" s="212"/>
      <c r="AR867" s="212"/>
      <c r="AS867" s="84"/>
      <c r="AT867" s="84"/>
      <c r="AU867" s="85"/>
      <c r="AV867" s="94"/>
      <c r="AW867" s="94"/>
      <c r="AX867" s="94"/>
      <c r="AY867" s="94"/>
      <c r="AZ867" s="94"/>
      <c r="BA867" s="94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</row>
    <row r="868" ht="12.75" customHeight="1">
      <c r="A868" s="18"/>
      <c r="B868" s="18"/>
      <c r="C868" s="1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9"/>
      <c r="R868" s="28"/>
      <c r="S868" s="28"/>
      <c r="T868" s="28"/>
      <c r="U868" s="28"/>
      <c r="V868" s="70"/>
      <c r="W868" s="70"/>
      <c r="X868" s="149"/>
      <c r="Y868" s="28"/>
      <c r="Z868" s="28"/>
      <c r="AA868" s="77"/>
      <c r="AB868" s="77"/>
      <c r="AC868" s="28"/>
      <c r="AD868" s="74"/>
      <c r="AE868" s="36"/>
      <c r="AF868" s="28"/>
      <c r="AG868" s="28"/>
      <c r="AH868" s="28"/>
      <c r="AI868" s="28"/>
      <c r="AJ868" s="28"/>
      <c r="AK868" s="28"/>
      <c r="AL868" s="18"/>
      <c r="AM868" s="18"/>
      <c r="AN868" s="18"/>
      <c r="AO868" s="227"/>
      <c r="AP868" s="212"/>
      <c r="AQ868" s="212"/>
      <c r="AR868" s="212"/>
      <c r="AS868" s="84"/>
      <c r="AT868" s="84"/>
      <c r="AU868" s="85"/>
      <c r="AV868" s="94"/>
      <c r="AW868" s="94"/>
      <c r="AX868" s="94"/>
      <c r="AY868" s="94"/>
      <c r="AZ868" s="94"/>
      <c r="BA868" s="94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</row>
    <row r="869" ht="12.75" customHeight="1">
      <c r="A869" s="18"/>
      <c r="B869" s="18"/>
      <c r="C869" s="1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9"/>
      <c r="R869" s="28"/>
      <c r="S869" s="28"/>
      <c r="T869" s="28"/>
      <c r="U869" s="28"/>
      <c r="V869" s="70"/>
      <c r="W869" s="70"/>
      <c r="X869" s="149"/>
      <c r="Y869" s="28"/>
      <c r="Z869" s="28"/>
      <c r="AA869" s="77"/>
      <c r="AB869" s="77"/>
      <c r="AC869" s="28"/>
      <c r="AD869" s="74"/>
      <c r="AE869" s="36"/>
      <c r="AF869" s="28"/>
      <c r="AG869" s="28"/>
      <c r="AH869" s="28"/>
      <c r="AI869" s="28"/>
      <c r="AJ869" s="28"/>
      <c r="AK869" s="28"/>
      <c r="AL869" s="18"/>
      <c r="AM869" s="18"/>
      <c r="AN869" s="18"/>
      <c r="AO869" s="227"/>
      <c r="AP869" s="212"/>
      <c r="AQ869" s="212"/>
      <c r="AR869" s="212"/>
      <c r="AS869" s="84"/>
      <c r="AT869" s="84"/>
      <c r="AU869" s="85"/>
      <c r="AV869" s="94"/>
      <c r="AW869" s="94"/>
      <c r="AX869" s="94"/>
      <c r="AY869" s="94"/>
      <c r="AZ869" s="94"/>
      <c r="BA869" s="94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</row>
    <row r="870" ht="12.75" customHeight="1">
      <c r="A870" s="18"/>
      <c r="B870" s="18"/>
      <c r="C870" s="1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9"/>
      <c r="R870" s="28"/>
      <c r="S870" s="28"/>
      <c r="T870" s="28"/>
      <c r="U870" s="28"/>
      <c r="V870" s="70"/>
      <c r="W870" s="70"/>
      <c r="X870" s="149"/>
      <c r="Y870" s="28"/>
      <c r="Z870" s="28"/>
      <c r="AA870" s="77"/>
      <c r="AB870" s="77"/>
      <c r="AC870" s="28"/>
      <c r="AD870" s="74"/>
      <c r="AE870" s="36"/>
      <c r="AF870" s="28"/>
      <c r="AG870" s="28"/>
      <c r="AH870" s="28"/>
      <c r="AI870" s="28"/>
      <c r="AJ870" s="28"/>
      <c r="AK870" s="28"/>
      <c r="AL870" s="18"/>
      <c r="AM870" s="18"/>
      <c r="AN870" s="18"/>
      <c r="AO870" s="227"/>
      <c r="AP870" s="212"/>
      <c r="AQ870" s="212"/>
      <c r="AR870" s="212"/>
      <c r="AS870" s="84"/>
      <c r="AT870" s="84"/>
      <c r="AU870" s="85"/>
      <c r="AV870" s="94"/>
      <c r="AW870" s="94"/>
      <c r="AX870" s="94"/>
      <c r="AY870" s="94"/>
      <c r="AZ870" s="94"/>
      <c r="BA870" s="94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</row>
    <row r="871" ht="12.75" customHeight="1">
      <c r="A871" s="18"/>
      <c r="B871" s="18"/>
      <c r="C871" s="1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9"/>
      <c r="R871" s="28"/>
      <c r="S871" s="28"/>
      <c r="T871" s="28"/>
      <c r="U871" s="28"/>
      <c r="V871" s="70"/>
      <c r="W871" s="70"/>
      <c r="X871" s="149"/>
      <c r="Y871" s="28"/>
      <c r="Z871" s="28"/>
      <c r="AA871" s="77"/>
      <c r="AB871" s="77"/>
      <c r="AC871" s="28"/>
      <c r="AD871" s="74"/>
      <c r="AE871" s="36"/>
      <c r="AF871" s="28"/>
      <c r="AG871" s="28"/>
      <c r="AH871" s="28"/>
      <c r="AI871" s="28"/>
      <c r="AJ871" s="28"/>
      <c r="AK871" s="28"/>
      <c r="AL871" s="18"/>
      <c r="AM871" s="18"/>
      <c r="AN871" s="18"/>
      <c r="AO871" s="227"/>
      <c r="AP871" s="212"/>
      <c r="AQ871" s="212"/>
      <c r="AR871" s="212"/>
      <c r="AS871" s="84"/>
      <c r="AT871" s="84"/>
      <c r="AU871" s="85"/>
      <c r="AV871" s="94"/>
      <c r="AW871" s="94"/>
      <c r="AX871" s="94"/>
      <c r="AY871" s="94"/>
      <c r="AZ871" s="94"/>
      <c r="BA871" s="94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</row>
    <row r="872" ht="12.75" customHeight="1">
      <c r="A872" s="18"/>
      <c r="B872" s="18"/>
      <c r="C872" s="1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9"/>
      <c r="R872" s="28"/>
      <c r="S872" s="28"/>
      <c r="T872" s="28"/>
      <c r="U872" s="28"/>
      <c r="V872" s="70"/>
      <c r="W872" s="70"/>
      <c r="X872" s="149"/>
      <c r="Y872" s="28"/>
      <c r="Z872" s="28"/>
      <c r="AA872" s="77"/>
      <c r="AB872" s="77"/>
      <c r="AC872" s="28"/>
      <c r="AD872" s="74"/>
      <c r="AE872" s="36"/>
      <c r="AF872" s="28"/>
      <c r="AG872" s="28"/>
      <c r="AH872" s="28"/>
      <c r="AI872" s="28"/>
      <c r="AJ872" s="28"/>
      <c r="AK872" s="28"/>
      <c r="AL872" s="18"/>
      <c r="AM872" s="18"/>
      <c r="AN872" s="18"/>
      <c r="AO872" s="227"/>
      <c r="AP872" s="212"/>
      <c r="AQ872" s="212"/>
      <c r="AR872" s="212"/>
      <c r="AS872" s="84"/>
      <c r="AT872" s="84"/>
      <c r="AU872" s="85"/>
      <c r="AV872" s="94"/>
      <c r="AW872" s="94"/>
      <c r="AX872" s="94"/>
      <c r="AY872" s="94"/>
      <c r="AZ872" s="94"/>
      <c r="BA872" s="94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</row>
    <row r="873" ht="12.75" customHeight="1">
      <c r="A873" s="18"/>
      <c r="B873" s="18"/>
      <c r="C873" s="1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9"/>
      <c r="R873" s="28"/>
      <c r="S873" s="28"/>
      <c r="T873" s="28"/>
      <c r="U873" s="28"/>
      <c r="V873" s="70"/>
      <c r="W873" s="70"/>
      <c r="X873" s="149"/>
      <c r="Y873" s="28"/>
      <c r="Z873" s="28"/>
      <c r="AA873" s="77"/>
      <c r="AB873" s="77"/>
      <c r="AC873" s="28"/>
      <c r="AD873" s="74"/>
      <c r="AE873" s="36"/>
      <c r="AF873" s="28"/>
      <c r="AG873" s="28"/>
      <c r="AH873" s="28"/>
      <c r="AI873" s="28"/>
      <c r="AJ873" s="28"/>
      <c r="AK873" s="28"/>
      <c r="AL873" s="18"/>
      <c r="AM873" s="18"/>
      <c r="AN873" s="18"/>
      <c r="AO873" s="227"/>
      <c r="AP873" s="212"/>
      <c r="AQ873" s="212"/>
      <c r="AR873" s="212"/>
      <c r="AS873" s="84"/>
      <c r="AT873" s="84"/>
      <c r="AU873" s="85"/>
      <c r="AV873" s="94"/>
      <c r="AW873" s="94"/>
      <c r="AX873" s="94"/>
      <c r="AY873" s="94"/>
      <c r="AZ873" s="94"/>
      <c r="BA873" s="94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</row>
    <row r="874" ht="12.75" customHeight="1">
      <c r="A874" s="18"/>
      <c r="B874" s="18"/>
      <c r="C874" s="1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9"/>
      <c r="R874" s="28"/>
      <c r="S874" s="28"/>
      <c r="T874" s="28"/>
      <c r="U874" s="28"/>
      <c r="V874" s="70"/>
      <c r="W874" s="70"/>
      <c r="X874" s="149"/>
      <c r="Y874" s="28"/>
      <c r="Z874" s="28"/>
      <c r="AA874" s="77"/>
      <c r="AB874" s="77"/>
      <c r="AC874" s="28"/>
      <c r="AD874" s="74"/>
      <c r="AE874" s="36"/>
      <c r="AF874" s="28"/>
      <c r="AG874" s="28"/>
      <c r="AH874" s="28"/>
      <c r="AI874" s="28"/>
      <c r="AJ874" s="28"/>
      <c r="AK874" s="28"/>
      <c r="AL874" s="18"/>
      <c r="AM874" s="18"/>
      <c r="AN874" s="18"/>
      <c r="AO874" s="227"/>
      <c r="AP874" s="212"/>
      <c r="AQ874" s="212"/>
      <c r="AR874" s="212"/>
      <c r="AS874" s="84"/>
      <c r="AT874" s="84"/>
      <c r="AU874" s="85"/>
      <c r="AV874" s="94"/>
      <c r="AW874" s="94"/>
      <c r="AX874" s="94"/>
      <c r="AY874" s="94"/>
      <c r="AZ874" s="94"/>
      <c r="BA874" s="94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</row>
    <row r="875" ht="12.75" customHeight="1">
      <c r="A875" s="18"/>
      <c r="B875" s="18"/>
      <c r="C875" s="1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9"/>
      <c r="R875" s="28"/>
      <c r="S875" s="28"/>
      <c r="T875" s="28"/>
      <c r="U875" s="28"/>
      <c r="V875" s="70"/>
      <c r="W875" s="70"/>
      <c r="X875" s="149"/>
      <c r="Y875" s="28"/>
      <c r="Z875" s="28"/>
      <c r="AA875" s="77"/>
      <c r="AB875" s="77"/>
      <c r="AC875" s="28"/>
      <c r="AD875" s="74"/>
      <c r="AE875" s="36"/>
      <c r="AF875" s="28"/>
      <c r="AG875" s="28"/>
      <c r="AH875" s="28"/>
      <c r="AI875" s="28"/>
      <c r="AJ875" s="28"/>
      <c r="AK875" s="28"/>
      <c r="AL875" s="18"/>
      <c r="AM875" s="18"/>
      <c r="AN875" s="18"/>
      <c r="AO875" s="227"/>
      <c r="AP875" s="212"/>
      <c r="AQ875" s="212"/>
      <c r="AR875" s="212"/>
      <c r="AS875" s="84"/>
      <c r="AT875" s="84"/>
      <c r="AU875" s="85"/>
      <c r="AV875" s="94"/>
      <c r="AW875" s="94"/>
      <c r="AX875" s="94"/>
      <c r="AY875" s="94"/>
      <c r="AZ875" s="94"/>
      <c r="BA875" s="94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</row>
    <row r="876" ht="12.75" customHeight="1">
      <c r="A876" s="18"/>
      <c r="B876" s="18"/>
      <c r="C876" s="1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9"/>
      <c r="R876" s="28"/>
      <c r="S876" s="28"/>
      <c r="T876" s="28"/>
      <c r="U876" s="28"/>
      <c r="V876" s="70"/>
      <c r="W876" s="70"/>
      <c r="X876" s="149"/>
      <c r="Y876" s="28"/>
      <c r="Z876" s="28"/>
      <c r="AA876" s="77"/>
      <c r="AB876" s="77"/>
      <c r="AC876" s="28"/>
      <c r="AD876" s="74"/>
      <c r="AE876" s="36"/>
      <c r="AF876" s="28"/>
      <c r="AG876" s="28"/>
      <c r="AH876" s="28"/>
      <c r="AI876" s="28"/>
      <c r="AJ876" s="28"/>
      <c r="AK876" s="28"/>
      <c r="AL876" s="18"/>
      <c r="AM876" s="18"/>
      <c r="AN876" s="18"/>
      <c r="AO876" s="227"/>
      <c r="AP876" s="212"/>
      <c r="AQ876" s="212"/>
      <c r="AR876" s="212"/>
      <c r="AS876" s="84"/>
      <c r="AT876" s="84"/>
      <c r="AU876" s="85"/>
      <c r="AV876" s="94"/>
      <c r="AW876" s="94"/>
      <c r="AX876" s="94"/>
      <c r="AY876" s="94"/>
      <c r="AZ876" s="94"/>
      <c r="BA876" s="94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</row>
    <row r="877" ht="12.75" customHeight="1">
      <c r="A877" s="18"/>
      <c r="B877" s="18"/>
      <c r="C877" s="1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9"/>
      <c r="R877" s="28"/>
      <c r="S877" s="28"/>
      <c r="T877" s="28"/>
      <c r="U877" s="28"/>
      <c r="V877" s="70"/>
      <c r="W877" s="70"/>
      <c r="X877" s="149"/>
      <c r="Y877" s="28"/>
      <c r="Z877" s="28"/>
      <c r="AA877" s="77"/>
      <c r="AB877" s="77"/>
      <c r="AC877" s="28"/>
      <c r="AD877" s="74"/>
      <c r="AE877" s="36"/>
      <c r="AF877" s="28"/>
      <c r="AG877" s="28"/>
      <c r="AH877" s="28"/>
      <c r="AI877" s="28"/>
      <c r="AJ877" s="28"/>
      <c r="AK877" s="28"/>
      <c r="AL877" s="18"/>
      <c r="AM877" s="18"/>
      <c r="AN877" s="18"/>
      <c r="AO877" s="227"/>
      <c r="AP877" s="212"/>
      <c r="AQ877" s="212"/>
      <c r="AR877" s="212"/>
      <c r="AS877" s="84"/>
      <c r="AT877" s="84"/>
      <c r="AU877" s="85"/>
      <c r="AV877" s="94"/>
      <c r="AW877" s="94"/>
      <c r="AX877" s="94"/>
      <c r="AY877" s="94"/>
      <c r="AZ877" s="94"/>
      <c r="BA877" s="94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</row>
    <row r="878" ht="12.75" customHeight="1">
      <c r="A878" s="18"/>
      <c r="B878" s="18"/>
      <c r="C878" s="1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9"/>
      <c r="R878" s="28"/>
      <c r="S878" s="28"/>
      <c r="T878" s="28"/>
      <c r="U878" s="28"/>
      <c r="V878" s="70"/>
      <c r="W878" s="70"/>
      <c r="X878" s="149"/>
      <c r="Y878" s="28"/>
      <c r="Z878" s="28"/>
      <c r="AA878" s="77"/>
      <c r="AB878" s="77"/>
      <c r="AC878" s="28"/>
      <c r="AD878" s="74"/>
      <c r="AE878" s="36"/>
      <c r="AF878" s="28"/>
      <c r="AG878" s="28"/>
      <c r="AH878" s="28"/>
      <c r="AI878" s="28"/>
      <c r="AJ878" s="28"/>
      <c r="AK878" s="28"/>
      <c r="AL878" s="18"/>
      <c r="AM878" s="18"/>
      <c r="AN878" s="18"/>
      <c r="AO878" s="227"/>
      <c r="AP878" s="212"/>
      <c r="AQ878" s="212"/>
      <c r="AR878" s="212"/>
      <c r="AS878" s="84"/>
      <c r="AT878" s="84"/>
      <c r="AU878" s="85"/>
      <c r="AV878" s="94"/>
      <c r="AW878" s="94"/>
      <c r="AX878" s="94"/>
      <c r="AY878" s="94"/>
      <c r="AZ878" s="94"/>
      <c r="BA878" s="94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</row>
    <row r="879" ht="12.75" customHeight="1">
      <c r="A879" s="18"/>
      <c r="B879" s="18"/>
      <c r="C879" s="1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9"/>
      <c r="R879" s="28"/>
      <c r="S879" s="28"/>
      <c r="T879" s="28"/>
      <c r="U879" s="28"/>
      <c r="V879" s="70"/>
      <c r="W879" s="70"/>
      <c r="X879" s="149"/>
      <c r="Y879" s="28"/>
      <c r="Z879" s="28"/>
      <c r="AA879" s="77"/>
      <c r="AB879" s="77"/>
      <c r="AC879" s="28"/>
      <c r="AD879" s="74"/>
      <c r="AE879" s="36"/>
      <c r="AF879" s="28"/>
      <c r="AG879" s="28"/>
      <c r="AH879" s="28"/>
      <c r="AI879" s="28"/>
      <c r="AJ879" s="28"/>
      <c r="AK879" s="28"/>
      <c r="AL879" s="18"/>
      <c r="AM879" s="18"/>
      <c r="AN879" s="18"/>
      <c r="AO879" s="227"/>
      <c r="AP879" s="212"/>
      <c r="AQ879" s="212"/>
      <c r="AR879" s="212"/>
      <c r="AS879" s="84"/>
      <c r="AT879" s="84"/>
      <c r="AU879" s="85"/>
      <c r="AV879" s="94"/>
      <c r="AW879" s="94"/>
      <c r="AX879" s="94"/>
      <c r="AY879" s="94"/>
      <c r="AZ879" s="94"/>
      <c r="BA879" s="94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</row>
    <row r="880" ht="12.75" customHeight="1">
      <c r="A880" s="18"/>
      <c r="B880" s="18"/>
      <c r="C880" s="1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9"/>
      <c r="R880" s="28"/>
      <c r="S880" s="28"/>
      <c r="T880" s="28"/>
      <c r="U880" s="28"/>
      <c r="V880" s="70"/>
      <c r="W880" s="70"/>
      <c r="X880" s="149"/>
      <c r="Y880" s="28"/>
      <c r="Z880" s="28"/>
      <c r="AA880" s="77"/>
      <c r="AB880" s="77"/>
      <c r="AC880" s="28"/>
      <c r="AD880" s="74"/>
      <c r="AE880" s="36"/>
      <c r="AF880" s="28"/>
      <c r="AG880" s="28"/>
      <c r="AH880" s="28"/>
      <c r="AI880" s="28"/>
      <c r="AJ880" s="28"/>
      <c r="AK880" s="28"/>
      <c r="AL880" s="18"/>
      <c r="AM880" s="18"/>
      <c r="AN880" s="18"/>
      <c r="AO880" s="227"/>
      <c r="AP880" s="212"/>
      <c r="AQ880" s="212"/>
      <c r="AR880" s="212"/>
      <c r="AS880" s="84"/>
      <c r="AT880" s="84"/>
      <c r="AU880" s="85"/>
      <c r="AV880" s="94"/>
      <c r="AW880" s="94"/>
      <c r="AX880" s="94"/>
      <c r="AY880" s="94"/>
      <c r="AZ880" s="94"/>
      <c r="BA880" s="94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</row>
    <row r="881" ht="12.75" customHeight="1">
      <c r="A881" s="18"/>
      <c r="B881" s="18"/>
      <c r="C881" s="1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9"/>
      <c r="R881" s="28"/>
      <c r="S881" s="28"/>
      <c r="T881" s="28"/>
      <c r="U881" s="28"/>
      <c r="V881" s="70"/>
      <c r="W881" s="70"/>
      <c r="X881" s="149"/>
      <c r="Y881" s="28"/>
      <c r="Z881" s="28"/>
      <c r="AA881" s="77"/>
      <c r="AB881" s="77"/>
      <c r="AC881" s="28"/>
      <c r="AD881" s="74"/>
      <c r="AE881" s="36"/>
      <c r="AF881" s="28"/>
      <c r="AG881" s="28"/>
      <c r="AH881" s="28"/>
      <c r="AI881" s="28"/>
      <c r="AJ881" s="28"/>
      <c r="AK881" s="28"/>
      <c r="AL881" s="18"/>
      <c r="AM881" s="18"/>
      <c r="AN881" s="18"/>
      <c r="AO881" s="227"/>
      <c r="AP881" s="212"/>
      <c r="AQ881" s="212"/>
      <c r="AR881" s="212"/>
      <c r="AS881" s="84"/>
      <c r="AT881" s="84"/>
      <c r="AU881" s="85"/>
      <c r="AV881" s="94"/>
      <c r="AW881" s="94"/>
      <c r="AX881" s="94"/>
      <c r="AY881" s="94"/>
      <c r="AZ881" s="94"/>
      <c r="BA881" s="94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</row>
    <row r="882" ht="12.75" customHeight="1">
      <c r="A882" s="18"/>
      <c r="B882" s="18"/>
      <c r="C882" s="1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9"/>
      <c r="R882" s="28"/>
      <c r="S882" s="28"/>
      <c r="T882" s="28"/>
      <c r="U882" s="28"/>
      <c r="V882" s="70"/>
      <c r="W882" s="70"/>
      <c r="X882" s="149"/>
      <c r="Y882" s="28"/>
      <c r="Z882" s="28"/>
      <c r="AA882" s="77"/>
      <c r="AB882" s="77"/>
      <c r="AC882" s="28"/>
      <c r="AD882" s="74"/>
      <c r="AE882" s="36"/>
      <c r="AF882" s="28"/>
      <c r="AG882" s="28"/>
      <c r="AH882" s="28"/>
      <c r="AI882" s="28"/>
      <c r="AJ882" s="28"/>
      <c r="AK882" s="28"/>
      <c r="AL882" s="18"/>
      <c r="AM882" s="18"/>
      <c r="AN882" s="18"/>
      <c r="AO882" s="227"/>
      <c r="AP882" s="212"/>
      <c r="AQ882" s="212"/>
      <c r="AR882" s="212"/>
      <c r="AS882" s="84"/>
      <c r="AT882" s="84"/>
      <c r="AU882" s="85"/>
      <c r="AV882" s="94"/>
      <c r="AW882" s="94"/>
      <c r="AX882" s="94"/>
      <c r="AY882" s="94"/>
      <c r="AZ882" s="94"/>
      <c r="BA882" s="94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</row>
    <row r="883" ht="12.75" customHeight="1">
      <c r="A883" s="18"/>
      <c r="B883" s="18"/>
      <c r="C883" s="1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9"/>
      <c r="R883" s="28"/>
      <c r="S883" s="28"/>
      <c r="T883" s="28"/>
      <c r="U883" s="28"/>
      <c r="V883" s="70"/>
      <c r="W883" s="70"/>
      <c r="X883" s="149"/>
      <c r="Y883" s="28"/>
      <c r="Z883" s="28"/>
      <c r="AA883" s="77"/>
      <c r="AB883" s="77"/>
      <c r="AC883" s="28"/>
      <c r="AD883" s="74"/>
      <c r="AE883" s="36"/>
      <c r="AF883" s="28"/>
      <c r="AG883" s="28"/>
      <c r="AH883" s="28"/>
      <c r="AI883" s="28"/>
      <c r="AJ883" s="28"/>
      <c r="AK883" s="28"/>
      <c r="AL883" s="18"/>
      <c r="AM883" s="18"/>
      <c r="AN883" s="18"/>
      <c r="AO883" s="227"/>
      <c r="AP883" s="212"/>
      <c r="AQ883" s="212"/>
      <c r="AR883" s="212"/>
      <c r="AS883" s="84"/>
      <c r="AT883" s="84"/>
      <c r="AU883" s="85"/>
      <c r="AV883" s="94"/>
      <c r="AW883" s="94"/>
      <c r="AX883" s="94"/>
      <c r="AY883" s="94"/>
      <c r="AZ883" s="94"/>
      <c r="BA883" s="94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</row>
    <row r="884" ht="12.75" customHeight="1">
      <c r="A884" s="18"/>
      <c r="B884" s="18"/>
      <c r="C884" s="1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9"/>
      <c r="R884" s="28"/>
      <c r="S884" s="28"/>
      <c r="T884" s="28"/>
      <c r="U884" s="28"/>
      <c r="V884" s="70"/>
      <c r="W884" s="70"/>
      <c r="X884" s="149"/>
      <c r="Y884" s="28"/>
      <c r="Z884" s="28"/>
      <c r="AA884" s="77"/>
      <c r="AB884" s="77"/>
      <c r="AC884" s="28"/>
      <c r="AD884" s="74"/>
      <c r="AE884" s="36"/>
      <c r="AF884" s="28"/>
      <c r="AG884" s="28"/>
      <c r="AH884" s="28"/>
      <c r="AI884" s="28"/>
      <c r="AJ884" s="28"/>
      <c r="AK884" s="28"/>
      <c r="AL884" s="18"/>
      <c r="AM884" s="18"/>
      <c r="AN884" s="18"/>
      <c r="AO884" s="227"/>
      <c r="AP884" s="212"/>
      <c r="AQ884" s="212"/>
      <c r="AR884" s="212"/>
      <c r="AS884" s="84"/>
      <c r="AT884" s="84"/>
      <c r="AU884" s="85"/>
      <c r="AV884" s="94"/>
      <c r="AW884" s="94"/>
      <c r="AX884" s="94"/>
      <c r="AY884" s="94"/>
      <c r="AZ884" s="94"/>
      <c r="BA884" s="94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</row>
    <row r="885" ht="12.75" customHeight="1">
      <c r="A885" s="18"/>
      <c r="B885" s="18"/>
      <c r="C885" s="1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9"/>
      <c r="R885" s="28"/>
      <c r="S885" s="28"/>
      <c r="T885" s="28"/>
      <c r="U885" s="28"/>
      <c r="V885" s="70"/>
      <c r="W885" s="70"/>
      <c r="X885" s="149"/>
      <c r="Y885" s="28"/>
      <c r="Z885" s="28"/>
      <c r="AA885" s="77"/>
      <c r="AB885" s="77"/>
      <c r="AC885" s="28"/>
      <c r="AD885" s="74"/>
      <c r="AE885" s="36"/>
      <c r="AF885" s="28"/>
      <c r="AG885" s="28"/>
      <c r="AH885" s="28"/>
      <c r="AI885" s="28"/>
      <c r="AJ885" s="28"/>
      <c r="AK885" s="28"/>
      <c r="AL885" s="18"/>
      <c r="AM885" s="18"/>
      <c r="AN885" s="18"/>
      <c r="AO885" s="227"/>
      <c r="AP885" s="212"/>
      <c r="AQ885" s="212"/>
      <c r="AR885" s="212"/>
      <c r="AS885" s="84"/>
      <c r="AT885" s="84"/>
      <c r="AU885" s="85"/>
      <c r="AV885" s="94"/>
      <c r="AW885" s="94"/>
      <c r="AX885" s="94"/>
      <c r="AY885" s="94"/>
      <c r="AZ885" s="94"/>
      <c r="BA885" s="94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</row>
    <row r="886" ht="12.75" customHeight="1">
      <c r="A886" s="18"/>
      <c r="B886" s="18"/>
      <c r="C886" s="1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9"/>
      <c r="R886" s="28"/>
      <c r="S886" s="28"/>
      <c r="T886" s="28"/>
      <c r="U886" s="28"/>
      <c r="V886" s="70"/>
      <c r="W886" s="70"/>
      <c r="X886" s="149"/>
      <c r="Y886" s="28"/>
      <c r="Z886" s="28"/>
      <c r="AA886" s="77"/>
      <c r="AB886" s="77"/>
      <c r="AC886" s="28"/>
      <c r="AD886" s="74"/>
      <c r="AE886" s="36"/>
      <c r="AF886" s="28"/>
      <c r="AG886" s="28"/>
      <c r="AH886" s="28"/>
      <c r="AI886" s="28"/>
      <c r="AJ886" s="28"/>
      <c r="AK886" s="28"/>
      <c r="AL886" s="18"/>
      <c r="AM886" s="18"/>
      <c r="AN886" s="18"/>
      <c r="AO886" s="227"/>
      <c r="AP886" s="212"/>
      <c r="AQ886" s="212"/>
      <c r="AR886" s="212"/>
      <c r="AS886" s="84"/>
      <c r="AT886" s="84"/>
      <c r="AU886" s="85"/>
      <c r="AV886" s="94"/>
      <c r="AW886" s="94"/>
      <c r="AX886" s="94"/>
      <c r="AY886" s="94"/>
      <c r="AZ886" s="94"/>
      <c r="BA886" s="94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</row>
    <row r="887" ht="12.75" customHeight="1">
      <c r="A887" s="18"/>
      <c r="B887" s="18"/>
      <c r="C887" s="1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9"/>
      <c r="R887" s="28"/>
      <c r="S887" s="28"/>
      <c r="T887" s="28"/>
      <c r="U887" s="28"/>
      <c r="V887" s="70"/>
      <c r="W887" s="70"/>
      <c r="X887" s="149"/>
      <c r="Y887" s="28"/>
      <c r="Z887" s="28"/>
      <c r="AA887" s="77"/>
      <c r="AB887" s="77"/>
      <c r="AC887" s="28"/>
      <c r="AD887" s="74"/>
      <c r="AE887" s="36"/>
      <c r="AF887" s="28"/>
      <c r="AG887" s="28"/>
      <c r="AH887" s="28"/>
      <c r="AI887" s="28"/>
      <c r="AJ887" s="28"/>
      <c r="AK887" s="28"/>
      <c r="AL887" s="18"/>
      <c r="AM887" s="18"/>
      <c r="AN887" s="18"/>
      <c r="AO887" s="227"/>
      <c r="AP887" s="212"/>
      <c r="AQ887" s="212"/>
      <c r="AR887" s="212"/>
      <c r="AS887" s="84"/>
      <c r="AT887" s="84"/>
      <c r="AU887" s="85"/>
      <c r="AV887" s="94"/>
      <c r="AW887" s="94"/>
      <c r="AX887" s="94"/>
      <c r="AY887" s="94"/>
      <c r="AZ887" s="94"/>
      <c r="BA887" s="94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</row>
    <row r="888" ht="12.75" customHeight="1">
      <c r="A888" s="18"/>
      <c r="B888" s="18"/>
      <c r="C888" s="1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9"/>
      <c r="R888" s="28"/>
      <c r="S888" s="28"/>
      <c r="T888" s="28"/>
      <c r="U888" s="28"/>
      <c r="V888" s="70"/>
      <c r="W888" s="70"/>
      <c r="X888" s="149"/>
      <c r="Y888" s="28"/>
      <c r="Z888" s="28"/>
      <c r="AA888" s="77"/>
      <c r="AB888" s="77"/>
      <c r="AC888" s="28"/>
      <c r="AD888" s="74"/>
      <c r="AE888" s="36"/>
      <c r="AF888" s="28"/>
      <c r="AG888" s="28"/>
      <c r="AH888" s="28"/>
      <c r="AI888" s="28"/>
      <c r="AJ888" s="28"/>
      <c r="AK888" s="28"/>
      <c r="AL888" s="18"/>
      <c r="AM888" s="18"/>
      <c r="AN888" s="18"/>
      <c r="AO888" s="227"/>
      <c r="AP888" s="212"/>
      <c r="AQ888" s="212"/>
      <c r="AR888" s="212"/>
      <c r="AS888" s="84"/>
      <c r="AT888" s="84"/>
      <c r="AU888" s="85"/>
      <c r="AV888" s="94"/>
      <c r="AW888" s="94"/>
      <c r="AX888" s="94"/>
      <c r="AY888" s="94"/>
      <c r="AZ888" s="94"/>
      <c r="BA888" s="94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</row>
    <row r="889" ht="12.75" customHeight="1">
      <c r="A889" s="18"/>
      <c r="B889" s="18"/>
      <c r="C889" s="1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9"/>
      <c r="R889" s="28"/>
      <c r="S889" s="28"/>
      <c r="T889" s="28"/>
      <c r="U889" s="28"/>
      <c r="V889" s="70"/>
      <c r="W889" s="70"/>
      <c r="X889" s="149"/>
      <c r="Y889" s="28"/>
      <c r="Z889" s="28"/>
      <c r="AA889" s="77"/>
      <c r="AB889" s="77"/>
      <c r="AC889" s="28"/>
      <c r="AD889" s="74"/>
      <c r="AE889" s="36"/>
      <c r="AF889" s="28"/>
      <c r="AG889" s="28"/>
      <c r="AH889" s="28"/>
      <c r="AI889" s="28"/>
      <c r="AJ889" s="28"/>
      <c r="AK889" s="28"/>
      <c r="AL889" s="18"/>
      <c r="AM889" s="18"/>
      <c r="AN889" s="18"/>
      <c r="AO889" s="227"/>
      <c r="AP889" s="212"/>
      <c r="AQ889" s="212"/>
      <c r="AR889" s="212"/>
      <c r="AS889" s="84"/>
      <c r="AT889" s="84"/>
      <c r="AU889" s="85"/>
      <c r="AV889" s="94"/>
      <c r="AW889" s="94"/>
      <c r="AX889" s="94"/>
      <c r="AY889" s="94"/>
      <c r="AZ889" s="94"/>
      <c r="BA889" s="94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</row>
    <row r="890" ht="12.75" customHeight="1">
      <c r="A890" s="18"/>
      <c r="B890" s="18"/>
      <c r="C890" s="1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9"/>
      <c r="R890" s="28"/>
      <c r="S890" s="28"/>
      <c r="T890" s="28"/>
      <c r="U890" s="28"/>
      <c r="V890" s="70"/>
      <c r="W890" s="70"/>
      <c r="X890" s="149"/>
      <c r="Y890" s="28"/>
      <c r="Z890" s="28"/>
      <c r="AA890" s="77"/>
      <c r="AB890" s="77"/>
      <c r="AC890" s="28"/>
      <c r="AD890" s="74"/>
      <c r="AE890" s="36"/>
      <c r="AF890" s="28"/>
      <c r="AG890" s="28"/>
      <c r="AH890" s="28"/>
      <c r="AI890" s="28"/>
      <c r="AJ890" s="28"/>
      <c r="AK890" s="28"/>
      <c r="AL890" s="18"/>
      <c r="AM890" s="18"/>
      <c r="AN890" s="18"/>
      <c r="AO890" s="227"/>
      <c r="AP890" s="212"/>
      <c r="AQ890" s="212"/>
      <c r="AR890" s="212"/>
      <c r="AS890" s="84"/>
      <c r="AT890" s="84"/>
      <c r="AU890" s="85"/>
      <c r="AV890" s="94"/>
      <c r="AW890" s="94"/>
      <c r="AX890" s="94"/>
      <c r="AY890" s="94"/>
      <c r="AZ890" s="94"/>
      <c r="BA890" s="94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</row>
    <row r="891" ht="12.75" customHeight="1">
      <c r="A891" s="18"/>
      <c r="B891" s="18"/>
      <c r="C891" s="1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9"/>
      <c r="R891" s="28"/>
      <c r="S891" s="28"/>
      <c r="T891" s="28"/>
      <c r="U891" s="28"/>
      <c r="V891" s="70"/>
      <c r="W891" s="70"/>
      <c r="X891" s="149"/>
      <c r="Y891" s="28"/>
      <c r="Z891" s="28"/>
      <c r="AA891" s="77"/>
      <c r="AB891" s="77"/>
      <c r="AC891" s="28"/>
      <c r="AD891" s="74"/>
      <c r="AE891" s="36"/>
      <c r="AF891" s="28"/>
      <c r="AG891" s="28"/>
      <c r="AH891" s="28"/>
      <c r="AI891" s="28"/>
      <c r="AJ891" s="28"/>
      <c r="AK891" s="28"/>
      <c r="AL891" s="18"/>
      <c r="AM891" s="18"/>
      <c r="AN891" s="18"/>
      <c r="AO891" s="227"/>
      <c r="AP891" s="212"/>
      <c r="AQ891" s="212"/>
      <c r="AR891" s="212"/>
      <c r="AS891" s="84"/>
      <c r="AT891" s="84"/>
      <c r="AU891" s="85"/>
      <c r="AV891" s="94"/>
      <c r="AW891" s="94"/>
      <c r="AX891" s="94"/>
      <c r="AY891" s="94"/>
      <c r="AZ891" s="94"/>
      <c r="BA891" s="94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</row>
    <row r="892" ht="12.75" customHeight="1">
      <c r="A892" s="18"/>
      <c r="B892" s="18"/>
      <c r="C892" s="1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9"/>
      <c r="R892" s="28"/>
      <c r="S892" s="28"/>
      <c r="T892" s="28"/>
      <c r="U892" s="28"/>
      <c r="V892" s="70"/>
      <c r="W892" s="70"/>
      <c r="X892" s="149"/>
      <c r="Y892" s="28"/>
      <c r="Z892" s="28"/>
      <c r="AA892" s="77"/>
      <c r="AB892" s="77"/>
      <c r="AC892" s="28"/>
      <c r="AD892" s="74"/>
      <c r="AE892" s="36"/>
      <c r="AF892" s="28"/>
      <c r="AG892" s="28"/>
      <c r="AH892" s="28"/>
      <c r="AI892" s="28"/>
      <c r="AJ892" s="28"/>
      <c r="AK892" s="28"/>
      <c r="AL892" s="18"/>
      <c r="AM892" s="18"/>
      <c r="AN892" s="18"/>
      <c r="AO892" s="227"/>
      <c r="AP892" s="212"/>
      <c r="AQ892" s="212"/>
      <c r="AR892" s="212"/>
      <c r="AS892" s="84"/>
      <c r="AT892" s="84"/>
      <c r="AU892" s="85"/>
      <c r="AV892" s="94"/>
      <c r="AW892" s="94"/>
      <c r="AX892" s="94"/>
      <c r="AY892" s="94"/>
      <c r="AZ892" s="94"/>
      <c r="BA892" s="94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</row>
    <row r="893" ht="12.75" customHeight="1">
      <c r="A893" s="18"/>
      <c r="B893" s="18"/>
      <c r="C893" s="1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9"/>
      <c r="R893" s="28"/>
      <c r="S893" s="28"/>
      <c r="T893" s="28"/>
      <c r="U893" s="28"/>
      <c r="V893" s="70"/>
      <c r="W893" s="70"/>
      <c r="X893" s="149"/>
      <c r="Y893" s="28"/>
      <c r="Z893" s="28"/>
      <c r="AA893" s="77"/>
      <c r="AB893" s="77"/>
      <c r="AC893" s="28"/>
      <c r="AD893" s="74"/>
      <c r="AE893" s="36"/>
      <c r="AF893" s="28"/>
      <c r="AG893" s="28"/>
      <c r="AH893" s="28"/>
      <c r="AI893" s="28"/>
      <c r="AJ893" s="28"/>
      <c r="AK893" s="28"/>
      <c r="AL893" s="18"/>
      <c r="AM893" s="18"/>
      <c r="AN893" s="18"/>
      <c r="AO893" s="227"/>
      <c r="AP893" s="212"/>
      <c r="AQ893" s="212"/>
      <c r="AR893" s="212"/>
      <c r="AS893" s="84"/>
      <c r="AT893" s="84"/>
      <c r="AU893" s="85"/>
      <c r="AV893" s="94"/>
      <c r="AW893" s="94"/>
      <c r="AX893" s="94"/>
      <c r="AY893" s="94"/>
      <c r="AZ893" s="94"/>
      <c r="BA893" s="94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</row>
    <row r="894" ht="12.75" customHeight="1">
      <c r="A894" s="18"/>
      <c r="B894" s="18"/>
      <c r="C894" s="1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9"/>
      <c r="R894" s="28"/>
      <c r="S894" s="28"/>
      <c r="T894" s="28"/>
      <c r="U894" s="28"/>
      <c r="V894" s="70"/>
      <c r="W894" s="70"/>
      <c r="X894" s="149"/>
      <c r="Y894" s="28"/>
      <c r="Z894" s="28"/>
      <c r="AA894" s="77"/>
      <c r="AB894" s="77"/>
      <c r="AC894" s="28"/>
      <c r="AD894" s="74"/>
      <c r="AE894" s="36"/>
      <c r="AF894" s="28"/>
      <c r="AG894" s="28"/>
      <c r="AH894" s="28"/>
      <c r="AI894" s="28"/>
      <c r="AJ894" s="28"/>
      <c r="AK894" s="28"/>
      <c r="AL894" s="18"/>
      <c r="AM894" s="18"/>
      <c r="AN894" s="18"/>
      <c r="AO894" s="227"/>
      <c r="AP894" s="212"/>
      <c r="AQ894" s="212"/>
      <c r="AR894" s="212"/>
      <c r="AS894" s="84"/>
      <c r="AT894" s="84"/>
      <c r="AU894" s="85"/>
      <c r="AV894" s="94"/>
      <c r="AW894" s="94"/>
      <c r="AX894" s="94"/>
      <c r="AY894" s="94"/>
      <c r="AZ894" s="94"/>
      <c r="BA894" s="94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</row>
    <row r="895" ht="12.75" customHeight="1">
      <c r="A895" s="18"/>
      <c r="B895" s="18"/>
      <c r="C895" s="1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9"/>
      <c r="R895" s="28"/>
      <c r="S895" s="28"/>
      <c r="T895" s="28"/>
      <c r="U895" s="28"/>
      <c r="V895" s="70"/>
      <c r="W895" s="70"/>
      <c r="X895" s="149"/>
      <c r="Y895" s="28"/>
      <c r="Z895" s="28"/>
      <c r="AA895" s="77"/>
      <c r="AB895" s="77"/>
      <c r="AC895" s="28"/>
      <c r="AD895" s="74"/>
      <c r="AE895" s="36"/>
      <c r="AF895" s="28"/>
      <c r="AG895" s="28"/>
      <c r="AH895" s="28"/>
      <c r="AI895" s="28"/>
      <c r="AJ895" s="28"/>
      <c r="AK895" s="28"/>
      <c r="AL895" s="18"/>
      <c r="AM895" s="18"/>
      <c r="AN895" s="18"/>
      <c r="AO895" s="227"/>
      <c r="AP895" s="212"/>
      <c r="AQ895" s="212"/>
      <c r="AR895" s="212"/>
      <c r="AS895" s="84"/>
      <c r="AT895" s="84"/>
      <c r="AU895" s="85"/>
      <c r="AV895" s="94"/>
      <c r="AW895" s="94"/>
      <c r="AX895" s="94"/>
      <c r="AY895" s="94"/>
      <c r="AZ895" s="94"/>
      <c r="BA895" s="94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</row>
    <row r="896" ht="12.75" customHeight="1">
      <c r="A896" s="18"/>
      <c r="B896" s="18"/>
      <c r="C896" s="1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9"/>
      <c r="R896" s="28"/>
      <c r="S896" s="28"/>
      <c r="T896" s="28"/>
      <c r="U896" s="28"/>
      <c r="V896" s="70"/>
      <c r="W896" s="70"/>
      <c r="X896" s="149"/>
      <c r="Y896" s="28"/>
      <c r="Z896" s="28"/>
      <c r="AA896" s="77"/>
      <c r="AB896" s="77"/>
      <c r="AC896" s="28"/>
      <c r="AD896" s="74"/>
      <c r="AE896" s="36"/>
      <c r="AF896" s="28"/>
      <c r="AG896" s="28"/>
      <c r="AH896" s="28"/>
      <c r="AI896" s="28"/>
      <c r="AJ896" s="28"/>
      <c r="AK896" s="28"/>
      <c r="AL896" s="18"/>
      <c r="AM896" s="18"/>
      <c r="AN896" s="18"/>
      <c r="AO896" s="227"/>
      <c r="AP896" s="212"/>
      <c r="AQ896" s="212"/>
      <c r="AR896" s="212"/>
      <c r="AS896" s="84"/>
      <c r="AT896" s="84"/>
      <c r="AU896" s="85"/>
      <c r="AV896" s="94"/>
      <c r="AW896" s="94"/>
      <c r="AX896" s="94"/>
      <c r="AY896" s="94"/>
      <c r="AZ896" s="94"/>
      <c r="BA896" s="94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</row>
    <row r="897" ht="12.75" customHeight="1">
      <c r="A897" s="18"/>
      <c r="B897" s="18"/>
      <c r="C897" s="1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9"/>
      <c r="R897" s="28"/>
      <c r="S897" s="28"/>
      <c r="T897" s="28"/>
      <c r="U897" s="28"/>
      <c r="V897" s="70"/>
      <c r="W897" s="70"/>
      <c r="X897" s="149"/>
      <c r="Y897" s="28"/>
      <c r="Z897" s="28"/>
      <c r="AA897" s="77"/>
      <c r="AB897" s="77"/>
      <c r="AC897" s="28"/>
      <c r="AD897" s="74"/>
      <c r="AE897" s="36"/>
      <c r="AF897" s="28"/>
      <c r="AG897" s="28"/>
      <c r="AH897" s="28"/>
      <c r="AI897" s="28"/>
      <c r="AJ897" s="28"/>
      <c r="AK897" s="28"/>
      <c r="AL897" s="18"/>
      <c r="AM897" s="18"/>
      <c r="AN897" s="18"/>
      <c r="AO897" s="227"/>
      <c r="AP897" s="212"/>
      <c r="AQ897" s="212"/>
      <c r="AR897" s="212"/>
      <c r="AS897" s="84"/>
      <c r="AT897" s="84"/>
      <c r="AU897" s="85"/>
      <c r="AV897" s="94"/>
      <c r="AW897" s="94"/>
      <c r="AX897" s="94"/>
      <c r="AY897" s="94"/>
      <c r="AZ897" s="94"/>
      <c r="BA897" s="94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</row>
    <row r="898" ht="12.75" customHeight="1">
      <c r="A898" s="18"/>
      <c r="B898" s="18"/>
      <c r="C898" s="1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9"/>
      <c r="R898" s="28"/>
      <c r="S898" s="28"/>
      <c r="T898" s="28"/>
      <c r="U898" s="28"/>
      <c r="V898" s="70"/>
      <c r="W898" s="70"/>
      <c r="X898" s="149"/>
      <c r="Y898" s="28"/>
      <c r="Z898" s="28"/>
      <c r="AA898" s="77"/>
      <c r="AB898" s="77"/>
      <c r="AC898" s="28"/>
      <c r="AD898" s="74"/>
      <c r="AE898" s="36"/>
      <c r="AF898" s="28"/>
      <c r="AG898" s="28"/>
      <c r="AH898" s="28"/>
      <c r="AI898" s="28"/>
      <c r="AJ898" s="28"/>
      <c r="AK898" s="28"/>
      <c r="AL898" s="18"/>
      <c r="AM898" s="18"/>
      <c r="AN898" s="18"/>
      <c r="AO898" s="227"/>
      <c r="AP898" s="212"/>
      <c r="AQ898" s="212"/>
      <c r="AR898" s="212"/>
      <c r="AS898" s="84"/>
      <c r="AT898" s="84"/>
      <c r="AU898" s="85"/>
      <c r="AV898" s="94"/>
      <c r="AW898" s="94"/>
      <c r="AX898" s="94"/>
      <c r="AY898" s="94"/>
      <c r="AZ898" s="94"/>
      <c r="BA898" s="94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</row>
    <row r="899" ht="12.75" customHeight="1">
      <c r="A899" s="18"/>
      <c r="B899" s="18"/>
      <c r="C899" s="1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9"/>
      <c r="R899" s="28"/>
      <c r="S899" s="28"/>
      <c r="T899" s="28"/>
      <c r="U899" s="28"/>
      <c r="V899" s="70"/>
      <c r="W899" s="70"/>
      <c r="X899" s="149"/>
      <c r="Y899" s="28"/>
      <c r="Z899" s="28"/>
      <c r="AA899" s="77"/>
      <c r="AB899" s="77"/>
      <c r="AC899" s="28"/>
      <c r="AD899" s="74"/>
      <c r="AE899" s="36"/>
      <c r="AF899" s="28"/>
      <c r="AG899" s="28"/>
      <c r="AH899" s="28"/>
      <c r="AI899" s="28"/>
      <c r="AJ899" s="28"/>
      <c r="AK899" s="28"/>
      <c r="AL899" s="18"/>
      <c r="AM899" s="18"/>
      <c r="AN899" s="18"/>
      <c r="AO899" s="227"/>
      <c r="AP899" s="212"/>
      <c r="AQ899" s="212"/>
      <c r="AR899" s="212"/>
      <c r="AS899" s="84"/>
      <c r="AT899" s="84"/>
      <c r="AU899" s="85"/>
      <c r="AV899" s="94"/>
      <c r="AW899" s="94"/>
      <c r="AX899" s="94"/>
      <c r="AY899" s="94"/>
      <c r="AZ899" s="94"/>
      <c r="BA899" s="94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</row>
    <row r="900" ht="12.75" customHeight="1">
      <c r="A900" s="18"/>
      <c r="B900" s="18"/>
      <c r="C900" s="1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9"/>
      <c r="R900" s="28"/>
      <c r="S900" s="28"/>
      <c r="T900" s="28"/>
      <c r="U900" s="28"/>
      <c r="V900" s="70"/>
      <c r="W900" s="70"/>
      <c r="X900" s="149"/>
      <c r="Y900" s="28"/>
      <c r="Z900" s="28"/>
      <c r="AA900" s="77"/>
      <c r="AB900" s="77"/>
      <c r="AC900" s="28"/>
      <c r="AD900" s="74"/>
      <c r="AE900" s="36"/>
      <c r="AF900" s="28"/>
      <c r="AG900" s="28"/>
      <c r="AH900" s="28"/>
      <c r="AI900" s="28"/>
      <c r="AJ900" s="28"/>
      <c r="AK900" s="28"/>
      <c r="AL900" s="18"/>
      <c r="AM900" s="18"/>
      <c r="AN900" s="18"/>
      <c r="AO900" s="227"/>
      <c r="AP900" s="212"/>
      <c r="AQ900" s="212"/>
      <c r="AR900" s="212"/>
      <c r="AS900" s="84"/>
      <c r="AT900" s="84"/>
      <c r="AU900" s="85"/>
      <c r="AV900" s="94"/>
      <c r="AW900" s="94"/>
      <c r="AX900" s="94"/>
      <c r="AY900" s="94"/>
      <c r="AZ900" s="94"/>
      <c r="BA900" s="94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</row>
    <row r="901" ht="12.75" customHeight="1">
      <c r="A901" s="18"/>
      <c r="B901" s="18"/>
      <c r="C901" s="1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9"/>
      <c r="R901" s="28"/>
      <c r="S901" s="28"/>
      <c r="T901" s="28"/>
      <c r="U901" s="28"/>
      <c r="V901" s="70"/>
      <c r="W901" s="70"/>
      <c r="X901" s="149"/>
      <c r="Y901" s="28"/>
      <c r="Z901" s="28"/>
      <c r="AA901" s="77"/>
      <c r="AB901" s="77"/>
      <c r="AC901" s="28"/>
      <c r="AD901" s="74"/>
      <c r="AE901" s="36"/>
      <c r="AF901" s="28"/>
      <c r="AG901" s="28"/>
      <c r="AH901" s="28"/>
      <c r="AI901" s="28"/>
      <c r="AJ901" s="28"/>
      <c r="AK901" s="28"/>
      <c r="AL901" s="18"/>
      <c r="AM901" s="18"/>
      <c r="AN901" s="18"/>
      <c r="AO901" s="227"/>
      <c r="AP901" s="212"/>
      <c r="AQ901" s="212"/>
      <c r="AR901" s="212"/>
      <c r="AS901" s="84"/>
      <c r="AT901" s="84"/>
      <c r="AU901" s="85"/>
      <c r="AV901" s="94"/>
      <c r="AW901" s="94"/>
      <c r="AX901" s="94"/>
      <c r="AY901" s="94"/>
      <c r="AZ901" s="94"/>
      <c r="BA901" s="94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</row>
    <row r="902" ht="12.75" customHeight="1">
      <c r="A902" s="18"/>
      <c r="B902" s="18"/>
      <c r="C902" s="1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9"/>
      <c r="R902" s="28"/>
      <c r="S902" s="28"/>
      <c r="T902" s="28"/>
      <c r="U902" s="28"/>
      <c r="V902" s="70"/>
      <c r="W902" s="70"/>
      <c r="X902" s="149"/>
      <c r="Y902" s="28"/>
      <c r="Z902" s="28"/>
      <c r="AA902" s="77"/>
      <c r="AB902" s="77"/>
      <c r="AC902" s="28"/>
      <c r="AD902" s="74"/>
      <c r="AE902" s="36"/>
      <c r="AF902" s="28"/>
      <c r="AG902" s="28"/>
      <c r="AH902" s="28"/>
      <c r="AI902" s="28"/>
      <c r="AJ902" s="28"/>
      <c r="AK902" s="28"/>
      <c r="AL902" s="18"/>
      <c r="AM902" s="18"/>
      <c r="AN902" s="18"/>
      <c r="AO902" s="227"/>
      <c r="AP902" s="212"/>
      <c r="AQ902" s="212"/>
      <c r="AR902" s="212"/>
      <c r="AS902" s="84"/>
      <c r="AT902" s="84"/>
      <c r="AU902" s="85"/>
      <c r="AV902" s="94"/>
      <c r="AW902" s="94"/>
      <c r="AX902" s="94"/>
      <c r="AY902" s="94"/>
      <c r="AZ902" s="94"/>
      <c r="BA902" s="94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</row>
    <row r="903" ht="12.75" customHeight="1">
      <c r="A903" s="18"/>
      <c r="B903" s="18"/>
      <c r="C903" s="1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9"/>
      <c r="R903" s="28"/>
      <c r="S903" s="28"/>
      <c r="T903" s="28"/>
      <c r="U903" s="28"/>
      <c r="V903" s="70"/>
      <c r="W903" s="70"/>
      <c r="X903" s="149"/>
      <c r="Y903" s="28"/>
      <c r="Z903" s="28"/>
      <c r="AA903" s="77"/>
      <c r="AB903" s="77"/>
      <c r="AC903" s="28"/>
      <c r="AD903" s="74"/>
      <c r="AE903" s="36"/>
      <c r="AF903" s="28"/>
      <c r="AG903" s="28"/>
      <c r="AH903" s="28"/>
      <c r="AI903" s="28"/>
      <c r="AJ903" s="28"/>
      <c r="AK903" s="28"/>
      <c r="AL903" s="18"/>
      <c r="AM903" s="18"/>
      <c r="AN903" s="18"/>
      <c r="AO903" s="227"/>
      <c r="AP903" s="212"/>
      <c r="AQ903" s="212"/>
      <c r="AR903" s="212"/>
      <c r="AS903" s="84"/>
      <c r="AT903" s="84"/>
      <c r="AU903" s="85"/>
      <c r="AV903" s="94"/>
      <c r="AW903" s="94"/>
      <c r="AX903" s="94"/>
      <c r="AY903" s="94"/>
      <c r="AZ903" s="94"/>
      <c r="BA903" s="94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</row>
  </sheetData>
  <mergeCells count="8">
    <mergeCell ref="B58:F58"/>
    <mergeCell ref="I58:M58"/>
    <mergeCell ref="B3:F3"/>
    <mergeCell ref="B17:F17"/>
    <mergeCell ref="B18:F18"/>
    <mergeCell ref="B31:F31"/>
    <mergeCell ref="B32:F32"/>
    <mergeCell ref="M52:M5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.14"/>
    <col customWidth="1" min="2" max="2" width="26.57"/>
    <col customWidth="1" min="3" max="4" width="13.43"/>
    <col customWidth="1" min="5" max="5" width="11.43"/>
    <col customWidth="1" min="6" max="6" width="11.86"/>
    <col customWidth="1" min="7" max="7" width="0.86"/>
    <col customWidth="1" min="8" max="8" width="14.86"/>
    <col customWidth="1" min="9" max="9" width="14.57"/>
    <col customWidth="1" min="10" max="10" width="10.86"/>
    <col customWidth="1" min="11" max="11" width="14.57"/>
    <col customWidth="1" min="12" max="12" width="14.86"/>
    <col customWidth="1" min="13" max="13" width="14.0"/>
    <col customWidth="1" min="14" max="14" width="1.86"/>
    <col customWidth="1" hidden="1" min="15" max="15" width="3.29"/>
    <col customWidth="1" min="16" max="16" width="6.43"/>
    <col customWidth="1" min="17" max="17" width="9.57"/>
    <col customWidth="1" min="18" max="18" width="6.29"/>
    <col customWidth="1" min="19" max="19" width="5.14"/>
    <col customWidth="1" min="20" max="20" width="5.29"/>
    <col customWidth="1" min="21" max="21" width="9.43"/>
    <col customWidth="1" min="22" max="22" width="5.14"/>
    <col customWidth="1" min="23" max="23" width="7.29"/>
    <col customWidth="1" min="24" max="24" width="9.0"/>
    <col customWidth="1" min="25" max="25" width="7.43"/>
    <col customWidth="1" min="26" max="26" width="7.0"/>
    <col customWidth="1" min="27" max="27" width="5.71"/>
    <col customWidth="1" hidden="1" min="28" max="28" width="4.86"/>
    <col customWidth="1" min="29" max="29" width="3.71"/>
    <col customWidth="1" min="30" max="30" width="5.43"/>
    <col customWidth="1" min="31" max="32" width="4.43"/>
    <col customWidth="1" min="33" max="33" width="6.29"/>
    <col customWidth="1" min="34" max="34" width="4.86"/>
    <col customWidth="1" min="35" max="35" width="6.29"/>
    <col customWidth="1" min="36" max="36" width="4.29"/>
    <col customWidth="1" min="37" max="37" width="0.86"/>
    <col customWidth="1" hidden="1" min="38" max="38" width="9.43"/>
    <col customWidth="1" hidden="1" min="39" max="39" width="6.86"/>
    <col customWidth="1" hidden="1" min="40" max="40" width="4.0"/>
    <col customWidth="1" hidden="1" min="41" max="41" width="9.71"/>
    <col customWidth="1" hidden="1" min="42" max="43" width="8.14"/>
    <col customWidth="1" hidden="1" min="44" max="44" width="10.86"/>
    <col customWidth="1" min="45" max="45" width="7.57"/>
    <col customWidth="1" hidden="1" min="46" max="46" width="7.71"/>
    <col customWidth="1" hidden="1" min="47" max="47" width="9.14"/>
    <col customWidth="1" min="48" max="48" width="10.71"/>
    <col customWidth="1" hidden="1" min="49" max="49" width="9.14"/>
    <col customWidth="1" hidden="1" min="50" max="50" width="3.43"/>
    <col customWidth="1" min="51" max="51" width="9.29"/>
    <col customWidth="1" hidden="1" min="52" max="52" width="7.71"/>
    <col customWidth="1" hidden="1" min="53" max="53" width="49.14"/>
    <col customWidth="1" min="54" max="54" width="7.29"/>
    <col customWidth="1" hidden="1" min="55" max="56" width="7.29"/>
    <col customWidth="1" min="57" max="57" width="7.29"/>
    <col customWidth="1" hidden="1" min="58" max="59" width="7.29"/>
    <col customWidth="1" min="60" max="60" width="6.71"/>
    <col customWidth="1" hidden="1" min="61" max="61" width="7.29"/>
    <col customWidth="1" hidden="1" min="62" max="62" width="49.14"/>
    <col customWidth="1" hidden="1" min="63" max="63" width="8.29"/>
    <col customWidth="1" hidden="1" min="64" max="64" width="8.14"/>
    <col customWidth="1" min="65" max="65" width="8.14"/>
    <col customWidth="1" hidden="1" min="66" max="66" width="8.14"/>
    <col customWidth="1" min="67" max="67" width="7.29"/>
    <col customWidth="1" hidden="1" min="68" max="68" width="7.29"/>
    <col customWidth="1" hidden="1" min="69" max="69" width="7.71"/>
    <col customWidth="1" min="70" max="70" width="7.71"/>
    <col customWidth="1" hidden="1" min="71" max="71" width="7.71"/>
    <col customWidth="1" hidden="1" min="72" max="72" width="7.29"/>
    <col customWidth="1" min="73" max="73" width="7.29"/>
    <col customWidth="1" hidden="1" min="74" max="74" width="7.29"/>
    <col customWidth="1" hidden="1" min="75" max="75" width="7.71"/>
    <col customWidth="1" min="76" max="76" width="7.71"/>
    <col customWidth="1" hidden="1" min="77" max="77" width="7.71"/>
    <col customWidth="1" min="78" max="78" width="2.43"/>
    <col customWidth="1" hidden="1" min="79" max="79" width="10.0"/>
    <col customWidth="1" min="80" max="80" width="10.0"/>
    <col customWidth="1" min="81" max="81" width="10.86"/>
    <col customWidth="1" min="82" max="82" width="9.43"/>
    <col customWidth="1" min="83" max="83" width="9.71"/>
    <col customWidth="1" hidden="1" min="84" max="89" width="11.86"/>
    <col customWidth="1" hidden="1" min="90" max="91" width="11.43"/>
    <col customWidth="1" min="92" max="99" width="9.14"/>
    <col customWidth="1" hidden="1" min="100" max="107" width="10.71"/>
    <col customWidth="1" hidden="1" min="108" max="110" width="9.43"/>
    <col customWidth="1" hidden="1" min="111" max="112" width="9.71"/>
    <col customWidth="1" hidden="1" min="113" max="119" width="11.14"/>
    <col customWidth="1" min="120" max="131" width="9.14"/>
    <col customWidth="1" hidden="1" min="132" max="134" width="10.0"/>
    <col customWidth="1" hidden="1" min="135" max="135" width="10.14"/>
    <col customWidth="1" hidden="1" min="136" max="143" width="0.14"/>
  </cols>
  <sheetData>
    <row r="1" ht="13.5" customHeight="1">
      <c r="A1" s="2"/>
      <c r="B1" s="2" t="s">
        <v>1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3"/>
      <c r="S1" s="3"/>
      <c r="T1" s="3"/>
      <c r="U1" s="5"/>
      <c r="V1" s="5"/>
      <c r="W1" s="2"/>
      <c r="X1" s="6"/>
      <c r="Y1" s="7"/>
      <c r="Z1" s="7"/>
      <c r="AA1" s="8"/>
      <c r="AB1" s="8"/>
      <c r="AC1" s="9"/>
      <c r="AD1" s="10"/>
      <c r="AE1" s="3"/>
      <c r="AF1" s="3"/>
      <c r="AG1" s="3"/>
      <c r="AH1" s="3"/>
      <c r="AI1" s="3"/>
      <c r="AJ1" s="3"/>
      <c r="AK1" s="3"/>
      <c r="AL1" s="3"/>
      <c r="AM1" s="3"/>
      <c r="AN1" s="3"/>
      <c r="AO1" s="11"/>
      <c r="AP1" s="12"/>
      <c r="AQ1" s="12"/>
      <c r="AR1" s="12"/>
      <c r="AS1" s="11"/>
      <c r="AT1" s="11"/>
      <c r="AU1" s="13"/>
      <c r="AV1" s="13"/>
      <c r="AW1" s="13"/>
      <c r="AX1" s="13"/>
      <c r="AY1" s="13"/>
      <c r="AZ1" s="13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5"/>
      <c r="CB1" s="15"/>
      <c r="CC1" s="16"/>
      <c r="CD1" s="16"/>
      <c r="CE1" s="16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</row>
    <row r="2" ht="13.5" customHeight="1">
      <c r="A2" s="2"/>
      <c r="B2" s="5" t="s">
        <v>2</v>
      </c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5" t="s">
        <v>3</v>
      </c>
      <c r="S2" s="3"/>
      <c r="T2" s="5"/>
      <c r="U2" s="5"/>
      <c r="V2" s="5"/>
      <c r="W2" s="5"/>
      <c r="X2" s="6"/>
      <c r="Y2" s="7"/>
      <c r="Z2" s="7"/>
      <c r="AA2" s="8"/>
      <c r="AB2" s="8"/>
      <c r="AC2" s="9"/>
      <c r="AD2" s="10"/>
      <c r="AE2" s="5"/>
      <c r="AF2" s="5"/>
      <c r="AG2" s="12"/>
      <c r="AH2" s="5"/>
      <c r="AI2" s="5"/>
      <c r="AJ2" s="5"/>
      <c r="AK2" s="3"/>
      <c r="AL2" s="19" t="s">
        <v>4</v>
      </c>
      <c r="AM2" s="5"/>
      <c r="AN2" s="3"/>
      <c r="AO2" s="11"/>
      <c r="AP2" s="12"/>
      <c r="AQ2" s="12"/>
      <c r="AR2" s="12"/>
      <c r="AS2" s="20" t="s">
        <v>5</v>
      </c>
      <c r="AT2" s="20"/>
      <c r="AU2" s="13"/>
      <c r="AV2" s="21"/>
      <c r="AW2" s="21"/>
      <c r="AX2" s="13"/>
      <c r="AY2" s="13"/>
      <c r="AZ2" s="13"/>
      <c r="BA2" s="21" t="s">
        <v>5</v>
      </c>
      <c r="BB2" s="2"/>
      <c r="BC2" s="2"/>
      <c r="BD2" s="2"/>
      <c r="BE2" s="2"/>
      <c r="BF2" s="2"/>
      <c r="BG2" s="2"/>
      <c r="BH2" s="21" t="s">
        <v>5</v>
      </c>
      <c r="BI2" s="21"/>
      <c r="BJ2" s="21" t="s">
        <v>5</v>
      </c>
      <c r="BK2" s="2"/>
      <c r="BL2" s="2"/>
      <c r="BM2" s="2"/>
      <c r="BN2" s="2"/>
      <c r="BO2" s="2"/>
      <c r="BP2" s="2"/>
      <c r="BQ2" s="21"/>
      <c r="BR2" s="2"/>
      <c r="BS2" s="2"/>
      <c r="BT2" s="2"/>
      <c r="BU2" s="2"/>
      <c r="BV2" s="2"/>
      <c r="BW2" s="2"/>
      <c r="BX2" s="2"/>
      <c r="BY2" s="2"/>
      <c r="BZ2" s="14"/>
      <c r="CA2" s="2"/>
      <c r="CB2" s="2"/>
      <c r="CC2" s="16"/>
      <c r="CD2" s="16"/>
      <c r="CE2" s="16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</row>
    <row r="3" ht="13.5" customHeight="1">
      <c r="A3" s="2"/>
      <c r="B3" s="19" t="s">
        <v>6</v>
      </c>
      <c r="G3" s="2"/>
      <c r="H3" s="2"/>
      <c r="I3" s="2"/>
      <c r="J3" s="2"/>
      <c r="K3" s="2"/>
      <c r="L3" s="2"/>
      <c r="M3" s="2"/>
      <c r="N3" s="2"/>
      <c r="O3" s="2"/>
      <c r="P3" s="2"/>
      <c r="Q3" s="4"/>
      <c r="R3" s="3"/>
      <c r="S3" s="3"/>
      <c r="T3" s="3"/>
      <c r="U3" s="5"/>
      <c r="V3" s="5"/>
      <c r="W3" s="3"/>
      <c r="X3" s="6"/>
      <c r="Y3" s="22"/>
      <c r="Z3" s="22"/>
      <c r="AA3" s="8"/>
      <c r="AB3" s="8"/>
      <c r="AC3" s="8"/>
      <c r="AD3" s="23"/>
      <c r="AE3" s="3"/>
      <c r="AF3" s="3"/>
      <c r="AG3" s="3"/>
      <c r="AH3" s="3"/>
      <c r="AI3" s="3"/>
      <c r="AJ3" s="3"/>
      <c r="AK3" s="3"/>
      <c r="AL3" s="19" t="s">
        <v>7</v>
      </c>
      <c r="AM3" s="3"/>
      <c r="AN3" s="3"/>
      <c r="AO3" s="24"/>
      <c r="AP3" s="25"/>
      <c r="AQ3" s="25"/>
      <c r="AR3" s="25"/>
      <c r="AS3" s="20" t="s">
        <v>8</v>
      </c>
      <c r="AT3" s="20"/>
      <c r="AU3" s="13"/>
      <c r="AV3" s="21"/>
      <c r="AW3" s="21"/>
      <c r="AX3" s="13"/>
      <c r="AY3" s="13"/>
      <c r="AZ3" s="13"/>
      <c r="BA3" s="21" t="s">
        <v>8</v>
      </c>
      <c r="BB3" s="15"/>
      <c r="BC3" s="15"/>
      <c r="BD3" s="15"/>
      <c r="BE3" s="15"/>
      <c r="BF3" s="15"/>
      <c r="BG3" s="15"/>
      <c r="BH3" s="21" t="s">
        <v>8</v>
      </c>
      <c r="BI3" s="21"/>
      <c r="BJ3" s="21" t="s">
        <v>8</v>
      </c>
      <c r="BK3" s="15"/>
      <c r="BL3" s="15"/>
      <c r="BM3" s="15"/>
      <c r="BN3" s="15"/>
      <c r="BO3" s="15"/>
      <c r="BP3" s="15"/>
      <c r="BQ3" s="21"/>
      <c r="BR3" s="15"/>
      <c r="BS3" s="15"/>
      <c r="BT3" s="15"/>
      <c r="BU3" s="15"/>
      <c r="BV3" s="15"/>
      <c r="BW3" s="15"/>
      <c r="BX3" s="15"/>
      <c r="BY3" s="15"/>
      <c r="BZ3" s="14"/>
      <c r="CA3" s="15"/>
      <c r="CB3" s="15"/>
      <c r="CC3" s="16"/>
      <c r="CD3" s="16"/>
      <c r="CE3" s="16"/>
      <c r="CF3" s="17">
        <v>1.0</v>
      </c>
      <c r="CG3" s="17">
        <v>1.0</v>
      </c>
      <c r="CH3" s="17">
        <v>1.0</v>
      </c>
      <c r="CI3" s="17">
        <v>1.0</v>
      </c>
      <c r="CJ3" s="17">
        <v>1.0</v>
      </c>
      <c r="CK3" s="17">
        <v>1.0</v>
      </c>
      <c r="CL3" s="17">
        <v>1.0</v>
      </c>
      <c r="CM3" s="17">
        <v>2.0</v>
      </c>
      <c r="CN3" s="17">
        <v>2.0</v>
      </c>
      <c r="CO3" s="17">
        <v>2.0</v>
      </c>
      <c r="CP3" s="17">
        <v>2.0</v>
      </c>
      <c r="CQ3" s="17">
        <v>2.0</v>
      </c>
      <c r="CR3" s="17">
        <v>2.0</v>
      </c>
      <c r="CS3" s="17">
        <v>2.0</v>
      </c>
      <c r="CT3" s="17">
        <v>2.0</v>
      </c>
      <c r="CU3" s="17">
        <v>2.0</v>
      </c>
      <c r="CV3" s="17">
        <v>3.0</v>
      </c>
      <c r="CW3" s="17">
        <v>3.0</v>
      </c>
      <c r="CX3" s="17">
        <v>3.0</v>
      </c>
      <c r="CY3" s="17">
        <v>3.0</v>
      </c>
      <c r="CZ3" s="17">
        <v>3.0</v>
      </c>
      <c r="DA3" s="17">
        <v>3.0</v>
      </c>
      <c r="DB3" s="17">
        <v>3.0</v>
      </c>
      <c r="DC3" s="17">
        <v>3.0</v>
      </c>
      <c r="DD3" s="17">
        <v>1.0</v>
      </c>
      <c r="DE3" s="17">
        <v>1.0</v>
      </c>
      <c r="DF3" s="17">
        <v>1.0</v>
      </c>
      <c r="DG3" s="17">
        <v>1.0</v>
      </c>
      <c r="DH3" s="17">
        <v>1.0</v>
      </c>
      <c r="DI3" s="17">
        <v>1.0</v>
      </c>
      <c r="DJ3" s="17">
        <v>1.0</v>
      </c>
      <c r="DK3" s="17">
        <v>1.0</v>
      </c>
      <c r="DL3" s="17">
        <v>1.0</v>
      </c>
      <c r="DM3" s="17">
        <v>1.0</v>
      </c>
      <c r="DN3" s="17">
        <v>1.0</v>
      </c>
      <c r="DO3" s="17">
        <v>1.0</v>
      </c>
      <c r="DP3" s="17">
        <v>2.0</v>
      </c>
      <c r="DQ3" s="17">
        <v>2.0</v>
      </c>
      <c r="DR3" s="17">
        <v>2.0</v>
      </c>
      <c r="DS3" s="17">
        <v>2.0</v>
      </c>
      <c r="DT3" s="17">
        <v>2.0</v>
      </c>
      <c r="DU3" s="17">
        <v>2.0</v>
      </c>
      <c r="DV3" s="17">
        <v>2.0</v>
      </c>
      <c r="DW3" s="17">
        <v>2.0</v>
      </c>
      <c r="DX3" s="17">
        <v>2.0</v>
      </c>
      <c r="DY3" s="17">
        <v>2.0</v>
      </c>
      <c r="DZ3" s="17">
        <v>2.0</v>
      </c>
      <c r="EA3" s="17">
        <v>2.0</v>
      </c>
      <c r="EB3" s="17">
        <v>3.0</v>
      </c>
      <c r="EC3" s="17">
        <v>3.0</v>
      </c>
      <c r="ED3" s="17">
        <v>3.0</v>
      </c>
      <c r="EE3" s="17">
        <v>3.0</v>
      </c>
      <c r="EF3" s="17">
        <v>3.0</v>
      </c>
      <c r="EG3" s="17">
        <v>3.0</v>
      </c>
      <c r="EH3" s="17">
        <v>3.0</v>
      </c>
      <c r="EI3" s="17">
        <v>3.0</v>
      </c>
      <c r="EJ3" s="17">
        <v>3.0</v>
      </c>
      <c r="EK3" s="17">
        <v>3.0</v>
      </c>
      <c r="EL3" s="17">
        <v>3.0</v>
      </c>
      <c r="EM3" s="17">
        <v>3.0</v>
      </c>
    </row>
    <row r="4" ht="13.5" customHeight="1">
      <c r="A4" s="2"/>
      <c r="B4" s="2" t="s">
        <v>1</v>
      </c>
      <c r="C4" s="2"/>
      <c r="D4" s="3"/>
      <c r="E4" s="3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4"/>
      <c r="R4" s="3"/>
      <c r="S4" s="3"/>
      <c r="T4" s="3"/>
      <c r="U4" s="18"/>
      <c r="V4" s="5"/>
      <c r="W4" s="3"/>
      <c r="X4" s="6"/>
      <c r="Y4" s="22"/>
      <c r="Z4" s="22"/>
      <c r="AA4" s="8"/>
      <c r="AB4" s="8"/>
      <c r="AC4" s="8"/>
      <c r="AD4" s="23"/>
      <c r="AE4" s="3"/>
      <c r="AF4" s="3"/>
      <c r="AG4" s="3"/>
      <c r="AH4" s="3"/>
      <c r="AI4" s="3"/>
      <c r="AJ4" s="3"/>
      <c r="AK4" s="3"/>
      <c r="AL4" s="19" t="s">
        <v>9</v>
      </c>
      <c r="AM4" s="3"/>
      <c r="AN4" s="3"/>
      <c r="AO4" s="24"/>
      <c r="AP4" s="26" t="str">
        <f t="shared" ref="AP4:AQ4" si="1">E6</f>
        <v>16-17</v>
      </c>
      <c r="AQ4" s="27" t="str">
        <f t="shared" si="1"/>
        <v>17-18</v>
      </c>
      <c r="AR4" s="26" t="s">
        <v>10</v>
      </c>
      <c r="AS4" s="24"/>
      <c r="AT4" s="24"/>
      <c r="AU4" s="13"/>
      <c r="AV4" s="21"/>
      <c r="AW4" s="21"/>
      <c r="AX4" s="13"/>
      <c r="AY4" s="13"/>
      <c r="AZ4" s="13"/>
      <c r="BA4" s="21"/>
      <c r="BB4" s="15"/>
      <c r="BC4" s="15"/>
      <c r="BD4" s="15"/>
      <c r="BE4" s="15"/>
      <c r="BF4" s="15"/>
      <c r="BG4" s="15"/>
      <c r="BH4" s="21"/>
      <c r="BI4" s="21"/>
      <c r="BJ4" s="21"/>
      <c r="BK4" s="15"/>
      <c r="BL4" s="15"/>
      <c r="BM4" s="15"/>
      <c r="BN4" s="15"/>
      <c r="BO4" s="15"/>
      <c r="BP4" s="15"/>
      <c r="BQ4" s="21"/>
      <c r="BR4" s="15"/>
      <c r="BS4" s="15"/>
      <c r="BT4" s="15"/>
      <c r="BU4" s="15"/>
      <c r="BV4" s="15"/>
      <c r="BW4" s="15"/>
      <c r="BX4" s="15"/>
      <c r="BY4" s="15"/>
      <c r="BZ4" s="14"/>
      <c r="CA4" s="15"/>
      <c r="CB4" s="15"/>
      <c r="CC4" s="16"/>
      <c r="CD4" s="16"/>
      <c r="CE4" s="16"/>
      <c r="CF4" s="17" t="s">
        <v>11</v>
      </c>
      <c r="CG4" s="17" t="s">
        <v>11</v>
      </c>
      <c r="CH4" s="17" t="s">
        <v>11</v>
      </c>
      <c r="CI4" s="17" t="s">
        <v>11</v>
      </c>
      <c r="CJ4" s="17" t="s">
        <v>11</v>
      </c>
      <c r="CK4" s="17" t="s">
        <v>11</v>
      </c>
      <c r="CL4" s="17" t="s">
        <v>11</v>
      </c>
      <c r="CM4" s="17" t="s">
        <v>11</v>
      </c>
      <c r="CN4" s="17" t="s">
        <v>11</v>
      </c>
      <c r="CO4" s="17" t="s">
        <v>11</v>
      </c>
      <c r="CP4" s="17" t="s">
        <v>11</v>
      </c>
      <c r="CQ4" s="17" t="s">
        <v>11</v>
      </c>
      <c r="CR4" s="17" t="s">
        <v>11</v>
      </c>
      <c r="CS4" s="17" t="s">
        <v>11</v>
      </c>
      <c r="CT4" s="17" t="s">
        <v>11</v>
      </c>
      <c r="CU4" s="17" t="s">
        <v>11</v>
      </c>
      <c r="CV4" s="17" t="s">
        <v>11</v>
      </c>
      <c r="CW4" s="17" t="s">
        <v>11</v>
      </c>
      <c r="CX4" s="17" t="s">
        <v>11</v>
      </c>
      <c r="CY4" s="17" t="s">
        <v>11</v>
      </c>
      <c r="CZ4" s="17" t="s">
        <v>11</v>
      </c>
      <c r="DA4" s="17" t="s">
        <v>11</v>
      </c>
      <c r="DB4" s="17" t="s">
        <v>11</v>
      </c>
      <c r="DC4" s="17" t="s">
        <v>11</v>
      </c>
      <c r="DD4" s="17" t="s">
        <v>12</v>
      </c>
      <c r="DE4" s="17" t="s">
        <v>12</v>
      </c>
      <c r="DF4" s="17" t="s">
        <v>12</v>
      </c>
      <c r="DG4" s="17" t="s">
        <v>12</v>
      </c>
      <c r="DH4" s="17" t="s">
        <v>12</v>
      </c>
      <c r="DI4" s="17" t="s">
        <v>12</v>
      </c>
      <c r="DJ4" s="17" t="s">
        <v>12</v>
      </c>
      <c r="DK4" s="17" t="s">
        <v>12</v>
      </c>
      <c r="DL4" s="17" t="s">
        <v>12</v>
      </c>
      <c r="DM4" s="17" t="s">
        <v>12</v>
      </c>
      <c r="DN4" s="17" t="s">
        <v>12</v>
      </c>
      <c r="DO4" s="17" t="s">
        <v>12</v>
      </c>
      <c r="DP4" s="17" t="s">
        <v>12</v>
      </c>
      <c r="DQ4" s="17" t="s">
        <v>12</v>
      </c>
      <c r="DR4" s="17" t="s">
        <v>12</v>
      </c>
      <c r="DS4" s="17" t="s">
        <v>12</v>
      </c>
      <c r="DT4" s="17" t="s">
        <v>12</v>
      </c>
      <c r="DU4" s="17" t="s">
        <v>12</v>
      </c>
      <c r="DV4" s="17" t="s">
        <v>12</v>
      </c>
      <c r="DW4" s="17" t="s">
        <v>12</v>
      </c>
      <c r="DX4" s="17" t="s">
        <v>12</v>
      </c>
      <c r="DY4" s="17" t="s">
        <v>12</v>
      </c>
      <c r="DZ4" s="17" t="s">
        <v>12</v>
      </c>
      <c r="EA4" s="17" t="s">
        <v>12</v>
      </c>
      <c r="EB4" s="17" t="s">
        <v>12</v>
      </c>
      <c r="EC4" s="17" t="s">
        <v>12</v>
      </c>
      <c r="ED4" s="17" t="s">
        <v>12</v>
      </c>
      <c r="EE4" s="17" t="s">
        <v>12</v>
      </c>
      <c r="EF4" s="17" t="s">
        <v>12</v>
      </c>
      <c r="EG4" s="17" t="s">
        <v>12</v>
      </c>
      <c r="EH4" s="17" t="s">
        <v>12</v>
      </c>
      <c r="EI4" s="17" t="s">
        <v>12</v>
      </c>
      <c r="EJ4" s="17" t="s">
        <v>12</v>
      </c>
      <c r="EK4" s="17" t="s">
        <v>12</v>
      </c>
      <c r="EL4" s="17" t="s">
        <v>12</v>
      </c>
      <c r="EM4" s="17" t="s">
        <v>12</v>
      </c>
    </row>
    <row r="5" ht="14.25" customHeight="1">
      <c r="A5" s="18"/>
      <c r="B5" s="18"/>
      <c r="C5" s="18"/>
      <c r="D5" s="28"/>
      <c r="E5" s="28"/>
      <c r="F5" s="3"/>
      <c r="G5" s="18"/>
      <c r="H5" s="18"/>
      <c r="I5" s="18"/>
      <c r="J5" s="18"/>
      <c r="K5" s="18"/>
      <c r="L5" s="18"/>
      <c r="M5" s="18"/>
      <c r="N5" s="18"/>
      <c r="O5" s="18"/>
      <c r="P5" s="28"/>
      <c r="Q5" s="29"/>
      <c r="R5" s="30"/>
      <c r="S5" s="28"/>
      <c r="T5" s="30"/>
      <c r="U5" s="30"/>
      <c r="V5" s="30"/>
      <c r="W5" s="31"/>
      <c r="X5" s="32"/>
      <c r="Y5" s="34">
        <f>E11</f>
        <v>42186</v>
      </c>
      <c r="Z5" s="35"/>
      <c r="AA5" s="36" t="str">
        <f t="shared" ref="AA5:AB5" si="2">E6</f>
        <v>16-17</v>
      </c>
      <c r="AB5" s="36" t="str">
        <f t="shared" si="2"/>
        <v>17-18</v>
      </c>
      <c r="AC5" s="37"/>
      <c r="AD5" s="38"/>
      <c r="AE5" s="30"/>
      <c r="AF5" s="30"/>
      <c r="AG5" s="30"/>
      <c r="AH5" s="30"/>
      <c r="AI5" s="39"/>
      <c r="AJ5" s="30"/>
      <c r="AK5" s="3"/>
      <c r="AL5" s="40" t="s">
        <v>13</v>
      </c>
      <c r="AM5" s="28"/>
      <c r="AN5" s="3"/>
      <c r="AO5" s="41" t="s">
        <v>14</v>
      </c>
      <c r="AP5" s="42" t="s">
        <v>15</v>
      </c>
      <c r="AQ5" s="42" t="s">
        <v>16</v>
      </c>
      <c r="AR5" s="42" t="s">
        <v>17</v>
      </c>
      <c r="AS5" s="43" t="str">
        <f>$E$6</f>
        <v>16-17</v>
      </c>
      <c r="AT5" s="41" t="s">
        <v>14</v>
      </c>
      <c r="AU5" s="44" t="str">
        <f>$D6</f>
        <v>15-16</v>
      </c>
      <c r="AV5" s="43" t="str">
        <f>$E$6</f>
        <v>16-17</v>
      </c>
      <c r="AW5" s="44" t="str">
        <f>$F6</f>
        <v>17-18</v>
      </c>
      <c r="AX5" s="44" t="str">
        <f>$D6</f>
        <v>15-16</v>
      </c>
      <c r="AY5" s="44" t="str">
        <f>$E6</f>
        <v>16-17</v>
      </c>
      <c r="AZ5" s="44" t="str">
        <f>$F6</f>
        <v>17-18</v>
      </c>
      <c r="BA5" s="44" t="str">
        <f>$D6</f>
        <v>15-16</v>
      </c>
      <c r="BB5" s="44" t="str">
        <f>$E6</f>
        <v>16-17</v>
      </c>
      <c r="BC5" s="44" t="str">
        <f>$F6</f>
        <v>17-18</v>
      </c>
      <c r="BD5" s="44" t="str">
        <f>$D6</f>
        <v>15-16</v>
      </c>
      <c r="BE5" s="44" t="str">
        <f>$E6</f>
        <v>16-17</v>
      </c>
      <c r="BF5" s="44" t="str">
        <f>$F6</f>
        <v>17-18</v>
      </c>
      <c r="BG5" s="44" t="str">
        <f>$D6</f>
        <v>15-16</v>
      </c>
      <c r="BH5" s="44" t="str">
        <f>$E6</f>
        <v>16-17</v>
      </c>
      <c r="BI5" s="44" t="str">
        <f>$F6</f>
        <v>17-18</v>
      </c>
      <c r="BJ5" s="44" t="str">
        <f>$D6</f>
        <v>15-16</v>
      </c>
      <c r="BK5" s="44" t="str">
        <f>$F6</f>
        <v>17-18</v>
      </c>
      <c r="BL5" s="44" t="str">
        <f>$D6</f>
        <v>15-16</v>
      </c>
      <c r="BM5" s="44" t="str">
        <f>$E6</f>
        <v>16-17</v>
      </c>
      <c r="BN5" s="44" t="str">
        <f>$F6</f>
        <v>17-18</v>
      </c>
      <c r="BO5" s="44" t="str">
        <f>$E6</f>
        <v>16-17</v>
      </c>
      <c r="BP5" s="44" t="str">
        <f>$F6</f>
        <v>17-18</v>
      </c>
      <c r="BQ5" s="44" t="str">
        <f>$D6</f>
        <v>15-16</v>
      </c>
      <c r="BR5" s="45" t="str">
        <f>$E6</f>
        <v>16-17</v>
      </c>
      <c r="BS5" s="44" t="str">
        <f>$F6</f>
        <v>17-18</v>
      </c>
      <c r="BT5" s="44" t="str">
        <f>$D6</f>
        <v>15-16</v>
      </c>
      <c r="BU5" s="44" t="str">
        <f>$E6</f>
        <v>16-17</v>
      </c>
      <c r="BV5" s="44" t="str">
        <f>$F6</f>
        <v>17-18</v>
      </c>
      <c r="BW5" s="44" t="str">
        <f>$D6</f>
        <v>15-16</v>
      </c>
      <c r="BX5" s="45" t="str">
        <f>$E6</f>
        <v>16-17</v>
      </c>
      <c r="BY5" s="44" t="str">
        <f>$F6</f>
        <v>17-18</v>
      </c>
      <c r="BZ5" s="14"/>
      <c r="CA5" s="43" t="str">
        <f>$D6</f>
        <v>15-16</v>
      </c>
      <c r="CB5" s="45" t="str">
        <f>$E6</f>
        <v>16-17</v>
      </c>
      <c r="CC5" s="16"/>
      <c r="CD5" s="16"/>
      <c r="CE5" s="16"/>
      <c r="CF5" s="16">
        <v>9.002123E7</v>
      </c>
      <c r="CG5" s="16">
        <v>9.002118E7</v>
      </c>
      <c r="CH5" s="16">
        <v>9.003123E7</v>
      </c>
      <c r="CI5" s="16">
        <v>9.003118E7</v>
      </c>
      <c r="CJ5" s="16">
        <v>9.005118E7</v>
      </c>
      <c r="CK5" s="16">
        <v>9.020118E7</v>
      </c>
      <c r="CL5" s="16">
        <v>9.0201181E7</v>
      </c>
      <c r="CM5" s="16">
        <v>9.0201182E7</v>
      </c>
      <c r="CN5" s="16">
        <v>9.002123E7</v>
      </c>
      <c r="CO5" s="16">
        <v>9.002118E7</v>
      </c>
      <c r="CP5" s="16">
        <v>9.003123E7</v>
      </c>
      <c r="CQ5" s="16">
        <v>9.003118E7</v>
      </c>
      <c r="CR5" s="16">
        <v>9.005118E7</v>
      </c>
      <c r="CS5" s="16">
        <v>9.020118E7</v>
      </c>
      <c r="CT5" s="16">
        <v>9.0201181E7</v>
      </c>
      <c r="CU5" s="16">
        <v>9.0201182E7</v>
      </c>
      <c r="CV5" s="16">
        <v>9.002123E7</v>
      </c>
      <c r="CW5" s="16">
        <v>9.002118E7</v>
      </c>
      <c r="CX5" s="16">
        <v>9.003123E7</v>
      </c>
      <c r="CY5" s="16">
        <v>9.003118E7</v>
      </c>
      <c r="CZ5" s="16">
        <v>9.005118E7</v>
      </c>
      <c r="DA5" s="16">
        <v>9.020118E7</v>
      </c>
      <c r="DB5" s="16">
        <v>9.0201181E7</v>
      </c>
      <c r="DC5" s="16">
        <v>9.0201182E7</v>
      </c>
      <c r="DD5" s="16">
        <v>9.002203E7</v>
      </c>
      <c r="DE5" s="16">
        <f>INT(CG5/10000)*10000+VLOOKUP(CG5,$C$286:$D$292,2)</f>
        <v>90022080</v>
      </c>
      <c r="DF5" s="16">
        <v>9.003203E7</v>
      </c>
      <c r="DG5" s="16">
        <f t="shared" ref="DG5:DI5" si="3">INT(CI5/10000)*10000+VLOOKUP(CI5,$C$286:$D$292,2)</f>
        <v>90032080</v>
      </c>
      <c r="DH5" s="16">
        <f t="shared" si="3"/>
        <v>90052080</v>
      </c>
      <c r="DI5" s="16">
        <f t="shared" si="3"/>
        <v>90202080</v>
      </c>
      <c r="DJ5" s="16">
        <v>9.002233E7</v>
      </c>
      <c r="DK5" s="16">
        <f>INT(CG5/10000)*10000+VLOOKUP(CG5,$E$286:$F$292,2)</f>
        <v>90022380</v>
      </c>
      <c r="DL5" s="16">
        <v>9.003233E7</v>
      </c>
      <c r="DM5" s="16">
        <f t="shared" ref="DM5:DO5" si="4">INT(CI5/10000)*10000+VLOOKUP(CI5,$E$286:$F$292,2)</f>
        <v>90032380</v>
      </c>
      <c r="DN5" s="16">
        <f t="shared" si="4"/>
        <v>90052380</v>
      </c>
      <c r="DO5" s="16">
        <f t="shared" si="4"/>
        <v>90202380</v>
      </c>
      <c r="DP5" s="46">
        <f t="shared" ref="DP5:EM5" si="5">DD5</f>
        <v>90022030</v>
      </c>
      <c r="DQ5" s="46">
        <f t="shared" si="5"/>
        <v>90022080</v>
      </c>
      <c r="DR5" s="46">
        <f t="shared" si="5"/>
        <v>90032030</v>
      </c>
      <c r="DS5" s="46">
        <f t="shared" si="5"/>
        <v>90032080</v>
      </c>
      <c r="DT5" s="46">
        <f t="shared" si="5"/>
        <v>90052080</v>
      </c>
      <c r="DU5" s="46">
        <f t="shared" si="5"/>
        <v>90202080</v>
      </c>
      <c r="DV5" s="16">
        <f t="shared" si="5"/>
        <v>90022330</v>
      </c>
      <c r="DW5" s="16">
        <f t="shared" si="5"/>
        <v>90022380</v>
      </c>
      <c r="DX5" s="16">
        <f t="shared" si="5"/>
        <v>90032330</v>
      </c>
      <c r="DY5" s="16">
        <f t="shared" si="5"/>
        <v>90032380</v>
      </c>
      <c r="DZ5" s="16">
        <f t="shared" si="5"/>
        <v>90052380</v>
      </c>
      <c r="EA5" s="16">
        <f t="shared" si="5"/>
        <v>90202380</v>
      </c>
      <c r="EB5" s="16">
        <f t="shared" si="5"/>
        <v>90022030</v>
      </c>
      <c r="EC5" s="16">
        <f t="shared" si="5"/>
        <v>90022080</v>
      </c>
      <c r="ED5" s="16">
        <f t="shared" si="5"/>
        <v>90032030</v>
      </c>
      <c r="EE5" s="16">
        <f t="shared" si="5"/>
        <v>90032080</v>
      </c>
      <c r="EF5" s="16">
        <f t="shared" si="5"/>
        <v>90052080</v>
      </c>
      <c r="EG5" s="16">
        <f t="shared" si="5"/>
        <v>90202080</v>
      </c>
      <c r="EH5" s="16">
        <f t="shared" si="5"/>
        <v>90022330</v>
      </c>
      <c r="EI5" s="16">
        <f t="shared" si="5"/>
        <v>90022380</v>
      </c>
      <c r="EJ5" s="16">
        <f t="shared" si="5"/>
        <v>90032330</v>
      </c>
      <c r="EK5" s="16">
        <f t="shared" si="5"/>
        <v>90032380</v>
      </c>
      <c r="EL5" s="16">
        <f t="shared" si="5"/>
        <v>90052380</v>
      </c>
      <c r="EM5" s="16">
        <f t="shared" si="5"/>
        <v>90202380</v>
      </c>
    </row>
    <row r="6" ht="55.5" customHeight="1">
      <c r="A6" s="47"/>
      <c r="B6" s="47" t="s">
        <v>18</v>
      </c>
      <c r="C6" s="48"/>
      <c r="D6" s="49" t="s">
        <v>19</v>
      </c>
      <c r="E6" s="49" t="s">
        <v>20</v>
      </c>
      <c r="F6" s="49" t="s">
        <v>21</v>
      </c>
      <c r="G6" s="47"/>
      <c r="H6" s="47"/>
      <c r="I6" s="47"/>
      <c r="J6" s="47"/>
      <c r="K6" s="47" t="s">
        <v>1</v>
      </c>
      <c r="L6" s="47"/>
      <c r="M6" s="47"/>
      <c r="N6" s="47"/>
      <c r="O6" s="47"/>
      <c r="P6" s="50" t="s">
        <v>22</v>
      </c>
      <c r="Q6" s="50" t="s">
        <v>23</v>
      </c>
      <c r="R6" s="51" t="s">
        <v>24</v>
      </c>
      <c r="S6" s="51" t="s">
        <v>25</v>
      </c>
      <c r="T6" s="51" t="s">
        <v>26</v>
      </c>
      <c r="U6" s="51" t="s">
        <v>27</v>
      </c>
      <c r="V6" s="51" t="s">
        <v>28</v>
      </c>
      <c r="W6" s="52" t="s">
        <v>29</v>
      </c>
      <c r="X6" s="52" t="s">
        <v>30</v>
      </c>
      <c r="Y6" s="53" t="s">
        <v>31</v>
      </c>
      <c r="Z6" s="53" t="s">
        <v>32</v>
      </c>
      <c r="AA6" s="54" t="s">
        <v>33</v>
      </c>
      <c r="AB6" s="54" t="s">
        <v>33</v>
      </c>
      <c r="AC6" s="55" t="s">
        <v>34</v>
      </c>
      <c r="AD6" s="56" t="s">
        <v>35</v>
      </c>
      <c r="AE6" s="51" t="s">
        <v>36</v>
      </c>
      <c r="AF6" s="51" t="s">
        <v>37</v>
      </c>
      <c r="AG6" s="51" t="s">
        <v>38</v>
      </c>
      <c r="AH6" s="51" t="s">
        <v>39</v>
      </c>
      <c r="AI6" s="51" t="s">
        <v>40</v>
      </c>
      <c r="AJ6" s="51" t="s">
        <v>41</v>
      </c>
      <c r="AK6" s="57"/>
      <c r="AL6" s="58" t="s">
        <v>42</v>
      </c>
      <c r="AM6" s="50"/>
      <c r="AN6" s="57"/>
      <c r="AO6" s="59" t="str">
        <f>#REF!</f>
        <v>#REF!</v>
      </c>
      <c r="AP6" s="60" t="s">
        <v>43</v>
      </c>
      <c r="AQ6" s="60" t="s">
        <v>43</v>
      </c>
      <c r="AR6" s="60" t="s">
        <v>43</v>
      </c>
      <c r="AS6" s="61" t="s">
        <v>44</v>
      </c>
      <c r="AT6" s="59" t="str">
        <f>#REF!</f>
        <v>#REF!</v>
      </c>
      <c r="AU6" s="62" t="s">
        <v>43</v>
      </c>
      <c r="AV6" s="62" t="s">
        <v>45</v>
      </c>
      <c r="AW6" s="62" t="s">
        <v>43</v>
      </c>
      <c r="AX6" s="62" t="s">
        <v>46</v>
      </c>
      <c r="AY6" s="62" t="s">
        <v>47</v>
      </c>
      <c r="AZ6" s="62" t="s">
        <v>46</v>
      </c>
      <c r="BA6" s="62" t="s">
        <v>48</v>
      </c>
      <c r="BB6" s="62" t="s">
        <v>49</v>
      </c>
      <c r="BC6" s="62" t="s">
        <v>48</v>
      </c>
      <c r="BD6" s="62" t="s">
        <v>50</v>
      </c>
      <c r="BE6" s="62" t="s">
        <v>51</v>
      </c>
      <c r="BF6" s="62" t="s">
        <v>50</v>
      </c>
      <c r="BG6" s="62" t="s">
        <v>52</v>
      </c>
      <c r="BH6" s="62" t="s">
        <v>53</v>
      </c>
      <c r="BI6" s="62" t="s">
        <v>52</v>
      </c>
      <c r="BJ6" s="62" t="s">
        <v>54</v>
      </c>
      <c r="BK6" s="62" t="s">
        <v>54</v>
      </c>
      <c r="BL6" s="62" t="s">
        <v>55</v>
      </c>
      <c r="BM6" s="63" t="s">
        <v>56</v>
      </c>
      <c r="BN6" s="62" t="s">
        <v>55</v>
      </c>
      <c r="BO6" s="62" t="s">
        <v>57</v>
      </c>
      <c r="BP6" s="62" t="s">
        <v>58</v>
      </c>
      <c r="BQ6" s="62" t="s">
        <v>59</v>
      </c>
      <c r="BR6" s="64" t="s">
        <v>60</v>
      </c>
      <c r="BS6" s="62" t="s">
        <v>59</v>
      </c>
      <c r="BT6" s="62" t="s">
        <v>61</v>
      </c>
      <c r="BU6" s="62" t="s">
        <v>62</v>
      </c>
      <c r="BV6" s="62" t="s">
        <v>61</v>
      </c>
      <c r="BW6" s="62" t="s">
        <v>59</v>
      </c>
      <c r="BX6" s="64" t="s">
        <v>59</v>
      </c>
      <c r="BY6" s="62" t="s">
        <v>59</v>
      </c>
      <c r="BZ6" s="65"/>
      <c r="CA6" s="62" t="s">
        <v>63</v>
      </c>
      <c r="CB6" s="62" t="s">
        <v>64</v>
      </c>
      <c r="CC6" s="66" t="s">
        <v>65</v>
      </c>
      <c r="CD6" s="66" t="s">
        <v>66</v>
      </c>
      <c r="CE6" s="66" t="s">
        <v>67</v>
      </c>
      <c r="CF6" s="66" t="str">
        <f t="shared" ref="CF6:CM6" si="6">$D$6</f>
        <v>15-16</v>
      </c>
      <c r="CG6" s="66" t="str">
        <f t="shared" si="6"/>
        <v>15-16</v>
      </c>
      <c r="CH6" s="66" t="str">
        <f t="shared" si="6"/>
        <v>15-16</v>
      </c>
      <c r="CI6" s="66" t="str">
        <f t="shared" si="6"/>
        <v>15-16</v>
      </c>
      <c r="CJ6" s="66" t="str">
        <f t="shared" si="6"/>
        <v>15-16</v>
      </c>
      <c r="CK6" s="66" t="str">
        <f t="shared" si="6"/>
        <v>15-16</v>
      </c>
      <c r="CL6" s="66" t="str">
        <f t="shared" si="6"/>
        <v>15-16</v>
      </c>
      <c r="CM6" s="66" t="str">
        <f t="shared" si="6"/>
        <v>15-16</v>
      </c>
      <c r="CN6" s="66" t="str">
        <f t="shared" ref="CN6:CU6" si="7">$E$6</f>
        <v>16-17</v>
      </c>
      <c r="CO6" s="66" t="str">
        <f t="shared" si="7"/>
        <v>16-17</v>
      </c>
      <c r="CP6" s="66" t="str">
        <f t="shared" si="7"/>
        <v>16-17</v>
      </c>
      <c r="CQ6" s="66" t="str">
        <f t="shared" si="7"/>
        <v>16-17</v>
      </c>
      <c r="CR6" s="66" t="str">
        <f t="shared" si="7"/>
        <v>16-17</v>
      </c>
      <c r="CS6" s="66" t="str">
        <f t="shared" si="7"/>
        <v>16-17</v>
      </c>
      <c r="CT6" s="66" t="str">
        <f t="shared" si="7"/>
        <v>16-17</v>
      </c>
      <c r="CU6" s="66" t="str">
        <f t="shared" si="7"/>
        <v>16-17</v>
      </c>
      <c r="CV6" s="66" t="str">
        <f t="shared" ref="CV6:DC6" si="8">$F$6</f>
        <v>17-18</v>
      </c>
      <c r="CW6" s="66" t="str">
        <f t="shared" si="8"/>
        <v>17-18</v>
      </c>
      <c r="CX6" s="66" t="str">
        <f t="shared" si="8"/>
        <v>17-18</v>
      </c>
      <c r="CY6" s="66" t="str">
        <f t="shared" si="8"/>
        <v>17-18</v>
      </c>
      <c r="CZ6" s="66" t="str">
        <f t="shared" si="8"/>
        <v>17-18</v>
      </c>
      <c r="DA6" s="66" t="str">
        <f t="shared" si="8"/>
        <v>17-18</v>
      </c>
      <c r="DB6" s="66" t="str">
        <f t="shared" si="8"/>
        <v>17-18</v>
      </c>
      <c r="DC6" s="66" t="str">
        <f t="shared" si="8"/>
        <v>17-18</v>
      </c>
      <c r="DD6" s="66" t="str">
        <f t="shared" ref="DD6:DO6" si="9">$D$6</f>
        <v>15-16</v>
      </c>
      <c r="DE6" s="66" t="str">
        <f t="shared" si="9"/>
        <v>15-16</v>
      </c>
      <c r="DF6" s="66" t="str">
        <f t="shared" si="9"/>
        <v>15-16</v>
      </c>
      <c r="DG6" s="66" t="str">
        <f t="shared" si="9"/>
        <v>15-16</v>
      </c>
      <c r="DH6" s="66" t="str">
        <f t="shared" si="9"/>
        <v>15-16</v>
      </c>
      <c r="DI6" s="66" t="str">
        <f t="shared" si="9"/>
        <v>15-16</v>
      </c>
      <c r="DJ6" s="66" t="str">
        <f t="shared" si="9"/>
        <v>15-16</v>
      </c>
      <c r="DK6" s="66" t="str">
        <f t="shared" si="9"/>
        <v>15-16</v>
      </c>
      <c r="DL6" s="66" t="str">
        <f t="shared" si="9"/>
        <v>15-16</v>
      </c>
      <c r="DM6" s="66" t="str">
        <f t="shared" si="9"/>
        <v>15-16</v>
      </c>
      <c r="DN6" s="66" t="str">
        <f t="shared" si="9"/>
        <v>15-16</v>
      </c>
      <c r="DO6" s="66" t="str">
        <f t="shared" si="9"/>
        <v>15-16</v>
      </c>
      <c r="DP6" s="66" t="str">
        <f t="shared" ref="DP6:EA6" si="10">$E$6</f>
        <v>16-17</v>
      </c>
      <c r="DQ6" s="66" t="str">
        <f t="shared" si="10"/>
        <v>16-17</v>
      </c>
      <c r="DR6" s="66" t="str">
        <f t="shared" si="10"/>
        <v>16-17</v>
      </c>
      <c r="DS6" s="66" t="str">
        <f t="shared" si="10"/>
        <v>16-17</v>
      </c>
      <c r="DT6" s="66" t="str">
        <f t="shared" si="10"/>
        <v>16-17</v>
      </c>
      <c r="DU6" s="66" t="str">
        <f t="shared" si="10"/>
        <v>16-17</v>
      </c>
      <c r="DV6" s="66" t="str">
        <f t="shared" si="10"/>
        <v>16-17</v>
      </c>
      <c r="DW6" s="66" t="str">
        <f t="shared" si="10"/>
        <v>16-17</v>
      </c>
      <c r="DX6" s="66" t="str">
        <f t="shared" si="10"/>
        <v>16-17</v>
      </c>
      <c r="DY6" s="66" t="str">
        <f t="shared" si="10"/>
        <v>16-17</v>
      </c>
      <c r="DZ6" s="66" t="str">
        <f t="shared" si="10"/>
        <v>16-17</v>
      </c>
      <c r="EA6" s="66" t="str">
        <f t="shared" si="10"/>
        <v>16-17</v>
      </c>
      <c r="EB6" s="66" t="str">
        <f t="shared" ref="EB6:EM6" si="11">$F$6</f>
        <v>17-18</v>
      </c>
      <c r="EC6" s="66" t="str">
        <f t="shared" si="11"/>
        <v>17-18</v>
      </c>
      <c r="ED6" s="66" t="str">
        <f t="shared" si="11"/>
        <v>17-18</v>
      </c>
      <c r="EE6" s="66" t="str">
        <f t="shared" si="11"/>
        <v>17-18</v>
      </c>
      <c r="EF6" s="66" t="str">
        <f t="shared" si="11"/>
        <v>17-18</v>
      </c>
      <c r="EG6" s="66" t="str">
        <f t="shared" si="11"/>
        <v>17-18</v>
      </c>
      <c r="EH6" s="66" t="str">
        <f t="shared" si="11"/>
        <v>17-18</v>
      </c>
      <c r="EI6" s="66" t="str">
        <f t="shared" si="11"/>
        <v>17-18</v>
      </c>
      <c r="EJ6" s="66" t="str">
        <f t="shared" si="11"/>
        <v>17-18</v>
      </c>
      <c r="EK6" s="66" t="str">
        <f t="shared" si="11"/>
        <v>17-18</v>
      </c>
      <c r="EL6" s="66" t="str">
        <f t="shared" si="11"/>
        <v>17-18</v>
      </c>
      <c r="EM6" s="66" t="str">
        <f t="shared" si="11"/>
        <v>17-18</v>
      </c>
    </row>
    <row r="7" ht="19.5" customHeight="1">
      <c r="A7" s="18"/>
      <c r="B7" s="18"/>
      <c r="C7" s="2"/>
      <c r="D7" s="28"/>
      <c r="E7" s="28"/>
      <c r="F7" s="28"/>
      <c r="G7" s="18"/>
      <c r="H7" s="18"/>
      <c r="I7" s="18"/>
      <c r="J7" s="18"/>
      <c r="K7" s="18"/>
      <c r="L7" s="18"/>
      <c r="M7" s="18"/>
      <c r="N7" s="18"/>
      <c r="O7" s="18"/>
      <c r="P7" s="18"/>
      <c r="Q7" s="29"/>
      <c r="R7" s="30"/>
      <c r="S7" s="30"/>
      <c r="T7" s="30"/>
      <c r="U7" s="39"/>
      <c r="V7" s="39"/>
      <c r="W7" s="31"/>
      <c r="X7" s="32"/>
      <c r="Y7" s="28"/>
      <c r="Z7" s="35"/>
      <c r="AA7" s="37"/>
      <c r="AB7" s="37"/>
      <c r="AC7" s="37"/>
      <c r="AD7" s="38"/>
      <c r="AE7" s="19"/>
      <c r="AF7" s="19"/>
      <c r="AG7" s="67"/>
      <c r="AH7" s="19"/>
      <c r="AI7" s="19"/>
      <c r="AJ7" s="19"/>
      <c r="AK7" s="3"/>
      <c r="AL7" s="19" t="s">
        <v>68</v>
      </c>
      <c r="AM7" s="28"/>
      <c r="AN7" s="3"/>
      <c r="AO7" s="68" t="s">
        <v>69</v>
      </c>
      <c r="AP7" s="42" t="s">
        <v>70</v>
      </c>
      <c r="AQ7" s="42" t="s">
        <v>70</v>
      </c>
      <c r="AR7" s="42" t="s">
        <v>70</v>
      </c>
      <c r="AS7" s="68"/>
      <c r="AT7" s="68" t="s">
        <v>71</v>
      </c>
      <c r="AU7" s="44" t="s">
        <v>72</v>
      </c>
      <c r="AV7" s="44"/>
      <c r="AW7" s="44" t="s">
        <v>72</v>
      </c>
      <c r="AX7" s="44" t="s">
        <v>73</v>
      </c>
      <c r="AY7" s="44"/>
      <c r="AZ7" s="44" t="s">
        <v>73</v>
      </c>
      <c r="BA7" s="44" t="s">
        <v>73</v>
      </c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 t="s">
        <v>73</v>
      </c>
      <c r="BT7" s="44" t="s">
        <v>73</v>
      </c>
      <c r="BU7" s="44"/>
      <c r="BV7" s="44" t="s">
        <v>73</v>
      </c>
      <c r="BW7" s="44" t="s">
        <v>73</v>
      </c>
      <c r="BX7" s="44"/>
      <c r="BY7" s="44" t="s">
        <v>73</v>
      </c>
      <c r="BZ7" s="14"/>
      <c r="CA7" s="44" t="s">
        <v>74</v>
      </c>
      <c r="CB7" s="44"/>
      <c r="CC7" s="69"/>
      <c r="CD7" s="16"/>
      <c r="CE7" s="16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</row>
    <row r="8" ht="13.5" customHeight="1">
      <c r="A8" s="18"/>
      <c r="B8" s="18" t="s">
        <v>75</v>
      </c>
      <c r="C8" s="2"/>
      <c r="D8" s="28"/>
      <c r="E8" s="28"/>
      <c r="F8" s="28"/>
      <c r="G8" s="18"/>
      <c r="H8" s="18"/>
      <c r="I8" s="18"/>
      <c r="J8" s="18"/>
      <c r="K8" s="18"/>
      <c r="L8" s="18"/>
      <c r="M8" s="18"/>
      <c r="N8" s="18"/>
      <c r="O8" s="18"/>
      <c r="P8" s="18"/>
      <c r="Q8" s="29"/>
      <c r="R8" s="28"/>
      <c r="S8" s="28"/>
      <c r="T8" s="28"/>
      <c r="U8" s="70"/>
      <c r="V8" s="70"/>
      <c r="W8" s="71"/>
      <c r="X8" s="72"/>
      <c r="Y8" s="28"/>
      <c r="Z8" s="34"/>
      <c r="AA8" s="36"/>
      <c r="AB8" s="36"/>
      <c r="AC8" s="36"/>
      <c r="AD8" s="74"/>
      <c r="AE8" s="67"/>
      <c r="AF8" s="67"/>
      <c r="AG8" s="19"/>
      <c r="AH8" s="67"/>
      <c r="AI8" s="19"/>
      <c r="AJ8" s="67"/>
      <c r="AK8" s="3"/>
      <c r="AL8" s="40" t="s">
        <v>76</v>
      </c>
      <c r="AM8" s="28"/>
      <c r="AN8" s="3"/>
      <c r="AO8" s="41" t="str">
        <f>IF($E$9=0,"per year", "per hour")</f>
        <v>per hour</v>
      </c>
      <c r="AP8" s="42" t="s">
        <v>77</v>
      </c>
      <c r="AQ8" s="42" t="s">
        <v>77</v>
      </c>
      <c r="AR8" s="42" t="s">
        <v>78</v>
      </c>
      <c r="AS8" s="41"/>
      <c r="AT8" s="41" t="s">
        <v>79</v>
      </c>
      <c r="AU8" s="44" t="s">
        <v>80</v>
      </c>
      <c r="AV8" s="44"/>
      <c r="AW8" s="44" t="s">
        <v>80</v>
      </c>
      <c r="AX8" s="44" t="s">
        <v>80</v>
      </c>
      <c r="AY8" s="44"/>
      <c r="AZ8" s="44" t="s">
        <v>80</v>
      </c>
      <c r="BA8" s="44" t="s">
        <v>80</v>
      </c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 t="s">
        <v>80</v>
      </c>
      <c r="BT8" s="44" t="s">
        <v>80</v>
      </c>
      <c r="BU8" s="44"/>
      <c r="BV8" s="44" t="s">
        <v>80</v>
      </c>
      <c r="BW8" s="44" t="s">
        <v>80</v>
      </c>
      <c r="BX8" s="44"/>
      <c r="BY8" s="44" t="s">
        <v>80</v>
      </c>
      <c r="BZ8" s="14"/>
      <c r="CA8" s="44" t="s">
        <v>81</v>
      </c>
      <c r="CB8" s="44"/>
      <c r="CC8" s="69"/>
      <c r="CD8" s="69"/>
      <c r="CE8" s="69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</row>
    <row r="9" ht="14.25" customHeight="1">
      <c r="A9" s="18"/>
      <c r="B9" s="18" t="s">
        <v>82</v>
      </c>
      <c r="C9" s="2"/>
      <c r="D9" s="28"/>
      <c r="E9" s="76">
        <v>1.0</v>
      </c>
      <c r="F9" s="18" t="s">
        <v>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29"/>
      <c r="R9" s="28"/>
      <c r="S9" s="28"/>
      <c r="T9" s="28"/>
      <c r="U9" s="70"/>
      <c r="V9" s="70"/>
      <c r="W9" s="71"/>
      <c r="X9" s="72"/>
      <c r="Y9" s="77"/>
      <c r="Z9" s="77"/>
      <c r="AA9" s="36"/>
      <c r="AB9" s="36"/>
      <c r="AC9" s="36"/>
      <c r="AD9" s="74"/>
      <c r="AE9" s="28"/>
      <c r="AF9" s="28"/>
      <c r="AG9" s="19"/>
      <c r="AH9" s="28"/>
      <c r="AI9" s="28"/>
      <c r="AJ9" s="28"/>
      <c r="AK9" s="3"/>
      <c r="AL9" s="40" t="s">
        <v>83</v>
      </c>
      <c r="AM9" s="28"/>
      <c r="AN9" s="3"/>
      <c r="AO9" s="41"/>
      <c r="AP9" s="42"/>
      <c r="AQ9" s="42"/>
      <c r="AR9" s="42"/>
      <c r="AS9" s="78"/>
      <c r="AT9" s="78">
        <f>F22</f>
        <v>0.0225</v>
      </c>
      <c r="AU9" s="79" t="str">
        <f>SUM(AU11:AU61)</f>
        <v>#REF!</v>
      </c>
      <c r="AV9" s="79">
        <f t="shared" ref="AV9:BX9" si="12">SUM(AV11:AV76)</f>
        <v>1322147.889</v>
      </c>
      <c r="AW9" s="79">
        <f t="shared" si="12"/>
        <v>1294068.098</v>
      </c>
      <c r="AX9" s="79">
        <f t="shared" si="12"/>
        <v>281842.3968</v>
      </c>
      <c r="AY9" s="80">
        <f t="shared" si="12"/>
        <v>291580.4245</v>
      </c>
      <c r="AZ9" s="79">
        <f t="shared" si="12"/>
        <v>317906.8584</v>
      </c>
      <c r="BA9" s="79">
        <f t="shared" si="12"/>
        <v>5720</v>
      </c>
      <c r="BB9" s="79">
        <f t="shared" si="12"/>
        <v>7427.5616</v>
      </c>
      <c r="BC9" s="79">
        <f t="shared" si="12"/>
        <v>5720</v>
      </c>
      <c r="BD9" s="79" t="str">
        <f t="shared" si="12"/>
        <v>#REF!</v>
      </c>
      <c r="BE9" s="79">
        <f t="shared" si="12"/>
        <v>6643.950327</v>
      </c>
      <c r="BF9" s="79">
        <f t="shared" si="12"/>
        <v>6533.444324</v>
      </c>
      <c r="BG9" s="79" t="str">
        <f t="shared" si="12"/>
        <v>#REF!</v>
      </c>
      <c r="BH9" s="79">
        <f t="shared" si="12"/>
        <v>84235.51862</v>
      </c>
      <c r="BI9" s="79">
        <f t="shared" si="12"/>
        <v>82546.69954</v>
      </c>
      <c r="BJ9" s="79" t="str">
        <f t="shared" si="12"/>
        <v>#REF!</v>
      </c>
      <c r="BK9" s="79">
        <f t="shared" si="12"/>
        <v>73812.02622</v>
      </c>
      <c r="BL9" s="79" t="str">
        <f t="shared" si="12"/>
        <v>#REF!</v>
      </c>
      <c r="BM9" s="79">
        <f t="shared" si="12"/>
        <v>19700.24226</v>
      </c>
      <c r="BN9" s="79">
        <f t="shared" si="12"/>
        <v>19305.27651</v>
      </c>
      <c r="BO9" s="79">
        <f t="shared" si="12"/>
        <v>3112.539017</v>
      </c>
      <c r="BP9" s="79">
        <f t="shared" si="12"/>
        <v>2685.546729</v>
      </c>
      <c r="BQ9" s="79" t="str">
        <f t="shared" si="12"/>
        <v>#REF!</v>
      </c>
      <c r="BR9" s="79">
        <f t="shared" si="12"/>
        <v>412700.2363</v>
      </c>
      <c r="BS9" s="79">
        <f t="shared" si="12"/>
        <v>502635.8956</v>
      </c>
      <c r="BT9" s="79" t="str">
        <f t="shared" si="12"/>
        <v>#REF!</v>
      </c>
      <c r="BU9" s="79">
        <f t="shared" si="12"/>
        <v>60702.05906</v>
      </c>
      <c r="BV9" s="79">
        <f t="shared" si="12"/>
        <v>58228.74632</v>
      </c>
      <c r="BW9" s="79" t="str">
        <f t="shared" si="12"/>
        <v>#REF!</v>
      </c>
      <c r="BX9" s="79">
        <f t="shared" si="12"/>
        <v>473402.2954</v>
      </c>
      <c r="BY9" s="79">
        <f>SUM(BY11:BY61)</f>
        <v>556948.6712</v>
      </c>
      <c r="BZ9" s="14"/>
      <c r="CA9" s="79" t="str">
        <f>SUM(CA11:CA61)</f>
        <v>#REF!</v>
      </c>
      <c r="CB9" s="79">
        <f>SUM(CB11:CB76)</f>
        <v>1795550.185</v>
      </c>
      <c r="CC9" s="45"/>
      <c r="CD9" s="45"/>
      <c r="CE9" s="45"/>
      <c r="CF9" s="45">
        <f t="shared" ref="CF9:CM9" si="13">SUM(CF11:CF61)</f>
        <v>0</v>
      </c>
      <c r="CG9" s="45" t="str">
        <f t="shared" si="13"/>
        <v>#REF!</v>
      </c>
      <c r="CH9" s="45">
        <f t="shared" si="13"/>
        <v>0</v>
      </c>
      <c r="CI9" s="45" t="str">
        <f t="shared" si="13"/>
        <v>#REF!</v>
      </c>
      <c r="CJ9" s="45" t="str">
        <f t="shared" si="13"/>
        <v>#REF!</v>
      </c>
      <c r="CK9" s="45" t="str">
        <f t="shared" si="13"/>
        <v>#REF!</v>
      </c>
      <c r="CL9" s="45" t="str">
        <f t="shared" si="13"/>
        <v>#REF!</v>
      </c>
      <c r="CM9" s="45">
        <f t="shared" si="13"/>
        <v>0</v>
      </c>
      <c r="CN9" s="45">
        <f t="shared" ref="CN9:EA9" si="14">SUM(CN11:CN76)</f>
        <v>0</v>
      </c>
      <c r="CO9" s="45">
        <f t="shared" si="14"/>
        <v>368854.491</v>
      </c>
      <c r="CP9" s="45">
        <f t="shared" si="14"/>
        <v>0</v>
      </c>
      <c r="CQ9" s="45">
        <f t="shared" si="14"/>
        <v>273188.2285</v>
      </c>
      <c r="CR9" s="45">
        <f t="shared" si="14"/>
        <v>282507.0065</v>
      </c>
      <c r="CS9" s="45">
        <f t="shared" si="14"/>
        <v>313287.7292</v>
      </c>
      <c r="CT9" s="45">
        <f t="shared" si="14"/>
        <v>84310.43425</v>
      </c>
      <c r="CU9" s="45">
        <f t="shared" si="14"/>
        <v>0</v>
      </c>
      <c r="CV9" s="45">
        <f t="shared" si="14"/>
        <v>0</v>
      </c>
      <c r="CW9" s="45">
        <f t="shared" si="14"/>
        <v>367014.4994</v>
      </c>
      <c r="CX9" s="45">
        <f t="shared" si="14"/>
        <v>0</v>
      </c>
      <c r="CY9" s="45">
        <f t="shared" si="14"/>
        <v>239770.0995</v>
      </c>
      <c r="CZ9" s="45">
        <f t="shared" si="14"/>
        <v>297169.9228</v>
      </c>
      <c r="DA9" s="45">
        <f t="shared" si="14"/>
        <v>317332.6894</v>
      </c>
      <c r="DB9" s="45">
        <f t="shared" si="14"/>
        <v>72780.88716</v>
      </c>
      <c r="DC9" s="45">
        <f t="shared" si="14"/>
        <v>0</v>
      </c>
      <c r="DD9" s="45">
        <f t="shared" si="14"/>
        <v>0</v>
      </c>
      <c r="DE9" s="45" t="str">
        <f t="shared" si="14"/>
        <v>#REF!</v>
      </c>
      <c r="DF9" s="45">
        <f t="shared" si="14"/>
        <v>0</v>
      </c>
      <c r="DG9" s="45" t="str">
        <f t="shared" si="14"/>
        <v>#REF!</v>
      </c>
      <c r="DH9" s="45" t="str">
        <f t="shared" si="14"/>
        <v>#REF!</v>
      </c>
      <c r="DI9" s="45" t="str">
        <f t="shared" si="14"/>
        <v>#REF!</v>
      </c>
      <c r="DJ9" s="45">
        <f t="shared" si="14"/>
        <v>0</v>
      </c>
      <c r="DK9" s="45" t="str">
        <f t="shared" si="14"/>
        <v>#REF!</v>
      </c>
      <c r="DL9" s="45">
        <f t="shared" si="14"/>
        <v>0</v>
      </c>
      <c r="DM9" s="45" t="str">
        <f t="shared" si="14"/>
        <v>#REF!</v>
      </c>
      <c r="DN9" s="45" t="str">
        <f t="shared" si="14"/>
        <v>#REF!</v>
      </c>
      <c r="DO9" s="45" t="str">
        <f t="shared" si="14"/>
        <v>#REF!</v>
      </c>
      <c r="DP9" s="45">
        <f t="shared" si="14"/>
        <v>0</v>
      </c>
      <c r="DQ9" s="45">
        <f t="shared" si="14"/>
        <v>104485.6013</v>
      </c>
      <c r="DR9" s="45">
        <f t="shared" si="14"/>
        <v>0</v>
      </c>
      <c r="DS9" s="45">
        <f t="shared" si="14"/>
        <v>69469.41892</v>
      </c>
      <c r="DT9" s="45">
        <f t="shared" si="14"/>
        <v>87654.13082</v>
      </c>
      <c r="DU9" s="45">
        <f t="shared" si="14"/>
        <v>151091.0853</v>
      </c>
      <c r="DV9" s="45">
        <f t="shared" si="14"/>
        <v>0</v>
      </c>
      <c r="DW9" s="45">
        <f t="shared" si="14"/>
        <v>15460.33493</v>
      </c>
      <c r="DX9" s="45">
        <f t="shared" si="14"/>
        <v>0</v>
      </c>
      <c r="DY9" s="45">
        <f t="shared" si="14"/>
        <v>6699.42966</v>
      </c>
      <c r="DZ9" s="45">
        <f t="shared" si="14"/>
        <v>15955.1867</v>
      </c>
      <c r="EA9" s="45">
        <f t="shared" si="14"/>
        <v>22499.60778</v>
      </c>
      <c r="EB9" s="45">
        <f t="shared" ref="EB9:EM9" si="15">SUM(EB11:EB59)</f>
        <v>0</v>
      </c>
      <c r="EC9" s="45">
        <f t="shared" si="15"/>
        <v>133100.0613</v>
      </c>
      <c r="ED9" s="45">
        <f t="shared" si="15"/>
        <v>0</v>
      </c>
      <c r="EE9" s="45">
        <f t="shared" si="15"/>
        <v>75407.89439</v>
      </c>
      <c r="EF9" s="45">
        <f t="shared" si="15"/>
        <v>111347.9329</v>
      </c>
      <c r="EG9" s="45">
        <f t="shared" si="15"/>
        <v>178526.6168</v>
      </c>
      <c r="EH9" s="45">
        <f t="shared" si="15"/>
        <v>0</v>
      </c>
      <c r="EI9" s="45">
        <f t="shared" si="15"/>
        <v>15100.76748</v>
      </c>
      <c r="EJ9" s="45">
        <f t="shared" si="15"/>
        <v>0</v>
      </c>
      <c r="EK9" s="45">
        <f t="shared" si="15"/>
        <v>4124.588372</v>
      </c>
      <c r="EL9" s="45">
        <f t="shared" si="15"/>
        <v>16911.832</v>
      </c>
      <c r="EM9" s="45">
        <f t="shared" si="15"/>
        <v>21925.80854</v>
      </c>
    </row>
    <row r="10" ht="10.5" customHeight="1">
      <c r="A10" s="18"/>
      <c r="B10" s="18"/>
      <c r="C10" s="2"/>
      <c r="D10" s="28"/>
      <c r="E10" s="28"/>
      <c r="F10" s="28" t="s">
        <v>1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29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83"/>
      <c r="AE10" s="18"/>
      <c r="AF10" s="18"/>
      <c r="AG10" s="18"/>
      <c r="AH10" s="18"/>
      <c r="AI10" s="18"/>
      <c r="AJ10" s="18"/>
      <c r="AK10" s="3"/>
      <c r="AL10" s="40" t="s">
        <v>84</v>
      </c>
      <c r="AM10" s="28"/>
      <c r="AN10" s="3"/>
      <c r="AO10" s="84"/>
      <c r="AP10" s="85"/>
      <c r="AQ10" s="85"/>
      <c r="AR10" s="85"/>
      <c r="AS10" s="84"/>
      <c r="AT10" s="84"/>
      <c r="AU10" s="86">
        <v>0.02</v>
      </c>
      <c r="AV10" s="87"/>
      <c r="AW10" s="78">
        <f>F22</f>
        <v>0.0225</v>
      </c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14"/>
      <c r="CA10" s="44">
        <f>SUM(AV10,BX10)</f>
        <v>0</v>
      </c>
      <c r="CB10" s="78"/>
      <c r="CC10" s="69"/>
      <c r="CD10" s="69"/>
      <c r="CE10" s="69"/>
      <c r="CF10" s="75"/>
      <c r="CG10" s="75"/>
      <c r="CH10" s="75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</row>
    <row r="11" ht="18.0" customHeight="1">
      <c r="A11" s="18"/>
      <c r="B11" s="18" t="s">
        <v>85</v>
      </c>
      <c r="C11" s="2"/>
      <c r="D11" s="28"/>
      <c r="E11" s="88">
        <v>42186.0</v>
      </c>
      <c r="F11" s="28"/>
      <c r="G11" s="18"/>
      <c r="H11" s="18"/>
      <c r="I11" s="18"/>
      <c r="J11" s="18"/>
      <c r="K11" s="18"/>
      <c r="L11" s="18"/>
      <c r="M11" s="18"/>
      <c r="N11" s="18"/>
      <c r="O11" s="18"/>
      <c r="P11" s="18" t="s">
        <v>86</v>
      </c>
      <c r="Q11" s="29" t="s">
        <v>87</v>
      </c>
      <c r="R11" s="28">
        <v>9002.0</v>
      </c>
      <c r="S11" s="28">
        <v>1.0</v>
      </c>
      <c r="T11" s="28">
        <v>180.0</v>
      </c>
      <c r="U11" s="89" t="s">
        <v>88</v>
      </c>
      <c r="V11" s="89" t="s">
        <v>89</v>
      </c>
      <c r="W11" s="71">
        <v>1.0</v>
      </c>
      <c r="X11" s="90"/>
      <c r="Y11" s="77" t="str">
        <f t="shared" ref="Y11:Y17" si="31">IF(X11&gt;1,ABS(ROUND(($Y$5-X11)/365.25,1))," ")</f>
        <v> </v>
      </c>
      <c r="Z11" s="77"/>
      <c r="AA11" s="28"/>
      <c r="AB11" s="28"/>
      <c r="AC11" s="28">
        <v>40.0</v>
      </c>
      <c r="AD11" s="92">
        <v>52.0</v>
      </c>
      <c r="AE11" s="28">
        <v>1.0</v>
      </c>
      <c r="AF11" s="28">
        <v>1.0</v>
      </c>
      <c r="AG11" s="28">
        <v>1.0</v>
      </c>
      <c r="AH11" s="28">
        <v>1.0</v>
      </c>
      <c r="AI11" s="28"/>
      <c r="AJ11" s="28"/>
      <c r="AK11" s="3"/>
      <c r="AL11" s="19" t="s">
        <v>90</v>
      </c>
      <c r="AM11" s="28"/>
      <c r="AN11" s="3"/>
      <c r="AO11" s="84" t="str">
        <f t="shared" ref="AO11:AO17" si="32">VLOOKUP(#REF!,$C$109:$G$234,2)</f>
        <v>#REF!</v>
      </c>
      <c r="AP11" s="85" t="str">
        <f t="shared" ref="AP11:AQ11" si="16">AV11-AU11</f>
        <v>#REF!</v>
      </c>
      <c r="AQ11" s="85">
        <f t="shared" si="16"/>
        <v>0</v>
      </c>
      <c r="AR11" s="85" t="str">
        <f t="shared" ref="AR11:AR17" si="34">AW11-AU11</f>
        <v>#REF!</v>
      </c>
      <c r="AS11" s="84" t="str">
        <f t="shared" ref="AS11:AS22" si="35">VLOOKUP(AA11,$C$109:$G$234,3)</f>
        <v/>
      </c>
      <c r="AT11" s="84" t="str">
        <f t="shared" ref="AT11:AT17" si="36">VLOOKUP($AB11,$C$109:$G$234,4)</f>
        <v/>
      </c>
      <c r="AU11" s="94" t="str">
        <f t="shared" ref="AU11:AU17" si="37">IF($E$9=0,$AO11*$W11,IF($E$9=1,$AO11*$AC11*$AD11,"error some place"))</f>
        <v>#REF!</v>
      </c>
      <c r="AV11" s="94">
        <f t="shared" ref="AV11:AV21" si="38">IF($E$9=0,$AS11*$W11,IF($E$9=1,$AS11*$AC11*$AD11,"error some place"))</f>
        <v>0</v>
      </c>
      <c r="AW11" s="94">
        <f t="shared" ref="AW11:AW17" si="39">IF($E$9=0,$AT11*$W11,IF($E$9=1,$AT11*$AC11*$AD11,"error some place"))</f>
        <v>0</v>
      </c>
      <c r="AX11" s="94">
        <f t="shared" ref="AX11:AX21" si="40">W11*VLOOKUP($AI11,$C$275:$F$283,2)</f>
        <v>0</v>
      </c>
      <c r="AY11" s="94">
        <f t="shared" ref="AY11:AY21" si="41">W11*VLOOKUP($AI11,$C$275:$F$283,3)</f>
        <v>0</v>
      </c>
      <c r="AZ11" s="94">
        <f t="shared" ref="AZ11:AZ21" si="42">$W11*VLOOKUP($AI11,$C$275:$F$283,4)</f>
        <v>0</v>
      </c>
      <c r="BA11" s="91">
        <f t="shared" ref="BA11:BC11" si="17">$W11*D$82*$AJ11</f>
        <v>0</v>
      </c>
      <c r="BB11" s="91">
        <f t="shared" si="17"/>
        <v>0</v>
      </c>
      <c r="BC11" s="91">
        <f t="shared" si="17"/>
        <v>0</v>
      </c>
      <c r="BD11" s="91" t="str">
        <f t="shared" ref="BD11:BF11" si="18">IF(AU11&gt;=D$43,D$43/1000*D$42*$AE11,IF(MOD(AU11,1000)&gt;0.1,$AE11*D$42*(ABS(AU11/1000)+1),$AE11*D$42*ABS(AU11/1000)))</f>
        <v>#REF!</v>
      </c>
      <c r="BE11" s="91">
        <f t="shared" si="18"/>
        <v>0</v>
      </c>
      <c r="BF11" s="91">
        <f t="shared" si="18"/>
        <v>0</v>
      </c>
      <c r="BG11" s="91" t="str">
        <f t="shared" ref="BG11:BG17" si="45">AU11*D$88*AH11</f>
        <v>#REF!</v>
      </c>
      <c r="BH11" s="91">
        <f t="shared" ref="BH11:BH38" si="46">AV11*E$88*AH11</f>
        <v>0</v>
      </c>
      <c r="BI11" s="91">
        <f t="shared" ref="BI11:BI17" si="47">AW11*F$88*AH11</f>
        <v>0</v>
      </c>
      <c r="BJ11" s="91" t="str">
        <f t="shared" ref="BJ11:BJ17" si="48">AU11*$D$38</f>
        <v>#REF!</v>
      </c>
      <c r="BK11" s="91">
        <f t="shared" ref="BK11:BK17" si="49">AW11*$F$38</f>
        <v>0</v>
      </c>
      <c r="BL11" s="91" t="str">
        <f t="shared" ref="BL11:BN11" si="19">$AF11*AU11*D$85</f>
        <v>#REF!</v>
      </c>
      <c r="BM11" s="91">
        <f t="shared" si="19"/>
        <v>0</v>
      </c>
      <c r="BN11" s="91">
        <f t="shared" si="19"/>
        <v>0</v>
      </c>
      <c r="BO11" s="95">
        <f t="shared" ref="BO11:BO21" si="51">IF(AV11&gt;$C$91,$C$91*$E$91,IF(AV11&lt;$C$91,AV11*$E$91))</f>
        <v>0</v>
      </c>
      <c r="BP11" s="95">
        <f t="shared" ref="BP11:BP17" si="52">IF(AW11&gt;$C$91,$C$91*$F$91,IF(AW11&lt;$C$91,AW11*$F$91))</f>
        <v>0</v>
      </c>
      <c r="BQ11" s="91" t="str">
        <f t="shared" ref="BQ11:BQ17" si="53">AX11+BA11+BD11+BG11+BJ11+BL11+#REF!</f>
        <v>#REF!</v>
      </c>
      <c r="BR11" s="91">
        <f t="shared" ref="BR11:BR76" si="54">AY11+BB11+BE11+BH11+BM11+BO11</f>
        <v>0</v>
      </c>
      <c r="BS11" s="91">
        <f t="shared" ref="BS11:BS17" si="55">AZ11+BC11+BF11+BI11+BK11+BN11+BP11</f>
        <v>0</v>
      </c>
      <c r="BT11" s="91" t="str">
        <f t="shared" ref="BT11:BV11" si="20">IF($AG11=0,0,IF($AG11=1,D$48*AU11,IF($AG11=2,AU11*D$54,"Error in col x")))</f>
        <v>#REF!</v>
      </c>
      <c r="BU11" s="91">
        <f t="shared" si="20"/>
        <v>0</v>
      </c>
      <c r="BV11" s="91">
        <f t="shared" si="20"/>
        <v>0</v>
      </c>
      <c r="BW11" s="91" t="str">
        <f t="shared" ref="BW11:BY11" si="21">SUM(BQ11,BT11)</f>
        <v>#REF!</v>
      </c>
      <c r="BX11" s="91">
        <f t="shared" si="21"/>
        <v>0</v>
      </c>
      <c r="BY11" s="91">
        <f t="shared" si="21"/>
        <v>0</v>
      </c>
      <c r="BZ11" s="14"/>
      <c r="CA11" s="44" t="str">
        <f t="shared" ref="CA11:CA17" si="58">SUM(AU11,BW11)</f>
        <v>#REF!</v>
      </c>
      <c r="CB11" s="96">
        <v>0.0</v>
      </c>
      <c r="CC11" s="69">
        <f t="shared" ref="CC11:CC76" si="59">R11*10000+S11*1000+T11</f>
        <v>90021180</v>
      </c>
      <c r="CD11" s="69">
        <f t="shared" ref="CD11:CD76" si="60">10000*R11+VLOOKUP(CC11,$C$285:$D$292,2)</f>
        <v>90022080</v>
      </c>
      <c r="CE11" s="69">
        <f t="shared" ref="CE11:CE31" si="61">10000*R11+VLOOKUP(CC11,$E$285:$F$292,2)</f>
        <v>90022380</v>
      </c>
      <c r="CF11" s="75">
        <f t="shared" ref="CF11:CM11" si="22">IF($CC11=CF$5,$AU11,0)</f>
        <v>0</v>
      </c>
      <c r="CG11" s="75" t="str">
        <f t="shared" si="22"/>
        <v>#REF!</v>
      </c>
      <c r="CH11" s="75">
        <f t="shared" si="22"/>
        <v>0</v>
      </c>
      <c r="CI11" s="75">
        <f t="shared" si="22"/>
        <v>0</v>
      </c>
      <c r="CJ11" s="75">
        <f t="shared" si="22"/>
        <v>0</v>
      </c>
      <c r="CK11" s="75">
        <f t="shared" si="22"/>
        <v>0</v>
      </c>
      <c r="CL11" s="75">
        <f t="shared" si="22"/>
        <v>0</v>
      </c>
      <c r="CM11" s="75">
        <f t="shared" si="22"/>
        <v>0</v>
      </c>
      <c r="CN11" s="75">
        <f t="shared" ref="CN11:CU11" si="23">IF($CC11=CN$5,$AV11,0)</f>
        <v>0</v>
      </c>
      <c r="CO11" s="75">
        <f t="shared" si="23"/>
        <v>0</v>
      </c>
      <c r="CP11" s="75">
        <f t="shared" si="23"/>
        <v>0</v>
      </c>
      <c r="CQ11" s="75">
        <f t="shared" si="23"/>
        <v>0</v>
      </c>
      <c r="CR11" s="75">
        <f t="shared" si="23"/>
        <v>0</v>
      </c>
      <c r="CS11" s="75">
        <f t="shared" si="23"/>
        <v>0</v>
      </c>
      <c r="CT11" s="75">
        <f t="shared" si="23"/>
        <v>0</v>
      </c>
      <c r="CU11" s="75">
        <f t="shared" si="23"/>
        <v>0</v>
      </c>
      <c r="CV11" s="75">
        <f t="shared" ref="CV11:DC11" si="24">IF($CC11=CV$5,$AW11,0)</f>
        <v>0</v>
      </c>
      <c r="CW11" s="75">
        <f t="shared" si="24"/>
        <v>0</v>
      </c>
      <c r="CX11" s="75">
        <f t="shared" si="24"/>
        <v>0</v>
      </c>
      <c r="CY11" s="75">
        <f t="shared" si="24"/>
        <v>0</v>
      </c>
      <c r="CZ11" s="75">
        <f t="shared" si="24"/>
        <v>0</v>
      </c>
      <c r="DA11" s="75">
        <f t="shared" si="24"/>
        <v>0</v>
      </c>
      <c r="DB11" s="75">
        <f t="shared" si="24"/>
        <v>0</v>
      </c>
      <c r="DC11" s="75">
        <f t="shared" si="24"/>
        <v>0</v>
      </c>
      <c r="DD11" s="75">
        <f t="shared" ref="DD11:DI11" si="25">IF($CD11=DD$5,$BQ11,0)</f>
        <v>0</v>
      </c>
      <c r="DE11" s="75" t="str">
        <f t="shared" si="25"/>
        <v>#REF!</v>
      </c>
      <c r="DF11" s="75">
        <f t="shared" si="25"/>
        <v>0</v>
      </c>
      <c r="DG11" s="75">
        <f t="shared" si="25"/>
        <v>0</v>
      </c>
      <c r="DH11" s="75">
        <f t="shared" si="25"/>
        <v>0</v>
      </c>
      <c r="DI11" s="75">
        <f t="shared" si="25"/>
        <v>0</v>
      </c>
      <c r="DJ11" s="75">
        <f t="shared" ref="DJ11:DO11" si="26">IF($CE11=DJ$5,$BT11,0)</f>
        <v>0</v>
      </c>
      <c r="DK11" s="75" t="str">
        <f t="shared" si="26"/>
        <v>#REF!</v>
      </c>
      <c r="DL11" s="75">
        <f t="shared" si="26"/>
        <v>0</v>
      </c>
      <c r="DM11" s="75">
        <f t="shared" si="26"/>
        <v>0</v>
      </c>
      <c r="DN11" s="75">
        <f t="shared" si="26"/>
        <v>0</v>
      </c>
      <c r="DO11" s="75">
        <f t="shared" si="26"/>
        <v>0</v>
      </c>
      <c r="DP11" s="75">
        <f t="shared" ref="DP11:DU11" si="27">IF($CD11=DP$5,$BR11,0)</f>
        <v>0</v>
      </c>
      <c r="DQ11" s="75">
        <f t="shared" si="27"/>
        <v>0</v>
      </c>
      <c r="DR11" s="75">
        <f t="shared" si="27"/>
        <v>0</v>
      </c>
      <c r="DS11" s="75">
        <f t="shared" si="27"/>
        <v>0</v>
      </c>
      <c r="DT11" s="75">
        <f t="shared" si="27"/>
        <v>0</v>
      </c>
      <c r="DU11" s="75">
        <f t="shared" si="27"/>
        <v>0</v>
      </c>
      <c r="DV11" s="75">
        <f t="shared" ref="DV11:EA11" si="28">IF($CE11=DV$5,$BU11,0)</f>
        <v>0</v>
      </c>
      <c r="DW11" s="75">
        <f t="shared" si="28"/>
        <v>0</v>
      </c>
      <c r="DX11" s="75">
        <f t="shared" si="28"/>
        <v>0</v>
      </c>
      <c r="DY11" s="75">
        <f t="shared" si="28"/>
        <v>0</v>
      </c>
      <c r="DZ11" s="75">
        <f t="shared" si="28"/>
        <v>0</v>
      </c>
      <c r="EA11" s="75">
        <f t="shared" si="28"/>
        <v>0</v>
      </c>
      <c r="EB11" s="75">
        <f t="shared" ref="EB11:EG11" si="29">IF($CD11=EB$5,$BS11,0)</f>
        <v>0</v>
      </c>
      <c r="EC11" s="75">
        <f t="shared" si="29"/>
        <v>0</v>
      </c>
      <c r="ED11" s="75">
        <f t="shared" si="29"/>
        <v>0</v>
      </c>
      <c r="EE11" s="75">
        <f t="shared" si="29"/>
        <v>0</v>
      </c>
      <c r="EF11" s="75">
        <f t="shared" si="29"/>
        <v>0</v>
      </c>
      <c r="EG11" s="75">
        <f t="shared" si="29"/>
        <v>0</v>
      </c>
      <c r="EH11" s="75">
        <f t="shared" ref="EH11:EM11" si="30">IF($CE11=EH$5,$BV11,0)</f>
        <v>0</v>
      </c>
      <c r="EI11" s="75">
        <f t="shared" si="30"/>
        <v>0</v>
      </c>
      <c r="EJ11" s="75">
        <f t="shared" si="30"/>
        <v>0</v>
      </c>
      <c r="EK11" s="75">
        <f t="shared" si="30"/>
        <v>0</v>
      </c>
      <c r="EL11" s="75">
        <f t="shared" si="30"/>
        <v>0</v>
      </c>
      <c r="EM11" s="75">
        <f t="shared" si="30"/>
        <v>0</v>
      </c>
    </row>
    <row r="12" ht="18.0" customHeight="1">
      <c r="A12" s="18"/>
      <c r="B12" s="18"/>
      <c r="C12" s="2"/>
      <c r="D12" s="28"/>
      <c r="E12" s="28"/>
      <c r="F12" s="28"/>
      <c r="G12" s="18"/>
      <c r="H12" s="18"/>
      <c r="I12" s="18"/>
      <c r="J12" s="18"/>
      <c r="K12" s="18"/>
      <c r="L12" s="18"/>
      <c r="M12" s="18"/>
      <c r="N12" s="18"/>
      <c r="O12" s="18"/>
      <c r="P12" s="18" t="s">
        <v>86</v>
      </c>
      <c r="Q12" s="29" t="s">
        <v>87</v>
      </c>
      <c r="R12" s="28">
        <v>9002.0</v>
      </c>
      <c r="S12" s="28">
        <v>1.0</v>
      </c>
      <c r="T12" s="28">
        <v>180.0</v>
      </c>
      <c r="U12" s="18" t="s">
        <v>91</v>
      </c>
      <c r="V12" s="18" t="s">
        <v>92</v>
      </c>
      <c r="W12" s="71">
        <v>1.0</v>
      </c>
      <c r="X12" s="90">
        <v>41365.0</v>
      </c>
      <c r="Y12" s="77">
        <f t="shared" si="31"/>
        <v>2.2</v>
      </c>
      <c r="Z12" s="77"/>
      <c r="AA12" s="28">
        <v>32.0</v>
      </c>
      <c r="AB12" s="28">
        <v>33.0</v>
      </c>
      <c r="AC12" s="28">
        <v>40.0</v>
      </c>
      <c r="AD12" s="92">
        <v>52.0</v>
      </c>
      <c r="AE12" s="28">
        <v>1.0</v>
      </c>
      <c r="AF12" s="28">
        <v>1.0</v>
      </c>
      <c r="AG12" s="28">
        <v>2.0</v>
      </c>
      <c r="AH12" s="28">
        <v>1.0</v>
      </c>
      <c r="AI12" s="28">
        <v>0.0</v>
      </c>
      <c r="AJ12" s="28">
        <v>1.0</v>
      </c>
      <c r="AK12" s="3"/>
      <c r="AL12" s="40" t="s">
        <v>93</v>
      </c>
      <c r="AM12" s="28"/>
      <c r="AN12" s="3"/>
      <c r="AO12" s="84" t="str">
        <f t="shared" si="32"/>
        <v>#REF!</v>
      </c>
      <c r="AP12" s="85" t="str">
        <f t="shared" ref="AP12:AQ12" si="33">AV12-AU12</f>
        <v>#REF!</v>
      </c>
      <c r="AQ12" s="85">
        <f t="shared" si="33"/>
        <v>998.47943</v>
      </c>
      <c r="AR12" s="85" t="str">
        <f t="shared" si="34"/>
        <v>#REF!</v>
      </c>
      <c r="AS12" s="84">
        <f t="shared" si="35"/>
        <v>17.617675</v>
      </c>
      <c r="AT12" s="84">
        <f t="shared" si="36"/>
        <v>18.09771319</v>
      </c>
      <c r="AU12" s="94" t="str">
        <f t="shared" si="37"/>
        <v>#REF!</v>
      </c>
      <c r="AV12" s="94">
        <f t="shared" si="38"/>
        <v>36644.764</v>
      </c>
      <c r="AW12" s="94">
        <f t="shared" si="39"/>
        <v>37643.24343</v>
      </c>
      <c r="AX12" s="94">
        <f t="shared" si="40"/>
        <v>0</v>
      </c>
      <c r="AY12" s="94">
        <f t="shared" si="41"/>
        <v>0</v>
      </c>
      <c r="AZ12" s="94">
        <f t="shared" si="42"/>
        <v>0</v>
      </c>
      <c r="BA12" s="91">
        <f t="shared" ref="BA12:BC12" si="43">$W12*D$82*$AJ12</f>
        <v>250</v>
      </c>
      <c r="BB12" s="91">
        <f t="shared" si="43"/>
        <v>250</v>
      </c>
      <c r="BC12" s="91">
        <f t="shared" si="43"/>
        <v>250</v>
      </c>
      <c r="BD12" s="91" t="str">
        <f t="shared" ref="BD12:BF12" si="44">IF(AU12&gt;=D$43,D$43/1000*D$42*$AE12,IF(MOD(AU12,1000)&gt;0.1,$AE12*D$42*(ABS(AU12/1000)+1),$AE12*D$42*ABS(AU12/1000)))</f>
        <v>#REF!</v>
      </c>
      <c r="BE12" s="91">
        <f t="shared" si="44"/>
        <v>205.5404114</v>
      </c>
      <c r="BF12" s="91">
        <f t="shared" si="44"/>
        <v>210.9921091</v>
      </c>
      <c r="BG12" s="91" t="str">
        <f t="shared" si="45"/>
        <v>#REF!</v>
      </c>
      <c r="BH12" s="91">
        <f t="shared" si="46"/>
        <v>2271.975368</v>
      </c>
      <c r="BI12" s="91">
        <f t="shared" si="47"/>
        <v>2333.881093</v>
      </c>
      <c r="BJ12" s="91" t="str">
        <f t="shared" si="48"/>
        <v>#REF!</v>
      </c>
      <c r="BK12" s="91">
        <f t="shared" si="49"/>
        <v>2258.594606</v>
      </c>
      <c r="BL12" s="91" t="str">
        <f t="shared" ref="BL12:BN12" si="50">$AF12*AU12*D$85</f>
        <v>#REF!</v>
      </c>
      <c r="BM12" s="91">
        <f t="shared" si="50"/>
        <v>531.349078</v>
      </c>
      <c r="BN12" s="91">
        <f t="shared" si="50"/>
        <v>545.8270297</v>
      </c>
      <c r="BO12" s="95">
        <f t="shared" si="51"/>
        <v>72</v>
      </c>
      <c r="BP12" s="95">
        <f t="shared" si="52"/>
        <v>72</v>
      </c>
      <c r="BQ12" s="91" t="str">
        <f t="shared" si="53"/>
        <v>#REF!</v>
      </c>
      <c r="BR12" s="91">
        <f t="shared" si="54"/>
        <v>3330.864857</v>
      </c>
      <c r="BS12" s="91">
        <f t="shared" si="55"/>
        <v>5671.294837</v>
      </c>
      <c r="BT12" s="91" t="str">
        <f t="shared" ref="BT12:BV12" si="56">IF($AG12=0,0,IF($AG12=1,D$48*AU12,IF($AG12=2,AU12*D$54,"Error in col x")))</f>
        <v>#REF!</v>
      </c>
      <c r="BU12" s="91">
        <f t="shared" si="56"/>
        <v>732.89528</v>
      </c>
      <c r="BV12" s="91">
        <f t="shared" si="56"/>
        <v>752.8648686</v>
      </c>
      <c r="BW12" s="91" t="str">
        <f t="shared" ref="BW12:BY12" si="57">SUM(BQ12,BT12)</f>
        <v>#REF!</v>
      </c>
      <c r="BX12" s="91">
        <f t="shared" si="57"/>
        <v>4063.760137</v>
      </c>
      <c r="BY12" s="91">
        <f t="shared" si="57"/>
        <v>6424.159706</v>
      </c>
      <c r="BZ12" s="14"/>
      <c r="CA12" s="44" t="str">
        <f t="shared" si="58"/>
        <v>#REF!</v>
      </c>
      <c r="CB12" s="44">
        <f t="shared" ref="CB12:CB18" si="77">SUM(AV12,BX12)</f>
        <v>40708.52414</v>
      </c>
      <c r="CC12" s="69">
        <f t="shared" si="59"/>
        <v>90021180</v>
      </c>
      <c r="CD12" s="69">
        <f t="shared" si="60"/>
        <v>90022080</v>
      </c>
      <c r="CE12" s="69">
        <f t="shared" si="61"/>
        <v>90022380</v>
      </c>
      <c r="CF12" s="75">
        <f t="shared" ref="CF12:CM12" si="62">IF($CC12=CF$5,$AU12,0)</f>
        <v>0</v>
      </c>
      <c r="CG12" s="75" t="str">
        <f t="shared" si="62"/>
        <v>#REF!</v>
      </c>
      <c r="CH12" s="75">
        <f t="shared" si="62"/>
        <v>0</v>
      </c>
      <c r="CI12" s="75">
        <f t="shared" si="62"/>
        <v>0</v>
      </c>
      <c r="CJ12" s="75">
        <f t="shared" si="62"/>
        <v>0</v>
      </c>
      <c r="CK12" s="75">
        <f t="shared" si="62"/>
        <v>0</v>
      </c>
      <c r="CL12" s="75">
        <f t="shared" si="62"/>
        <v>0</v>
      </c>
      <c r="CM12" s="75">
        <f t="shared" si="62"/>
        <v>0</v>
      </c>
      <c r="CN12" s="75">
        <f t="shared" ref="CN12:CU12" si="63">IF($CC12=CN$5,$AV12,0)</f>
        <v>0</v>
      </c>
      <c r="CO12" s="75">
        <f t="shared" si="63"/>
        <v>36644.764</v>
      </c>
      <c r="CP12" s="75">
        <f t="shared" si="63"/>
        <v>0</v>
      </c>
      <c r="CQ12" s="75">
        <f t="shared" si="63"/>
        <v>0</v>
      </c>
      <c r="CR12" s="75">
        <f t="shared" si="63"/>
        <v>0</v>
      </c>
      <c r="CS12" s="75">
        <f t="shared" si="63"/>
        <v>0</v>
      </c>
      <c r="CT12" s="75">
        <f t="shared" si="63"/>
        <v>0</v>
      </c>
      <c r="CU12" s="75">
        <f t="shared" si="63"/>
        <v>0</v>
      </c>
      <c r="CV12" s="75">
        <f t="shared" ref="CV12:DC12" si="64">IF($CC12=CV$5,$AW12,0)</f>
        <v>0</v>
      </c>
      <c r="CW12" s="75">
        <f t="shared" si="64"/>
        <v>37643.24343</v>
      </c>
      <c r="CX12" s="75">
        <f t="shared" si="64"/>
        <v>0</v>
      </c>
      <c r="CY12" s="75">
        <f t="shared" si="64"/>
        <v>0</v>
      </c>
      <c r="CZ12" s="75">
        <f t="shared" si="64"/>
        <v>0</v>
      </c>
      <c r="DA12" s="75">
        <f t="shared" si="64"/>
        <v>0</v>
      </c>
      <c r="DB12" s="75">
        <f t="shared" si="64"/>
        <v>0</v>
      </c>
      <c r="DC12" s="75">
        <f t="shared" si="64"/>
        <v>0</v>
      </c>
      <c r="DD12" s="75">
        <f t="shared" ref="DD12:DI12" si="65">IF($CD12=DD$5,$BQ12,0)</f>
        <v>0</v>
      </c>
      <c r="DE12" s="75" t="str">
        <f t="shared" si="65"/>
        <v>#REF!</v>
      </c>
      <c r="DF12" s="75">
        <f t="shared" si="65"/>
        <v>0</v>
      </c>
      <c r="DG12" s="75">
        <f t="shared" si="65"/>
        <v>0</v>
      </c>
      <c r="DH12" s="75">
        <f t="shared" si="65"/>
        <v>0</v>
      </c>
      <c r="DI12" s="75">
        <f t="shared" si="65"/>
        <v>0</v>
      </c>
      <c r="DJ12" s="75">
        <f t="shared" ref="DJ12:DO12" si="66">IF($CE12=DJ$5,$BT12,0)</f>
        <v>0</v>
      </c>
      <c r="DK12" s="75" t="str">
        <f t="shared" si="66"/>
        <v>#REF!</v>
      </c>
      <c r="DL12" s="75">
        <f t="shared" si="66"/>
        <v>0</v>
      </c>
      <c r="DM12" s="75">
        <f t="shared" si="66"/>
        <v>0</v>
      </c>
      <c r="DN12" s="75">
        <f t="shared" si="66"/>
        <v>0</v>
      </c>
      <c r="DO12" s="75">
        <f t="shared" si="66"/>
        <v>0</v>
      </c>
      <c r="DP12" s="75">
        <f t="shared" ref="DP12:DU12" si="67">IF($CD12=DP$5,$BR12,0)</f>
        <v>0</v>
      </c>
      <c r="DQ12" s="75">
        <f t="shared" si="67"/>
        <v>3330.864857</v>
      </c>
      <c r="DR12" s="75">
        <f t="shared" si="67"/>
        <v>0</v>
      </c>
      <c r="DS12" s="75">
        <f t="shared" si="67"/>
        <v>0</v>
      </c>
      <c r="DT12" s="75">
        <f t="shared" si="67"/>
        <v>0</v>
      </c>
      <c r="DU12" s="75">
        <f t="shared" si="67"/>
        <v>0</v>
      </c>
      <c r="DV12" s="75">
        <f t="shared" ref="DV12:EA12" si="68">IF($CE12=DV$5,$BU12,0)</f>
        <v>0</v>
      </c>
      <c r="DW12" s="75">
        <f t="shared" si="68"/>
        <v>732.89528</v>
      </c>
      <c r="DX12" s="75">
        <f t="shared" si="68"/>
        <v>0</v>
      </c>
      <c r="DY12" s="75">
        <f t="shared" si="68"/>
        <v>0</v>
      </c>
      <c r="DZ12" s="75">
        <f t="shared" si="68"/>
        <v>0</v>
      </c>
      <c r="EA12" s="75">
        <f t="shared" si="68"/>
        <v>0</v>
      </c>
      <c r="EB12" s="75">
        <f t="shared" ref="EB12:EG12" si="69">IF($CD12=EB$5,$BS12,0)</f>
        <v>0</v>
      </c>
      <c r="EC12" s="75">
        <f t="shared" si="69"/>
        <v>5671.294837</v>
      </c>
      <c r="ED12" s="75">
        <f t="shared" si="69"/>
        <v>0</v>
      </c>
      <c r="EE12" s="75">
        <f t="shared" si="69"/>
        <v>0</v>
      </c>
      <c r="EF12" s="75">
        <f t="shared" si="69"/>
        <v>0</v>
      </c>
      <c r="EG12" s="75">
        <f t="shared" si="69"/>
        <v>0</v>
      </c>
      <c r="EH12" s="75">
        <f t="shared" ref="EH12:EM12" si="70">IF($CE12=EH$5,$BV12,0)</f>
        <v>0</v>
      </c>
      <c r="EI12" s="75">
        <f t="shared" si="70"/>
        <v>752.8648686</v>
      </c>
      <c r="EJ12" s="75">
        <f t="shared" si="70"/>
        <v>0</v>
      </c>
      <c r="EK12" s="75">
        <f t="shared" si="70"/>
        <v>0</v>
      </c>
      <c r="EL12" s="75">
        <f t="shared" si="70"/>
        <v>0</v>
      </c>
      <c r="EM12" s="75">
        <f t="shared" si="70"/>
        <v>0</v>
      </c>
    </row>
    <row r="13" ht="18.0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 t="s">
        <v>94</v>
      </c>
      <c r="Q13" s="29" t="s">
        <v>87</v>
      </c>
      <c r="R13" s="28">
        <v>9002.0</v>
      </c>
      <c r="S13" s="28">
        <v>1.0</v>
      </c>
      <c r="T13" s="28">
        <v>180.0</v>
      </c>
      <c r="U13" s="18" t="s">
        <v>95</v>
      </c>
      <c r="V13" s="18" t="s">
        <v>96</v>
      </c>
      <c r="W13" s="71">
        <v>1.0</v>
      </c>
      <c r="X13" s="90">
        <v>34743.0</v>
      </c>
      <c r="Y13" s="77">
        <f t="shared" si="31"/>
        <v>20.4</v>
      </c>
      <c r="Z13" s="77"/>
      <c r="AA13" s="28">
        <v>23.0</v>
      </c>
      <c r="AB13" s="28">
        <v>24.0</v>
      </c>
      <c r="AC13" s="28">
        <v>40.0</v>
      </c>
      <c r="AD13" s="92">
        <v>52.0</v>
      </c>
      <c r="AE13" s="28">
        <v>1.0</v>
      </c>
      <c r="AF13" s="28">
        <v>1.0</v>
      </c>
      <c r="AG13" s="28">
        <v>1.0</v>
      </c>
      <c r="AH13" s="28">
        <v>1.0</v>
      </c>
      <c r="AI13" s="28">
        <v>1.0</v>
      </c>
      <c r="AJ13" s="28">
        <v>0.0</v>
      </c>
      <c r="AK13" s="3"/>
      <c r="AL13" s="40"/>
      <c r="AM13" s="28"/>
      <c r="AN13" s="3"/>
      <c r="AO13" s="84" t="str">
        <f t="shared" si="32"/>
        <v>#REF!</v>
      </c>
      <c r="AP13" s="85" t="str">
        <f t="shared" ref="AP13:AQ13" si="71">AV13-AU13</f>
        <v>#REF!</v>
      </c>
      <c r="AQ13" s="85">
        <f t="shared" si="71"/>
        <v>1235.35178</v>
      </c>
      <c r="AR13" s="85" t="str">
        <f t="shared" si="34"/>
        <v>#REF!</v>
      </c>
      <c r="AS13" s="84">
        <f t="shared" si="35"/>
        <v>18.497025</v>
      </c>
      <c r="AT13" s="84">
        <f t="shared" si="36"/>
        <v>19.09094413</v>
      </c>
      <c r="AU13" s="94" t="str">
        <f t="shared" si="37"/>
        <v>#REF!</v>
      </c>
      <c r="AV13" s="94">
        <f t="shared" si="38"/>
        <v>38473.812</v>
      </c>
      <c r="AW13" s="94">
        <f t="shared" si="39"/>
        <v>39709.16378</v>
      </c>
      <c r="AX13" s="94">
        <f t="shared" si="40"/>
        <v>6713.6256</v>
      </c>
      <c r="AY13" s="94">
        <f t="shared" si="41"/>
        <v>7020.316224</v>
      </c>
      <c r="AZ13" s="94">
        <f t="shared" si="42"/>
        <v>7581.941522</v>
      </c>
      <c r="BA13" s="91">
        <f t="shared" ref="BA13:BC13" si="72">$W13*D$82*$AJ13</f>
        <v>0</v>
      </c>
      <c r="BB13" s="91">
        <f t="shared" si="72"/>
        <v>0</v>
      </c>
      <c r="BC13" s="91">
        <f t="shared" si="72"/>
        <v>0</v>
      </c>
      <c r="BD13" s="91" t="str">
        <f t="shared" ref="BD13:BF13" si="73">IF(AU13&gt;=D$43,D$43/1000*D$42*$AE13,IF(MOD(AU13,1000)&gt;0.1,$AE13*D$42*(ABS(AU13/1000)+1),$AE13*D$42*ABS(AU13/1000)))</f>
        <v>#REF!</v>
      </c>
      <c r="BE13" s="91">
        <f t="shared" si="73"/>
        <v>215.5270135</v>
      </c>
      <c r="BF13" s="91">
        <f t="shared" si="73"/>
        <v>222.2720342</v>
      </c>
      <c r="BG13" s="91" t="str">
        <f t="shared" si="45"/>
        <v>#REF!</v>
      </c>
      <c r="BH13" s="91">
        <f t="shared" si="46"/>
        <v>2385.376344</v>
      </c>
      <c r="BI13" s="91">
        <f t="shared" si="47"/>
        <v>2461.968154</v>
      </c>
      <c r="BJ13" s="91" t="str">
        <f t="shared" si="48"/>
        <v>#REF!</v>
      </c>
      <c r="BK13" s="91">
        <f t="shared" si="49"/>
        <v>2382.549827</v>
      </c>
      <c r="BL13" s="91" t="str">
        <f t="shared" ref="BL13:BN13" si="74">$AF13*AU13*D$85</f>
        <v>#REF!</v>
      </c>
      <c r="BM13" s="91">
        <f t="shared" si="74"/>
        <v>557.870274</v>
      </c>
      <c r="BN13" s="91">
        <f t="shared" si="74"/>
        <v>575.7828748</v>
      </c>
      <c r="BO13" s="95">
        <f t="shared" si="51"/>
        <v>72</v>
      </c>
      <c r="BP13" s="95">
        <f t="shared" si="52"/>
        <v>72</v>
      </c>
      <c r="BQ13" s="91" t="str">
        <f t="shared" si="53"/>
        <v>#REF!</v>
      </c>
      <c r="BR13" s="91">
        <f t="shared" si="54"/>
        <v>10251.08986</v>
      </c>
      <c r="BS13" s="91">
        <f t="shared" si="55"/>
        <v>13296.51441</v>
      </c>
      <c r="BT13" s="91" t="str">
        <f t="shared" ref="BT13:BV13" si="75">IF($AG13=0,0,IF($AG13=1,D$48*AU13,IF($AG13=2,AU13*D$54,"Error in col x")))</f>
        <v>#REF!</v>
      </c>
      <c r="BU13" s="91">
        <f t="shared" si="75"/>
        <v>2693.16684</v>
      </c>
      <c r="BV13" s="91">
        <f t="shared" si="75"/>
        <v>2779.641465</v>
      </c>
      <c r="BW13" s="91" t="str">
        <f t="shared" ref="BW13:BY13" si="76">SUM(BQ13,BT13)</f>
        <v>#REF!</v>
      </c>
      <c r="BX13" s="91">
        <f t="shared" si="76"/>
        <v>12944.2567</v>
      </c>
      <c r="BY13" s="91">
        <f t="shared" si="76"/>
        <v>16076.15588</v>
      </c>
      <c r="BZ13" s="14"/>
      <c r="CA13" s="44" t="str">
        <f t="shared" si="58"/>
        <v>#REF!</v>
      </c>
      <c r="CB13" s="44">
        <f t="shared" si="77"/>
        <v>51418.0687</v>
      </c>
      <c r="CC13" s="69">
        <f t="shared" si="59"/>
        <v>90021180</v>
      </c>
      <c r="CD13" s="69">
        <f t="shared" si="60"/>
        <v>90022080</v>
      </c>
      <c r="CE13" s="69">
        <f t="shared" si="61"/>
        <v>90022380</v>
      </c>
      <c r="CF13" s="75">
        <f t="shared" ref="CF13:CM13" si="78">IF($CC13=CF$5,$AU13,0)</f>
        <v>0</v>
      </c>
      <c r="CG13" s="75" t="str">
        <f t="shared" si="78"/>
        <v>#REF!</v>
      </c>
      <c r="CH13" s="75">
        <f t="shared" si="78"/>
        <v>0</v>
      </c>
      <c r="CI13" s="75">
        <f t="shared" si="78"/>
        <v>0</v>
      </c>
      <c r="CJ13" s="75">
        <f t="shared" si="78"/>
        <v>0</v>
      </c>
      <c r="CK13" s="75">
        <f t="shared" si="78"/>
        <v>0</v>
      </c>
      <c r="CL13" s="75">
        <f t="shared" si="78"/>
        <v>0</v>
      </c>
      <c r="CM13" s="75">
        <f t="shared" si="78"/>
        <v>0</v>
      </c>
      <c r="CN13" s="75">
        <f t="shared" ref="CN13:CU13" si="79">IF($CC13=CN$5,$AV13,0)</f>
        <v>0</v>
      </c>
      <c r="CO13" s="75">
        <f t="shared" si="79"/>
        <v>38473.812</v>
      </c>
      <c r="CP13" s="75">
        <f t="shared" si="79"/>
        <v>0</v>
      </c>
      <c r="CQ13" s="75">
        <f t="shared" si="79"/>
        <v>0</v>
      </c>
      <c r="CR13" s="75">
        <f t="shared" si="79"/>
        <v>0</v>
      </c>
      <c r="CS13" s="75">
        <f t="shared" si="79"/>
        <v>0</v>
      </c>
      <c r="CT13" s="75">
        <f t="shared" si="79"/>
        <v>0</v>
      </c>
      <c r="CU13" s="75">
        <f t="shared" si="79"/>
        <v>0</v>
      </c>
      <c r="CV13" s="75">
        <f t="shared" ref="CV13:DC13" si="80">IF($CC13=CV$5,$AW13,0)</f>
        <v>0</v>
      </c>
      <c r="CW13" s="75">
        <f t="shared" si="80"/>
        <v>39709.16378</v>
      </c>
      <c r="CX13" s="75">
        <f t="shared" si="80"/>
        <v>0</v>
      </c>
      <c r="CY13" s="75">
        <f t="shared" si="80"/>
        <v>0</v>
      </c>
      <c r="CZ13" s="75">
        <f t="shared" si="80"/>
        <v>0</v>
      </c>
      <c r="DA13" s="75">
        <f t="shared" si="80"/>
        <v>0</v>
      </c>
      <c r="DB13" s="75">
        <f t="shared" si="80"/>
        <v>0</v>
      </c>
      <c r="DC13" s="75">
        <f t="shared" si="80"/>
        <v>0</v>
      </c>
      <c r="DD13" s="75">
        <f t="shared" ref="DD13:DI13" si="81">IF($CD13=DD$5,$BQ13,0)</f>
        <v>0</v>
      </c>
      <c r="DE13" s="75" t="str">
        <f t="shared" si="81"/>
        <v>#REF!</v>
      </c>
      <c r="DF13" s="75">
        <f t="shared" si="81"/>
        <v>0</v>
      </c>
      <c r="DG13" s="75">
        <f t="shared" si="81"/>
        <v>0</v>
      </c>
      <c r="DH13" s="75">
        <f t="shared" si="81"/>
        <v>0</v>
      </c>
      <c r="DI13" s="75">
        <f t="shared" si="81"/>
        <v>0</v>
      </c>
      <c r="DJ13" s="75">
        <f t="shared" ref="DJ13:DO13" si="82">IF($CE13=DJ$5,$BT13,0)</f>
        <v>0</v>
      </c>
      <c r="DK13" s="75" t="str">
        <f t="shared" si="82"/>
        <v>#REF!</v>
      </c>
      <c r="DL13" s="75">
        <f t="shared" si="82"/>
        <v>0</v>
      </c>
      <c r="DM13" s="75">
        <f t="shared" si="82"/>
        <v>0</v>
      </c>
      <c r="DN13" s="75">
        <f t="shared" si="82"/>
        <v>0</v>
      </c>
      <c r="DO13" s="75">
        <f t="shared" si="82"/>
        <v>0</v>
      </c>
      <c r="DP13" s="75">
        <f t="shared" ref="DP13:DU13" si="83">IF($CD13=DP$5,$BR13,0)</f>
        <v>0</v>
      </c>
      <c r="DQ13" s="75">
        <f t="shared" si="83"/>
        <v>10251.08986</v>
      </c>
      <c r="DR13" s="75">
        <f t="shared" si="83"/>
        <v>0</v>
      </c>
      <c r="DS13" s="75">
        <f t="shared" si="83"/>
        <v>0</v>
      </c>
      <c r="DT13" s="75">
        <f t="shared" si="83"/>
        <v>0</v>
      </c>
      <c r="DU13" s="75">
        <f t="shared" si="83"/>
        <v>0</v>
      </c>
      <c r="DV13" s="75">
        <f t="shared" ref="DV13:EA13" si="84">IF($CE13=DV$5,$BU13,0)</f>
        <v>0</v>
      </c>
      <c r="DW13" s="75">
        <f t="shared" si="84"/>
        <v>2693.16684</v>
      </c>
      <c r="DX13" s="75">
        <f t="shared" si="84"/>
        <v>0</v>
      </c>
      <c r="DY13" s="75">
        <f t="shared" si="84"/>
        <v>0</v>
      </c>
      <c r="DZ13" s="75">
        <f t="shared" si="84"/>
        <v>0</v>
      </c>
      <c r="EA13" s="75">
        <f t="shared" si="84"/>
        <v>0</v>
      </c>
      <c r="EB13" s="75">
        <f t="shared" ref="EB13:EG13" si="85">IF($CD13=EB$5,$BS13,0)</f>
        <v>0</v>
      </c>
      <c r="EC13" s="75">
        <f t="shared" si="85"/>
        <v>13296.51441</v>
      </c>
      <c r="ED13" s="75">
        <f t="shared" si="85"/>
        <v>0</v>
      </c>
      <c r="EE13" s="75">
        <f t="shared" si="85"/>
        <v>0</v>
      </c>
      <c r="EF13" s="75">
        <f t="shared" si="85"/>
        <v>0</v>
      </c>
      <c r="EG13" s="75">
        <f t="shared" si="85"/>
        <v>0</v>
      </c>
      <c r="EH13" s="75">
        <f t="shared" ref="EH13:EM13" si="86">IF($CE13=EH$5,$BV13,0)</f>
        <v>0</v>
      </c>
      <c r="EI13" s="75">
        <f t="shared" si="86"/>
        <v>2779.641465</v>
      </c>
      <c r="EJ13" s="75">
        <f t="shared" si="86"/>
        <v>0</v>
      </c>
      <c r="EK13" s="75">
        <f t="shared" si="86"/>
        <v>0</v>
      </c>
      <c r="EL13" s="75">
        <f t="shared" si="86"/>
        <v>0</v>
      </c>
      <c r="EM13" s="75">
        <f t="shared" si="86"/>
        <v>0</v>
      </c>
    </row>
    <row r="14" ht="18.0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 t="s">
        <v>97</v>
      </c>
      <c r="Q14" s="29" t="s">
        <v>87</v>
      </c>
      <c r="R14" s="36">
        <v>9002.0</v>
      </c>
      <c r="S14" s="28">
        <v>1.0</v>
      </c>
      <c r="T14" s="28">
        <v>180.0</v>
      </c>
      <c r="U14" s="70" t="s">
        <v>98</v>
      </c>
      <c r="V14" s="70" t="s">
        <v>99</v>
      </c>
      <c r="W14" s="71">
        <v>1.0</v>
      </c>
      <c r="X14" s="90">
        <v>39756.0</v>
      </c>
      <c r="Y14" s="77">
        <f t="shared" si="31"/>
        <v>6.7</v>
      </c>
      <c r="Z14" s="77"/>
      <c r="AA14" s="97">
        <v>36.0</v>
      </c>
      <c r="AB14" s="36">
        <v>38.0</v>
      </c>
      <c r="AC14" s="36">
        <v>40.0</v>
      </c>
      <c r="AD14" s="92">
        <v>52.0</v>
      </c>
      <c r="AE14" s="28">
        <v>1.0</v>
      </c>
      <c r="AF14" s="28">
        <v>1.0</v>
      </c>
      <c r="AG14" s="28">
        <v>1.0</v>
      </c>
      <c r="AH14" s="28">
        <v>1.0</v>
      </c>
      <c r="AI14" s="28">
        <v>2.0</v>
      </c>
      <c r="AJ14" s="28">
        <v>0.0</v>
      </c>
      <c r="AK14" s="3"/>
      <c r="AL14" s="19" t="s">
        <v>7</v>
      </c>
      <c r="AM14" s="28"/>
      <c r="AN14" s="3"/>
      <c r="AO14" s="84" t="str">
        <f t="shared" si="32"/>
        <v>#REF!</v>
      </c>
      <c r="AP14" s="85" t="str">
        <f t="shared" ref="AP14:AQ14" si="87">AV14-AU14</f>
        <v>#REF!</v>
      </c>
      <c r="AQ14" s="85">
        <f t="shared" si="87"/>
        <v>1028.35044</v>
      </c>
      <c r="AR14" s="85" t="str">
        <f t="shared" si="34"/>
        <v>#REF!</v>
      </c>
      <c r="AS14" s="84">
        <f t="shared" si="35"/>
        <v>17.781275</v>
      </c>
      <c r="AT14" s="84">
        <f t="shared" si="36"/>
        <v>18.27567425</v>
      </c>
      <c r="AU14" s="94" t="str">
        <f t="shared" si="37"/>
        <v>#REF!</v>
      </c>
      <c r="AV14" s="94">
        <f t="shared" si="38"/>
        <v>36985.052</v>
      </c>
      <c r="AW14" s="94">
        <f t="shared" si="39"/>
        <v>38013.40244</v>
      </c>
      <c r="AX14" s="94">
        <f t="shared" si="40"/>
        <v>15131.3184</v>
      </c>
      <c r="AY14" s="94">
        <f t="shared" si="41"/>
        <v>15822.54454</v>
      </c>
      <c r="AZ14" s="94">
        <f t="shared" si="42"/>
        <v>17088.3481</v>
      </c>
      <c r="BA14" s="91">
        <f t="shared" ref="BA14:BC14" si="88">$W14*D$82*$AJ14</f>
        <v>0</v>
      </c>
      <c r="BB14" s="91">
        <f t="shared" si="88"/>
        <v>0</v>
      </c>
      <c r="BC14" s="91">
        <f t="shared" si="88"/>
        <v>0</v>
      </c>
      <c r="BD14" s="91" t="str">
        <f t="shared" ref="BD14:BF14" si="89">IF(AU14&gt;=D$43,D$43/1000*D$42*$AE14,IF(MOD(AU14,1000)&gt;0.1,$AE14*D$42*(ABS(AU14/1000)+1),$AE14*D$42*ABS(AU14/1000)))</f>
        <v>#REF!</v>
      </c>
      <c r="BE14" s="91">
        <f t="shared" si="89"/>
        <v>207.3983839</v>
      </c>
      <c r="BF14" s="91">
        <f t="shared" si="89"/>
        <v>213.0131773</v>
      </c>
      <c r="BG14" s="91" t="str">
        <f t="shared" si="45"/>
        <v>#REF!</v>
      </c>
      <c r="BH14" s="91">
        <f t="shared" si="46"/>
        <v>2293.073224</v>
      </c>
      <c r="BI14" s="91">
        <f t="shared" si="47"/>
        <v>2356.830951</v>
      </c>
      <c r="BJ14" s="91" t="str">
        <f t="shared" si="48"/>
        <v>#REF!</v>
      </c>
      <c r="BK14" s="91">
        <f t="shared" si="49"/>
        <v>2280.804146</v>
      </c>
      <c r="BL14" s="91" t="str">
        <f t="shared" ref="BL14:BN14" si="90">$AF14*AU14*D$85</f>
        <v>#REF!</v>
      </c>
      <c r="BM14" s="91">
        <f t="shared" si="90"/>
        <v>536.283254</v>
      </c>
      <c r="BN14" s="91">
        <f t="shared" si="90"/>
        <v>551.1943354</v>
      </c>
      <c r="BO14" s="95">
        <f t="shared" si="51"/>
        <v>72</v>
      </c>
      <c r="BP14" s="95">
        <f t="shared" si="52"/>
        <v>72</v>
      </c>
      <c r="BQ14" s="91" t="str">
        <f t="shared" si="53"/>
        <v>#REF!</v>
      </c>
      <c r="BR14" s="91">
        <f t="shared" si="54"/>
        <v>18931.2994</v>
      </c>
      <c r="BS14" s="91">
        <f t="shared" si="55"/>
        <v>22562.19071</v>
      </c>
      <c r="BT14" s="91" t="str">
        <f t="shared" ref="BT14:BV14" si="91">IF($AG14=0,0,IF($AG14=1,D$48*AU14,IF($AG14=2,AU14*D$54,"Error in col x")))</f>
        <v>#REF!</v>
      </c>
      <c r="BU14" s="91">
        <f t="shared" si="91"/>
        <v>2588.95364</v>
      </c>
      <c r="BV14" s="91">
        <f t="shared" si="91"/>
        <v>2660.938171</v>
      </c>
      <c r="BW14" s="91" t="str">
        <f t="shared" ref="BW14:BY14" si="92">SUM(BQ14,BT14)</f>
        <v>#REF!</v>
      </c>
      <c r="BX14" s="91">
        <f t="shared" si="92"/>
        <v>21520.25304</v>
      </c>
      <c r="BY14" s="91">
        <f t="shared" si="92"/>
        <v>25223.12888</v>
      </c>
      <c r="BZ14" s="14"/>
      <c r="CA14" s="44" t="str">
        <f t="shared" si="58"/>
        <v>#REF!</v>
      </c>
      <c r="CB14" s="44">
        <f t="shared" si="77"/>
        <v>58505.30504</v>
      </c>
      <c r="CC14" s="69">
        <f t="shared" si="59"/>
        <v>90021180</v>
      </c>
      <c r="CD14" s="69">
        <f t="shared" si="60"/>
        <v>90022080</v>
      </c>
      <c r="CE14" s="69">
        <f t="shared" si="61"/>
        <v>90022380</v>
      </c>
      <c r="CF14" s="75">
        <f t="shared" ref="CF14:CM14" si="93">IF($CC14=CF$5,$AU14,0)</f>
        <v>0</v>
      </c>
      <c r="CG14" s="75" t="str">
        <f t="shared" si="93"/>
        <v>#REF!</v>
      </c>
      <c r="CH14" s="75">
        <f t="shared" si="93"/>
        <v>0</v>
      </c>
      <c r="CI14" s="75">
        <f t="shared" si="93"/>
        <v>0</v>
      </c>
      <c r="CJ14" s="75">
        <f t="shared" si="93"/>
        <v>0</v>
      </c>
      <c r="CK14" s="75">
        <f t="shared" si="93"/>
        <v>0</v>
      </c>
      <c r="CL14" s="75">
        <f t="shared" si="93"/>
        <v>0</v>
      </c>
      <c r="CM14" s="75">
        <f t="shared" si="93"/>
        <v>0</v>
      </c>
      <c r="CN14" s="75">
        <f t="shared" ref="CN14:CU14" si="94">IF($CC14=CN$5,$AV14,0)</f>
        <v>0</v>
      </c>
      <c r="CO14" s="75">
        <f t="shared" si="94"/>
        <v>36985.052</v>
      </c>
      <c r="CP14" s="75">
        <f t="shared" si="94"/>
        <v>0</v>
      </c>
      <c r="CQ14" s="75">
        <f t="shared" si="94"/>
        <v>0</v>
      </c>
      <c r="CR14" s="75">
        <f t="shared" si="94"/>
        <v>0</v>
      </c>
      <c r="CS14" s="75">
        <f t="shared" si="94"/>
        <v>0</v>
      </c>
      <c r="CT14" s="75">
        <f t="shared" si="94"/>
        <v>0</v>
      </c>
      <c r="CU14" s="75">
        <f t="shared" si="94"/>
        <v>0</v>
      </c>
      <c r="CV14" s="75">
        <f t="shared" ref="CV14:DC14" si="95">IF($CC14=CV$5,$AW14,0)</f>
        <v>0</v>
      </c>
      <c r="CW14" s="75">
        <f t="shared" si="95"/>
        <v>38013.40244</v>
      </c>
      <c r="CX14" s="75">
        <f t="shared" si="95"/>
        <v>0</v>
      </c>
      <c r="CY14" s="75">
        <f t="shared" si="95"/>
        <v>0</v>
      </c>
      <c r="CZ14" s="75">
        <f t="shared" si="95"/>
        <v>0</v>
      </c>
      <c r="DA14" s="75">
        <f t="shared" si="95"/>
        <v>0</v>
      </c>
      <c r="DB14" s="75">
        <f t="shared" si="95"/>
        <v>0</v>
      </c>
      <c r="DC14" s="75">
        <f t="shared" si="95"/>
        <v>0</v>
      </c>
      <c r="DD14" s="75">
        <f t="shared" ref="DD14:DI14" si="96">IF($CD14=DD$5,$BQ14,0)</f>
        <v>0</v>
      </c>
      <c r="DE14" s="75" t="str">
        <f t="shared" si="96"/>
        <v>#REF!</v>
      </c>
      <c r="DF14" s="75">
        <f t="shared" si="96"/>
        <v>0</v>
      </c>
      <c r="DG14" s="75">
        <f t="shared" si="96"/>
        <v>0</v>
      </c>
      <c r="DH14" s="75">
        <f t="shared" si="96"/>
        <v>0</v>
      </c>
      <c r="DI14" s="75">
        <f t="shared" si="96"/>
        <v>0</v>
      </c>
      <c r="DJ14" s="75">
        <f t="shared" ref="DJ14:DO14" si="97">IF($CE14=DJ$5,$BT14,0)</f>
        <v>0</v>
      </c>
      <c r="DK14" s="75" t="str">
        <f t="shared" si="97"/>
        <v>#REF!</v>
      </c>
      <c r="DL14" s="75">
        <f t="shared" si="97"/>
        <v>0</v>
      </c>
      <c r="DM14" s="75">
        <f t="shared" si="97"/>
        <v>0</v>
      </c>
      <c r="DN14" s="75">
        <f t="shared" si="97"/>
        <v>0</v>
      </c>
      <c r="DO14" s="75">
        <f t="shared" si="97"/>
        <v>0</v>
      </c>
      <c r="DP14" s="75">
        <f t="shared" ref="DP14:DU14" si="98">IF($CD14=DP$5,$BR14,0)</f>
        <v>0</v>
      </c>
      <c r="DQ14" s="75">
        <f t="shared" si="98"/>
        <v>18931.2994</v>
      </c>
      <c r="DR14" s="75">
        <f t="shared" si="98"/>
        <v>0</v>
      </c>
      <c r="DS14" s="75">
        <f t="shared" si="98"/>
        <v>0</v>
      </c>
      <c r="DT14" s="75">
        <f t="shared" si="98"/>
        <v>0</v>
      </c>
      <c r="DU14" s="75">
        <f t="shared" si="98"/>
        <v>0</v>
      </c>
      <c r="DV14" s="75">
        <f t="shared" ref="DV14:EA14" si="99">IF($CE14=DV$5,$BU14,0)</f>
        <v>0</v>
      </c>
      <c r="DW14" s="75">
        <f t="shared" si="99"/>
        <v>2588.95364</v>
      </c>
      <c r="DX14" s="75">
        <f t="shared" si="99"/>
        <v>0</v>
      </c>
      <c r="DY14" s="75">
        <f t="shared" si="99"/>
        <v>0</v>
      </c>
      <c r="DZ14" s="75">
        <f t="shared" si="99"/>
        <v>0</v>
      </c>
      <c r="EA14" s="75">
        <f t="shared" si="99"/>
        <v>0</v>
      </c>
      <c r="EB14" s="75">
        <f t="shared" ref="EB14:EG14" si="100">IF($CD14=EB$5,$BS14,0)</f>
        <v>0</v>
      </c>
      <c r="EC14" s="75">
        <f t="shared" si="100"/>
        <v>22562.19071</v>
      </c>
      <c r="ED14" s="75">
        <f t="shared" si="100"/>
        <v>0</v>
      </c>
      <c r="EE14" s="75">
        <f t="shared" si="100"/>
        <v>0</v>
      </c>
      <c r="EF14" s="75">
        <f t="shared" si="100"/>
        <v>0</v>
      </c>
      <c r="EG14" s="75">
        <f t="shared" si="100"/>
        <v>0</v>
      </c>
      <c r="EH14" s="75">
        <f t="shared" ref="EH14:EM14" si="101">IF($CE14=EH$5,$BV14,0)</f>
        <v>0</v>
      </c>
      <c r="EI14" s="75">
        <f t="shared" si="101"/>
        <v>2660.938171</v>
      </c>
      <c r="EJ14" s="75">
        <f t="shared" si="101"/>
        <v>0</v>
      </c>
      <c r="EK14" s="75">
        <f t="shared" si="101"/>
        <v>0</v>
      </c>
      <c r="EL14" s="75">
        <f t="shared" si="101"/>
        <v>0</v>
      </c>
      <c r="EM14" s="75">
        <f t="shared" si="101"/>
        <v>0</v>
      </c>
    </row>
    <row r="15" ht="18.0" customHeight="1">
      <c r="A15" s="28"/>
      <c r="B15" s="18"/>
      <c r="C15" s="18"/>
      <c r="D15" s="18"/>
      <c r="E15" s="18"/>
      <c r="F15" s="18"/>
      <c r="G15" s="28"/>
      <c r="H15" s="28"/>
      <c r="I15" s="28"/>
      <c r="J15" s="28"/>
      <c r="K15" s="28"/>
      <c r="L15" s="28"/>
      <c r="M15" s="28"/>
      <c r="N15" s="28"/>
      <c r="O15" s="28"/>
      <c r="P15" s="18" t="s">
        <v>97</v>
      </c>
      <c r="Q15" s="29" t="s">
        <v>87</v>
      </c>
      <c r="R15" s="28">
        <v>9002.0</v>
      </c>
      <c r="S15" s="28">
        <v>1.0</v>
      </c>
      <c r="T15" s="28">
        <v>180.0</v>
      </c>
      <c r="U15" s="70" t="s">
        <v>101</v>
      </c>
      <c r="V15" s="70" t="s">
        <v>102</v>
      </c>
      <c r="W15" s="71">
        <v>1.0</v>
      </c>
      <c r="X15" s="90">
        <v>41617.0</v>
      </c>
      <c r="Y15" s="77">
        <f t="shared" si="31"/>
        <v>1.6</v>
      </c>
      <c r="Z15" s="77" t="s">
        <v>103</v>
      </c>
      <c r="AA15" s="28">
        <v>32.0</v>
      </c>
      <c r="AB15" s="28">
        <v>33.0</v>
      </c>
      <c r="AC15" s="36">
        <v>40.0</v>
      </c>
      <c r="AD15" s="92">
        <v>52.0</v>
      </c>
      <c r="AE15" s="28">
        <v>1.0</v>
      </c>
      <c r="AF15" s="28">
        <v>1.0</v>
      </c>
      <c r="AG15" s="28">
        <v>0.0</v>
      </c>
      <c r="AH15" s="28">
        <v>1.0</v>
      </c>
      <c r="AI15" s="28">
        <v>0.0</v>
      </c>
      <c r="AJ15" s="28">
        <v>0.0</v>
      </c>
      <c r="AK15" s="3"/>
      <c r="AL15" s="19" t="s">
        <v>4</v>
      </c>
      <c r="AM15" s="28"/>
      <c r="AN15" s="3"/>
      <c r="AO15" s="84" t="str">
        <f t="shared" si="32"/>
        <v>#REF!</v>
      </c>
      <c r="AP15" s="85" t="str">
        <f t="shared" ref="AP15:AQ15" si="102">AV15-AU15</f>
        <v>#REF!</v>
      </c>
      <c r="AQ15" s="85">
        <f t="shared" si="102"/>
        <v>998.47943</v>
      </c>
      <c r="AR15" s="85" t="str">
        <f t="shared" si="34"/>
        <v>#REF!</v>
      </c>
      <c r="AS15" s="84">
        <f t="shared" si="35"/>
        <v>17.617675</v>
      </c>
      <c r="AT15" s="84">
        <f t="shared" si="36"/>
        <v>18.09771319</v>
      </c>
      <c r="AU15" s="94" t="str">
        <f t="shared" si="37"/>
        <v>#REF!</v>
      </c>
      <c r="AV15" s="94">
        <f t="shared" si="38"/>
        <v>36644.764</v>
      </c>
      <c r="AW15" s="94">
        <f t="shared" si="39"/>
        <v>37643.24343</v>
      </c>
      <c r="AX15" s="94">
        <f t="shared" si="40"/>
        <v>0</v>
      </c>
      <c r="AY15" s="94">
        <f t="shared" si="41"/>
        <v>0</v>
      </c>
      <c r="AZ15" s="94">
        <f t="shared" si="42"/>
        <v>0</v>
      </c>
      <c r="BA15" s="91">
        <f t="shared" ref="BA15:BC15" si="103">$W15*D$82*$AJ15</f>
        <v>0</v>
      </c>
      <c r="BB15" s="91">
        <f t="shared" si="103"/>
        <v>0</v>
      </c>
      <c r="BC15" s="91">
        <f t="shared" si="103"/>
        <v>0</v>
      </c>
      <c r="BD15" s="91" t="str">
        <f t="shared" ref="BD15:BF15" si="104">IF(AU15&gt;=D$43,D$43/1000*D$42*$AE15,IF(MOD(AU15,1000)&gt;0.1,$AE15*D$42*(ABS(AU15/1000)+1),$AE15*D$42*ABS(AU15/1000)))</f>
        <v>#REF!</v>
      </c>
      <c r="BE15" s="91">
        <f t="shared" si="104"/>
        <v>205.5404114</v>
      </c>
      <c r="BF15" s="91">
        <f t="shared" si="104"/>
        <v>210.9921091</v>
      </c>
      <c r="BG15" s="91" t="str">
        <f t="shared" si="45"/>
        <v>#REF!</v>
      </c>
      <c r="BH15" s="91">
        <f t="shared" si="46"/>
        <v>2271.975368</v>
      </c>
      <c r="BI15" s="91">
        <f t="shared" si="47"/>
        <v>2333.881093</v>
      </c>
      <c r="BJ15" s="91" t="str">
        <f t="shared" si="48"/>
        <v>#REF!</v>
      </c>
      <c r="BK15" s="91">
        <f t="shared" si="49"/>
        <v>2258.594606</v>
      </c>
      <c r="BL15" s="91" t="str">
        <f t="shared" ref="BL15:BN15" si="105">$AF15*AU15*D$85</f>
        <v>#REF!</v>
      </c>
      <c r="BM15" s="91">
        <f t="shared" si="105"/>
        <v>531.349078</v>
      </c>
      <c r="BN15" s="91">
        <f t="shared" si="105"/>
        <v>545.8270297</v>
      </c>
      <c r="BO15" s="95">
        <f t="shared" si="51"/>
        <v>72</v>
      </c>
      <c r="BP15" s="95">
        <f t="shared" si="52"/>
        <v>72</v>
      </c>
      <c r="BQ15" s="91" t="str">
        <f t="shared" si="53"/>
        <v>#REF!</v>
      </c>
      <c r="BR15" s="91">
        <f t="shared" si="54"/>
        <v>3080.864857</v>
      </c>
      <c r="BS15" s="91">
        <f t="shared" si="55"/>
        <v>5421.294837</v>
      </c>
      <c r="BT15" s="91">
        <f t="shared" ref="BT15:BV15" si="106">IF($AG15=0,0,IF($AG15=1,D$48*AU15,IF($AG15=2,AU15*D$54,"Error in col x")))</f>
        <v>0</v>
      </c>
      <c r="BU15" s="91">
        <f t="shared" si="106"/>
        <v>0</v>
      </c>
      <c r="BV15" s="91">
        <f t="shared" si="106"/>
        <v>0</v>
      </c>
      <c r="BW15" s="91" t="str">
        <f t="shared" ref="BW15:BY15" si="107">SUM(BQ15,BT15)</f>
        <v>#REF!</v>
      </c>
      <c r="BX15" s="91">
        <f t="shared" si="107"/>
        <v>3080.864857</v>
      </c>
      <c r="BY15" s="91">
        <f t="shared" si="107"/>
        <v>5421.294837</v>
      </c>
      <c r="BZ15" s="14"/>
      <c r="CA15" s="44" t="str">
        <f t="shared" si="58"/>
        <v>#REF!</v>
      </c>
      <c r="CB15" s="44">
        <f t="shared" si="77"/>
        <v>39725.62886</v>
      </c>
      <c r="CC15" s="69">
        <f t="shared" si="59"/>
        <v>90021180</v>
      </c>
      <c r="CD15" s="69">
        <f t="shared" si="60"/>
        <v>90022080</v>
      </c>
      <c r="CE15" s="69">
        <f t="shared" si="61"/>
        <v>90022380</v>
      </c>
      <c r="CF15" s="75">
        <f t="shared" ref="CF15:CM15" si="108">IF($CC15=CF$5,$AU15,0)</f>
        <v>0</v>
      </c>
      <c r="CG15" s="75" t="str">
        <f t="shared" si="108"/>
        <v>#REF!</v>
      </c>
      <c r="CH15" s="75">
        <f t="shared" si="108"/>
        <v>0</v>
      </c>
      <c r="CI15" s="75">
        <f t="shared" si="108"/>
        <v>0</v>
      </c>
      <c r="CJ15" s="75">
        <f t="shared" si="108"/>
        <v>0</v>
      </c>
      <c r="CK15" s="75">
        <f t="shared" si="108"/>
        <v>0</v>
      </c>
      <c r="CL15" s="75">
        <f t="shared" si="108"/>
        <v>0</v>
      </c>
      <c r="CM15" s="75">
        <f t="shared" si="108"/>
        <v>0</v>
      </c>
      <c r="CN15" s="75">
        <f t="shared" ref="CN15:CU15" si="109">IF($CC15=CN$5,$AV15,0)</f>
        <v>0</v>
      </c>
      <c r="CO15" s="75">
        <f t="shared" si="109"/>
        <v>36644.764</v>
      </c>
      <c r="CP15" s="75">
        <f t="shared" si="109"/>
        <v>0</v>
      </c>
      <c r="CQ15" s="75">
        <f t="shared" si="109"/>
        <v>0</v>
      </c>
      <c r="CR15" s="75">
        <f t="shared" si="109"/>
        <v>0</v>
      </c>
      <c r="CS15" s="75">
        <f t="shared" si="109"/>
        <v>0</v>
      </c>
      <c r="CT15" s="75">
        <f t="shared" si="109"/>
        <v>0</v>
      </c>
      <c r="CU15" s="75">
        <f t="shared" si="109"/>
        <v>0</v>
      </c>
      <c r="CV15" s="75">
        <f t="shared" ref="CV15:DC15" si="110">IF($CC15=CV$5,$AW15,0)</f>
        <v>0</v>
      </c>
      <c r="CW15" s="75">
        <f t="shared" si="110"/>
        <v>37643.24343</v>
      </c>
      <c r="CX15" s="75">
        <f t="shared" si="110"/>
        <v>0</v>
      </c>
      <c r="CY15" s="75">
        <f t="shared" si="110"/>
        <v>0</v>
      </c>
      <c r="CZ15" s="75">
        <f t="shared" si="110"/>
        <v>0</v>
      </c>
      <c r="DA15" s="75">
        <f t="shared" si="110"/>
        <v>0</v>
      </c>
      <c r="DB15" s="75">
        <f t="shared" si="110"/>
        <v>0</v>
      </c>
      <c r="DC15" s="75">
        <f t="shared" si="110"/>
        <v>0</v>
      </c>
      <c r="DD15" s="75">
        <f t="shared" ref="DD15:DI15" si="111">IF($CD15=DD$5,$BQ15,0)</f>
        <v>0</v>
      </c>
      <c r="DE15" s="75" t="str">
        <f t="shared" si="111"/>
        <v>#REF!</v>
      </c>
      <c r="DF15" s="75">
        <f t="shared" si="111"/>
        <v>0</v>
      </c>
      <c r="DG15" s="75">
        <f t="shared" si="111"/>
        <v>0</v>
      </c>
      <c r="DH15" s="75">
        <f t="shared" si="111"/>
        <v>0</v>
      </c>
      <c r="DI15" s="75">
        <f t="shared" si="111"/>
        <v>0</v>
      </c>
      <c r="DJ15" s="75">
        <f t="shared" ref="DJ15:DO15" si="112">IF($CE15=DJ$5,$BT15,0)</f>
        <v>0</v>
      </c>
      <c r="DK15" s="75">
        <f t="shared" si="112"/>
        <v>0</v>
      </c>
      <c r="DL15" s="75">
        <f t="shared" si="112"/>
        <v>0</v>
      </c>
      <c r="DM15" s="75">
        <f t="shared" si="112"/>
        <v>0</v>
      </c>
      <c r="DN15" s="75">
        <f t="shared" si="112"/>
        <v>0</v>
      </c>
      <c r="DO15" s="75">
        <f t="shared" si="112"/>
        <v>0</v>
      </c>
      <c r="DP15" s="75">
        <f t="shared" ref="DP15:DU15" si="113">IF($CD15=DP$5,$BR15,0)</f>
        <v>0</v>
      </c>
      <c r="DQ15" s="75">
        <f t="shared" si="113"/>
        <v>3080.864857</v>
      </c>
      <c r="DR15" s="75">
        <f t="shared" si="113"/>
        <v>0</v>
      </c>
      <c r="DS15" s="75">
        <f t="shared" si="113"/>
        <v>0</v>
      </c>
      <c r="DT15" s="75">
        <f t="shared" si="113"/>
        <v>0</v>
      </c>
      <c r="DU15" s="75">
        <f t="shared" si="113"/>
        <v>0</v>
      </c>
      <c r="DV15" s="75">
        <f t="shared" ref="DV15:EA15" si="114">IF($CE15=DV$5,$BU15,0)</f>
        <v>0</v>
      </c>
      <c r="DW15" s="75">
        <f t="shared" si="114"/>
        <v>0</v>
      </c>
      <c r="DX15" s="75">
        <f t="shared" si="114"/>
        <v>0</v>
      </c>
      <c r="DY15" s="75">
        <f t="shared" si="114"/>
        <v>0</v>
      </c>
      <c r="DZ15" s="75">
        <f t="shared" si="114"/>
        <v>0</v>
      </c>
      <c r="EA15" s="75">
        <f t="shared" si="114"/>
        <v>0</v>
      </c>
      <c r="EB15" s="75">
        <f t="shared" ref="EB15:EG15" si="115">IF($CD15=EB$5,$BS15,0)</f>
        <v>0</v>
      </c>
      <c r="EC15" s="75">
        <f t="shared" si="115"/>
        <v>5421.294837</v>
      </c>
      <c r="ED15" s="75">
        <f t="shared" si="115"/>
        <v>0</v>
      </c>
      <c r="EE15" s="75">
        <f t="shared" si="115"/>
        <v>0</v>
      </c>
      <c r="EF15" s="75">
        <f t="shared" si="115"/>
        <v>0</v>
      </c>
      <c r="EG15" s="75">
        <f t="shared" si="115"/>
        <v>0</v>
      </c>
      <c r="EH15" s="75">
        <f t="shared" ref="EH15:EM15" si="116">IF($CE15=EH$5,$BV15,0)</f>
        <v>0</v>
      </c>
      <c r="EI15" s="75">
        <f t="shared" si="116"/>
        <v>0</v>
      </c>
      <c r="EJ15" s="75">
        <f t="shared" si="116"/>
        <v>0</v>
      </c>
      <c r="EK15" s="75">
        <f t="shared" si="116"/>
        <v>0</v>
      </c>
      <c r="EL15" s="75">
        <f t="shared" si="116"/>
        <v>0</v>
      </c>
      <c r="EM15" s="75">
        <f t="shared" si="116"/>
        <v>0</v>
      </c>
    </row>
    <row r="16" ht="18.0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 t="s">
        <v>97</v>
      </c>
      <c r="Q16" s="29" t="s">
        <v>87</v>
      </c>
      <c r="R16" s="28">
        <v>9002.0</v>
      </c>
      <c r="S16" s="28">
        <v>1.0</v>
      </c>
      <c r="T16" s="28">
        <v>180.0</v>
      </c>
      <c r="U16" s="18" t="s">
        <v>104</v>
      </c>
      <c r="V16" s="18" t="s">
        <v>105</v>
      </c>
      <c r="W16" s="71">
        <v>1.0</v>
      </c>
      <c r="X16" s="90">
        <v>35009.0</v>
      </c>
      <c r="Y16" s="77">
        <f t="shared" si="31"/>
        <v>19.6</v>
      </c>
      <c r="Z16" s="77"/>
      <c r="AA16" s="28">
        <v>50.0</v>
      </c>
      <c r="AB16" s="28">
        <v>51.0</v>
      </c>
      <c r="AC16" s="28">
        <v>40.0</v>
      </c>
      <c r="AD16" s="92">
        <v>52.0</v>
      </c>
      <c r="AE16" s="28">
        <v>1.0</v>
      </c>
      <c r="AF16" s="28">
        <v>1.0</v>
      </c>
      <c r="AG16" s="28">
        <v>0.0</v>
      </c>
      <c r="AH16" s="28">
        <v>1.0</v>
      </c>
      <c r="AI16" s="28">
        <v>1.0</v>
      </c>
      <c r="AJ16" s="28">
        <v>1.0</v>
      </c>
      <c r="AK16" s="3"/>
      <c r="AL16" s="19" t="s">
        <v>106</v>
      </c>
      <c r="AM16" s="28"/>
      <c r="AN16" s="3"/>
      <c r="AO16" s="84" t="str">
        <f t="shared" si="32"/>
        <v>#REF!</v>
      </c>
      <c r="AP16" s="85" t="str">
        <f t="shared" ref="AP16:AQ16" si="117">AV16-AU16</f>
        <v>#REF!</v>
      </c>
      <c r="AQ16" s="85">
        <f t="shared" si="117"/>
        <v>1270.48662</v>
      </c>
      <c r="AR16" s="85" t="str">
        <f t="shared" si="34"/>
        <v>#REF!</v>
      </c>
      <c r="AS16" s="84">
        <f t="shared" si="35"/>
        <v>18.762875</v>
      </c>
      <c r="AT16" s="84">
        <f t="shared" si="36"/>
        <v>19.37368588</v>
      </c>
      <c r="AU16" s="94" t="str">
        <f t="shared" si="37"/>
        <v>#REF!</v>
      </c>
      <c r="AV16" s="94">
        <f t="shared" si="38"/>
        <v>39026.78</v>
      </c>
      <c r="AW16" s="94">
        <f t="shared" si="39"/>
        <v>40297.26662</v>
      </c>
      <c r="AX16" s="94">
        <f t="shared" si="40"/>
        <v>6713.6256</v>
      </c>
      <c r="AY16" s="94">
        <f t="shared" si="41"/>
        <v>7020.316224</v>
      </c>
      <c r="AZ16" s="94">
        <f t="shared" si="42"/>
        <v>7581.941522</v>
      </c>
      <c r="BA16" s="91">
        <f t="shared" ref="BA16:BC16" si="118">$W16*D$82*$AJ16</f>
        <v>250</v>
      </c>
      <c r="BB16" s="91">
        <f t="shared" si="118"/>
        <v>250</v>
      </c>
      <c r="BC16" s="91">
        <f t="shared" si="118"/>
        <v>250</v>
      </c>
      <c r="BD16" s="91" t="str">
        <f t="shared" ref="BD16:BF16" si="119">IF(AU16&gt;=D$43,D$43/1000*D$42*$AE16,IF(MOD(AU16,1000)&gt;0.1,$AE16*D$42*(ABS(AU16/1000)+1),$AE16*D$42*ABS(AU16/1000)))</f>
        <v>#REF!</v>
      </c>
      <c r="BE16" s="91">
        <f t="shared" si="119"/>
        <v>218.5462188</v>
      </c>
      <c r="BF16" s="91">
        <f t="shared" si="119"/>
        <v>225.4830757</v>
      </c>
      <c r="BG16" s="91" t="str">
        <f t="shared" si="45"/>
        <v>#REF!</v>
      </c>
      <c r="BH16" s="91">
        <f t="shared" si="46"/>
        <v>2419.66036</v>
      </c>
      <c r="BI16" s="91">
        <f t="shared" si="47"/>
        <v>2498.43053</v>
      </c>
      <c r="BJ16" s="91" t="str">
        <f t="shared" si="48"/>
        <v>#REF!</v>
      </c>
      <c r="BK16" s="91">
        <f t="shared" si="49"/>
        <v>2417.835997</v>
      </c>
      <c r="BL16" s="91" t="str">
        <f t="shared" ref="BL16:BN16" si="120">$AF16*AU16*D$85</f>
        <v>#REF!</v>
      </c>
      <c r="BM16" s="91">
        <f t="shared" si="120"/>
        <v>565.88831</v>
      </c>
      <c r="BN16" s="91">
        <f t="shared" si="120"/>
        <v>584.310366</v>
      </c>
      <c r="BO16" s="95">
        <f t="shared" si="51"/>
        <v>72</v>
      </c>
      <c r="BP16" s="95">
        <f t="shared" si="52"/>
        <v>72</v>
      </c>
      <c r="BQ16" s="91" t="str">
        <f t="shared" si="53"/>
        <v>#REF!</v>
      </c>
      <c r="BR16" s="91">
        <f t="shared" si="54"/>
        <v>10546.41111</v>
      </c>
      <c r="BS16" s="91">
        <f t="shared" si="55"/>
        <v>13630.00149</v>
      </c>
      <c r="BT16" s="91">
        <f t="shared" ref="BT16:BV16" si="121">IF($AG16=0,0,IF($AG16=1,D$48*AU16,IF($AG16=2,AU16*D$54,"Error in col x")))</f>
        <v>0</v>
      </c>
      <c r="BU16" s="91">
        <f t="shared" si="121"/>
        <v>0</v>
      </c>
      <c r="BV16" s="91">
        <f t="shared" si="121"/>
        <v>0</v>
      </c>
      <c r="BW16" s="91" t="str">
        <f t="shared" ref="BW16:BY16" si="122">SUM(BQ16,BT16)</f>
        <v>#REF!</v>
      </c>
      <c r="BX16" s="91">
        <f t="shared" si="122"/>
        <v>10546.41111</v>
      </c>
      <c r="BY16" s="91">
        <f t="shared" si="122"/>
        <v>13630.00149</v>
      </c>
      <c r="BZ16" s="14"/>
      <c r="CA16" s="44" t="str">
        <f t="shared" si="58"/>
        <v>#REF!</v>
      </c>
      <c r="CB16" s="44">
        <f t="shared" si="77"/>
        <v>49573.19111</v>
      </c>
      <c r="CC16" s="69">
        <f t="shared" si="59"/>
        <v>90021180</v>
      </c>
      <c r="CD16" s="69">
        <f t="shared" si="60"/>
        <v>90022080</v>
      </c>
      <c r="CE16" s="69">
        <f t="shared" si="61"/>
        <v>90022380</v>
      </c>
      <c r="CF16" s="75">
        <f t="shared" ref="CF16:CM16" si="123">IF($CC16=CF$5,$AU16,0)</f>
        <v>0</v>
      </c>
      <c r="CG16" s="75" t="str">
        <f t="shared" si="123"/>
        <v>#REF!</v>
      </c>
      <c r="CH16" s="75">
        <f t="shared" si="123"/>
        <v>0</v>
      </c>
      <c r="CI16" s="75">
        <f t="shared" si="123"/>
        <v>0</v>
      </c>
      <c r="CJ16" s="75">
        <f t="shared" si="123"/>
        <v>0</v>
      </c>
      <c r="CK16" s="75">
        <f t="shared" si="123"/>
        <v>0</v>
      </c>
      <c r="CL16" s="75">
        <f t="shared" si="123"/>
        <v>0</v>
      </c>
      <c r="CM16" s="75">
        <f t="shared" si="123"/>
        <v>0</v>
      </c>
      <c r="CN16" s="75">
        <f t="shared" ref="CN16:CU16" si="124">IF($CC16=CN$5,$AV16,0)</f>
        <v>0</v>
      </c>
      <c r="CO16" s="75">
        <f t="shared" si="124"/>
        <v>39026.78</v>
      </c>
      <c r="CP16" s="75">
        <f t="shared" si="124"/>
        <v>0</v>
      </c>
      <c r="CQ16" s="75">
        <f t="shared" si="124"/>
        <v>0</v>
      </c>
      <c r="CR16" s="75">
        <f t="shared" si="124"/>
        <v>0</v>
      </c>
      <c r="CS16" s="75">
        <f t="shared" si="124"/>
        <v>0</v>
      </c>
      <c r="CT16" s="75">
        <f t="shared" si="124"/>
        <v>0</v>
      </c>
      <c r="CU16" s="75">
        <f t="shared" si="124"/>
        <v>0</v>
      </c>
      <c r="CV16" s="75">
        <f t="shared" ref="CV16:DC16" si="125">IF($CC16=CV$5,$AW16,0)</f>
        <v>0</v>
      </c>
      <c r="CW16" s="75">
        <f t="shared" si="125"/>
        <v>40297.26662</v>
      </c>
      <c r="CX16" s="75">
        <f t="shared" si="125"/>
        <v>0</v>
      </c>
      <c r="CY16" s="75">
        <f t="shared" si="125"/>
        <v>0</v>
      </c>
      <c r="CZ16" s="75">
        <f t="shared" si="125"/>
        <v>0</v>
      </c>
      <c r="DA16" s="75">
        <f t="shared" si="125"/>
        <v>0</v>
      </c>
      <c r="DB16" s="75">
        <f t="shared" si="125"/>
        <v>0</v>
      </c>
      <c r="DC16" s="75">
        <f t="shared" si="125"/>
        <v>0</v>
      </c>
      <c r="DD16" s="75">
        <f t="shared" ref="DD16:DI16" si="126">IF($CD16=DD$5,$BQ16,0)</f>
        <v>0</v>
      </c>
      <c r="DE16" s="75" t="str">
        <f t="shared" si="126"/>
        <v>#REF!</v>
      </c>
      <c r="DF16" s="75">
        <f t="shared" si="126"/>
        <v>0</v>
      </c>
      <c r="DG16" s="75">
        <f t="shared" si="126"/>
        <v>0</v>
      </c>
      <c r="DH16" s="75">
        <f t="shared" si="126"/>
        <v>0</v>
      </c>
      <c r="DI16" s="75">
        <f t="shared" si="126"/>
        <v>0</v>
      </c>
      <c r="DJ16" s="75">
        <f t="shared" ref="DJ16:DO16" si="127">IF($CE16=DJ$5,$BT16,0)</f>
        <v>0</v>
      </c>
      <c r="DK16" s="75">
        <f t="shared" si="127"/>
        <v>0</v>
      </c>
      <c r="DL16" s="75">
        <f t="shared" si="127"/>
        <v>0</v>
      </c>
      <c r="DM16" s="75">
        <f t="shared" si="127"/>
        <v>0</v>
      </c>
      <c r="DN16" s="75">
        <f t="shared" si="127"/>
        <v>0</v>
      </c>
      <c r="DO16" s="75">
        <f t="shared" si="127"/>
        <v>0</v>
      </c>
      <c r="DP16" s="75">
        <f t="shared" ref="DP16:DU16" si="128">IF($CD16=DP$5,$BR16,0)</f>
        <v>0</v>
      </c>
      <c r="DQ16" s="75">
        <f t="shared" si="128"/>
        <v>10546.41111</v>
      </c>
      <c r="DR16" s="75">
        <f t="shared" si="128"/>
        <v>0</v>
      </c>
      <c r="DS16" s="75">
        <f t="shared" si="128"/>
        <v>0</v>
      </c>
      <c r="DT16" s="75">
        <f t="shared" si="128"/>
        <v>0</v>
      </c>
      <c r="DU16" s="75">
        <f t="shared" si="128"/>
        <v>0</v>
      </c>
      <c r="DV16" s="75">
        <f t="shared" ref="DV16:EA16" si="129">IF($CE16=DV$5,$BU16,0)</f>
        <v>0</v>
      </c>
      <c r="DW16" s="75">
        <f t="shared" si="129"/>
        <v>0</v>
      </c>
      <c r="DX16" s="75">
        <f t="shared" si="129"/>
        <v>0</v>
      </c>
      <c r="DY16" s="75">
        <f t="shared" si="129"/>
        <v>0</v>
      </c>
      <c r="DZ16" s="75">
        <f t="shared" si="129"/>
        <v>0</v>
      </c>
      <c r="EA16" s="75">
        <f t="shared" si="129"/>
        <v>0</v>
      </c>
      <c r="EB16" s="75">
        <f t="shared" ref="EB16:EG16" si="130">IF($CD16=EB$5,$BS16,0)</f>
        <v>0</v>
      </c>
      <c r="EC16" s="75">
        <f t="shared" si="130"/>
        <v>13630.00149</v>
      </c>
      <c r="ED16" s="75">
        <f t="shared" si="130"/>
        <v>0</v>
      </c>
      <c r="EE16" s="75">
        <f t="shared" si="130"/>
        <v>0</v>
      </c>
      <c r="EF16" s="75">
        <f t="shared" si="130"/>
        <v>0</v>
      </c>
      <c r="EG16" s="75">
        <f t="shared" si="130"/>
        <v>0</v>
      </c>
      <c r="EH16" s="75">
        <f t="shared" ref="EH16:EM16" si="131">IF($CE16=EH$5,$BV16,0)</f>
        <v>0</v>
      </c>
      <c r="EI16" s="75">
        <f t="shared" si="131"/>
        <v>0</v>
      </c>
      <c r="EJ16" s="75">
        <f t="shared" si="131"/>
        <v>0</v>
      </c>
      <c r="EK16" s="75">
        <f t="shared" si="131"/>
        <v>0</v>
      </c>
      <c r="EL16" s="75">
        <f t="shared" si="131"/>
        <v>0</v>
      </c>
      <c r="EM16" s="75">
        <f t="shared" si="131"/>
        <v>0</v>
      </c>
    </row>
    <row r="17" ht="23.25" customHeight="1">
      <c r="A17" s="18"/>
      <c r="B17" s="30" t="s">
        <v>108</v>
      </c>
      <c r="G17" s="18"/>
      <c r="H17" s="18"/>
      <c r="I17" s="18"/>
      <c r="J17" s="18"/>
      <c r="K17" s="18"/>
      <c r="L17" s="18"/>
      <c r="M17" s="18"/>
      <c r="N17" s="18"/>
      <c r="O17" s="18"/>
      <c r="P17" s="18" t="s">
        <v>109</v>
      </c>
      <c r="Q17" s="29" t="s">
        <v>87</v>
      </c>
      <c r="R17" s="28">
        <v>9002.0</v>
      </c>
      <c r="S17" s="28">
        <v>1.0</v>
      </c>
      <c r="T17" s="28">
        <v>180.0</v>
      </c>
      <c r="U17" s="18" t="s">
        <v>110</v>
      </c>
      <c r="V17" s="18" t="s">
        <v>111</v>
      </c>
      <c r="W17" s="71">
        <v>1.0</v>
      </c>
      <c r="X17" s="90">
        <v>37895.0</v>
      </c>
      <c r="Y17" s="77">
        <f t="shared" si="31"/>
        <v>11.7</v>
      </c>
      <c r="Z17" s="104"/>
      <c r="AA17" s="28">
        <v>42.0</v>
      </c>
      <c r="AB17" s="28">
        <v>43.0</v>
      </c>
      <c r="AC17" s="28">
        <v>40.0</v>
      </c>
      <c r="AD17" s="92">
        <v>52.0</v>
      </c>
      <c r="AE17" s="28">
        <v>1.0</v>
      </c>
      <c r="AF17" s="28">
        <v>1.0</v>
      </c>
      <c r="AG17" s="28">
        <v>1.0</v>
      </c>
      <c r="AH17" s="28">
        <v>1.0</v>
      </c>
      <c r="AI17" s="28">
        <v>1.0</v>
      </c>
      <c r="AJ17" s="28">
        <v>1.0</v>
      </c>
      <c r="AK17" s="3"/>
      <c r="AL17" s="40"/>
      <c r="AM17" s="28"/>
      <c r="AN17" s="3"/>
      <c r="AO17" s="84" t="str">
        <f t="shared" si="32"/>
        <v>#REF!</v>
      </c>
      <c r="AP17" s="85" t="str">
        <f t="shared" ref="AP17:AQ17" si="132">AV17-AU17</f>
        <v>#REF!</v>
      </c>
      <c r="AQ17" s="85">
        <f t="shared" si="132"/>
        <v>1213.82846</v>
      </c>
      <c r="AR17" s="85" t="str">
        <f t="shared" si="34"/>
        <v>#REF!</v>
      </c>
      <c r="AS17" s="84">
        <f t="shared" si="35"/>
        <v>18.04735</v>
      </c>
      <c r="AT17" s="84">
        <f t="shared" si="36"/>
        <v>18.63092138</v>
      </c>
      <c r="AU17" s="94" t="str">
        <f t="shared" si="37"/>
        <v>#REF!</v>
      </c>
      <c r="AV17" s="94">
        <f t="shared" si="38"/>
        <v>37538.488</v>
      </c>
      <c r="AW17" s="94">
        <f t="shared" si="39"/>
        <v>38752.31646</v>
      </c>
      <c r="AX17" s="94">
        <f t="shared" si="40"/>
        <v>6713.6256</v>
      </c>
      <c r="AY17" s="94">
        <f t="shared" si="41"/>
        <v>7020.316224</v>
      </c>
      <c r="AZ17" s="94">
        <f t="shared" si="42"/>
        <v>7581.941522</v>
      </c>
      <c r="BA17" s="91">
        <f t="shared" ref="BA17:BC17" si="133">$W17*D$82*$AJ17</f>
        <v>250</v>
      </c>
      <c r="BB17" s="91">
        <f t="shared" si="133"/>
        <v>250</v>
      </c>
      <c r="BC17" s="91">
        <f t="shared" si="133"/>
        <v>250</v>
      </c>
      <c r="BD17" s="91" t="str">
        <f t="shared" ref="BD17:BF17" si="134">IF(AU17&gt;=D$43,D$43/1000*D$42*$AE17,IF(MOD(AU17,1000)&gt;0.1,$AE17*D$42*(ABS(AU17/1000)+1),$AE17*D$42*ABS(AU17/1000)))</f>
        <v>#REF!</v>
      </c>
      <c r="BE17" s="91">
        <f t="shared" si="134"/>
        <v>210.4201445</v>
      </c>
      <c r="BF17" s="91">
        <f t="shared" si="134"/>
        <v>217.0476479</v>
      </c>
      <c r="BG17" s="91" t="str">
        <f t="shared" si="45"/>
        <v>#REF!</v>
      </c>
      <c r="BH17" s="91">
        <f t="shared" si="46"/>
        <v>2327.386256</v>
      </c>
      <c r="BI17" s="91">
        <f t="shared" si="47"/>
        <v>2402.643621</v>
      </c>
      <c r="BJ17" s="91" t="str">
        <f t="shared" si="48"/>
        <v>#REF!</v>
      </c>
      <c r="BK17" s="91">
        <f t="shared" si="49"/>
        <v>2325.138988</v>
      </c>
      <c r="BL17" s="91" t="str">
        <f t="shared" ref="BL17:BN17" si="135">$AF17*AU17*D$85</f>
        <v>#REF!</v>
      </c>
      <c r="BM17" s="91">
        <f t="shared" si="135"/>
        <v>544.308076</v>
      </c>
      <c r="BN17" s="91">
        <f t="shared" si="135"/>
        <v>561.9085887</v>
      </c>
      <c r="BO17" s="95">
        <f t="shared" si="51"/>
        <v>72</v>
      </c>
      <c r="BP17" s="95">
        <f t="shared" si="52"/>
        <v>72</v>
      </c>
      <c r="BQ17" s="91" t="str">
        <f t="shared" si="53"/>
        <v>#REF!</v>
      </c>
      <c r="BR17" s="91">
        <f t="shared" si="54"/>
        <v>10424.4307</v>
      </c>
      <c r="BS17" s="91">
        <f t="shared" si="55"/>
        <v>13410.68037</v>
      </c>
      <c r="BT17" s="91" t="str">
        <f t="shared" ref="BT17:BV17" si="136">IF($AG17=0,0,IF($AG17=1,D$48*AU17,IF($AG17=2,AU17*D$54,"Error in col x")))</f>
        <v>#REF!</v>
      </c>
      <c r="BU17" s="91">
        <f t="shared" si="136"/>
        <v>2627.69416</v>
      </c>
      <c r="BV17" s="91">
        <f t="shared" si="136"/>
        <v>2712.662152</v>
      </c>
      <c r="BW17" s="91" t="str">
        <f t="shared" ref="BW17:BY17" si="137">SUM(BQ17,BT17)</f>
        <v>#REF!</v>
      </c>
      <c r="BX17" s="91">
        <f t="shared" si="137"/>
        <v>13052.12486</v>
      </c>
      <c r="BY17" s="91">
        <f t="shared" si="137"/>
        <v>16123.34252</v>
      </c>
      <c r="BZ17" s="14"/>
      <c r="CA17" s="44" t="str">
        <f t="shared" si="58"/>
        <v>#REF!</v>
      </c>
      <c r="CB17" s="44">
        <f t="shared" si="77"/>
        <v>50590.61286</v>
      </c>
      <c r="CC17" s="69">
        <f t="shared" si="59"/>
        <v>90021180</v>
      </c>
      <c r="CD17" s="69">
        <f t="shared" si="60"/>
        <v>90022080</v>
      </c>
      <c r="CE17" s="69">
        <f t="shared" si="61"/>
        <v>90022380</v>
      </c>
      <c r="CF17" s="75">
        <f t="shared" ref="CF17:CM17" si="138">IF($CC17=CF$5,$AU17,0)</f>
        <v>0</v>
      </c>
      <c r="CG17" s="75" t="str">
        <f t="shared" si="138"/>
        <v>#REF!</v>
      </c>
      <c r="CH17" s="75">
        <f t="shared" si="138"/>
        <v>0</v>
      </c>
      <c r="CI17" s="75">
        <f t="shared" si="138"/>
        <v>0</v>
      </c>
      <c r="CJ17" s="75">
        <f t="shared" si="138"/>
        <v>0</v>
      </c>
      <c r="CK17" s="75">
        <f t="shared" si="138"/>
        <v>0</v>
      </c>
      <c r="CL17" s="75">
        <f t="shared" si="138"/>
        <v>0</v>
      </c>
      <c r="CM17" s="75">
        <f t="shared" si="138"/>
        <v>0</v>
      </c>
      <c r="CN17" s="75">
        <f t="shared" ref="CN17:CU17" si="139">IF($CC17=CN$5,$AV17,0)</f>
        <v>0</v>
      </c>
      <c r="CO17" s="75">
        <f t="shared" si="139"/>
        <v>37538.488</v>
      </c>
      <c r="CP17" s="75">
        <f t="shared" si="139"/>
        <v>0</v>
      </c>
      <c r="CQ17" s="75">
        <f t="shared" si="139"/>
        <v>0</v>
      </c>
      <c r="CR17" s="75">
        <f t="shared" si="139"/>
        <v>0</v>
      </c>
      <c r="CS17" s="75">
        <f t="shared" si="139"/>
        <v>0</v>
      </c>
      <c r="CT17" s="75">
        <f t="shared" si="139"/>
        <v>0</v>
      </c>
      <c r="CU17" s="75">
        <f t="shared" si="139"/>
        <v>0</v>
      </c>
      <c r="CV17" s="75">
        <f t="shared" ref="CV17:DC17" si="140">IF($CC17=CV$5,$AW17,0)</f>
        <v>0</v>
      </c>
      <c r="CW17" s="75">
        <f t="shared" si="140"/>
        <v>38752.31646</v>
      </c>
      <c r="CX17" s="75">
        <f t="shared" si="140"/>
        <v>0</v>
      </c>
      <c r="CY17" s="75">
        <f t="shared" si="140"/>
        <v>0</v>
      </c>
      <c r="CZ17" s="75">
        <f t="shared" si="140"/>
        <v>0</v>
      </c>
      <c r="DA17" s="75">
        <f t="shared" si="140"/>
        <v>0</v>
      </c>
      <c r="DB17" s="75">
        <f t="shared" si="140"/>
        <v>0</v>
      </c>
      <c r="DC17" s="75">
        <f t="shared" si="140"/>
        <v>0</v>
      </c>
      <c r="DD17" s="75">
        <f t="shared" ref="DD17:DI17" si="141">IF($CD17=DD$5,$BQ17,0)</f>
        <v>0</v>
      </c>
      <c r="DE17" s="75" t="str">
        <f t="shared" si="141"/>
        <v>#REF!</v>
      </c>
      <c r="DF17" s="75">
        <f t="shared" si="141"/>
        <v>0</v>
      </c>
      <c r="DG17" s="75">
        <f t="shared" si="141"/>
        <v>0</v>
      </c>
      <c r="DH17" s="75">
        <f t="shared" si="141"/>
        <v>0</v>
      </c>
      <c r="DI17" s="75">
        <f t="shared" si="141"/>
        <v>0</v>
      </c>
      <c r="DJ17" s="75">
        <f t="shared" ref="DJ17:DO17" si="142">IF($CE17=DJ$5,$BT17,0)</f>
        <v>0</v>
      </c>
      <c r="DK17" s="75" t="str">
        <f t="shared" si="142"/>
        <v>#REF!</v>
      </c>
      <c r="DL17" s="75">
        <f t="shared" si="142"/>
        <v>0</v>
      </c>
      <c r="DM17" s="75">
        <f t="shared" si="142"/>
        <v>0</v>
      </c>
      <c r="DN17" s="75">
        <f t="shared" si="142"/>
        <v>0</v>
      </c>
      <c r="DO17" s="75">
        <f t="shared" si="142"/>
        <v>0</v>
      </c>
      <c r="DP17" s="75">
        <f t="shared" ref="DP17:DU17" si="143">IF($CD17=DP$5,$BR17,0)</f>
        <v>0</v>
      </c>
      <c r="DQ17" s="75">
        <f t="shared" si="143"/>
        <v>10424.4307</v>
      </c>
      <c r="DR17" s="75">
        <f t="shared" si="143"/>
        <v>0</v>
      </c>
      <c r="DS17" s="75">
        <f t="shared" si="143"/>
        <v>0</v>
      </c>
      <c r="DT17" s="75">
        <f t="shared" si="143"/>
        <v>0</v>
      </c>
      <c r="DU17" s="75">
        <f t="shared" si="143"/>
        <v>0</v>
      </c>
      <c r="DV17" s="75">
        <f t="shared" ref="DV17:EA17" si="144">IF($CE17=DV$5,$BU17,0)</f>
        <v>0</v>
      </c>
      <c r="DW17" s="75">
        <f t="shared" si="144"/>
        <v>2627.69416</v>
      </c>
      <c r="DX17" s="75">
        <f t="shared" si="144"/>
        <v>0</v>
      </c>
      <c r="DY17" s="75">
        <f t="shared" si="144"/>
        <v>0</v>
      </c>
      <c r="DZ17" s="75">
        <f t="shared" si="144"/>
        <v>0</v>
      </c>
      <c r="EA17" s="75">
        <f t="shared" si="144"/>
        <v>0</v>
      </c>
      <c r="EB17" s="75">
        <f t="shared" ref="EB17:EG17" si="145">IF($CD17=EB$5,$BS17,0)</f>
        <v>0</v>
      </c>
      <c r="EC17" s="75">
        <f t="shared" si="145"/>
        <v>13410.68037</v>
      </c>
      <c r="ED17" s="75">
        <f t="shared" si="145"/>
        <v>0</v>
      </c>
      <c r="EE17" s="75">
        <f t="shared" si="145"/>
        <v>0</v>
      </c>
      <c r="EF17" s="75">
        <f t="shared" si="145"/>
        <v>0</v>
      </c>
      <c r="EG17" s="75">
        <f t="shared" si="145"/>
        <v>0</v>
      </c>
      <c r="EH17" s="75">
        <f t="shared" ref="EH17:EM17" si="146">IF($CE17=EH$5,$BV17,0)</f>
        <v>0</v>
      </c>
      <c r="EI17" s="75">
        <f t="shared" si="146"/>
        <v>2712.662152</v>
      </c>
      <c r="EJ17" s="75">
        <f t="shared" si="146"/>
        <v>0</v>
      </c>
      <c r="EK17" s="75">
        <f t="shared" si="146"/>
        <v>0</v>
      </c>
      <c r="EL17" s="75">
        <f t="shared" si="146"/>
        <v>0</v>
      </c>
      <c r="EM17" s="75">
        <f t="shared" si="146"/>
        <v>0</v>
      </c>
    </row>
    <row r="18" ht="18.0" customHeight="1">
      <c r="A18" s="18"/>
      <c r="B18" s="19" t="s">
        <v>112</v>
      </c>
      <c r="G18" s="18"/>
      <c r="H18" s="18"/>
      <c r="I18" s="18"/>
      <c r="J18" s="18"/>
      <c r="K18" s="18"/>
      <c r="L18" s="18"/>
      <c r="M18" s="18"/>
      <c r="N18" s="18"/>
      <c r="O18" s="18"/>
      <c r="P18" s="105" t="s">
        <v>113</v>
      </c>
      <c r="Q18" s="105" t="s">
        <v>114</v>
      </c>
      <c r="R18" s="105">
        <v>9002.0</v>
      </c>
      <c r="S18" s="105">
        <v>1.0</v>
      </c>
      <c r="T18" s="105">
        <v>180.0</v>
      </c>
      <c r="U18" s="105" t="s">
        <v>115</v>
      </c>
      <c r="V18" s="106"/>
      <c r="W18" s="107">
        <v>0.25</v>
      </c>
      <c r="X18" s="105"/>
      <c r="Y18" s="105"/>
      <c r="Z18" s="105"/>
      <c r="AA18" s="108">
        <v>31.0</v>
      </c>
      <c r="AB18" s="109"/>
      <c r="AC18" s="109">
        <v>10.0</v>
      </c>
      <c r="AD18" s="92">
        <v>52.0</v>
      </c>
      <c r="AE18" s="109">
        <v>1.0</v>
      </c>
      <c r="AF18" s="109">
        <v>1.0</v>
      </c>
      <c r="AG18" s="109">
        <v>1.0</v>
      </c>
      <c r="AH18" s="109">
        <v>1.0</v>
      </c>
      <c r="AI18" s="109">
        <v>1.0</v>
      </c>
      <c r="AJ18" s="109">
        <v>1.0</v>
      </c>
      <c r="AK18" s="3"/>
      <c r="AL18" s="78"/>
      <c r="AM18" s="28"/>
      <c r="AN18" s="3"/>
      <c r="AO18" s="84"/>
      <c r="AP18" s="85"/>
      <c r="AQ18" s="85"/>
      <c r="AR18" s="85"/>
      <c r="AS18" s="84">
        <f t="shared" si="35"/>
        <v>17.617675</v>
      </c>
      <c r="AT18" s="84"/>
      <c r="AU18" s="94"/>
      <c r="AV18" s="94">
        <f t="shared" si="38"/>
        <v>9161.191</v>
      </c>
      <c r="AW18" s="94"/>
      <c r="AX18" s="94">
        <f t="shared" si="40"/>
        <v>1678.4064</v>
      </c>
      <c r="AY18" s="94">
        <f t="shared" si="41"/>
        <v>1755.079056</v>
      </c>
      <c r="AZ18" s="94">
        <f t="shared" si="42"/>
        <v>1895.48538</v>
      </c>
      <c r="BA18" s="91">
        <f t="shared" ref="BA18:BC18" si="147">$W18*D$82*$AJ18</f>
        <v>62.5</v>
      </c>
      <c r="BB18" s="91">
        <f t="shared" si="147"/>
        <v>62.5</v>
      </c>
      <c r="BC18" s="91">
        <f t="shared" si="147"/>
        <v>62.5</v>
      </c>
      <c r="BD18" s="91"/>
      <c r="BE18" s="91">
        <f>IF(AV18&gt;=E$43,E$43/1000*E$42*$AE18,IF(MOD(AV18,1000)&gt;0.1,$AE18*E$42*(ABS(AV18/1000)+1),$AE18*E$42*ABS(AV18/1000)))</f>
        <v>55.48010286</v>
      </c>
      <c r="BF18" s="91"/>
      <c r="BG18" s="91"/>
      <c r="BH18" s="91">
        <f t="shared" si="46"/>
        <v>567.993842</v>
      </c>
      <c r="BI18" s="91"/>
      <c r="BJ18" s="91"/>
      <c r="BK18" s="91"/>
      <c r="BL18" s="91"/>
      <c r="BM18" s="91">
        <f>$AF18*AV18*E$85</f>
        <v>132.8372695</v>
      </c>
      <c r="BN18" s="91"/>
      <c r="BO18" s="110">
        <f t="shared" si="51"/>
        <v>54.967146</v>
      </c>
      <c r="BP18" s="74"/>
      <c r="BQ18" s="91"/>
      <c r="BR18" s="91">
        <f t="shared" si="54"/>
        <v>2628.857416</v>
      </c>
      <c r="BS18" s="91"/>
      <c r="BT18" s="91"/>
      <c r="BU18" s="91">
        <f>IF($AG18=0,0,IF($AG18=1,E$48*AV18,IF($AG18=2,AV18*E$54,"Error in col x")))</f>
        <v>641.28337</v>
      </c>
      <c r="BV18" s="91"/>
      <c r="BW18" s="91"/>
      <c r="BX18" s="91">
        <f>SUM(BR18,BU18)</f>
        <v>3270.140786</v>
      </c>
      <c r="BY18" s="91"/>
      <c r="BZ18" s="14"/>
      <c r="CA18" s="44"/>
      <c r="CB18" s="44">
        <f t="shared" si="77"/>
        <v>12431.33179</v>
      </c>
      <c r="CC18" s="69">
        <f t="shared" si="59"/>
        <v>90021180</v>
      </c>
      <c r="CD18" s="69">
        <f t="shared" si="60"/>
        <v>90022080</v>
      </c>
      <c r="CE18" s="69">
        <f t="shared" si="61"/>
        <v>90022380</v>
      </c>
      <c r="CF18" s="75"/>
      <c r="CG18" s="75"/>
      <c r="CH18" s="75"/>
      <c r="CI18" s="75"/>
      <c r="CJ18" s="75"/>
      <c r="CK18" s="75"/>
      <c r="CL18" s="75"/>
      <c r="CM18" s="75"/>
      <c r="CN18" s="75">
        <f t="shared" ref="CN18:CU18" si="148">IF($CC18=CN$5,$AV18,0)</f>
        <v>0</v>
      </c>
      <c r="CO18" s="75">
        <f t="shared" si="148"/>
        <v>9161.191</v>
      </c>
      <c r="CP18" s="75">
        <f t="shared" si="148"/>
        <v>0</v>
      </c>
      <c r="CQ18" s="75">
        <f t="shared" si="148"/>
        <v>0</v>
      </c>
      <c r="CR18" s="75">
        <f t="shared" si="148"/>
        <v>0</v>
      </c>
      <c r="CS18" s="75">
        <f t="shared" si="148"/>
        <v>0</v>
      </c>
      <c r="CT18" s="75">
        <f t="shared" si="148"/>
        <v>0</v>
      </c>
      <c r="CU18" s="75">
        <f t="shared" si="148"/>
        <v>0</v>
      </c>
      <c r="CV18" s="75">
        <f t="shared" ref="CV18:DC18" si="149">IF($CC18=CV$5,$AW18,0)</f>
        <v>0</v>
      </c>
      <c r="CW18" s="75" t="str">
        <f t="shared" si="149"/>
        <v/>
      </c>
      <c r="CX18" s="75">
        <f t="shared" si="149"/>
        <v>0</v>
      </c>
      <c r="CY18" s="75">
        <f t="shared" si="149"/>
        <v>0</v>
      </c>
      <c r="CZ18" s="75">
        <f t="shared" si="149"/>
        <v>0</v>
      </c>
      <c r="DA18" s="75">
        <f t="shared" si="149"/>
        <v>0</v>
      </c>
      <c r="DB18" s="75">
        <f t="shared" si="149"/>
        <v>0</v>
      </c>
      <c r="DC18" s="75">
        <f t="shared" si="149"/>
        <v>0</v>
      </c>
      <c r="DD18" s="75">
        <f t="shared" ref="DD18:DI18" si="150">IF($CD18=DD$5,$BQ18,0)</f>
        <v>0</v>
      </c>
      <c r="DE18" s="75" t="str">
        <f t="shared" si="150"/>
        <v/>
      </c>
      <c r="DF18" s="75">
        <f t="shared" si="150"/>
        <v>0</v>
      </c>
      <c r="DG18" s="75">
        <f t="shared" si="150"/>
        <v>0</v>
      </c>
      <c r="DH18" s="75">
        <f t="shared" si="150"/>
        <v>0</v>
      </c>
      <c r="DI18" s="75">
        <f t="shared" si="150"/>
        <v>0</v>
      </c>
      <c r="DJ18" s="75">
        <f t="shared" ref="DJ18:DO18" si="151">IF($CE18=DJ$5,$BT18,0)</f>
        <v>0</v>
      </c>
      <c r="DK18" s="75" t="str">
        <f t="shared" si="151"/>
        <v/>
      </c>
      <c r="DL18" s="75">
        <f t="shared" si="151"/>
        <v>0</v>
      </c>
      <c r="DM18" s="75">
        <f t="shared" si="151"/>
        <v>0</v>
      </c>
      <c r="DN18" s="75">
        <f t="shared" si="151"/>
        <v>0</v>
      </c>
      <c r="DO18" s="75">
        <f t="shared" si="151"/>
        <v>0</v>
      </c>
      <c r="DP18" s="75">
        <f t="shared" ref="DP18:DU18" si="152">IF($CD18=DP$5,$BR18,0)</f>
        <v>0</v>
      </c>
      <c r="DQ18" s="75">
        <f t="shared" si="152"/>
        <v>2628.857416</v>
      </c>
      <c r="DR18" s="75">
        <f t="shared" si="152"/>
        <v>0</v>
      </c>
      <c r="DS18" s="75">
        <f t="shared" si="152"/>
        <v>0</v>
      </c>
      <c r="DT18" s="75">
        <f t="shared" si="152"/>
        <v>0</v>
      </c>
      <c r="DU18" s="75">
        <f t="shared" si="152"/>
        <v>0</v>
      </c>
      <c r="DV18" s="75">
        <f t="shared" ref="DV18:EA18" si="153">IF($CE18=DV$5,$BU18,0)</f>
        <v>0</v>
      </c>
      <c r="DW18" s="75">
        <f t="shared" si="153"/>
        <v>641.28337</v>
      </c>
      <c r="DX18" s="75">
        <f t="shared" si="153"/>
        <v>0</v>
      </c>
      <c r="DY18" s="75">
        <f t="shared" si="153"/>
        <v>0</v>
      </c>
      <c r="DZ18" s="75">
        <f t="shared" si="153"/>
        <v>0</v>
      </c>
      <c r="EA18" s="75">
        <f t="shared" si="153"/>
        <v>0</v>
      </c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</row>
    <row r="19" ht="16.5" customHeight="1">
      <c r="A19" s="18"/>
      <c r="B19" s="18"/>
      <c r="C19" s="2"/>
      <c r="D19" s="28"/>
      <c r="E19" s="28"/>
      <c r="F19" s="28"/>
      <c r="G19" s="18"/>
      <c r="H19" s="18"/>
      <c r="I19" s="18"/>
      <c r="J19" s="18"/>
      <c r="K19" s="18"/>
      <c r="L19" s="18"/>
      <c r="M19" s="18"/>
      <c r="N19" s="18"/>
      <c r="O19" s="18"/>
      <c r="P19" s="18" t="s">
        <v>116</v>
      </c>
      <c r="Q19" s="29" t="s">
        <v>87</v>
      </c>
      <c r="R19" s="28">
        <v>9002.0</v>
      </c>
      <c r="S19" s="28">
        <v>1.0</v>
      </c>
      <c r="T19" s="28">
        <v>180.0</v>
      </c>
      <c r="U19" s="18" t="s">
        <v>117</v>
      </c>
      <c r="V19" s="18" t="s">
        <v>118</v>
      </c>
      <c r="W19" s="71">
        <v>1.0</v>
      </c>
      <c r="X19" s="90">
        <v>39237.0</v>
      </c>
      <c r="Y19" s="77">
        <f t="shared" ref="Y19:Y21" si="171">IF(X19&gt;1,ABS(ROUND(($Y$5-X19)/365.25,1))," ")</f>
        <v>8.1</v>
      </c>
      <c r="Z19" s="77" t="s">
        <v>119</v>
      </c>
      <c r="AA19" s="36">
        <v>110.0</v>
      </c>
      <c r="AB19" s="36">
        <v>110.0</v>
      </c>
      <c r="AC19" s="28">
        <v>40.0</v>
      </c>
      <c r="AD19" s="92">
        <v>52.0</v>
      </c>
      <c r="AE19" s="28">
        <v>1.0</v>
      </c>
      <c r="AF19" s="28">
        <v>1.0</v>
      </c>
      <c r="AG19" s="28">
        <v>1.0</v>
      </c>
      <c r="AH19" s="28">
        <v>1.0</v>
      </c>
      <c r="AI19" s="28">
        <v>1.0</v>
      </c>
      <c r="AJ19" s="28">
        <v>1.0</v>
      </c>
      <c r="AK19" s="3"/>
      <c r="AL19" s="40" t="s">
        <v>42</v>
      </c>
      <c r="AM19" s="28"/>
      <c r="AN19" s="3"/>
      <c r="AO19" s="84" t="str">
        <f t="shared" ref="AO19:AO27" si="172">VLOOKUP(#REF!,$C$109:$G$234,2)</f>
        <v>#REF!</v>
      </c>
      <c r="AP19" s="85" t="str">
        <f t="shared" ref="AP19:AQ19" si="154">AV19-AU19</f>
        <v>#REF!</v>
      </c>
      <c r="AQ19" s="85">
        <f t="shared" si="154"/>
        <v>865.41598</v>
      </c>
      <c r="AR19" s="85" t="str">
        <f t="shared" ref="AR19:AR27" si="174">AW19-AU19</f>
        <v>#REF!</v>
      </c>
      <c r="AS19" s="84">
        <f t="shared" si="35"/>
        <v>22.54735</v>
      </c>
      <c r="AT19" s="84">
        <f t="shared" ref="AT19:AT27" si="175">VLOOKUP($AB19,$C$109:$G$234,4)</f>
        <v>22.96341538</v>
      </c>
      <c r="AU19" s="94" t="str">
        <f t="shared" ref="AU19:AU21" si="176">IF($E$9=0,$AO19*$W19,IF($E$9=1,$AO19*$AC19*$AD19,"error some place"))</f>
        <v>#REF!</v>
      </c>
      <c r="AV19" s="94">
        <f t="shared" si="38"/>
        <v>46898.488</v>
      </c>
      <c r="AW19" s="94">
        <f t="shared" ref="AW19:AW21" si="177">IF($E$9=0,$AT19*$W19,IF($E$9=1,$AT19*$AC19*$AD19,"error some place"))</f>
        <v>47763.90398</v>
      </c>
      <c r="AX19" s="94">
        <f t="shared" si="40"/>
        <v>6713.6256</v>
      </c>
      <c r="AY19" s="94">
        <f t="shared" si="41"/>
        <v>7020.316224</v>
      </c>
      <c r="AZ19" s="94">
        <f t="shared" si="42"/>
        <v>7581.941522</v>
      </c>
      <c r="BA19" s="91">
        <f t="shared" ref="BA19:BC19" si="155">$W19*D$82*$AJ19</f>
        <v>250</v>
      </c>
      <c r="BB19" s="91">
        <f t="shared" si="155"/>
        <v>250</v>
      </c>
      <c r="BC19" s="91">
        <f t="shared" si="155"/>
        <v>250</v>
      </c>
      <c r="BD19" s="91" t="str">
        <f t="shared" ref="BD19:BF19" si="156">IF(AU19&gt;=D$43,D$43/1000*D$42*$AE19,IF(MOD(AU19,1000)&gt;0.1,$AE19*D$42*(ABS(AU19/1000)+1),$AE19*D$42*ABS(AU19/1000)))</f>
        <v>#REF!</v>
      </c>
      <c r="BE19" s="91">
        <f t="shared" si="156"/>
        <v>261.5257445</v>
      </c>
      <c r="BF19" s="91">
        <f t="shared" si="156"/>
        <v>266.2509157</v>
      </c>
      <c r="BG19" s="91" t="str">
        <f t="shared" ref="BG19:BG27" si="180">AU19*D$88*AH19</f>
        <v>#REF!</v>
      </c>
      <c r="BH19" s="91">
        <f t="shared" si="46"/>
        <v>2907.706256</v>
      </c>
      <c r="BI19" s="91">
        <f t="shared" ref="BI19:BI27" si="181">AW19*F$88*AH19</f>
        <v>2961.362047</v>
      </c>
      <c r="BJ19" s="91" t="str">
        <f t="shared" ref="BJ19:BJ27" si="182">AU19*$D$38</f>
        <v>#REF!</v>
      </c>
      <c r="BK19" s="91">
        <f t="shared" ref="BK19:BK27" si="183">AW19*$F$38</f>
        <v>2865.834239</v>
      </c>
      <c r="BL19" s="91" t="str">
        <f t="shared" ref="BL19:BN19" si="157">$AF19*AU19*D$85</f>
        <v>#REF!</v>
      </c>
      <c r="BM19" s="91">
        <f t="shared" si="157"/>
        <v>680.028076</v>
      </c>
      <c r="BN19" s="91">
        <f t="shared" si="157"/>
        <v>692.5766077</v>
      </c>
      <c r="BO19" s="95">
        <f t="shared" si="51"/>
        <v>72</v>
      </c>
      <c r="BP19" s="95">
        <f t="shared" ref="BP19:BP21" si="185">IF(AW19&gt;$C$91,$C$91*$F$91,IF(AW19&lt;$C$91,AW19*$F$91))</f>
        <v>72</v>
      </c>
      <c r="BQ19" s="91" t="str">
        <f t="shared" ref="BQ19:BQ27" si="186">AX19+BA19+BD19+BG19+BJ19+BL19+#REF!</f>
        <v>#REF!</v>
      </c>
      <c r="BR19" s="91">
        <f t="shared" si="54"/>
        <v>11191.5763</v>
      </c>
      <c r="BS19" s="91">
        <f t="shared" ref="BS19:BS27" si="187">AZ19+BC19+BF19+BI19+BK19+BN19+BP19</f>
        <v>14689.96533</v>
      </c>
      <c r="BT19" s="91" t="str">
        <f t="shared" ref="BT19:BV19" si="158">IF($AG19=0,0,IF($AG19=1,D$48*AU19,IF($AG19=2,AU19*D$54,"Error in col x")))</f>
        <v>#REF!</v>
      </c>
      <c r="BU19" s="91">
        <f t="shared" si="158"/>
        <v>3282.89416</v>
      </c>
      <c r="BV19" s="91">
        <f t="shared" si="158"/>
        <v>3343.473279</v>
      </c>
      <c r="BW19" s="91" t="str">
        <f t="shared" ref="BW19:BY19" si="159">SUM(BQ19,BT19)</f>
        <v>#REF!</v>
      </c>
      <c r="BX19" s="91">
        <f t="shared" si="159"/>
        <v>14474.47046</v>
      </c>
      <c r="BY19" s="91">
        <f t="shared" si="159"/>
        <v>18033.43861</v>
      </c>
      <c r="BZ19" s="14"/>
      <c r="CA19" s="44" t="str">
        <f t="shared" ref="CA19:CB19" si="160">SUM(AU19,BW19)</f>
        <v>#REF!</v>
      </c>
      <c r="CB19" s="44">
        <f t="shared" si="160"/>
        <v>61372.95846</v>
      </c>
      <c r="CC19" s="69">
        <f t="shared" si="59"/>
        <v>90021180</v>
      </c>
      <c r="CD19" s="69">
        <f t="shared" si="60"/>
        <v>90022080</v>
      </c>
      <c r="CE19" s="69">
        <f t="shared" si="61"/>
        <v>90022380</v>
      </c>
      <c r="CF19" s="75">
        <f t="shared" ref="CF19:CM19" si="161">IF($CC19=CF$5,$AU19,0)</f>
        <v>0</v>
      </c>
      <c r="CG19" s="75" t="str">
        <f t="shared" si="161"/>
        <v>#REF!</v>
      </c>
      <c r="CH19" s="75">
        <f t="shared" si="161"/>
        <v>0</v>
      </c>
      <c r="CI19" s="75">
        <f t="shared" si="161"/>
        <v>0</v>
      </c>
      <c r="CJ19" s="75">
        <f t="shared" si="161"/>
        <v>0</v>
      </c>
      <c r="CK19" s="75">
        <f t="shared" si="161"/>
        <v>0</v>
      </c>
      <c r="CL19" s="75">
        <f t="shared" si="161"/>
        <v>0</v>
      </c>
      <c r="CM19" s="75">
        <f t="shared" si="161"/>
        <v>0</v>
      </c>
      <c r="CN19" s="75">
        <f t="shared" ref="CN19:CU19" si="162">IF($CC19=CN$5,$AV19,0)</f>
        <v>0</v>
      </c>
      <c r="CO19" s="75">
        <f t="shared" si="162"/>
        <v>46898.488</v>
      </c>
      <c r="CP19" s="75">
        <f t="shared" si="162"/>
        <v>0</v>
      </c>
      <c r="CQ19" s="75">
        <f t="shared" si="162"/>
        <v>0</v>
      </c>
      <c r="CR19" s="75">
        <f t="shared" si="162"/>
        <v>0</v>
      </c>
      <c r="CS19" s="75">
        <f t="shared" si="162"/>
        <v>0</v>
      </c>
      <c r="CT19" s="75">
        <f t="shared" si="162"/>
        <v>0</v>
      </c>
      <c r="CU19" s="75">
        <f t="shared" si="162"/>
        <v>0</v>
      </c>
      <c r="CV19" s="75">
        <f t="shared" ref="CV19:DC19" si="163">IF($CC19=CV$5,$AW19,0)</f>
        <v>0</v>
      </c>
      <c r="CW19" s="75">
        <f t="shared" si="163"/>
        <v>47763.90398</v>
      </c>
      <c r="CX19" s="75">
        <f t="shared" si="163"/>
        <v>0</v>
      </c>
      <c r="CY19" s="75">
        <f t="shared" si="163"/>
        <v>0</v>
      </c>
      <c r="CZ19" s="75">
        <f t="shared" si="163"/>
        <v>0</v>
      </c>
      <c r="DA19" s="75">
        <f t="shared" si="163"/>
        <v>0</v>
      </c>
      <c r="DB19" s="75">
        <f t="shared" si="163"/>
        <v>0</v>
      </c>
      <c r="DC19" s="75">
        <f t="shared" si="163"/>
        <v>0</v>
      </c>
      <c r="DD19" s="75">
        <f t="shared" ref="DD19:DI19" si="164">IF($CD19=DD$5,$BQ19,0)</f>
        <v>0</v>
      </c>
      <c r="DE19" s="75" t="str">
        <f t="shared" si="164"/>
        <v>#REF!</v>
      </c>
      <c r="DF19" s="75">
        <f t="shared" si="164"/>
        <v>0</v>
      </c>
      <c r="DG19" s="75">
        <f t="shared" si="164"/>
        <v>0</v>
      </c>
      <c r="DH19" s="75">
        <f t="shared" si="164"/>
        <v>0</v>
      </c>
      <c r="DI19" s="75">
        <f t="shared" si="164"/>
        <v>0</v>
      </c>
      <c r="DJ19" s="75">
        <f t="shared" ref="DJ19:DO19" si="165">IF($CE19=DJ$5,$BT19,0)</f>
        <v>0</v>
      </c>
      <c r="DK19" s="75" t="str">
        <f t="shared" si="165"/>
        <v>#REF!</v>
      </c>
      <c r="DL19" s="75">
        <f t="shared" si="165"/>
        <v>0</v>
      </c>
      <c r="DM19" s="75">
        <f t="shared" si="165"/>
        <v>0</v>
      </c>
      <c r="DN19" s="75">
        <f t="shared" si="165"/>
        <v>0</v>
      </c>
      <c r="DO19" s="75">
        <f t="shared" si="165"/>
        <v>0</v>
      </c>
      <c r="DP19" s="75">
        <f t="shared" ref="DP19:DU19" si="166">IF($CD19=DP$5,$BR19,0)</f>
        <v>0</v>
      </c>
      <c r="DQ19" s="75">
        <f t="shared" si="166"/>
        <v>11191.5763</v>
      </c>
      <c r="DR19" s="75">
        <f t="shared" si="166"/>
        <v>0</v>
      </c>
      <c r="DS19" s="75">
        <f t="shared" si="166"/>
        <v>0</v>
      </c>
      <c r="DT19" s="75">
        <f t="shared" si="166"/>
        <v>0</v>
      </c>
      <c r="DU19" s="75">
        <f t="shared" si="166"/>
        <v>0</v>
      </c>
      <c r="DV19" s="75">
        <f t="shared" ref="DV19:EA19" si="167">IF($CE19=DV$5,$BU19,0)</f>
        <v>0</v>
      </c>
      <c r="DW19" s="75">
        <f t="shared" si="167"/>
        <v>3282.89416</v>
      </c>
      <c r="DX19" s="75">
        <f t="shared" si="167"/>
        <v>0</v>
      </c>
      <c r="DY19" s="75">
        <f t="shared" si="167"/>
        <v>0</v>
      </c>
      <c r="DZ19" s="75">
        <f t="shared" si="167"/>
        <v>0</v>
      </c>
      <c r="EA19" s="75">
        <f t="shared" si="167"/>
        <v>0</v>
      </c>
      <c r="EB19" s="75">
        <f t="shared" ref="EB19:EG19" si="168">IF($CD19=EB$5,$BS19,0)</f>
        <v>0</v>
      </c>
      <c r="EC19" s="75">
        <f t="shared" si="168"/>
        <v>14689.96533</v>
      </c>
      <c r="ED19" s="75">
        <f t="shared" si="168"/>
        <v>0</v>
      </c>
      <c r="EE19" s="75">
        <f t="shared" si="168"/>
        <v>0</v>
      </c>
      <c r="EF19" s="75">
        <f t="shared" si="168"/>
        <v>0</v>
      </c>
      <c r="EG19" s="75">
        <f t="shared" si="168"/>
        <v>0</v>
      </c>
      <c r="EH19" s="75">
        <f t="shared" ref="EH19:EM19" si="169">IF($CE19=EH$5,$BV19,0)</f>
        <v>0</v>
      </c>
      <c r="EI19" s="75">
        <f t="shared" si="169"/>
        <v>3343.473279</v>
      </c>
      <c r="EJ19" s="75">
        <f t="shared" si="169"/>
        <v>0</v>
      </c>
      <c r="EK19" s="75">
        <f t="shared" si="169"/>
        <v>0</v>
      </c>
      <c r="EL19" s="75">
        <f t="shared" si="169"/>
        <v>0</v>
      </c>
      <c r="EM19" s="75">
        <f t="shared" si="169"/>
        <v>0</v>
      </c>
    </row>
    <row r="20" ht="18.0" customHeight="1">
      <c r="A20" s="18"/>
      <c r="B20" s="18"/>
      <c r="C20" s="18"/>
      <c r="D20" s="28"/>
      <c r="E20" s="111" t="str">
        <f t="shared" ref="E20:F20" si="170">E6</f>
        <v>16-17</v>
      </c>
      <c r="F20" s="111" t="str">
        <f t="shared" si="170"/>
        <v>17-18</v>
      </c>
      <c r="G20" s="18"/>
      <c r="H20" s="18"/>
      <c r="I20" s="18"/>
      <c r="J20" s="18"/>
      <c r="K20" s="18"/>
      <c r="L20" s="18"/>
      <c r="M20" s="18"/>
      <c r="N20" s="18"/>
      <c r="O20" s="18"/>
      <c r="P20" s="18" t="s">
        <v>97</v>
      </c>
      <c r="Q20" s="29" t="s">
        <v>87</v>
      </c>
      <c r="R20" s="28">
        <v>9002.0</v>
      </c>
      <c r="S20" s="28">
        <v>1.0</v>
      </c>
      <c r="T20" s="28">
        <v>180.0</v>
      </c>
      <c r="U20" s="18" t="s">
        <v>120</v>
      </c>
      <c r="V20" s="18" t="s">
        <v>121</v>
      </c>
      <c r="W20" s="71">
        <v>1.0</v>
      </c>
      <c r="X20" s="90">
        <v>40645.0</v>
      </c>
      <c r="Y20" s="77">
        <f t="shared" si="171"/>
        <v>4.2</v>
      </c>
      <c r="Z20" s="77"/>
      <c r="AA20" s="28">
        <v>34.0</v>
      </c>
      <c r="AB20" s="28">
        <v>35.0</v>
      </c>
      <c r="AC20" s="28">
        <v>40.0</v>
      </c>
      <c r="AD20" s="92">
        <v>52.0</v>
      </c>
      <c r="AE20" s="28">
        <v>1.0</v>
      </c>
      <c r="AF20" s="28">
        <v>1.0</v>
      </c>
      <c r="AG20" s="28">
        <v>0.0</v>
      </c>
      <c r="AH20" s="28">
        <v>1.0</v>
      </c>
      <c r="AI20" s="28">
        <v>4.0</v>
      </c>
      <c r="AJ20" s="28">
        <v>1.0</v>
      </c>
      <c r="AK20" s="3"/>
      <c r="AL20" s="19" t="s">
        <v>83</v>
      </c>
      <c r="AM20" s="28"/>
      <c r="AN20" s="3"/>
      <c r="AO20" s="84" t="str">
        <f t="shared" si="172"/>
        <v>#REF!</v>
      </c>
      <c r="AP20" s="85" t="str">
        <f t="shared" ref="AP20:AQ20" si="173">AV20-AU20</f>
        <v>#REF!</v>
      </c>
      <c r="AQ20" s="85">
        <f t="shared" si="173"/>
        <v>1002.30767</v>
      </c>
      <c r="AR20" s="85" t="str">
        <f t="shared" si="174"/>
        <v>#REF!</v>
      </c>
      <c r="AS20" s="84">
        <f t="shared" si="35"/>
        <v>17.699475</v>
      </c>
      <c r="AT20" s="84">
        <f t="shared" si="175"/>
        <v>18.18135369</v>
      </c>
      <c r="AU20" s="94" t="str">
        <f t="shared" si="176"/>
        <v>#REF!</v>
      </c>
      <c r="AV20" s="94">
        <f t="shared" si="38"/>
        <v>36814.908</v>
      </c>
      <c r="AW20" s="94">
        <f t="shared" si="177"/>
        <v>37817.21567</v>
      </c>
      <c r="AX20" s="94">
        <f t="shared" si="40"/>
        <v>18416.8512</v>
      </c>
      <c r="AY20" s="94">
        <f t="shared" si="41"/>
        <v>19258.16645</v>
      </c>
      <c r="AZ20" s="94">
        <f t="shared" si="42"/>
        <v>20798.81976</v>
      </c>
      <c r="BA20" s="91">
        <f t="shared" ref="BA20:BC20" si="178">$W20*D$82*$AJ20</f>
        <v>250</v>
      </c>
      <c r="BB20" s="91">
        <f t="shared" si="178"/>
        <v>250</v>
      </c>
      <c r="BC20" s="91">
        <f t="shared" si="178"/>
        <v>250</v>
      </c>
      <c r="BD20" s="91" t="str">
        <f t="shared" ref="BD20:BF20" si="179">IF(AU20&gt;=D$43,D$43/1000*D$42*$AE20,IF(MOD(AU20,1000)&gt;0.1,$AE20*D$42*(ABS(AU20/1000)+1),$AE20*D$42*ABS(AU20/1000)))</f>
        <v>#REF!</v>
      </c>
      <c r="BE20" s="91">
        <f t="shared" si="179"/>
        <v>206.4693977</v>
      </c>
      <c r="BF20" s="91">
        <f t="shared" si="179"/>
        <v>211.9419976</v>
      </c>
      <c r="BG20" s="91" t="str">
        <f t="shared" si="180"/>
        <v>#REF!</v>
      </c>
      <c r="BH20" s="91">
        <f t="shared" si="46"/>
        <v>2282.524296</v>
      </c>
      <c r="BI20" s="91">
        <f t="shared" si="181"/>
        <v>2344.667372</v>
      </c>
      <c r="BJ20" s="91" t="str">
        <f t="shared" si="182"/>
        <v>#REF!</v>
      </c>
      <c r="BK20" s="91">
        <f t="shared" si="183"/>
        <v>2269.03294</v>
      </c>
      <c r="BL20" s="91" t="str">
        <f t="shared" ref="BL20:BN20" si="184">$AF20*AU20*D$85</f>
        <v>#REF!</v>
      </c>
      <c r="BM20" s="91">
        <f t="shared" si="184"/>
        <v>533.816166</v>
      </c>
      <c r="BN20" s="91">
        <f t="shared" si="184"/>
        <v>548.3496272</v>
      </c>
      <c r="BO20" s="95">
        <f t="shared" si="51"/>
        <v>72</v>
      </c>
      <c r="BP20" s="95">
        <f t="shared" si="185"/>
        <v>72</v>
      </c>
      <c r="BQ20" s="91" t="str">
        <f t="shared" si="186"/>
        <v>#REF!</v>
      </c>
      <c r="BR20" s="91">
        <f t="shared" si="54"/>
        <v>22602.97631</v>
      </c>
      <c r="BS20" s="91">
        <f t="shared" si="187"/>
        <v>26494.8117</v>
      </c>
      <c r="BT20" s="91">
        <f t="shared" ref="BT20:BV20" si="188">IF($AG20=0,0,IF($AG20=1,D$48*AU20,IF($AG20=2,AU20*D$54,"Error in col x")))</f>
        <v>0</v>
      </c>
      <c r="BU20" s="91">
        <f t="shared" si="188"/>
        <v>0</v>
      </c>
      <c r="BV20" s="91">
        <f t="shared" si="188"/>
        <v>0</v>
      </c>
      <c r="BW20" s="91" t="str">
        <f t="shared" ref="BW20:BY20" si="189">SUM(BQ20,BT20)</f>
        <v>#REF!</v>
      </c>
      <c r="BX20" s="91">
        <f t="shared" si="189"/>
        <v>22602.97631</v>
      </c>
      <c r="BY20" s="91">
        <f t="shared" si="189"/>
        <v>26494.8117</v>
      </c>
      <c r="BZ20" s="14"/>
      <c r="CA20" s="44" t="str">
        <f t="shared" ref="CA20:CB20" si="190">SUM(AU20,BW20)</f>
        <v>#REF!</v>
      </c>
      <c r="CB20" s="44">
        <f t="shared" si="190"/>
        <v>59417.88431</v>
      </c>
      <c r="CC20" s="69">
        <f t="shared" si="59"/>
        <v>90021180</v>
      </c>
      <c r="CD20" s="69">
        <f t="shared" si="60"/>
        <v>90022080</v>
      </c>
      <c r="CE20" s="69">
        <f t="shared" si="61"/>
        <v>90022380</v>
      </c>
      <c r="CF20" s="75">
        <f t="shared" ref="CF20:CM20" si="191">IF($CC20=CF$5,$AU20,0)</f>
        <v>0</v>
      </c>
      <c r="CG20" s="75" t="str">
        <f t="shared" si="191"/>
        <v>#REF!</v>
      </c>
      <c r="CH20" s="75">
        <f t="shared" si="191"/>
        <v>0</v>
      </c>
      <c r="CI20" s="75">
        <f t="shared" si="191"/>
        <v>0</v>
      </c>
      <c r="CJ20" s="75">
        <f t="shared" si="191"/>
        <v>0</v>
      </c>
      <c r="CK20" s="75">
        <f t="shared" si="191"/>
        <v>0</v>
      </c>
      <c r="CL20" s="75">
        <f t="shared" si="191"/>
        <v>0</v>
      </c>
      <c r="CM20" s="75">
        <f t="shared" si="191"/>
        <v>0</v>
      </c>
      <c r="CN20" s="75">
        <f t="shared" ref="CN20:CU20" si="192">IF($CC20=CN$5,$AV20,0)</f>
        <v>0</v>
      </c>
      <c r="CO20" s="75">
        <f t="shared" si="192"/>
        <v>36814.908</v>
      </c>
      <c r="CP20" s="75">
        <f t="shared" si="192"/>
        <v>0</v>
      </c>
      <c r="CQ20" s="75">
        <f t="shared" si="192"/>
        <v>0</v>
      </c>
      <c r="CR20" s="75">
        <f t="shared" si="192"/>
        <v>0</v>
      </c>
      <c r="CS20" s="75">
        <f t="shared" si="192"/>
        <v>0</v>
      </c>
      <c r="CT20" s="75">
        <f t="shared" si="192"/>
        <v>0</v>
      </c>
      <c r="CU20" s="75">
        <f t="shared" si="192"/>
        <v>0</v>
      </c>
      <c r="CV20" s="75">
        <f t="shared" ref="CV20:DC20" si="193">IF($CC20=CV$5,$AW20,0)</f>
        <v>0</v>
      </c>
      <c r="CW20" s="75">
        <f t="shared" si="193"/>
        <v>37817.21567</v>
      </c>
      <c r="CX20" s="75">
        <f t="shared" si="193"/>
        <v>0</v>
      </c>
      <c r="CY20" s="75">
        <f t="shared" si="193"/>
        <v>0</v>
      </c>
      <c r="CZ20" s="75">
        <f t="shared" si="193"/>
        <v>0</v>
      </c>
      <c r="DA20" s="75">
        <f t="shared" si="193"/>
        <v>0</v>
      </c>
      <c r="DB20" s="75">
        <f t="shared" si="193"/>
        <v>0</v>
      </c>
      <c r="DC20" s="75">
        <f t="shared" si="193"/>
        <v>0</v>
      </c>
      <c r="DD20" s="75">
        <f t="shared" ref="DD20:DI20" si="194">IF($CD20=DD$5,$BQ20,0)</f>
        <v>0</v>
      </c>
      <c r="DE20" s="75" t="str">
        <f t="shared" si="194"/>
        <v>#REF!</v>
      </c>
      <c r="DF20" s="75">
        <f t="shared" si="194"/>
        <v>0</v>
      </c>
      <c r="DG20" s="75">
        <f t="shared" si="194"/>
        <v>0</v>
      </c>
      <c r="DH20" s="75">
        <f t="shared" si="194"/>
        <v>0</v>
      </c>
      <c r="DI20" s="75">
        <f t="shared" si="194"/>
        <v>0</v>
      </c>
      <c r="DJ20" s="75">
        <f t="shared" ref="DJ20:DO20" si="195">IF($CE20=DJ$5,$BT20,0)</f>
        <v>0</v>
      </c>
      <c r="DK20" s="75">
        <f t="shared" si="195"/>
        <v>0</v>
      </c>
      <c r="DL20" s="75">
        <f t="shared" si="195"/>
        <v>0</v>
      </c>
      <c r="DM20" s="75">
        <f t="shared" si="195"/>
        <v>0</v>
      </c>
      <c r="DN20" s="75">
        <f t="shared" si="195"/>
        <v>0</v>
      </c>
      <c r="DO20" s="75">
        <f t="shared" si="195"/>
        <v>0</v>
      </c>
      <c r="DP20" s="75">
        <f t="shared" ref="DP20:DU20" si="196">IF($CD20=DP$5,$BR20,0)</f>
        <v>0</v>
      </c>
      <c r="DQ20" s="75">
        <f t="shared" si="196"/>
        <v>22602.97631</v>
      </c>
      <c r="DR20" s="75">
        <f t="shared" si="196"/>
        <v>0</v>
      </c>
      <c r="DS20" s="75">
        <f t="shared" si="196"/>
        <v>0</v>
      </c>
      <c r="DT20" s="75">
        <f t="shared" si="196"/>
        <v>0</v>
      </c>
      <c r="DU20" s="75">
        <f t="shared" si="196"/>
        <v>0</v>
      </c>
      <c r="DV20" s="75">
        <f t="shared" ref="DV20:EA20" si="197">IF($CE20=DV$5,$BU20,0)</f>
        <v>0</v>
      </c>
      <c r="DW20" s="75">
        <f t="shared" si="197"/>
        <v>0</v>
      </c>
      <c r="DX20" s="75">
        <f t="shared" si="197"/>
        <v>0</v>
      </c>
      <c r="DY20" s="75">
        <f t="shared" si="197"/>
        <v>0</v>
      </c>
      <c r="DZ20" s="75">
        <f t="shared" si="197"/>
        <v>0</v>
      </c>
      <c r="EA20" s="75">
        <f t="shared" si="197"/>
        <v>0</v>
      </c>
      <c r="EB20" s="75">
        <f t="shared" ref="EB20:EG20" si="198">IF($CD20=EB$5,$BS20,0)</f>
        <v>0</v>
      </c>
      <c r="EC20" s="75">
        <f t="shared" si="198"/>
        <v>26494.8117</v>
      </c>
      <c r="ED20" s="75">
        <f t="shared" si="198"/>
        <v>0</v>
      </c>
      <c r="EE20" s="75">
        <f t="shared" si="198"/>
        <v>0</v>
      </c>
      <c r="EF20" s="75">
        <f t="shared" si="198"/>
        <v>0</v>
      </c>
      <c r="EG20" s="75">
        <f t="shared" si="198"/>
        <v>0</v>
      </c>
      <c r="EH20" s="75">
        <f t="shared" ref="EH20:EM20" si="199">IF($CE20=EH$5,$BV20,0)</f>
        <v>0</v>
      </c>
      <c r="EI20" s="75">
        <f t="shared" si="199"/>
        <v>0</v>
      </c>
      <c r="EJ20" s="75">
        <f t="shared" si="199"/>
        <v>0</v>
      </c>
      <c r="EK20" s="75">
        <f t="shared" si="199"/>
        <v>0</v>
      </c>
      <c r="EL20" s="75">
        <f t="shared" si="199"/>
        <v>0</v>
      </c>
      <c r="EM20" s="75">
        <f t="shared" si="199"/>
        <v>0</v>
      </c>
    </row>
    <row r="21" ht="15.75" customHeight="1">
      <c r="A21" s="18"/>
      <c r="B21" s="112" t="s">
        <v>122</v>
      </c>
      <c r="C21" s="1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18" t="s">
        <v>86</v>
      </c>
      <c r="Q21" s="29" t="s">
        <v>87</v>
      </c>
      <c r="R21" s="28">
        <v>9002.0</v>
      </c>
      <c r="S21" s="28">
        <v>1.0</v>
      </c>
      <c r="T21" s="28">
        <v>180.0</v>
      </c>
      <c r="U21" s="18" t="s">
        <v>123</v>
      </c>
      <c r="V21" s="18" t="s">
        <v>124</v>
      </c>
      <c r="W21" s="71">
        <v>1.0</v>
      </c>
      <c r="X21" s="90">
        <v>29172.0</v>
      </c>
      <c r="Y21" s="77">
        <f t="shared" si="171"/>
        <v>35.6</v>
      </c>
      <c r="Z21" s="77"/>
      <c r="AA21" s="28">
        <v>54.0</v>
      </c>
      <c r="AB21" s="28">
        <v>54.0</v>
      </c>
      <c r="AC21" s="28">
        <v>40.0</v>
      </c>
      <c r="AD21" s="92">
        <v>52.0</v>
      </c>
      <c r="AE21" s="28">
        <v>1.0</v>
      </c>
      <c r="AF21" s="28">
        <v>1.0</v>
      </c>
      <c r="AG21" s="28">
        <v>1.0</v>
      </c>
      <c r="AH21" s="28">
        <v>1.0</v>
      </c>
      <c r="AI21" s="28">
        <v>1.0</v>
      </c>
      <c r="AJ21" s="28">
        <v>1.0</v>
      </c>
      <c r="AK21" s="3"/>
      <c r="AL21" s="19" t="s">
        <v>7</v>
      </c>
      <c r="AM21" s="28"/>
      <c r="AN21" s="3"/>
      <c r="AO21" s="84" t="str">
        <f t="shared" si="172"/>
        <v>#REF!</v>
      </c>
      <c r="AP21" s="85" t="str">
        <f t="shared" ref="AP21:AQ21" si="200">AV21-AU21</f>
        <v>#REF!</v>
      </c>
      <c r="AQ21" s="85">
        <f t="shared" si="200"/>
        <v>896.28669</v>
      </c>
      <c r="AR21" s="85" t="str">
        <f t="shared" si="174"/>
        <v>#REF!</v>
      </c>
      <c r="AS21" s="84">
        <f t="shared" si="35"/>
        <v>19.151425</v>
      </c>
      <c r="AT21" s="84">
        <f t="shared" si="175"/>
        <v>19.58233206</v>
      </c>
      <c r="AU21" s="94" t="str">
        <f t="shared" si="176"/>
        <v>#REF!</v>
      </c>
      <c r="AV21" s="94">
        <f t="shared" si="38"/>
        <v>39834.964</v>
      </c>
      <c r="AW21" s="94">
        <f t="shared" si="177"/>
        <v>40731.25069</v>
      </c>
      <c r="AX21" s="94">
        <f t="shared" si="40"/>
        <v>6713.6256</v>
      </c>
      <c r="AY21" s="94">
        <f t="shared" si="41"/>
        <v>7020.316224</v>
      </c>
      <c r="AZ21" s="94">
        <f t="shared" si="42"/>
        <v>7581.941522</v>
      </c>
      <c r="BA21" s="91">
        <f t="shared" ref="BA21:BC21" si="201">$W21*D$82*$AJ21</f>
        <v>250</v>
      </c>
      <c r="BB21" s="91">
        <f t="shared" si="201"/>
        <v>250</v>
      </c>
      <c r="BC21" s="91">
        <f t="shared" si="201"/>
        <v>250</v>
      </c>
      <c r="BD21" s="91" t="str">
        <f t="shared" ref="BD21:BF21" si="202">IF(AU21&gt;=D$43,D$43/1000*D$42*$AE21,IF(MOD(AU21,1000)&gt;0.1,$AE21*D$42*(ABS(AU21/1000)+1),$AE21*D$42*ABS(AU21/1000)))</f>
        <v>#REF!</v>
      </c>
      <c r="BE21" s="91">
        <f t="shared" si="202"/>
        <v>222.9589034</v>
      </c>
      <c r="BF21" s="91">
        <f t="shared" si="202"/>
        <v>227.8526288</v>
      </c>
      <c r="BG21" s="91" t="str">
        <f t="shared" si="180"/>
        <v>#REF!</v>
      </c>
      <c r="BH21" s="91">
        <f t="shared" si="46"/>
        <v>2469.767768</v>
      </c>
      <c r="BI21" s="91">
        <f t="shared" si="181"/>
        <v>2525.337543</v>
      </c>
      <c r="BJ21" s="91" t="str">
        <f t="shared" si="182"/>
        <v>#REF!</v>
      </c>
      <c r="BK21" s="91">
        <f t="shared" si="183"/>
        <v>2443.875041</v>
      </c>
      <c r="BL21" s="91" t="str">
        <f t="shared" ref="BL21:BN21" si="203">$AF21*AU21*D$85</f>
        <v>#REF!</v>
      </c>
      <c r="BM21" s="91">
        <f t="shared" si="203"/>
        <v>577.606978</v>
      </c>
      <c r="BN21" s="91">
        <f t="shared" si="203"/>
        <v>590.603135</v>
      </c>
      <c r="BO21" s="95">
        <f t="shared" si="51"/>
        <v>72</v>
      </c>
      <c r="BP21" s="95">
        <f t="shared" si="185"/>
        <v>72</v>
      </c>
      <c r="BQ21" s="91" t="str">
        <f t="shared" si="186"/>
        <v>#REF!</v>
      </c>
      <c r="BR21" s="91">
        <f t="shared" si="54"/>
        <v>10612.64987</v>
      </c>
      <c r="BS21" s="91">
        <f t="shared" si="187"/>
        <v>13691.60987</v>
      </c>
      <c r="BT21" s="91" t="str">
        <f t="shared" ref="BT21:BV21" si="204">IF($AG21=0,0,IF($AG21=1,D$48*AU21,IF($AG21=2,AU21*D$54,"Error in col x")))</f>
        <v>#REF!</v>
      </c>
      <c r="BU21" s="91">
        <f t="shared" si="204"/>
        <v>2788.44748</v>
      </c>
      <c r="BV21" s="91">
        <f t="shared" si="204"/>
        <v>2851.187548</v>
      </c>
      <c r="BW21" s="91" t="str">
        <f t="shared" ref="BW21:BY21" si="205">SUM(BQ21,BT21)</f>
        <v>#REF!</v>
      </c>
      <c r="BX21" s="91">
        <f t="shared" si="205"/>
        <v>13401.09735</v>
      </c>
      <c r="BY21" s="91">
        <f t="shared" si="205"/>
        <v>16542.79742</v>
      </c>
      <c r="BZ21" s="14"/>
      <c r="CA21" s="44" t="str">
        <f t="shared" ref="CA21:CB21" si="206">SUM(AU21,BW21)</f>
        <v>#REF!</v>
      </c>
      <c r="CB21" s="44">
        <f t="shared" si="206"/>
        <v>53236.06135</v>
      </c>
      <c r="CC21" s="69">
        <f t="shared" si="59"/>
        <v>90021180</v>
      </c>
      <c r="CD21" s="69">
        <f t="shared" si="60"/>
        <v>90022080</v>
      </c>
      <c r="CE21" s="69">
        <f t="shared" si="61"/>
        <v>90022380</v>
      </c>
      <c r="CF21" s="75">
        <f t="shared" ref="CF21:CM21" si="207">IF($CC21=CF$5,$AU21,0)</f>
        <v>0</v>
      </c>
      <c r="CG21" s="75" t="str">
        <f t="shared" si="207"/>
        <v>#REF!</v>
      </c>
      <c r="CH21" s="75">
        <f t="shared" si="207"/>
        <v>0</v>
      </c>
      <c r="CI21" s="75">
        <f t="shared" si="207"/>
        <v>0</v>
      </c>
      <c r="CJ21" s="75">
        <f t="shared" si="207"/>
        <v>0</v>
      </c>
      <c r="CK21" s="75">
        <f t="shared" si="207"/>
        <v>0</v>
      </c>
      <c r="CL21" s="75">
        <f t="shared" si="207"/>
        <v>0</v>
      </c>
      <c r="CM21" s="75">
        <f t="shared" si="207"/>
        <v>0</v>
      </c>
      <c r="CN21" s="75">
        <f t="shared" ref="CN21:CU21" si="208">IF($CC21=CN$5,$AV21,0)</f>
        <v>0</v>
      </c>
      <c r="CO21" s="75">
        <f t="shared" si="208"/>
        <v>39834.964</v>
      </c>
      <c r="CP21" s="75">
        <f t="shared" si="208"/>
        <v>0</v>
      </c>
      <c r="CQ21" s="75">
        <f t="shared" si="208"/>
        <v>0</v>
      </c>
      <c r="CR21" s="75">
        <f t="shared" si="208"/>
        <v>0</v>
      </c>
      <c r="CS21" s="75">
        <f t="shared" si="208"/>
        <v>0</v>
      </c>
      <c r="CT21" s="75">
        <f t="shared" si="208"/>
        <v>0</v>
      </c>
      <c r="CU21" s="75">
        <f t="shared" si="208"/>
        <v>0</v>
      </c>
      <c r="CV21" s="75">
        <f t="shared" ref="CV21:DC21" si="209">IF($CC21=CV$5,$AW21,0)</f>
        <v>0</v>
      </c>
      <c r="CW21" s="75">
        <f t="shared" si="209"/>
        <v>40731.25069</v>
      </c>
      <c r="CX21" s="75">
        <f t="shared" si="209"/>
        <v>0</v>
      </c>
      <c r="CY21" s="75">
        <f t="shared" si="209"/>
        <v>0</v>
      </c>
      <c r="CZ21" s="75">
        <f t="shared" si="209"/>
        <v>0</v>
      </c>
      <c r="DA21" s="75">
        <f t="shared" si="209"/>
        <v>0</v>
      </c>
      <c r="DB21" s="75">
        <f t="shared" si="209"/>
        <v>0</v>
      </c>
      <c r="DC21" s="75">
        <f t="shared" si="209"/>
        <v>0</v>
      </c>
      <c r="DD21" s="75">
        <f t="shared" ref="DD21:DI21" si="210">IF($CD21=DD$5,$BQ21,0)</f>
        <v>0</v>
      </c>
      <c r="DE21" s="75" t="str">
        <f t="shared" si="210"/>
        <v>#REF!</v>
      </c>
      <c r="DF21" s="75">
        <f t="shared" si="210"/>
        <v>0</v>
      </c>
      <c r="DG21" s="75">
        <f t="shared" si="210"/>
        <v>0</v>
      </c>
      <c r="DH21" s="75">
        <f t="shared" si="210"/>
        <v>0</v>
      </c>
      <c r="DI21" s="75">
        <f t="shared" si="210"/>
        <v>0</v>
      </c>
      <c r="DJ21" s="75">
        <f t="shared" ref="DJ21:DO21" si="211">IF($CE21=DJ$5,$BT21,0)</f>
        <v>0</v>
      </c>
      <c r="DK21" s="75" t="str">
        <f t="shared" si="211"/>
        <v>#REF!</v>
      </c>
      <c r="DL21" s="75">
        <f t="shared" si="211"/>
        <v>0</v>
      </c>
      <c r="DM21" s="75">
        <f t="shared" si="211"/>
        <v>0</v>
      </c>
      <c r="DN21" s="75">
        <f t="shared" si="211"/>
        <v>0</v>
      </c>
      <c r="DO21" s="75">
        <f t="shared" si="211"/>
        <v>0</v>
      </c>
      <c r="DP21" s="75">
        <f t="shared" ref="DP21:DU21" si="212">IF($CD21=DP$5,$BR21,0)</f>
        <v>0</v>
      </c>
      <c r="DQ21" s="75">
        <f t="shared" si="212"/>
        <v>10612.64987</v>
      </c>
      <c r="DR21" s="75">
        <f t="shared" si="212"/>
        <v>0</v>
      </c>
      <c r="DS21" s="75">
        <f t="shared" si="212"/>
        <v>0</v>
      </c>
      <c r="DT21" s="75">
        <f t="shared" si="212"/>
        <v>0</v>
      </c>
      <c r="DU21" s="75">
        <f t="shared" si="212"/>
        <v>0</v>
      </c>
      <c r="DV21" s="75">
        <f t="shared" ref="DV21:EA21" si="213">IF($CE21=DV$5,$BU21,0)</f>
        <v>0</v>
      </c>
      <c r="DW21" s="75">
        <f t="shared" si="213"/>
        <v>2788.44748</v>
      </c>
      <c r="DX21" s="75">
        <f t="shared" si="213"/>
        <v>0</v>
      </c>
      <c r="DY21" s="75">
        <f t="shared" si="213"/>
        <v>0</v>
      </c>
      <c r="DZ21" s="75">
        <f t="shared" si="213"/>
        <v>0</v>
      </c>
      <c r="EA21" s="75">
        <f t="shared" si="213"/>
        <v>0</v>
      </c>
      <c r="EB21" s="75">
        <f t="shared" ref="EB21:EG21" si="214">IF($CD21=EB$5,$BS21,0)</f>
        <v>0</v>
      </c>
      <c r="EC21" s="75">
        <f t="shared" si="214"/>
        <v>13691.60987</v>
      </c>
      <c r="ED21" s="75">
        <f t="shared" si="214"/>
        <v>0</v>
      </c>
      <c r="EE21" s="75">
        <f t="shared" si="214"/>
        <v>0</v>
      </c>
      <c r="EF21" s="75">
        <f t="shared" si="214"/>
        <v>0</v>
      </c>
      <c r="EG21" s="75">
        <f t="shared" si="214"/>
        <v>0</v>
      </c>
      <c r="EH21" s="75">
        <f t="shared" ref="EH21:EM21" si="215">IF($CE21=EH$5,$BV21,0)</f>
        <v>0</v>
      </c>
      <c r="EI21" s="75">
        <f t="shared" si="215"/>
        <v>2851.187548</v>
      </c>
      <c r="EJ21" s="75">
        <f t="shared" si="215"/>
        <v>0</v>
      </c>
      <c r="EK21" s="75">
        <f t="shared" si="215"/>
        <v>0</v>
      </c>
      <c r="EL21" s="75">
        <f t="shared" si="215"/>
        <v>0</v>
      </c>
      <c r="EM21" s="75">
        <f t="shared" si="215"/>
        <v>0</v>
      </c>
    </row>
    <row r="22" ht="15.75" customHeight="1">
      <c r="A22" s="112"/>
      <c r="B22" s="113" t="s">
        <v>125</v>
      </c>
      <c r="C22" s="113" t="s">
        <v>126</v>
      </c>
      <c r="D22" s="30"/>
      <c r="E22" s="114">
        <v>0.0225</v>
      </c>
      <c r="F22" s="114">
        <v>0.0225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3"/>
      <c r="Q22" s="115" t="s">
        <v>87</v>
      </c>
      <c r="R22" s="30">
        <v>9002.0</v>
      </c>
      <c r="S22" s="30">
        <v>1.0</v>
      </c>
      <c r="T22" s="30">
        <v>180.0</v>
      </c>
      <c r="U22" s="116" t="s">
        <v>127</v>
      </c>
      <c r="V22" s="117"/>
      <c r="W22" s="117"/>
      <c r="X22" s="118"/>
      <c r="Y22" s="30"/>
      <c r="Z22" s="30"/>
      <c r="AA22" s="35"/>
      <c r="AB22" s="35"/>
      <c r="AC22" s="30"/>
      <c r="AD22" s="74"/>
      <c r="AE22" s="119"/>
      <c r="AF22" s="103">
        <v>1.0</v>
      </c>
      <c r="AG22" s="103">
        <v>1.0</v>
      </c>
      <c r="AH22" s="103">
        <v>1.0</v>
      </c>
      <c r="AI22" s="30"/>
      <c r="AJ22" s="30"/>
      <c r="AK22" s="3"/>
      <c r="AL22" s="112"/>
      <c r="AM22" s="112"/>
      <c r="AN22" s="3"/>
      <c r="AO22" s="100" t="str">
        <f t="shared" si="172"/>
        <v>#REF!</v>
      </c>
      <c r="AP22" s="27">
        <f t="shared" ref="AP22:AQ22" si="216">AV22-AU22</f>
        <v>1500</v>
      </c>
      <c r="AQ22" s="27">
        <f t="shared" si="216"/>
        <v>-1500</v>
      </c>
      <c r="AR22" s="27">
        <f t="shared" si="174"/>
        <v>0</v>
      </c>
      <c r="AS22" s="100" t="str">
        <f t="shared" si="35"/>
        <v/>
      </c>
      <c r="AT22" s="100" t="str">
        <f t="shared" si="175"/>
        <v/>
      </c>
      <c r="AU22" s="27"/>
      <c r="AV22" s="120">
        <v>1500.0</v>
      </c>
      <c r="AW22" s="121"/>
      <c r="AX22" s="121">
        <v>3000.0</v>
      </c>
      <c r="AY22" s="122">
        <v>0.0</v>
      </c>
      <c r="AZ22" s="121">
        <v>3000.0</v>
      </c>
      <c r="BA22" s="121"/>
      <c r="BB22" s="91">
        <f t="shared" ref="BB22:BC22" si="217">$W22*E$82*$AJ22</f>
        <v>0</v>
      </c>
      <c r="BC22" s="91">
        <f t="shared" si="217"/>
        <v>0</v>
      </c>
      <c r="BD22" s="91">
        <f t="shared" ref="BD22:BF22" si="218">IF(AU22&gt;=D$43,D$43/1000*D$42*$AE22,IF(MOD(AU22,1000)&gt;0.1,$AE22*D$42*(ABS(AU22/1000)+1),$AE22*D$42*ABS(AU22/1000)))</f>
        <v>0</v>
      </c>
      <c r="BE22" s="91">
        <f t="shared" si="218"/>
        <v>0</v>
      </c>
      <c r="BF22" s="91">
        <f t="shared" si="218"/>
        <v>0</v>
      </c>
      <c r="BG22" s="91">
        <f t="shared" si="180"/>
        <v>0</v>
      </c>
      <c r="BH22" s="91">
        <f t="shared" si="46"/>
        <v>93</v>
      </c>
      <c r="BI22" s="91">
        <f t="shared" si="181"/>
        <v>0</v>
      </c>
      <c r="BJ22" s="91">
        <f t="shared" si="182"/>
        <v>0</v>
      </c>
      <c r="BK22" s="91">
        <f t="shared" si="183"/>
        <v>0</v>
      </c>
      <c r="BL22" s="91">
        <f t="shared" ref="BL22:BN22" si="219">$AF22*AU22*D$85</f>
        <v>0</v>
      </c>
      <c r="BM22" s="91">
        <f t="shared" si="219"/>
        <v>21.75</v>
      </c>
      <c r="BN22" s="91">
        <f t="shared" si="219"/>
        <v>0</v>
      </c>
      <c r="BO22" s="123">
        <v>0.0</v>
      </c>
      <c r="BP22" s="93"/>
      <c r="BQ22" s="93" t="str">
        <f t="shared" si="186"/>
        <v>#REF!</v>
      </c>
      <c r="BR22" s="91">
        <f t="shared" si="54"/>
        <v>114.75</v>
      </c>
      <c r="BS22" s="93">
        <f t="shared" si="187"/>
        <v>3000</v>
      </c>
      <c r="BT22" s="93">
        <f t="shared" ref="BT22:BV22" si="220">IF($AG22=0,0,IF($AG22=1,D$48*AU22,IF($AG22=2,AU22*D$54,"Error in col x")))</f>
        <v>0</v>
      </c>
      <c r="BU22" s="93">
        <f t="shared" si="220"/>
        <v>105</v>
      </c>
      <c r="BV22" s="93">
        <f t="shared" si="220"/>
        <v>0</v>
      </c>
      <c r="BW22" s="93" t="str">
        <f t="shared" ref="BW22:BY22" si="221">SUM(BQ22,BT22)</f>
        <v>#REF!</v>
      </c>
      <c r="BX22" s="93">
        <f t="shared" si="221"/>
        <v>219.75</v>
      </c>
      <c r="BY22" s="93">
        <f t="shared" si="221"/>
        <v>3000</v>
      </c>
      <c r="BZ22" s="14"/>
      <c r="CA22" s="45" t="str">
        <f t="shared" ref="CA22:CB22" si="222">SUM(AU22,BW22)</f>
        <v>#REF!</v>
      </c>
      <c r="CB22" s="45">
        <f t="shared" si="222"/>
        <v>1719.75</v>
      </c>
      <c r="CC22" s="124">
        <f t="shared" si="59"/>
        <v>90021180</v>
      </c>
      <c r="CD22" s="124">
        <f t="shared" si="60"/>
        <v>90022080</v>
      </c>
      <c r="CE22" s="124">
        <f t="shared" si="61"/>
        <v>90022380</v>
      </c>
      <c r="CF22" s="125">
        <f t="shared" ref="CF22:CM22" si="223">IF($CC22=CF$5,$AU22,0)</f>
        <v>0</v>
      </c>
      <c r="CG22" s="125" t="str">
        <f t="shared" si="223"/>
        <v/>
      </c>
      <c r="CH22" s="125">
        <f t="shared" si="223"/>
        <v>0</v>
      </c>
      <c r="CI22" s="125">
        <f t="shared" si="223"/>
        <v>0</v>
      </c>
      <c r="CJ22" s="125">
        <f t="shared" si="223"/>
        <v>0</v>
      </c>
      <c r="CK22" s="125">
        <f t="shared" si="223"/>
        <v>0</v>
      </c>
      <c r="CL22" s="125">
        <f t="shared" si="223"/>
        <v>0</v>
      </c>
      <c r="CM22" s="125">
        <f t="shared" si="223"/>
        <v>0</v>
      </c>
      <c r="CN22" s="125">
        <f t="shared" ref="CN22:CU22" si="224">IF($CC22=CN$5,$AV22,0)</f>
        <v>0</v>
      </c>
      <c r="CO22" s="125">
        <f t="shared" si="224"/>
        <v>1500</v>
      </c>
      <c r="CP22" s="125">
        <f t="shared" si="224"/>
        <v>0</v>
      </c>
      <c r="CQ22" s="125">
        <f t="shared" si="224"/>
        <v>0</v>
      </c>
      <c r="CR22" s="125">
        <f t="shared" si="224"/>
        <v>0</v>
      </c>
      <c r="CS22" s="125">
        <f t="shared" si="224"/>
        <v>0</v>
      </c>
      <c r="CT22" s="125">
        <f t="shared" si="224"/>
        <v>0</v>
      </c>
      <c r="CU22" s="125">
        <f t="shared" si="224"/>
        <v>0</v>
      </c>
      <c r="CV22" s="125">
        <f t="shared" ref="CV22:DC22" si="225">IF($CC22=CV$5,$AW22,0)</f>
        <v>0</v>
      </c>
      <c r="CW22" s="125" t="str">
        <f t="shared" si="225"/>
        <v/>
      </c>
      <c r="CX22" s="125">
        <f t="shared" si="225"/>
        <v>0</v>
      </c>
      <c r="CY22" s="125">
        <f t="shared" si="225"/>
        <v>0</v>
      </c>
      <c r="CZ22" s="125">
        <f t="shared" si="225"/>
        <v>0</v>
      </c>
      <c r="DA22" s="125">
        <f t="shared" si="225"/>
        <v>0</v>
      </c>
      <c r="DB22" s="125">
        <f t="shared" si="225"/>
        <v>0</v>
      </c>
      <c r="DC22" s="125">
        <f t="shared" si="225"/>
        <v>0</v>
      </c>
      <c r="DD22" s="125">
        <f t="shared" ref="DD22:DI22" si="226">IF($CD22=DD$5,$BQ22,0)</f>
        <v>0</v>
      </c>
      <c r="DE22" s="125" t="str">
        <f t="shared" si="226"/>
        <v>#REF!</v>
      </c>
      <c r="DF22" s="125">
        <f t="shared" si="226"/>
        <v>0</v>
      </c>
      <c r="DG22" s="125">
        <f t="shared" si="226"/>
        <v>0</v>
      </c>
      <c r="DH22" s="125">
        <f t="shared" si="226"/>
        <v>0</v>
      </c>
      <c r="DI22" s="125">
        <f t="shared" si="226"/>
        <v>0</v>
      </c>
      <c r="DJ22" s="125">
        <f t="shared" ref="DJ22:DO22" si="227">IF($CE22=DJ$5,$BT22,0)</f>
        <v>0</v>
      </c>
      <c r="DK22" s="125">
        <f t="shared" si="227"/>
        <v>0</v>
      </c>
      <c r="DL22" s="125">
        <f t="shared" si="227"/>
        <v>0</v>
      </c>
      <c r="DM22" s="125">
        <f t="shared" si="227"/>
        <v>0</v>
      </c>
      <c r="DN22" s="125">
        <f t="shared" si="227"/>
        <v>0</v>
      </c>
      <c r="DO22" s="125">
        <f t="shared" si="227"/>
        <v>0</v>
      </c>
      <c r="DP22" s="125">
        <f t="shared" ref="DP22:DU22" si="228">IF($CD22=DP$5,$BR22,0)</f>
        <v>0</v>
      </c>
      <c r="DQ22" s="125">
        <f t="shared" si="228"/>
        <v>114.75</v>
      </c>
      <c r="DR22" s="125">
        <f t="shared" si="228"/>
        <v>0</v>
      </c>
      <c r="DS22" s="125">
        <f t="shared" si="228"/>
        <v>0</v>
      </c>
      <c r="DT22" s="125">
        <f t="shared" si="228"/>
        <v>0</v>
      </c>
      <c r="DU22" s="125">
        <f t="shared" si="228"/>
        <v>0</v>
      </c>
      <c r="DV22" s="125">
        <f t="shared" ref="DV22:EA22" si="229">IF($CE22=DV$5,$BU22,0)</f>
        <v>0</v>
      </c>
      <c r="DW22" s="125">
        <f t="shared" si="229"/>
        <v>105</v>
      </c>
      <c r="DX22" s="125">
        <f t="shared" si="229"/>
        <v>0</v>
      </c>
      <c r="DY22" s="125">
        <f t="shared" si="229"/>
        <v>0</v>
      </c>
      <c r="DZ22" s="125">
        <f t="shared" si="229"/>
        <v>0</v>
      </c>
      <c r="EA22" s="125">
        <f t="shared" si="229"/>
        <v>0</v>
      </c>
      <c r="EB22" s="125">
        <f t="shared" ref="EB22:EG22" si="230">IF($CD22=EB$5,$BS22,0)</f>
        <v>0</v>
      </c>
      <c r="EC22" s="125">
        <f t="shared" si="230"/>
        <v>3000</v>
      </c>
      <c r="ED22" s="125">
        <f t="shared" si="230"/>
        <v>0</v>
      </c>
      <c r="EE22" s="125">
        <f t="shared" si="230"/>
        <v>0</v>
      </c>
      <c r="EF22" s="125">
        <f t="shared" si="230"/>
        <v>0</v>
      </c>
      <c r="EG22" s="125">
        <f t="shared" si="230"/>
        <v>0</v>
      </c>
      <c r="EH22" s="125">
        <f t="shared" ref="EH22:EM22" si="231">IF($CE22=EH$5,$BV22,0)</f>
        <v>0</v>
      </c>
      <c r="EI22" s="125">
        <f t="shared" si="231"/>
        <v>0</v>
      </c>
      <c r="EJ22" s="125">
        <f t="shared" si="231"/>
        <v>0</v>
      </c>
      <c r="EK22" s="125">
        <f t="shared" si="231"/>
        <v>0</v>
      </c>
      <c r="EL22" s="125">
        <f t="shared" si="231"/>
        <v>0</v>
      </c>
      <c r="EM22" s="125">
        <f t="shared" si="231"/>
        <v>0</v>
      </c>
    </row>
    <row r="23" ht="13.5" customHeight="1">
      <c r="A23" s="18"/>
      <c r="B23" s="18"/>
      <c r="C23" s="126" t="s">
        <v>128</v>
      </c>
      <c r="D23" s="28"/>
      <c r="E23" s="127">
        <v>0.0</v>
      </c>
      <c r="F23" s="127">
        <v>0.0</v>
      </c>
      <c r="G23" s="18"/>
      <c r="H23" s="18"/>
      <c r="I23" s="18"/>
      <c r="J23" s="18"/>
      <c r="K23" s="18"/>
      <c r="L23" s="18"/>
      <c r="M23" s="18"/>
      <c r="N23" s="18"/>
      <c r="O23" s="18"/>
      <c r="P23" s="18" t="s">
        <v>97</v>
      </c>
      <c r="Q23" s="29" t="s">
        <v>87</v>
      </c>
      <c r="R23" s="36">
        <v>9002.0</v>
      </c>
      <c r="S23" s="28">
        <v>1.0</v>
      </c>
      <c r="T23" s="128">
        <v>180.0</v>
      </c>
      <c r="U23" s="70" t="s">
        <v>129</v>
      </c>
      <c r="V23" s="70"/>
      <c r="W23" s="71">
        <v>1.0</v>
      </c>
      <c r="X23" s="72"/>
      <c r="Y23" s="77"/>
      <c r="Z23" s="77"/>
      <c r="AA23" s="36">
        <v>28.0</v>
      </c>
      <c r="AB23" s="36">
        <v>28.0</v>
      </c>
      <c r="AC23" s="36">
        <v>14.0</v>
      </c>
      <c r="AD23" s="92">
        <v>38.0</v>
      </c>
      <c r="AE23" s="28">
        <v>0.0</v>
      </c>
      <c r="AF23" s="28">
        <v>1.0</v>
      </c>
      <c r="AG23" s="28">
        <v>0.0</v>
      </c>
      <c r="AH23" s="28">
        <v>1.0</v>
      </c>
      <c r="AI23" s="28">
        <v>0.0</v>
      </c>
      <c r="AJ23" s="28">
        <v>0.0</v>
      </c>
      <c r="AK23" s="3"/>
      <c r="AL23" s="19" t="s">
        <v>7</v>
      </c>
      <c r="AM23" s="28"/>
      <c r="AN23" s="3"/>
      <c r="AO23" s="84" t="str">
        <f t="shared" si="172"/>
        <v>#REF!</v>
      </c>
      <c r="AP23" s="85" t="str">
        <f t="shared" ref="AP23:AQ23" si="232">AV23-AU23</f>
        <v>#REF!</v>
      </c>
      <c r="AQ23" s="85">
        <f t="shared" si="232"/>
        <v>-687.7870895</v>
      </c>
      <c r="AR23" s="85" t="str">
        <f t="shared" si="174"/>
        <v>#REF!</v>
      </c>
      <c r="AS23" s="129">
        <v>17.54</v>
      </c>
      <c r="AT23" s="84">
        <f t="shared" si="175"/>
        <v>16.24716713</v>
      </c>
      <c r="AU23" s="94" t="str">
        <f t="shared" ref="AU23:AU27" si="250">IF($E$9=0,$AO23*$W23,IF($E$9=1,$AO23*$AC23*$AD23,"error some place"))</f>
        <v>#REF!</v>
      </c>
      <c r="AV23" s="94">
        <f t="shared" ref="AV23:AV37" si="251">IF($E$9=0,$AS23*$W23,IF($E$9=1,$AS23*$AC23*$AD23,"error some place"))</f>
        <v>9331.28</v>
      </c>
      <c r="AW23" s="94">
        <f t="shared" ref="AW23:AW27" si="252">IF($E$9=0,$AT23*$W23,IF($E$9=1,$AT23*$AC23*$AD23,"error some place"))</f>
        <v>8643.492911</v>
      </c>
      <c r="AX23" s="94">
        <f t="shared" ref="AX23:AX60" si="253">W23*VLOOKUP($AI23,$C$275:$F$283,2)</f>
        <v>0</v>
      </c>
      <c r="AY23" s="94">
        <f t="shared" ref="AY23:AY53" si="254">W23*VLOOKUP($AI23,$C$275:$F$283,3)</f>
        <v>0</v>
      </c>
      <c r="AZ23" s="94">
        <f t="shared" ref="AZ23:AZ60" si="255">$W23*VLOOKUP($AI23,$C$275:$F$283,4)</f>
        <v>0</v>
      </c>
      <c r="BA23" s="91">
        <f t="shared" ref="BA23:BC23" si="233">$W23*D$82*$AJ23</f>
        <v>0</v>
      </c>
      <c r="BB23" s="91">
        <f t="shared" si="233"/>
        <v>0</v>
      </c>
      <c r="BC23" s="91">
        <f t="shared" si="233"/>
        <v>0</v>
      </c>
      <c r="BD23" s="91" t="str">
        <f t="shared" ref="BD23:BF23" si="234">IF(AU23&gt;=D$43,D$43/1000*D$42*$AE23,IF(MOD(AU23,1000)&gt;0.1,$AE23*D$42*(ABS(AU23/1000)+1),$AE23*D$42*ABS(AU23/1000)))</f>
        <v>#REF!</v>
      </c>
      <c r="BE23" s="91">
        <f t="shared" si="234"/>
        <v>0</v>
      </c>
      <c r="BF23" s="91">
        <f t="shared" si="234"/>
        <v>0</v>
      </c>
      <c r="BG23" s="91" t="str">
        <f t="shared" si="180"/>
        <v>#REF!</v>
      </c>
      <c r="BH23" s="91">
        <f t="shared" si="46"/>
        <v>578.53936</v>
      </c>
      <c r="BI23" s="91">
        <f t="shared" si="181"/>
        <v>535.8965605</v>
      </c>
      <c r="BJ23" s="91" t="str">
        <f t="shared" si="182"/>
        <v>#REF!</v>
      </c>
      <c r="BK23" s="91">
        <f t="shared" si="183"/>
        <v>518.6095746</v>
      </c>
      <c r="BL23" s="91" t="str">
        <f t="shared" ref="BL23:BN23" si="235">$AF23*AU23*D$85</f>
        <v>#REF!</v>
      </c>
      <c r="BM23" s="91">
        <f t="shared" si="235"/>
        <v>135.30356</v>
      </c>
      <c r="BN23" s="91">
        <f t="shared" si="235"/>
        <v>125.3306472</v>
      </c>
      <c r="BO23" s="95">
        <f t="shared" ref="BO23:BO38" si="259">IF(AV23&gt;$C$91,$C$91*$E$91,IF(AV23&lt;$C$91,AV23*$E$91))</f>
        <v>55.98768</v>
      </c>
      <c r="BP23" s="95">
        <f t="shared" ref="BP23:BP27" si="260">IF(AW23&gt;$C$91,$C$91*$F$91,IF(AW23&lt;$C$91,AW23*$F$91))</f>
        <v>51.86095746</v>
      </c>
      <c r="BQ23" s="91" t="str">
        <f t="shared" si="186"/>
        <v>#REF!</v>
      </c>
      <c r="BR23" s="91">
        <f t="shared" si="54"/>
        <v>769.8306</v>
      </c>
      <c r="BS23" s="91">
        <f t="shared" si="187"/>
        <v>1231.69774</v>
      </c>
      <c r="BT23" s="91">
        <f t="shared" ref="BT23:BV23" si="236">IF($AG23=0,0,IF($AG23=1,D$48*AU23,IF($AG23=2,AU23*D$54,"Error in col x")))</f>
        <v>0</v>
      </c>
      <c r="BU23" s="91">
        <f t="shared" si="236"/>
        <v>0</v>
      </c>
      <c r="BV23" s="91">
        <f t="shared" si="236"/>
        <v>0</v>
      </c>
      <c r="BW23" s="91" t="str">
        <f t="shared" ref="BW23:BY23" si="237">SUM(BQ23,BT23)</f>
        <v>#REF!</v>
      </c>
      <c r="BX23" s="91">
        <f t="shared" si="237"/>
        <v>769.8306</v>
      </c>
      <c r="BY23" s="91">
        <f t="shared" si="237"/>
        <v>1231.69774</v>
      </c>
      <c r="BZ23" s="14"/>
      <c r="CA23" s="44" t="str">
        <f t="shared" ref="CA23:CB23" si="238">SUM(AU23,BW23)</f>
        <v>#REF!</v>
      </c>
      <c r="CB23" s="44">
        <f t="shared" si="238"/>
        <v>10101.1106</v>
      </c>
      <c r="CC23" s="69">
        <f t="shared" si="59"/>
        <v>90021180</v>
      </c>
      <c r="CD23" s="124">
        <f t="shared" si="60"/>
        <v>90022080</v>
      </c>
      <c r="CE23" s="124">
        <f t="shared" si="61"/>
        <v>90022380</v>
      </c>
      <c r="CF23" s="75">
        <f t="shared" ref="CF23:CM23" si="239">IF($CC23=CF$5,$AU23,0)</f>
        <v>0</v>
      </c>
      <c r="CG23" s="75" t="str">
        <f t="shared" si="239"/>
        <v>#REF!</v>
      </c>
      <c r="CH23" s="75">
        <f t="shared" si="239"/>
        <v>0</v>
      </c>
      <c r="CI23" s="75">
        <f t="shared" si="239"/>
        <v>0</v>
      </c>
      <c r="CJ23" s="75">
        <f t="shared" si="239"/>
        <v>0</v>
      </c>
      <c r="CK23" s="75">
        <f t="shared" si="239"/>
        <v>0</v>
      </c>
      <c r="CL23" s="75">
        <f t="shared" si="239"/>
        <v>0</v>
      </c>
      <c r="CM23" s="75">
        <f t="shared" si="239"/>
        <v>0</v>
      </c>
      <c r="CN23" s="75">
        <f t="shared" ref="CN23:CU23" si="240">IF($CC23=CN$5,$AV23,0)</f>
        <v>0</v>
      </c>
      <c r="CO23" s="75">
        <f t="shared" si="240"/>
        <v>9331.28</v>
      </c>
      <c r="CP23" s="75">
        <f t="shared" si="240"/>
        <v>0</v>
      </c>
      <c r="CQ23" s="75">
        <f t="shared" si="240"/>
        <v>0</v>
      </c>
      <c r="CR23" s="75">
        <f t="shared" si="240"/>
        <v>0</v>
      </c>
      <c r="CS23" s="75">
        <f t="shared" si="240"/>
        <v>0</v>
      </c>
      <c r="CT23" s="75">
        <f t="shared" si="240"/>
        <v>0</v>
      </c>
      <c r="CU23" s="75">
        <f t="shared" si="240"/>
        <v>0</v>
      </c>
      <c r="CV23" s="75">
        <f t="shared" ref="CV23:DC23" si="241">IF($CC23=CV$5,$AW23,0)</f>
        <v>0</v>
      </c>
      <c r="CW23" s="75">
        <f t="shared" si="241"/>
        <v>8643.492911</v>
      </c>
      <c r="CX23" s="75">
        <f t="shared" si="241"/>
        <v>0</v>
      </c>
      <c r="CY23" s="75">
        <f t="shared" si="241"/>
        <v>0</v>
      </c>
      <c r="CZ23" s="75">
        <f t="shared" si="241"/>
        <v>0</v>
      </c>
      <c r="DA23" s="75">
        <f t="shared" si="241"/>
        <v>0</v>
      </c>
      <c r="DB23" s="75">
        <f t="shared" si="241"/>
        <v>0</v>
      </c>
      <c r="DC23" s="75">
        <f t="shared" si="241"/>
        <v>0</v>
      </c>
      <c r="DD23" s="75">
        <f t="shared" ref="DD23:DI23" si="242">IF($CD23=DD$5,$BQ23,0)</f>
        <v>0</v>
      </c>
      <c r="DE23" s="75" t="str">
        <f t="shared" si="242"/>
        <v>#REF!</v>
      </c>
      <c r="DF23" s="75">
        <f t="shared" si="242"/>
        <v>0</v>
      </c>
      <c r="DG23" s="75">
        <f t="shared" si="242"/>
        <v>0</v>
      </c>
      <c r="DH23" s="75">
        <f t="shared" si="242"/>
        <v>0</v>
      </c>
      <c r="DI23" s="75">
        <f t="shared" si="242"/>
        <v>0</v>
      </c>
      <c r="DJ23" s="75">
        <f t="shared" ref="DJ23:DO23" si="243">IF($CE23=DJ$5,$BT23,0)</f>
        <v>0</v>
      </c>
      <c r="DK23" s="75">
        <f t="shared" si="243"/>
        <v>0</v>
      </c>
      <c r="DL23" s="75">
        <f t="shared" si="243"/>
        <v>0</v>
      </c>
      <c r="DM23" s="75">
        <f t="shared" si="243"/>
        <v>0</v>
      </c>
      <c r="DN23" s="75">
        <f t="shared" si="243"/>
        <v>0</v>
      </c>
      <c r="DO23" s="75">
        <f t="shared" si="243"/>
        <v>0</v>
      </c>
      <c r="DP23" s="75">
        <f t="shared" ref="DP23:DU23" si="244">IF($CD23=DP$5,$BR23,0)</f>
        <v>0</v>
      </c>
      <c r="DQ23" s="75">
        <f t="shared" si="244"/>
        <v>769.8306</v>
      </c>
      <c r="DR23" s="75">
        <f t="shared" si="244"/>
        <v>0</v>
      </c>
      <c r="DS23" s="75">
        <f t="shared" si="244"/>
        <v>0</v>
      </c>
      <c r="DT23" s="75">
        <f t="shared" si="244"/>
        <v>0</v>
      </c>
      <c r="DU23" s="75">
        <f t="shared" si="244"/>
        <v>0</v>
      </c>
      <c r="DV23" s="75">
        <f t="shared" ref="DV23:EA23" si="245">IF($CE23=DV$5,$BU23,0)</f>
        <v>0</v>
      </c>
      <c r="DW23" s="75">
        <f t="shared" si="245"/>
        <v>0</v>
      </c>
      <c r="DX23" s="75">
        <f t="shared" si="245"/>
        <v>0</v>
      </c>
      <c r="DY23" s="75">
        <f t="shared" si="245"/>
        <v>0</v>
      </c>
      <c r="DZ23" s="75">
        <f t="shared" si="245"/>
        <v>0</v>
      </c>
      <c r="EA23" s="75">
        <f t="shared" si="245"/>
        <v>0</v>
      </c>
      <c r="EB23" s="75">
        <f t="shared" ref="EB23:EG23" si="246">IF($CD23=EB$5,$BS23,0)</f>
        <v>0</v>
      </c>
      <c r="EC23" s="75">
        <f t="shared" si="246"/>
        <v>1231.69774</v>
      </c>
      <c r="ED23" s="75">
        <f t="shared" si="246"/>
        <v>0</v>
      </c>
      <c r="EE23" s="75">
        <f t="shared" si="246"/>
        <v>0</v>
      </c>
      <c r="EF23" s="75">
        <f t="shared" si="246"/>
        <v>0</v>
      </c>
      <c r="EG23" s="75">
        <f t="shared" si="246"/>
        <v>0</v>
      </c>
      <c r="EH23" s="75">
        <f t="shared" ref="EH23:EM23" si="247">IF($CE23=EH$5,$BV23,0)</f>
        <v>0</v>
      </c>
      <c r="EI23" s="75">
        <f t="shared" si="247"/>
        <v>0</v>
      </c>
      <c r="EJ23" s="75">
        <f t="shared" si="247"/>
        <v>0</v>
      </c>
      <c r="EK23" s="75">
        <f t="shared" si="247"/>
        <v>0</v>
      </c>
      <c r="EL23" s="75">
        <f t="shared" si="247"/>
        <v>0</v>
      </c>
      <c r="EM23" s="75">
        <f t="shared" si="247"/>
        <v>0</v>
      </c>
    </row>
    <row r="24" ht="18.0" customHeight="1">
      <c r="A24" s="18"/>
      <c r="B24" s="18"/>
      <c r="C24" s="126"/>
      <c r="D24" s="28"/>
      <c r="E24" s="41" t="str">
        <f t="shared" ref="E24:F24" si="248">IF($E$9=0,"per year", "per hour")</f>
        <v>per hour</v>
      </c>
      <c r="F24" s="41" t="str">
        <f t="shared" si="248"/>
        <v>per hour</v>
      </c>
      <c r="G24" s="18"/>
      <c r="H24" s="18"/>
      <c r="I24" s="18"/>
      <c r="J24" s="18"/>
      <c r="K24" s="18"/>
      <c r="L24" s="18"/>
      <c r="M24" s="18"/>
      <c r="N24" s="18"/>
      <c r="O24" s="18"/>
      <c r="P24" s="18" t="s">
        <v>131</v>
      </c>
      <c r="Q24" s="29" t="s">
        <v>87</v>
      </c>
      <c r="R24" s="28">
        <v>9003.0</v>
      </c>
      <c r="S24" s="28">
        <v>1.0</v>
      </c>
      <c r="T24" s="28">
        <v>180.0</v>
      </c>
      <c r="U24" s="18" t="s">
        <v>132</v>
      </c>
      <c r="V24" s="18" t="s">
        <v>133</v>
      </c>
      <c r="W24" s="71">
        <v>1.0</v>
      </c>
      <c r="X24" s="90">
        <v>30560.0</v>
      </c>
      <c r="Y24" s="77">
        <f t="shared" ref="Y24:Y27" si="273">IF(X24&gt;1,ABS(ROUND(($Y$5-X24)/365.25,1))," ")</f>
        <v>31.8</v>
      </c>
      <c r="Z24" s="77"/>
      <c r="AA24" s="28">
        <v>27.0</v>
      </c>
      <c r="AB24" s="28">
        <v>27.0</v>
      </c>
      <c r="AC24" s="28">
        <v>40.0</v>
      </c>
      <c r="AD24" s="92">
        <v>52.0</v>
      </c>
      <c r="AE24" s="28">
        <v>1.0</v>
      </c>
      <c r="AF24" s="28">
        <v>1.0</v>
      </c>
      <c r="AG24" s="28">
        <v>1.0</v>
      </c>
      <c r="AH24" s="28">
        <v>1.0</v>
      </c>
      <c r="AI24" s="28">
        <v>2.0</v>
      </c>
      <c r="AJ24" s="28">
        <v>1.0</v>
      </c>
      <c r="AK24" s="3"/>
      <c r="AL24" s="40" t="s">
        <v>83</v>
      </c>
      <c r="AM24" s="28"/>
      <c r="AN24" s="3"/>
      <c r="AO24" s="84" t="str">
        <f t="shared" si="172"/>
        <v>#REF!</v>
      </c>
      <c r="AP24" s="85" t="str">
        <f t="shared" ref="AP24:AQ24" si="249">AV24-AU24</f>
        <v>#REF!</v>
      </c>
      <c r="AQ24" s="85">
        <f t="shared" si="249"/>
        <v>862.07732</v>
      </c>
      <c r="AR24" s="85" t="str">
        <f t="shared" si="174"/>
        <v>#REF!</v>
      </c>
      <c r="AS24" s="84">
        <f t="shared" ref="AS24:AS31" si="275">VLOOKUP(AA24,$C$109:$G$234,3)</f>
        <v>18.8649</v>
      </c>
      <c r="AT24" s="84">
        <f t="shared" si="175"/>
        <v>19.27936025</v>
      </c>
      <c r="AU24" s="94" t="str">
        <f t="shared" si="250"/>
        <v>#REF!</v>
      </c>
      <c r="AV24" s="94">
        <f t="shared" si="251"/>
        <v>39238.992</v>
      </c>
      <c r="AW24" s="94">
        <f t="shared" si="252"/>
        <v>40101.06932</v>
      </c>
      <c r="AX24" s="94">
        <f t="shared" si="253"/>
        <v>15131.3184</v>
      </c>
      <c r="AY24" s="94">
        <f t="shared" si="254"/>
        <v>15822.54454</v>
      </c>
      <c r="AZ24" s="94">
        <f t="shared" si="255"/>
        <v>17088.3481</v>
      </c>
      <c r="BA24" s="91">
        <f t="shared" ref="BA24:BC24" si="256">$W24*D$82*$AJ24</f>
        <v>250</v>
      </c>
      <c r="BB24" s="91">
        <f t="shared" si="256"/>
        <v>250</v>
      </c>
      <c r="BC24" s="91">
        <f t="shared" si="256"/>
        <v>250</v>
      </c>
      <c r="BD24" s="91" t="str">
        <f t="shared" ref="BD24:BF24" si="257">IF(AU24&gt;=D$43,D$43/1000*D$42*$AE24,IF(MOD(AU24,1000)&gt;0.1,$AE24*D$42*(ABS(AU24/1000)+1),$AE24*D$42*ABS(AU24/1000)))</f>
        <v>#REF!</v>
      </c>
      <c r="BE24" s="91">
        <f t="shared" si="257"/>
        <v>219.7048963</v>
      </c>
      <c r="BF24" s="91">
        <f t="shared" si="257"/>
        <v>224.4118385</v>
      </c>
      <c r="BG24" s="91" t="str">
        <f t="shared" si="180"/>
        <v>#REF!</v>
      </c>
      <c r="BH24" s="91">
        <f t="shared" si="46"/>
        <v>2432.817504</v>
      </c>
      <c r="BI24" s="91">
        <f t="shared" si="181"/>
        <v>2486.266298</v>
      </c>
      <c r="BJ24" s="91" t="str">
        <f t="shared" si="182"/>
        <v>#REF!</v>
      </c>
      <c r="BK24" s="91">
        <f t="shared" si="183"/>
        <v>2406.064159</v>
      </c>
      <c r="BL24" s="91" t="str">
        <f t="shared" ref="BL24:BN24" si="258">$AF24*AU24*D$85</f>
        <v>#REF!</v>
      </c>
      <c r="BM24" s="91">
        <f t="shared" si="258"/>
        <v>568.965384</v>
      </c>
      <c r="BN24" s="91">
        <f t="shared" si="258"/>
        <v>581.4655051</v>
      </c>
      <c r="BO24" s="95">
        <f t="shared" si="259"/>
        <v>72</v>
      </c>
      <c r="BP24" s="95">
        <f t="shared" si="260"/>
        <v>72</v>
      </c>
      <c r="BQ24" s="91" t="str">
        <f t="shared" si="186"/>
        <v>#REF!</v>
      </c>
      <c r="BR24" s="91">
        <f t="shared" si="54"/>
        <v>19366.03232</v>
      </c>
      <c r="BS24" s="91">
        <f t="shared" si="187"/>
        <v>23108.5559</v>
      </c>
      <c r="BT24" s="91" t="str">
        <f t="shared" ref="BT24:BV24" si="261">IF($AG24=0,0,IF($AG24=1,D$48*AU24,IF($AG24=2,AU24*D$54,"Error in col x")))</f>
        <v>#REF!</v>
      </c>
      <c r="BU24" s="91">
        <f t="shared" si="261"/>
        <v>2746.72944</v>
      </c>
      <c r="BV24" s="91">
        <f t="shared" si="261"/>
        <v>2807.074852</v>
      </c>
      <c r="BW24" s="91" t="str">
        <f t="shared" ref="BW24:BY24" si="262">SUM(BQ24,BT24)</f>
        <v>#REF!</v>
      </c>
      <c r="BX24" s="91">
        <f t="shared" si="262"/>
        <v>22112.76176</v>
      </c>
      <c r="BY24" s="91">
        <f t="shared" si="262"/>
        <v>25915.63075</v>
      </c>
      <c r="BZ24" s="14"/>
      <c r="CA24" s="44" t="str">
        <f t="shared" ref="CA24:CB24" si="263">SUM(AU24,BW24)</f>
        <v>#REF!</v>
      </c>
      <c r="CB24" s="44">
        <f t="shared" si="263"/>
        <v>61351.75376</v>
      </c>
      <c r="CC24" s="69">
        <f t="shared" si="59"/>
        <v>90031180</v>
      </c>
      <c r="CD24" s="69">
        <f t="shared" si="60"/>
        <v>90032080</v>
      </c>
      <c r="CE24" s="69">
        <f t="shared" si="61"/>
        <v>90032380</v>
      </c>
      <c r="CF24" s="75">
        <f t="shared" ref="CF24:CM24" si="264">IF($CC24=CF$5,$AU24,0)</f>
        <v>0</v>
      </c>
      <c r="CG24" s="75">
        <f t="shared" si="264"/>
        <v>0</v>
      </c>
      <c r="CH24" s="75">
        <f t="shared" si="264"/>
        <v>0</v>
      </c>
      <c r="CI24" s="75" t="str">
        <f t="shared" si="264"/>
        <v>#REF!</v>
      </c>
      <c r="CJ24" s="75">
        <f t="shared" si="264"/>
        <v>0</v>
      </c>
      <c r="CK24" s="75">
        <f t="shared" si="264"/>
        <v>0</v>
      </c>
      <c r="CL24" s="75">
        <f t="shared" si="264"/>
        <v>0</v>
      </c>
      <c r="CM24" s="75">
        <f t="shared" si="264"/>
        <v>0</v>
      </c>
      <c r="CN24" s="75">
        <f t="shared" ref="CN24:CU24" si="265">IF($CC24=CN$5,$AV24,0)</f>
        <v>0</v>
      </c>
      <c r="CO24" s="75">
        <f t="shared" si="265"/>
        <v>0</v>
      </c>
      <c r="CP24" s="75">
        <f t="shared" si="265"/>
        <v>0</v>
      </c>
      <c r="CQ24" s="75">
        <f t="shared" si="265"/>
        <v>39238.992</v>
      </c>
      <c r="CR24" s="75">
        <f t="shared" si="265"/>
        <v>0</v>
      </c>
      <c r="CS24" s="75">
        <f t="shared" si="265"/>
        <v>0</v>
      </c>
      <c r="CT24" s="75">
        <f t="shared" si="265"/>
        <v>0</v>
      </c>
      <c r="CU24" s="75">
        <f t="shared" si="265"/>
        <v>0</v>
      </c>
      <c r="CV24" s="75">
        <f t="shared" ref="CV24:DC24" si="266">IF($CC24=CV$5,$AW24,0)</f>
        <v>0</v>
      </c>
      <c r="CW24" s="75">
        <f t="shared" si="266"/>
        <v>0</v>
      </c>
      <c r="CX24" s="75">
        <f t="shared" si="266"/>
        <v>0</v>
      </c>
      <c r="CY24" s="75">
        <f t="shared" si="266"/>
        <v>40101.06932</v>
      </c>
      <c r="CZ24" s="75">
        <f t="shared" si="266"/>
        <v>0</v>
      </c>
      <c r="DA24" s="75">
        <f t="shared" si="266"/>
        <v>0</v>
      </c>
      <c r="DB24" s="75">
        <f t="shared" si="266"/>
        <v>0</v>
      </c>
      <c r="DC24" s="75">
        <f t="shared" si="266"/>
        <v>0</v>
      </c>
      <c r="DD24" s="75">
        <f t="shared" ref="DD24:DI24" si="267">IF($CD24=DD$5,$BQ24,0)</f>
        <v>0</v>
      </c>
      <c r="DE24" s="75">
        <f t="shared" si="267"/>
        <v>0</v>
      </c>
      <c r="DF24" s="75">
        <f t="shared" si="267"/>
        <v>0</v>
      </c>
      <c r="DG24" s="75" t="str">
        <f t="shared" si="267"/>
        <v>#REF!</v>
      </c>
      <c r="DH24" s="75">
        <f t="shared" si="267"/>
        <v>0</v>
      </c>
      <c r="DI24" s="75">
        <f t="shared" si="267"/>
        <v>0</v>
      </c>
      <c r="DJ24" s="75">
        <f t="shared" ref="DJ24:DO24" si="268">IF($CE24=DJ$5,$BT24,0)</f>
        <v>0</v>
      </c>
      <c r="DK24" s="75">
        <f t="shared" si="268"/>
        <v>0</v>
      </c>
      <c r="DL24" s="75">
        <f t="shared" si="268"/>
        <v>0</v>
      </c>
      <c r="DM24" s="75" t="str">
        <f t="shared" si="268"/>
        <v>#REF!</v>
      </c>
      <c r="DN24" s="75">
        <f t="shared" si="268"/>
        <v>0</v>
      </c>
      <c r="DO24" s="75">
        <f t="shared" si="268"/>
        <v>0</v>
      </c>
      <c r="DP24" s="75">
        <f t="shared" ref="DP24:DU24" si="269">IF($CD24=DP$5,$BR24,0)</f>
        <v>0</v>
      </c>
      <c r="DQ24" s="75">
        <f t="shared" si="269"/>
        <v>0</v>
      </c>
      <c r="DR24" s="75">
        <f t="shared" si="269"/>
        <v>0</v>
      </c>
      <c r="DS24" s="75">
        <f t="shared" si="269"/>
        <v>19366.03232</v>
      </c>
      <c r="DT24" s="75">
        <f t="shared" si="269"/>
        <v>0</v>
      </c>
      <c r="DU24" s="75">
        <f t="shared" si="269"/>
        <v>0</v>
      </c>
      <c r="DV24" s="75">
        <f t="shared" ref="DV24:EA24" si="270">IF($CE24=DV$5,$BU24,0)</f>
        <v>0</v>
      </c>
      <c r="DW24" s="75">
        <f t="shared" si="270"/>
        <v>0</v>
      </c>
      <c r="DX24" s="75">
        <f t="shared" si="270"/>
        <v>0</v>
      </c>
      <c r="DY24" s="75">
        <f t="shared" si="270"/>
        <v>2746.72944</v>
      </c>
      <c r="DZ24" s="75">
        <f t="shared" si="270"/>
        <v>0</v>
      </c>
      <c r="EA24" s="75">
        <f t="shared" si="270"/>
        <v>0</v>
      </c>
      <c r="EB24" s="75">
        <f t="shared" ref="EB24:EG24" si="271">IF($CD24=EB$5,$BS24,0)</f>
        <v>0</v>
      </c>
      <c r="EC24" s="75">
        <f t="shared" si="271"/>
        <v>0</v>
      </c>
      <c r="ED24" s="75">
        <f t="shared" si="271"/>
        <v>0</v>
      </c>
      <c r="EE24" s="75">
        <f t="shared" si="271"/>
        <v>23108.5559</v>
      </c>
      <c r="EF24" s="75">
        <f t="shared" si="271"/>
        <v>0</v>
      </c>
      <c r="EG24" s="75">
        <f t="shared" si="271"/>
        <v>0</v>
      </c>
      <c r="EH24" s="75">
        <f t="shared" ref="EH24:EM24" si="272">IF($CE24=EH$5,$BV24,0)</f>
        <v>0</v>
      </c>
      <c r="EI24" s="75">
        <f t="shared" si="272"/>
        <v>0</v>
      </c>
      <c r="EJ24" s="75">
        <f t="shared" si="272"/>
        <v>0</v>
      </c>
      <c r="EK24" s="75">
        <f t="shared" si="272"/>
        <v>2807.074852</v>
      </c>
      <c r="EL24" s="75">
        <f t="shared" si="272"/>
        <v>0</v>
      </c>
      <c r="EM24" s="75">
        <f t="shared" si="272"/>
        <v>0</v>
      </c>
    </row>
    <row r="25" ht="18.75" customHeight="1">
      <c r="A25" s="18"/>
      <c r="B25" s="18" t="s">
        <v>134</v>
      </c>
      <c r="C25" s="126"/>
      <c r="D25" s="28"/>
      <c r="E25" s="28"/>
      <c r="F25" s="28"/>
      <c r="G25" s="18"/>
      <c r="H25" s="18"/>
      <c r="I25" s="18"/>
      <c r="J25" s="18"/>
      <c r="K25" s="18"/>
      <c r="L25" s="18"/>
      <c r="M25" s="18"/>
      <c r="N25" s="18"/>
      <c r="O25" s="18"/>
      <c r="P25" s="18" t="s">
        <v>131</v>
      </c>
      <c r="Q25" s="29" t="s">
        <v>87</v>
      </c>
      <c r="R25" s="28">
        <v>9003.0</v>
      </c>
      <c r="S25" s="28">
        <v>1.0</v>
      </c>
      <c r="T25" s="28">
        <v>180.0</v>
      </c>
      <c r="U25" s="18" t="s">
        <v>135</v>
      </c>
      <c r="V25" s="18" t="s">
        <v>121</v>
      </c>
      <c r="W25" s="71">
        <v>1.0</v>
      </c>
      <c r="X25" s="90">
        <v>35296.0</v>
      </c>
      <c r="Y25" s="77">
        <f t="shared" si="273"/>
        <v>18.9</v>
      </c>
      <c r="Z25" s="77"/>
      <c r="AA25" s="28">
        <v>109.0</v>
      </c>
      <c r="AB25" s="28">
        <v>109.0</v>
      </c>
      <c r="AC25" s="28">
        <v>40.0</v>
      </c>
      <c r="AD25" s="92">
        <v>52.0</v>
      </c>
      <c r="AE25" s="28">
        <v>1.0</v>
      </c>
      <c r="AF25" s="28">
        <v>1.0</v>
      </c>
      <c r="AG25" s="28">
        <v>0.0</v>
      </c>
      <c r="AH25" s="28">
        <v>1.0</v>
      </c>
      <c r="AI25" s="28">
        <v>1.0</v>
      </c>
      <c r="AJ25" s="28">
        <v>1.0</v>
      </c>
      <c r="AK25" s="3"/>
      <c r="AL25" s="19" t="s">
        <v>9</v>
      </c>
      <c r="AM25" s="28"/>
      <c r="AN25" s="3"/>
      <c r="AO25" s="84" t="str">
        <f t="shared" si="172"/>
        <v>#REF!</v>
      </c>
      <c r="AP25" s="85" t="str">
        <f t="shared" ref="AP25:AQ25" si="274">AV25-AU25</f>
        <v>#REF!</v>
      </c>
      <c r="AQ25" s="85">
        <f t="shared" si="274"/>
        <v>1197.59055</v>
      </c>
      <c r="AR25" s="85" t="str">
        <f t="shared" si="174"/>
        <v>#REF!</v>
      </c>
      <c r="AS25" s="84">
        <f t="shared" si="275"/>
        <v>19.729275</v>
      </c>
      <c r="AT25" s="84">
        <f t="shared" si="175"/>
        <v>20.30503969</v>
      </c>
      <c r="AU25" s="94" t="str">
        <f t="shared" si="250"/>
        <v>#REF!</v>
      </c>
      <c r="AV25" s="94">
        <f t="shared" si="251"/>
        <v>41036.892</v>
      </c>
      <c r="AW25" s="94">
        <f t="shared" si="252"/>
        <v>42234.48255</v>
      </c>
      <c r="AX25" s="94">
        <f t="shared" si="253"/>
        <v>6713.6256</v>
      </c>
      <c r="AY25" s="94">
        <f t="shared" si="254"/>
        <v>7020.316224</v>
      </c>
      <c r="AZ25" s="94">
        <f t="shared" si="255"/>
        <v>7581.941522</v>
      </c>
      <c r="BA25" s="91">
        <f t="shared" ref="BA25:BC25" si="276">$W25*D$82*$AJ25</f>
        <v>250</v>
      </c>
      <c r="BB25" s="91">
        <f t="shared" si="276"/>
        <v>250</v>
      </c>
      <c r="BC25" s="91">
        <f t="shared" si="276"/>
        <v>250</v>
      </c>
      <c r="BD25" s="91" t="str">
        <f t="shared" ref="BD25:BF25" si="277">IF(AU25&gt;=D$43,D$43/1000*D$42*$AE25,IF(MOD(AU25,1000)&gt;0.1,$AE25*D$42*(ABS(AU25/1000)+1),$AE25*D$42*ABS(AU25/1000)))</f>
        <v>#REF!</v>
      </c>
      <c r="BE25" s="91">
        <f t="shared" si="277"/>
        <v>229.5214303</v>
      </c>
      <c r="BF25" s="91">
        <f t="shared" si="277"/>
        <v>236.0602747</v>
      </c>
      <c r="BG25" s="91" t="str">
        <f t="shared" si="180"/>
        <v>#REF!</v>
      </c>
      <c r="BH25" s="91">
        <f t="shared" si="46"/>
        <v>2544.287304</v>
      </c>
      <c r="BI25" s="91">
        <f t="shared" si="181"/>
        <v>2618.537918</v>
      </c>
      <c r="BJ25" s="91" t="str">
        <f t="shared" si="182"/>
        <v>#REF!</v>
      </c>
      <c r="BK25" s="91">
        <f t="shared" si="183"/>
        <v>2534.068953</v>
      </c>
      <c r="BL25" s="91" t="str">
        <f t="shared" ref="BL25:BN25" si="278">$AF25*AU25*D$85</f>
        <v>#REF!</v>
      </c>
      <c r="BM25" s="91">
        <f t="shared" si="278"/>
        <v>595.034934</v>
      </c>
      <c r="BN25" s="91">
        <f t="shared" si="278"/>
        <v>612.399997</v>
      </c>
      <c r="BO25" s="95">
        <f t="shared" si="259"/>
        <v>72</v>
      </c>
      <c r="BP25" s="95">
        <f t="shared" si="260"/>
        <v>72</v>
      </c>
      <c r="BQ25" s="91" t="str">
        <f t="shared" si="186"/>
        <v>#REF!</v>
      </c>
      <c r="BR25" s="91">
        <f t="shared" si="54"/>
        <v>10711.15989</v>
      </c>
      <c r="BS25" s="91">
        <f t="shared" si="187"/>
        <v>13905.00866</v>
      </c>
      <c r="BT25" s="91">
        <f t="shared" ref="BT25:BV25" si="279">IF($AG25=0,0,IF($AG25=1,D$48*AU25,IF($AG25=2,AU25*D$54,"Error in col x")))</f>
        <v>0</v>
      </c>
      <c r="BU25" s="91">
        <f t="shared" si="279"/>
        <v>0</v>
      </c>
      <c r="BV25" s="91">
        <f t="shared" si="279"/>
        <v>0</v>
      </c>
      <c r="BW25" s="91" t="str">
        <f t="shared" ref="BW25:BY25" si="280">SUM(BQ25,BT25)</f>
        <v>#REF!</v>
      </c>
      <c r="BX25" s="91">
        <f t="shared" si="280"/>
        <v>10711.15989</v>
      </c>
      <c r="BY25" s="91">
        <f t="shared" si="280"/>
        <v>13905.00866</v>
      </c>
      <c r="BZ25" s="14"/>
      <c r="CA25" s="44" t="str">
        <f t="shared" ref="CA25:CB25" si="281">SUM(AU25,BW25)</f>
        <v>#REF!</v>
      </c>
      <c r="CB25" s="44">
        <f t="shared" si="281"/>
        <v>51748.05189</v>
      </c>
      <c r="CC25" s="69">
        <f t="shared" si="59"/>
        <v>90031180</v>
      </c>
      <c r="CD25" s="69">
        <f t="shared" si="60"/>
        <v>90032080</v>
      </c>
      <c r="CE25" s="69">
        <f t="shared" si="61"/>
        <v>90032380</v>
      </c>
      <c r="CF25" s="75">
        <f t="shared" ref="CF25:CM25" si="282">IF($CC25=CF$5,$AU25,0)</f>
        <v>0</v>
      </c>
      <c r="CG25" s="75">
        <f t="shared" si="282"/>
        <v>0</v>
      </c>
      <c r="CH25" s="75">
        <f t="shared" si="282"/>
        <v>0</v>
      </c>
      <c r="CI25" s="75" t="str">
        <f t="shared" si="282"/>
        <v>#REF!</v>
      </c>
      <c r="CJ25" s="75">
        <f t="shared" si="282"/>
        <v>0</v>
      </c>
      <c r="CK25" s="75">
        <f t="shared" si="282"/>
        <v>0</v>
      </c>
      <c r="CL25" s="75">
        <f t="shared" si="282"/>
        <v>0</v>
      </c>
      <c r="CM25" s="75">
        <f t="shared" si="282"/>
        <v>0</v>
      </c>
      <c r="CN25" s="75">
        <f t="shared" ref="CN25:CU25" si="283">IF($CC25=CN$5,$AV25,0)</f>
        <v>0</v>
      </c>
      <c r="CO25" s="75">
        <f t="shared" si="283"/>
        <v>0</v>
      </c>
      <c r="CP25" s="75">
        <f t="shared" si="283"/>
        <v>0</v>
      </c>
      <c r="CQ25" s="75">
        <f t="shared" si="283"/>
        <v>41036.892</v>
      </c>
      <c r="CR25" s="75">
        <f t="shared" si="283"/>
        <v>0</v>
      </c>
      <c r="CS25" s="75">
        <f t="shared" si="283"/>
        <v>0</v>
      </c>
      <c r="CT25" s="75">
        <f t="shared" si="283"/>
        <v>0</v>
      </c>
      <c r="CU25" s="75">
        <f t="shared" si="283"/>
        <v>0</v>
      </c>
      <c r="CV25" s="75">
        <f t="shared" ref="CV25:DC25" si="284">IF($CC25=CV$5,$AW25,0)</f>
        <v>0</v>
      </c>
      <c r="CW25" s="75">
        <f t="shared" si="284"/>
        <v>0</v>
      </c>
      <c r="CX25" s="75">
        <f t="shared" si="284"/>
        <v>0</v>
      </c>
      <c r="CY25" s="75">
        <f t="shared" si="284"/>
        <v>42234.48255</v>
      </c>
      <c r="CZ25" s="75">
        <f t="shared" si="284"/>
        <v>0</v>
      </c>
      <c r="DA25" s="75">
        <f t="shared" si="284"/>
        <v>0</v>
      </c>
      <c r="DB25" s="75">
        <f t="shared" si="284"/>
        <v>0</v>
      </c>
      <c r="DC25" s="75">
        <f t="shared" si="284"/>
        <v>0</v>
      </c>
      <c r="DD25" s="75">
        <f t="shared" ref="DD25:DI25" si="285">IF($CD25=DD$5,$BQ25,0)</f>
        <v>0</v>
      </c>
      <c r="DE25" s="75">
        <f t="shared" si="285"/>
        <v>0</v>
      </c>
      <c r="DF25" s="75">
        <f t="shared" si="285"/>
        <v>0</v>
      </c>
      <c r="DG25" s="75" t="str">
        <f t="shared" si="285"/>
        <v>#REF!</v>
      </c>
      <c r="DH25" s="75">
        <f t="shared" si="285"/>
        <v>0</v>
      </c>
      <c r="DI25" s="75">
        <f t="shared" si="285"/>
        <v>0</v>
      </c>
      <c r="DJ25" s="75">
        <f t="shared" ref="DJ25:DO25" si="286">IF($CE25=DJ$5,$BT25,0)</f>
        <v>0</v>
      </c>
      <c r="DK25" s="75">
        <f t="shared" si="286"/>
        <v>0</v>
      </c>
      <c r="DL25" s="75">
        <f t="shared" si="286"/>
        <v>0</v>
      </c>
      <c r="DM25" s="75">
        <f t="shared" si="286"/>
        <v>0</v>
      </c>
      <c r="DN25" s="75">
        <f t="shared" si="286"/>
        <v>0</v>
      </c>
      <c r="DO25" s="75">
        <f t="shared" si="286"/>
        <v>0</v>
      </c>
      <c r="DP25" s="75">
        <f t="shared" ref="DP25:DU25" si="287">IF($CD25=DP$5,$BR25,0)</f>
        <v>0</v>
      </c>
      <c r="DQ25" s="75">
        <f t="shared" si="287"/>
        <v>0</v>
      </c>
      <c r="DR25" s="75">
        <f t="shared" si="287"/>
        <v>0</v>
      </c>
      <c r="DS25" s="75">
        <f t="shared" si="287"/>
        <v>10711.15989</v>
      </c>
      <c r="DT25" s="75">
        <f t="shared" si="287"/>
        <v>0</v>
      </c>
      <c r="DU25" s="75">
        <f t="shared" si="287"/>
        <v>0</v>
      </c>
      <c r="DV25" s="75">
        <f t="shared" ref="DV25:EA25" si="288">IF($CE25=DV$5,$BU25,0)</f>
        <v>0</v>
      </c>
      <c r="DW25" s="75">
        <f t="shared" si="288"/>
        <v>0</v>
      </c>
      <c r="DX25" s="75">
        <f t="shared" si="288"/>
        <v>0</v>
      </c>
      <c r="DY25" s="75">
        <f t="shared" si="288"/>
        <v>0</v>
      </c>
      <c r="DZ25" s="75">
        <f t="shared" si="288"/>
        <v>0</v>
      </c>
      <c r="EA25" s="75">
        <f t="shared" si="288"/>
        <v>0</v>
      </c>
      <c r="EB25" s="75">
        <f t="shared" ref="EB25:EG25" si="289">IF($CD25=EB$5,$BS25,0)</f>
        <v>0</v>
      </c>
      <c r="EC25" s="75">
        <f t="shared" si="289"/>
        <v>0</v>
      </c>
      <c r="ED25" s="75">
        <f t="shared" si="289"/>
        <v>0</v>
      </c>
      <c r="EE25" s="75">
        <f t="shared" si="289"/>
        <v>13905.00866</v>
      </c>
      <c r="EF25" s="75">
        <f t="shared" si="289"/>
        <v>0</v>
      </c>
      <c r="EG25" s="75">
        <f t="shared" si="289"/>
        <v>0</v>
      </c>
      <c r="EH25" s="75">
        <f t="shared" ref="EH25:EM25" si="290">IF($CE25=EH$5,$BV25,0)</f>
        <v>0</v>
      </c>
      <c r="EI25" s="75">
        <f t="shared" si="290"/>
        <v>0</v>
      </c>
      <c r="EJ25" s="75">
        <f t="shared" si="290"/>
        <v>0</v>
      </c>
      <c r="EK25" s="75">
        <f t="shared" si="290"/>
        <v>0</v>
      </c>
      <c r="EL25" s="75">
        <f t="shared" si="290"/>
        <v>0</v>
      </c>
      <c r="EM25" s="75">
        <f t="shared" si="290"/>
        <v>0</v>
      </c>
    </row>
    <row r="26" ht="18.0" customHeight="1">
      <c r="A26" s="18"/>
      <c r="B26" s="18" t="s">
        <v>136</v>
      </c>
      <c r="C26" s="18"/>
      <c r="D26" s="28"/>
      <c r="E26" s="28"/>
      <c r="F26" s="28"/>
      <c r="G26" s="18"/>
      <c r="H26" s="18"/>
      <c r="I26" s="18"/>
      <c r="J26" s="18"/>
      <c r="K26" s="18"/>
      <c r="L26" s="18"/>
      <c r="M26" s="18"/>
      <c r="N26" s="18"/>
      <c r="O26" s="18"/>
      <c r="P26" s="18" t="s">
        <v>131</v>
      </c>
      <c r="Q26" s="29" t="s">
        <v>87</v>
      </c>
      <c r="R26" s="28">
        <v>9003.0</v>
      </c>
      <c r="S26" s="28">
        <v>1.0</v>
      </c>
      <c r="T26" s="28">
        <v>180.0</v>
      </c>
      <c r="U26" s="18" t="s">
        <v>137</v>
      </c>
      <c r="V26" s="18" t="s">
        <v>138</v>
      </c>
      <c r="W26" s="71">
        <v>1.0</v>
      </c>
      <c r="X26" s="90">
        <v>41381.0</v>
      </c>
      <c r="Y26" s="77">
        <f t="shared" si="273"/>
        <v>2.2</v>
      </c>
      <c r="Z26" s="77"/>
      <c r="AA26" s="28">
        <v>32.0</v>
      </c>
      <c r="AB26" s="28">
        <v>33.0</v>
      </c>
      <c r="AC26" s="28">
        <v>40.0</v>
      </c>
      <c r="AD26" s="92">
        <v>52.0</v>
      </c>
      <c r="AE26" s="28">
        <v>0.0</v>
      </c>
      <c r="AF26" s="28">
        <v>1.0</v>
      </c>
      <c r="AG26" s="28">
        <v>2.0</v>
      </c>
      <c r="AH26" s="28">
        <v>1.0</v>
      </c>
      <c r="AI26" s="28">
        <v>2.0</v>
      </c>
      <c r="AJ26" s="28">
        <v>0.0</v>
      </c>
      <c r="AK26" s="3"/>
      <c r="AL26" s="19" t="s">
        <v>90</v>
      </c>
      <c r="AM26" s="28"/>
      <c r="AN26" s="3"/>
      <c r="AO26" s="84" t="str">
        <f t="shared" si="172"/>
        <v>#REF!</v>
      </c>
      <c r="AP26" s="85" t="str">
        <f t="shared" ref="AP26:AQ26" si="291">AV26-AU26</f>
        <v>#REF!</v>
      </c>
      <c r="AQ26" s="85">
        <f t="shared" si="291"/>
        <v>998.47943</v>
      </c>
      <c r="AR26" s="85" t="str">
        <f t="shared" si="174"/>
        <v>#REF!</v>
      </c>
      <c r="AS26" s="84">
        <f t="shared" si="275"/>
        <v>17.617675</v>
      </c>
      <c r="AT26" s="84">
        <f t="shared" si="175"/>
        <v>18.09771319</v>
      </c>
      <c r="AU26" s="94" t="str">
        <f t="shared" si="250"/>
        <v>#REF!</v>
      </c>
      <c r="AV26" s="94">
        <f t="shared" si="251"/>
        <v>36644.764</v>
      </c>
      <c r="AW26" s="94">
        <f t="shared" si="252"/>
        <v>37643.24343</v>
      </c>
      <c r="AX26" s="94">
        <f t="shared" si="253"/>
        <v>15131.3184</v>
      </c>
      <c r="AY26" s="94">
        <f t="shared" si="254"/>
        <v>15822.54454</v>
      </c>
      <c r="AZ26" s="94">
        <f t="shared" si="255"/>
        <v>17088.3481</v>
      </c>
      <c r="BA26" s="91">
        <f t="shared" ref="BA26:BC26" si="292">$W26*D$82*$AJ26</f>
        <v>0</v>
      </c>
      <c r="BB26" s="91">
        <f t="shared" si="292"/>
        <v>0</v>
      </c>
      <c r="BC26" s="91">
        <f t="shared" si="292"/>
        <v>0</v>
      </c>
      <c r="BD26" s="91" t="str">
        <f t="shared" ref="BD26:BF26" si="293">IF(AU26&gt;=D$43,D$43/1000*D$42*$AE26,IF(MOD(AU26,1000)&gt;0.1,$AE26*D$42*(ABS(AU26/1000)+1),$AE26*D$42*ABS(AU26/1000)))</f>
        <v>#REF!</v>
      </c>
      <c r="BE26" s="91">
        <f t="shared" si="293"/>
        <v>0</v>
      </c>
      <c r="BF26" s="91">
        <f t="shared" si="293"/>
        <v>0</v>
      </c>
      <c r="BG26" s="91" t="str">
        <f t="shared" si="180"/>
        <v>#REF!</v>
      </c>
      <c r="BH26" s="91">
        <f t="shared" si="46"/>
        <v>2271.975368</v>
      </c>
      <c r="BI26" s="91">
        <f t="shared" si="181"/>
        <v>2333.881093</v>
      </c>
      <c r="BJ26" s="91" t="str">
        <f t="shared" si="182"/>
        <v>#REF!</v>
      </c>
      <c r="BK26" s="91">
        <f t="shared" si="183"/>
        <v>2258.594606</v>
      </c>
      <c r="BL26" s="91" t="str">
        <f t="shared" ref="BL26:BN26" si="294">$AF26*AU26*D$85</f>
        <v>#REF!</v>
      </c>
      <c r="BM26" s="91">
        <f t="shared" si="294"/>
        <v>531.349078</v>
      </c>
      <c r="BN26" s="91">
        <f t="shared" si="294"/>
        <v>545.8270297</v>
      </c>
      <c r="BO26" s="95">
        <f t="shared" si="259"/>
        <v>72</v>
      </c>
      <c r="BP26" s="95">
        <f t="shared" si="260"/>
        <v>72</v>
      </c>
      <c r="BQ26" s="91" t="str">
        <f t="shared" si="186"/>
        <v>#REF!</v>
      </c>
      <c r="BR26" s="91">
        <f t="shared" si="54"/>
        <v>18697.86898</v>
      </c>
      <c r="BS26" s="91">
        <f t="shared" si="187"/>
        <v>22298.65083</v>
      </c>
      <c r="BT26" s="91" t="str">
        <f t="shared" ref="BT26:BV26" si="295">IF($AG26=0,0,IF($AG26=1,D$48*AU26,IF($AG26=2,AU26*D$54,"Error in col x")))</f>
        <v>#REF!</v>
      </c>
      <c r="BU26" s="91">
        <f t="shared" si="295"/>
        <v>732.89528</v>
      </c>
      <c r="BV26" s="91">
        <f t="shared" si="295"/>
        <v>752.8648686</v>
      </c>
      <c r="BW26" s="91" t="str">
        <f t="shared" ref="BW26:BY26" si="296">SUM(BQ26,BT26)</f>
        <v>#REF!</v>
      </c>
      <c r="BX26" s="91">
        <f t="shared" si="296"/>
        <v>19430.76426</v>
      </c>
      <c r="BY26" s="91">
        <f t="shared" si="296"/>
        <v>23051.5157</v>
      </c>
      <c r="BZ26" s="14"/>
      <c r="CA26" s="44" t="str">
        <f t="shared" ref="CA26:CB26" si="297">SUM(AU26,BW26)</f>
        <v>#REF!</v>
      </c>
      <c r="CB26" s="44">
        <f t="shared" si="297"/>
        <v>56075.52826</v>
      </c>
      <c r="CC26" s="69">
        <f t="shared" si="59"/>
        <v>90031180</v>
      </c>
      <c r="CD26" s="69">
        <f t="shared" si="60"/>
        <v>90032080</v>
      </c>
      <c r="CE26" s="69">
        <f t="shared" si="61"/>
        <v>90032380</v>
      </c>
      <c r="CF26" s="75">
        <f t="shared" ref="CF26:CM26" si="298">IF($CC26=CF$5,$AU26,0)</f>
        <v>0</v>
      </c>
      <c r="CG26" s="75">
        <f t="shared" si="298"/>
        <v>0</v>
      </c>
      <c r="CH26" s="75">
        <f t="shared" si="298"/>
        <v>0</v>
      </c>
      <c r="CI26" s="75" t="str">
        <f t="shared" si="298"/>
        <v>#REF!</v>
      </c>
      <c r="CJ26" s="75">
        <f t="shared" si="298"/>
        <v>0</v>
      </c>
      <c r="CK26" s="75">
        <f t="shared" si="298"/>
        <v>0</v>
      </c>
      <c r="CL26" s="75">
        <f t="shared" si="298"/>
        <v>0</v>
      </c>
      <c r="CM26" s="75">
        <f t="shared" si="298"/>
        <v>0</v>
      </c>
      <c r="CN26" s="75">
        <f t="shared" ref="CN26:CU26" si="299">IF($CC26=CN$5,$AV26,0)</f>
        <v>0</v>
      </c>
      <c r="CO26" s="75">
        <f t="shared" si="299"/>
        <v>0</v>
      </c>
      <c r="CP26" s="75">
        <f t="shared" si="299"/>
        <v>0</v>
      </c>
      <c r="CQ26" s="75">
        <f t="shared" si="299"/>
        <v>36644.764</v>
      </c>
      <c r="CR26" s="75">
        <f t="shared" si="299"/>
        <v>0</v>
      </c>
      <c r="CS26" s="75">
        <f t="shared" si="299"/>
        <v>0</v>
      </c>
      <c r="CT26" s="75">
        <f t="shared" si="299"/>
        <v>0</v>
      </c>
      <c r="CU26" s="75">
        <f t="shared" si="299"/>
        <v>0</v>
      </c>
      <c r="CV26" s="75">
        <f t="shared" ref="CV26:DC26" si="300">IF($CC26=CV$5,$AW26,0)</f>
        <v>0</v>
      </c>
      <c r="CW26" s="75">
        <f t="shared" si="300"/>
        <v>0</v>
      </c>
      <c r="CX26" s="75">
        <f t="shared" si="300"/>
        <v>0</v>
      </c>
      <c r="CY26" s="75">
        <f t="shared" si="300"/>
        <v>37643.24343</v>
      </c>
      <c r="CZ26" s="75">
        <f t="shared" si="300"/>
        <v>0</v>
      </c>
      <c r="DA26" s="75">
        <f t="shared" si="300"/>
        <v>0</v>
      </c>
      <c r="DB26" s="75">
        <f t="shared" si="300"/>
        <v>0</v>
      </c>
      <c r="DC26" s="75">
        <f t="shared" si="300"/>
        <v>0</v>
      </c>
      <c r="DD26" s="75">
        <f t="shared" ref="DD26:DI26" si="301">IF($CD26=DD$5,$BQ26,0)</f>
        <v>0</v>
      </c>
      <c r="DE26" s="75">
        <f t="shared" si="301"/>
        <v>0</v>
      </c>
      <c r="DF26" s="75">
        <f t="shared" si="301"/>
        <v>0</v>
      </c>
      <c r="DG26" s="75" t="str">
        <f t="shared" si="301"/>
        <v>#REF!</v>
      </c>
      <c r="DH26" s="75">
        <f t="shared" si="301"/>
        <v>0</v>
      </c>
      <c r="DI26" s="75">
        <f t="shared" si="301"/>
        <v>0</v>
      </c>
      <c r="DJ26" s="75">
        <f t="shared" ref="DJ26:DO26" si="302">IF($CE26=DJ$5,$BT26,0)</f>
        <v>0</v>
      </c>
      <c r="DK26" s="75">
        <f t="shared" si="302"/>
        <v>0</v>
      </c>
      <c r="DL26" s="75">
        <f t="shared" si="302"/>
        <v>0</v>
      </c>
      <c r="DM26" s="75" t="str">
        <f t="shared" si="302"/>
        <v>#REF!</v>
      </c>
      <c r="DN26" s="75">
        <f t="shared" si="302"/>
        <v>0</v>
      </c>
      <c r="DO26" s="75">
        <f t="shared" si="302"/>
        <v>0</v>
      </c>
      <c r="DP26" s="75">
        <f t="shared" ref="DP26:DU26" si="303">IF($CD26=DP$5,$BR26,0)</f>
        <v>0</v>
      </c>
      <c r="DQ26" s="75">
        <f t="shared" si="303"/>
        <v>0</v>
      </c>
      <c r="DR26" s="75">
        <f t="shared" si="303"/>
        <v>0</v>
      </c>
      <c r="DS26" s="75">
        <f t="shared" si="303"/>
        <v>18697.86898</v>
      </c>
      <c r="DT26" s="75">
        <f t="shared" si="303"/>
        <v>0</v>
      </c>
      <c r="DU26" s="75">
        <f t="shared" si="303"/>
        <v>0</v>
      </c>
      <c r="DV26" s="75">
        <f t="shared" ref="DV26:EA26" si="304">IF($CE26=DV$5,$BU26,0)</f>
        <v>0</v>
      </c>
      <c r="DW26" s="75">
        <f t="shared" si="304"/>
        <v>0</v>
      </c>
      <c r="DX26" s="75">
        <f t="shared" si="304"/>
        <v>0</v>
      </c>
      <c r="DY26" s="75">
        <f t="shared" si="304"/>
        <v>732.89528</v>
      </c>
      <c r="DZ26" s="75">
        <f t="shared" si="304"/>
        <v>0</v>
      </c>
      <c r="EA26" s="75">
        <f t="shared" si="304"/>
        <v>0</v>
      </c>
      <c r="EB26" s="75">
        <f t="shared" ref="EB26:EG26" si="305">IF($CD26=EB$5,$BS26,0)</f>
        <v>0</v>
      </c>
      <c r="EC26" s="75">
        <f t="shared" si="305"/>
        <v>0</v>
      </c>
      <c r="ED26" s="75">
        <f t="shared" si="305"/>
        <v>0</v>
      </c>
      <c r="EE26" s="75">
        <f t="shared" si="305"/>
        <v>22298.65083</v>
      </c>
      <c r="EF26" s="75">
        <f t="shared" si="305"/>
        <v>0</v>
      </c>
      <c r="EG26" s="75">
        <f t="shared" si="305"/>
        <v>0</v>
      </c>
      <c r="EH26" s="75">
        <f t="shared" ref="EH26:EM26" si="306">IF($CE26=EH$5,$BV26,0)</f>
        <v>0</v>
      </c>
      <c r="EI26" s="75">
        <f t="shared" si="306"/>
        <v>0</v>
      </c>
      <c r="EJ26" s="75">
        <f t="shared" si="306"/>
        <v>0</v>
      </c>
      <c r="EK26" s="75">
        <f t="shared" si="306"/>
        <v>752.8648686</v>
      </c>
      <c r="EL26" s="75">
        <f t="shared" si="306"/>
        <v>0</v>
      </c>
      <c r="EM26" s="75">
        <f t="shared" si="306"/>
        <v>0</v>
      </c>
    </row>
    <row r="27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 t="s">
        <v>139</v>
      </c>
      <c r="Q27" s="29" t="s">
        <v>87</v>
      </c>
      <c r="R27" s="36">
        <v>9003.0</v>
      </c>
      <c r="S27" s="28">
        <v>1.0</v>
      </c>
      <c r="T27" s="28">
        <v>180.0</v>
      </c>
      <c r="U27" s="70" t="s">
        <v>140</v>
      </c>
      <c r="V27" s="70" t="s">
        <v>141</v>
      </c>
      <c r="W27" s="71">
        <v>0.5</v>
      </c>
      <c r="X27" s="90">
        <v>41643.0</v>
      </c>
      <c r="Y27" s="77">
        <f t="shared" si="273"/>
        <v>1.5</v>
      </c>
      <c r="Z27" s="77"/>
      <c r="AA27" s="36">
        <v>31.0</v>
      </c>
      <c r="AB27" s="36">
        <v>32.0</v>
      </c>
      <c r="AC27" s="36">
        <v>20.0</v>
      </c>
      <c r="AD27" s="92">
        <v>52.0</v>
      </c>
      <c r="AE27" s="28">
        <v>1.0</v>
      </c>
      <c r="AF27" s="28">
        <v>1.0</v>
      </c>
      <c r="AG27" s="28">
        <v>0.0</v>
      </c>
      <c r="AH27" s="28">
        <v>1.0</v>
      </c>
      <c r="AI27" s="28">
        <v>0.0</v>
      </c>
      <c r="AJ27" s="28">
        <v>0.0</v>
      </c>
      <c r="AK27" s="3"/>
      <c r="AL27" s="19" t="s">
        <v>7</v>
      </c>
      <c r="AM27" s="28"/>
      <c r="AN27" s="3"/>
      <c r="AO27" s="84" t="str">
        <f t="shared" si="172"/>
        <v>#REF!</v>
      </c>
      <c r="AP27" s="85" t="str">
        <f t="shared" ref="AP27:AQ27" si="307">AV27-AU27</f>
        <v>#REF!</v>
      </c>
      <c r="AQ27" s="85">
        <f t="shared" si="307"/>
        <v>412.253595</v>
      </c>
      <c r="AR27" s="85" t="str">
        <f t="shared" si="174"/>
        <v>#REF!</v>
      </c>
      <c r="AS27" s="84">
        <f t="shared" si="275"/>
        <v>17.617675</v>
      </c>
      <c r="AT27" s="84">
        <f t="shared" si="175"/>
        <v>18.01407269</v>
      </c>
      <c r="AU27" s="94" t="str">
        <f t="shared" si="250"/>
        <v>#REF!</v>
      </c>
      <c r="AV27" s="94">
        <f t="shared" si="251"/>
        <v>18322.382</v>
      </c>
      <c r="AW27" s="94">
        <f t="shared" si="252"/>
        <v>18734.6356</v>
      </c>
      <c r="AX27" s="94">
        <f t="shared" si="253"/>
        <v>0</v>
      </c>
      <c r="AY27" s="94">
        <f t="shared" si="254"/>
        <v>0</v>
      </c>
      <c r="AZ27" s="94">
        <f t="shared" si="255"/>
        <v>0</v>
      </c>
      <c r="BA27" s="91">
        <f t="shared" ref="BA27:BC27" si="308">$W27*D$82*$AJ27</f>
        <v>0</v>
      </c>
      <c r="BB27" s="91">
        <f t="shared" si="308"/>
        <v>0</v>
      </c>
      <c r="BC27" s="91">
        <f t="shared" si="308"/>
        <v>0</v>
      </c>
      <c r="BD27" s="91" t="str">
        <f t="shared" ref="BD27:BF27" si="309">IF(AU27&gt;=D$43,D$43/1000*D$42*$AE27,IF(MOD(AU27,1000)&gt;0.1,$AE27*D$42*(ABS(AU27/1000)+1),$AE27*D$42*ABS(AU27/1000)))</f>
        <v>#REF!</v>
      </c>
      <c r="BE27" s="91">
        <f t="shared" si="309"/>
        <v>105.5002057</v>
      </c>
      <c r="BF27" s="91">
        <f t="shared" si="309"/>
        <v>107.7511103</v>
      </c>
      <c r="BG27" s="91" t="str">
        <f t="shared" si="180"/>
        <v>#REF!</v>
      </c>
      <c r="BH27" s="91">
        <f t="shared" si="46"/>
        <v>1135.987684</v>
      </c>
      <c r="BI27" s="91">
        <f t="shared" si="181"/>
        <v>1161.547407</v>
      </c>
      <c r="BJ27" s="91" t="str">
        <f t="shared" si="182"/>
        <v>#REF!</v>
      </c>
      <c r="BK27" s="91">
        <f t="shared" si="183"/>
        <v>1124.078136</v>
      </c>
      <c r="BL27" s="91" t="str">
        <f t="shared" ref="BL27:BN27" si="310">$AF27*AU27*D$85</f>
        <v>#REF!</v>
      </c>
      <c r="BM27" s="91">
        <f t="shared" si="310"/>
        <v>265.674539</v>
      </c>
      <c r="BN27" s="91">
        <f t="shared" si="310"/>
        <v>271.6522161</v>
      </c>
      <c r="BO27" s="95">
        <f t="shared" si="259"/>
        <v>72</v>
      </c>
      <c r="BP27" s="95">
        <f t="shared" si="260"/>
        <v>72</v>
      </c>
      <c r="BQ27" s="91" t="str">
        <f t="shared" si="186"/>
        <v>#REF!</v>
      </c>
      <c r="BR27" s="91">
        <f t="shared" si="54"/>
        <v>1579.162429</v>
      </c>
      <c r="BS27" s="91">
        <f t="shared" si="187"/>
        <v>2737.028869</v>
      </c>
      <c r="BT27" s="91">
        <f t="shared" ref="BT27:BV27" si="311">IF($AG27=0,0,IF($AG27=1,D$48*AU27,IF($AG27=2,AU27*D$54,"Error in col x")))</f>
        <v>0</v>
      </c>
      <c r="BU27" s="91">
        <f t="shared" si="311"/>
        <v>0</v>
      </c>
      <c r="BV27" s="91">
        <f t="shared" si="311"/>
        <v>0</v>
      </c>
      <c r="BW27" s="91" t="str">
        <f t="shared" ref="BW27:BY27" si="312">SUM(BQ27,BT27)</f>
        <v>#REF!</v>
      </c>
      <c r="BX27" s="91">
        <f t="shared" si="312"/>
        <v>1579.162429</v>
      </c>
      <c r="BY27" s="91">
        <f t="shared" si="312"/>
        <v>2737.028869</v>
      </c>
      <c r="BZ27" s="14"/>
      <c r="CA27" s="44" t="str">
        <f t="shared" ref="CA27:CB27" si="313">SUM(AU27,BW27)</f>
        <v>#REF!</v>
      </c>
      <c r="CB27" s="44">
        <f t="shared" si="313"/>
        <v>19901.54443</v>
      </c>
      <c r="CC27" s="69">
        <f t="shared" si="59"/>
        <v>90031180</v>
      </c>
      <c r="CD27" s="69">
        <f t="shared" si="60"/>
        <v>90032080</v>
      </c>
      <c r="CE27" s="69">
        <f t="shared" si="61"/>
        <v>90032380</v>
      </c>
      <c r="CF27" s="75">
        <f t="shared" ref="CF27:CM27" si="314">IF($CC27=CF$5,$AU27,0)</f>
        <v>0</v>
      </c>
      <c r="CG27" s="75">
        <f t="shared" si="314"/>
        <v>0</v>
      </c>
      <c r="CH27" s="75">
        <f t="shared" si="314"/>
        <v>0</v>
      </c>
      <c r="CI27" s="75" t="str">
        <f t="shared" si="314"/>
        <v>#REF!</v>
      </c>
      <c r="CJ27" s="75">
        <f t="shared" si="314"/>
        <v>0</v>
      </c>
      <c r="CK27" s="75">
        <f t="shared" si="314"/>
        <v>0</v>
      </c>
      <c r="CL27" s="75">
        <f t="shared" si="314"/>
        <v>0</v>
      </c>
      <c r="CM27" s="75">
        <f t="shared" si="314"/>
        <v>0</v>
      </c>
      <c r="CN27" s="75">
        <f t="shared" ref="CN27:CU27" si="315">IF($CC27=CN$5,$AV27,0)</f>
        <v>0</v>
      </c>
      <c r="CO27" s="75">
        <f t="shared" si="315"/>
        <v>0</v>
      </c>
      <c r="CP27" s="75">
        <f t="shared" si="315"/>
        <v>0</v>
      </c>
      <c r="CQ27" s="75">
        <f t="shared" si="315"/>
        <v>18322.382</v>
      </c>
      <c r="CR27" s="75">
        <f t="shared" si="315"/>
        <v>0</v>
      </c>
      <c r="CS27" s="75">
        <f t="shared" si="315"/>
        <v>0</v>
      </c>
      <c r="CT27" s="75">
        <f t="shared" si="315"/>
        <v>0</v>
      </c>
      <c r="CU27" s="75">
        <f t="shared" si="315"/>
        <v>0</v>
      </c>
      <c r="CV27" s="75">
        <f t="shared" ref="CV27:DC27" si="316">IF($CC27=CV$5,$AW27,0)</f>
        <v>0</v>
      </c>
      <c r="CW27" s="75">
        <f t="shared" si="316"/>
        <v>0</v>
      </c>
      <c r="CX27" s="75">
        <f t="shared" si="316"/>
        <v>0</v>
      </c>
      <c r="CY27" s="75">
        <f t="shared" si="316"/>
        <v>18734.6356</v>
      </c>
      <c r="CZ27" s="75">
        <f t="shared" si="316"/>
        <v>0</v>
      </c>
      <c r="DA27" s="75">
        <f t="shared" si="316"/>
        <v>0</v>
      </c>
      <c r="DB27" s="75">
        <f t="shared" si="316"/>
        <v>0</v>
      </c>
      <c r="DC27" s="75">
        <f t="shared" si="316"/>
        <v>0</v>
      </c>
      <c r="DD27" s="75">
        <f t="shared" ref="DD27:DI27" si="317">IF($CD27=DD$5,$BQ27,0)</f>
        <v>0</v>
      </c>
      <c r="DE27" s="75">
        <f t="shared" si="317"/>
        <v>0</v>
      </c>
      <c r="DF27" s="75">
        <f t="shared" si="317"/>
        <v>0</v>
      </c>
      <c r="DG27" s="75" t="str">
        <f t="shared" si="317"/>
        <v>#REF!</v>
      </c>
      <c r="DH27" s="75">
        <f t="shared" si="317"/>
        <v>0</v>
      </c>
      <c r="DI27" s="75">
        <f t="shared" si="317"/>
        <v>0</v>
      </c>
      <c r="DJ27" s="75">
        <f t="shared" ref="DJ27:DO27" si="318">IF($CE27=DJ$5,$BT27,0)</f>
        <v>0</v>
      </c>
      <c r="DK27" s="75">
        <f t="shared" si="318"/>
        <v>0</v>
      </c>
      <c r="DL27" s="75">
        <f t="shared" si="318"/>
        <v>0</v>
      </c>
      <c r="DM27" s="75">
        <f t="shared" si="318"/>
        <v>0</v>
      </c>
      <c r="DN27" s="75">
        <f t="shared" si="318"/>
        <v>0</v>
      </c>
      <c r="DO27" s="75">
        <f t="shared" si="318"/>
        <v>0</v>
      </c>
      <c r="DP27" s="75">
        <f t="shared" ref="DP27:DU27" si="319">IF($CD27=DP$5,$BR27,0)</f>
        <v>0</v>
      </c>
      <c r="DQ27" s="75">
        <f t="shared" si="319"/>
        <v>0</v>
      </c>
      <c r="DR27" s="75">
        <f t="shared" si="319"/>
        <v>0</v>
      </c>
      <c r="DS27" s="75">
        <f t="shared" si="319"/>
        <v>1579.162429</v>
      </c>
      <c r="DT27" s="75">
        <f t="shared" si="319"/>
        <v>0</v>
      </c>
      <c r="DU27" s="75">
        <f t="shared" si="319"/>
        <v>0</v>
      </c>
      <c r="DV27" s="75">
        <f t="shared" ref="DV27:EA27" si="320">IF($CE27=DV$5,$BU27,0)</f>
        <v>0</v>
      </c>
      <c r="DW27" s="75">
        <f t="shared" si="320"/>
        <v>0</v>
      </c>
      <c r="DX27" s="75">
        <f t="shared" si="320"/>
        <v>0</v>
      </c>
      <c r="DY27" s="75">
        <f t="shared" si="320"/>
        <v>0</v>
      </c>
      <c r="DZ27" s="75">
        <f t="shared" si="320"/>
        <v>0</v>
      </c>
      <c r="EA27" s="75">
        <f t="shared" si="320"/>
        <v>0</v>
      </c>
      <c r="EB27" s="75">
        <f t="shared" ref="EB27:EG27" si="321">IF($CD27=EB$5,$BS27,0)</f>
        <v>0</v>
      </c>
      <c r="EC27" s="75">
        <f t="shared" si="321"/>
        <v>0</v>
      </c>
      <c r="ED27" s="75">
        <f t="shared" si="321"/>
        <v>0</v>
      </c>
      <c r="EE27" s="75">
        <f t="shared" si="321"/>
        <v>2737.028869</v>
      </c>
      <c r="EF27" s="75">
        <f t="shared" si="321"/>
        <v>0</v>
      </c>
      <c r="EG27" s="75">
        <f t="shared" si="321"/>
        <v>0</v>
      </c>
      <c r="EH27" s="75">
        <f t="shared" ref="EH27:EM27" si="322">IF($CE27=EH$5,$BV27,0)</f>
        <v>0</v>
      </c>
      <c r="EI27" s="75">
        <f t="shared" si="322"/>
        <v>0</v>
      </c>
      <c r="EJ27" s="75">
        <f t="shared" si="322"/>
        <v>0</v>
      </c>
      <c r="EK27" s="75">
        <f t="shared" si="322"/>
        <v>0</v>
      </c>
      <c r="EL27" s="75">
        <f t="shared" si="322"/>
        <v>0</v>
      </c>
      <c r="EM27" s="75">
        <f t="shared" si="322"/>
        <v>0</v>
      </c>
    </row>
    <row r="28" ht="15.75" customHeight="1">
      <c r="A28" s="18"/>
      <c r="B28" s="18"/>
      <c r="C28" s="1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130" t="s">
        <v>131</v>
      </c>
      <c r="Q28" s="131" t="s">
        <v>143</v>
      </c>
      <c r="R28" s="109">
        <v>9003.0</v>
      </c>
      <c r="S28" s="109">
        <v>1.0</v>
      </c>
      <c r="T28" s="109">
        <v>180.0</v>
      </c>
      <c r="U28" s="132" t="s">
        <v>144</v>
      </c>
      <c r="V28" s="133" t="s">
        <v>145</v>
      </c>
      <c r="W28" s="134">
        <v>0.5</v>
      </c>
      <c r="X28" s="135"/>
      <c r="Y28" s="136"/>
      <c r="Z28" s="109"/>
      <c r="AA28" s="109">
        <v>31.0</v>
      </c>
      <c r="AB28" s="109"/>
      <c r="AC28" s="109">
        <v>20.0</v>
      </c>
      <c r="AD28" s="137">
        <v>52.0</v>
      </c>
      <c r="AE28" s="109">
        <v>1.0</v>
      </c>
      <c r="AF28" s="109">
        <v>1.0</v>
      </c>
      <c r="AG28" s="109">
        <v>1.0</v>
      </c>
      <c r="AH28" s="109">
        <v>1.0</v>
      </c>
      <c r="AI28" s="109">
        <v>1.0</v>
      </c>
      <c r="AJ28" s="109">
        <v>1.0</v>
      </c>
      <c r="AK28" s="3"/>
      <c r="AL28" s="19"/>
      <c r="AM28" s="28"/>
      <c r="AN28" s="3"/>
      <c r="AO28" s="84"/>
      <c r="AP28" s="85"/>
      <c r="AQ28" s="85"/>
      <c r="AR28" s="85"/>
      <c r="AS28" s="84">
        <f t="shared" si="275"/>
        <v>17.617675</v>
      </c>
      <c r="AT28" s="84"/>
      <c r="AU28" s="94"/>
      <c r="AV28" s="94">
        <f t="shared" si="251"/>
        <v>18322.382</v>
      </c>
      <c r="AW28" s="94"/>
      <c r="AX28" s="94">
        <f t="shared" si="253"/>
        <v>3356.8128</v>
      </c>
      <c r="AY28" s="94">
        <f t="shared" si="254"/>
        <v>3510.158112</v>
      </c>
      <c r="AZ28" s="94">
        <f t="shared" si="255"/>
        <v>3790.970761</v>
      </c>
      <c r="BA28" s="91">
        <f t="shared" ref="BA28:BC28" si="323">$W28*D$82*$AJ28</f>
        <v>125</v>
      </c>
      <c r="BB28" s="91">
        <f t="shared" si="323"/>
        <v>125</v>
      </c>
      <c r="BC28" s="91">
        <f t="shared" si="323"/>
        <v>125</v>
      </c>
      <c r="BD28" s="91"/>
      <c r="BE28" s="91">
        <f>IF(AV28&gt;=E$43,E$43/1000*E$42*$AE28,IF(MOD(AV28,1000)&gt;0.1,$AE28*E$42*(ABS(AV28/1000)+1),$AE28*E$42*ABS(AV28/1000)))</f>
        <v>105.5002057</v>
      </c>
      <c r="BF28" s="91"/>
      <c r="BG28" s="91"/>
      <c r="BH28" s="91">
        <f t="shared" si="46"/>
        <v>1135.987684</v>
      </c>
      <c r="BI28" s="91"/>
      <c r="BJ28" s="91"/>
      <c r="BK28" s="91"/>
      <c r="BL28" s="91"/>
      <c r="BM28" s="91">
        <f>$AF28*AV28*E$85</f>
        <v>265.674539</v>
      </c>
      <c r="BN28" s="91"/>
      <c r="BO28" s="74">
        <f t="shared" si="259"/>
        <v>72</v>
      </c>
      <c r="BP28" s="74"/>
      <c r="BQ28" s="91"/>
      <c r="BR28" s="91">
        <f t="shared" si="54"/>
        <v>5214.320541</v>
      </c>
      <c r="BS28" s="91"/>
      <c r="BT28" s="91"/>
      <c r="BU28" s="91">
        <f>IF($AG28=0,0,IF($AG28=1,E$48*AV28,IF($AG28=2,AV28*E$54,"Error in col x")))</f>
        <v>1282.56674</v>
      </c>
      <c r="BV28" s="91"/>
      <c r="BW28" s="91"/>
      <c r="BX28" s="91">
        <f>SUM(BR28,BU28)</f>
        <v>6496.887281</v>
      </c>
      <c r="BY28" s="91"/>
      <c r="BZ28" s="14"/>
      <c r="CA28" s="44"/>
      <c r="CB28" s="44">
        <f>SUM(AV28,BX28)</f>
        <v>24819.26928</v>
      </c>
      <c r="CC28" s="69">
        <f t="shared" si="59"/>
        <v>90031180</v>
      </c>
      <c r="CD28" s="69">
        <f t="shared" si="60"/>
        <v>90032080</v>
      </c>
      <c r="CE28" s="69">
        <f t="shared" si="61"/>
        <v>90032380</v>
      </c>
      <c r="CF28" s="75"/>
      <c r="CG28" s="75"/>
      <c r="CH28" s="75"/>
      <c r="CI28" s="75"/>
      <c r="CJ28" s="75"/>
      <c r="CK28" s="75"/>
      <c r="CL28" s="75"/>
      <c r="CM28" s="75"/>
      <c r="CN28" s="75">
        <f t="shared" ref="CN28:CU28" si="324">IF($CC28=CN$5,$AV28,0)</f>
        <v>0</v>
      </c>
      <c r="CO28" s="75">
        <f t="shared" si="324"/>
        <v>0</v>
      </c>
      <c r="CP28" s="75">
        <f t="shared" si="324"/>
        <v>0</v>
      </c>
      <c r="CQ28" s="75">
        <f t="shared" si="324"/>
        <v>18322.382</v>
      </c>
      <c r="CR28" s="75">
        <f t="shared" si="324"/>
        <v>0</v>
      </c>
      <c r="CS28" s="75">
        <f t="shared" si="324"/>
        <v>0</v>
      </c>
      <c r="CT28" s="75">
        <f t="shared" si="324"/>
        <v>0</v>
      </c>
      <c r="CU28" s="75">
        <f t="shared" si="324"/>
        <v>0</v>
      </c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>
        <f t="shared" ref="DP28:DU28" si="325">IF($CD28=DP$5,$BR28,0)</f>
        <v>0</v>
      </c>
      <c r="DQ28" s="75">
        <f t="shared" si="325"/>
        <v>0</v>
      </c>
      <c r="DR28" s="75">
        <f t="shared" si="325"/>
        <v>0</v>
      </c>
      <c r="DS28" s="75">
        <f t="shared" si="325"/>
        <v>5214.320541</v>
      </c>
      <c r="DT28" s="75">
        <f t="shared" si="325"/>
        <v>0</v>
      </c>
      <c r="DU28" s="75">
        <f t="shared" si="325"/>
        <v>0</v>
      </c>
      <c r="DV28" s="75">
        <f t="shared" ref="DV28:EA28" si="326">IF($CE28=DV$5,$BU28,0)</f>
        <v>0</v>
      </c>
      <c r="DW28" s="75">
        <f t="shared" si="326"/>
        <v>0</v>
      </c>
      <c r="DX28" s="75">
        <f t="shared" si="326"/>
        <v>0</v>
      </c>
      <c r="DY28" s="75">
        <f t="shared" si="326"/>
        <v>1282.56674</v>
      </c>
      <c r="DZ28" s="75">
        <f t="shared" si="326"/>
        <v>0</v>
      </c>
      <c r="EA28" s="75">
        <f t="shared" si="326"/>
        <v>0</v>
      </c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</row>
    <row r="29" ht="13.5" customHeight="1">
      <c r="A29" s="18"/>
      <c r="B29" s="18"/>
      <c r="C29" s="1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18" t="s">
        <v>131</v>
      </c>
      <c r="Q29" s="29" t="s">
        <v>87</v>
      </c>
      <c r="R29" s="28">
        <v>9003.0</v>
      </c>
      <c r="S29" s="28">
        <v>1.0</v>
      </c>
      <c r="T29" s="28">
        <v>180.0</v>
      </c>
      <c r="U29" s="70" t="s">
        <v>147</v>
      </c>
      <c r="V29" s="70" t="s">
        <v>148</v>
      </c>
      <c r="W29" s="71">
        <v>0.63</v>
      </c>
      <c r="X29" s="90">
        <v>41484.0</v>
      </c>
      <c r="Y29" s="77">
        <f t="shared" ref="Y29:Y31" si="343">IF(X29&gt;1,ABS(ROUND(($Y$5-X29)/365.25,1))," ")</f>
        <v>1.9</v>
      </c>
      <c r="Z29" s="104"/>
      <c r="AA29" s="36">
        <v>32.0</v>
      </c>
      <c r="AB29" s="36">
        <v>33.0</v>
      </c>
      <c r="AC29" s="36">
        <v>25.0</v>
      </c>
      <c r="AD29" s="92">
        <v>52.0</v>
      </c>
      <c r="AE29" s="28">
        <v>1.0</v>
      </c>
      <c r="AF29" s="28">
        <v>1.0</v>
      </c>
      <c r="AG29" s="28">
        <v>0.0</v>
      </c>
      <c r="AH29" s="28">
        <v>1.0</v>
      </c>
      <c r="AI29" s="28">
        <v>0.0</v>
      </c>
      <c r="AJ29" s="28">
        <v>1.0</v>
      </c>
      <c r="AK29" s="3"/>
      <c r="AL29" s="19" t="s">
        <v>7</v>
      </c>
      <c r="AM29" s="28"/>
      <c r="AN29" s="3"/>
      <c r="AO29" s="84" t="str">
        <f t="shared" ref="AO29:AO59" si="344">VLOOKUP(#REF!,$C$109:$G$234,2)</f>
        <v>#REF!</v>
      </c>
      <c r="AP29" s="85" t="str">
        <f t="shared" ref="AP29:AQ29" si="327">AV29-AU29</f>
        <v>#REF!</v>
      </c>
      <c r="AQ29" s="85">
        <f t="shared" si="327"/>
        <v>624.0496437</v>
      </c>
      <c r="AR29" s="85" t="str">
        <f t="shared" ref="AR29:AR59" si="346">AW29-AU29</f>
        <v>#REF!</v>
      </c>
      <c r="AS29" s="84">
        <f t="shared" si="275"/>
        <v>17.617675</v>
      </c>
      <c r="AT29" s="84">
        <f t="shared" ref="AT29:AT59" si="347">VLOOKUP($AB29,$C$109:$G$234,4)</f>
        <v>18.09771319</v>
      </c>
      <c r="AU29" s="94" t="str">
        <f t="shared" ref="AU29:AU38" si="348">IF($E$9=0,$AO29*$W29,IF($E$9=1,$AO29*$AC29*$AD29,"error some place"))</f>
        <v>#REF!</v>
      </c>
      <c r="AV29" s="94">
        <f t="shared" si="251"/>
        <v>22902.9775</v>
      </c>
      <c r="AW29" s="94">
        <f t="shared" ref="AW29:AW38" si="349">IF($E$9=0,$AT29*$W29,IF($E$9=1,$AT29*$AC29*$AD29,"error some place"))</f>
        <v>23527.02714</v>
      </c>
      <c r="AX29" s="94">
        <f t="shared" si="253"/>
        <v>0</v>
      </c>
      <c r="AY29" s="94">
        <f t="shared" si="254"/>
        <v>0</v>
      </c>
      <c r="AZ29" s="94">
        <f t="shared" si="255"/>
        <v>0</v>
      </c>
      <c r="BA29" s="91">
        <f t="shared" ref="BA29:BC29" si="328">$W29*D$82*$AJ29</f>
        <v>157.5</v>
      </c>
      <c r="BB29" s="91">
        <f t="shared" si="328"/>
        <v>157.5</v>
      </c>
      <c r="BC29" s="91">
        <f t="shared" si="328"/>
        <v>157.5</v>
      </c>
      <c r="BD29" s="91" t="str">
        <f t="shared" ref="BD29:BF29" si="329">IF(AU29&gt;=D$43,D$43/1000*D$42*$AE29,IF(MOD(AU29,1000)&gt;0.1,$AE29*D$42*(ABS(AU29/1000)+1),$AE29*D$42*ABS(AU29/1000)))</f>
        <v>#REF!</v>
      </c>
      <c r="BE29" s="91">
        <f t="shared" si="329"/>
        <v>130.5102572</v>
      </c>
      <c r="BF29" s="91">
        <f t="shared" si="329"/>
        <v>133.9175682</v>
      </c>
      <c r="BG29" s="91" t="str">
        <f t="shared" ref="BG29:BG38" si="352">AU29*D$88*AH29</f>
        <v>#REF!</v>
      </c>
      <c r="BH29" s="91">
        <f t="shared" si="46"/>
        <v>1419.984605</v>
      </c>
      <c r="BI29" s="91">
        <f t="shared" ref="BI29:BI38" si="353">AW29*F$88*AH29</f>
        <v>1458.675683</v>
      </c>
      <c r="BJ29" s="91" t="str">
        <f t="shared" ref="BJ29:BJ38" si="354">AU29*$D$38</f>
        <v>#REF!</v>
      </c>
      <c r="BK29" s="91">
        <v>28.0</v>
      </c>
      <c r="BL29" s="91" t="str">
        <f t="shared" ref="BL29:BN29" si="330">$AF29*AU29*D$85</f>
        <v>#REF!</v>
      </c>
      <c r="BM29" s="91">
        <f t="shared" si="330"/>
        <v>332.0931738</v>
      </c>
      <c r="BN29" s="91">
        <f t="shared" si="330"/>
        <v>341.1418936</v>
      </c>
      <c r="BO29" s="95">
        <f t="shared" si="259"/>
        <v>72</v>
      </c>
      <c r="BP29" s="95">
        <f t="shared" ref="BP29:BP38" si="356">IF(AW29&gt;$C$91,$C$91*$F$91,IF(AW29&lt;$C$91,AW29*$F$91))</f>
        <v>72</v>
      </c>
      <c r="BQ29" s="91" t="str">
        <f t="shared" ref="BQ29:BQ76" si="357">AX29+BA29+BD29+BG29+BJ29+BL29+#REF!</f>
        <v>#REF!</v>
      </c>
      <c r="BR29" s="91">
        <f t="shared" si="54"/>
        <v>2112.088036</v>
      </c>
      <c r="BS29" s="91">
        <f t="shared" ref="BS29:BS76" si="358">AZ29+BC29+BF29+BI29+BK29+BN29+BP29</f>
        <v>2191.235145</v>
      </c>
      <c r="BT29" s="91">
        <f t="shared" ref="BT29:BV29" si="331">IF($AG29=0,0,IF($AG29=1,D$48*AU29,IF($AG29=2,AU29*D$54,"Error in col x")))</f>
        <v>0</v>
      </c>
      <c r="BU29" s="91">
        <f t="shared" si="331"/>
        <v>0</v>
      </c>
      <c r="BV29" s="91">
        <f t="shared" si="331"/>
        <v>0</v>
      </c>
      <c r="BW29" s="91" t="str">
        <f t="shared" ref="BW29:BY29" si="332">SUM(BQ29,BT29)</f>
        <v>#REF!</v>
      </c>
      <c r="BX29" s="91">
        <f t="shared" si="332"/>
        <v>2112.088036</v>
      </c>
      <c r="BY29" s="91">
        <f t="shared" si="332"/>
        <v>2191.235145</v>
      </c>
      <c r="BZ29" s="14"/>
      <c r="CA29" s="44" t="str">
        <f t="shared" ref="CA29:CB29" si="333">SUM(AU29,BW29)</f>
        <v>#REF!</v>
      </c>
      <c r="CB29" s="44">
        <f t="shared" si="333"/>
        <v>25015.06554</v>
      </c>
      <c r="CC29" s="69">
        <f t="shared" si="59"/>
        <v>90031180</v>
      </c>
      <c r="CD29" s="69">
        <f t="shared" si="60"/>
        <v>90032080</v>
      </c>
      <c r="CE29" s="69">
        <f t="shared" si="61"/>
        <v>90032380</v>
      </c>
      <c r="CF29" s="75">
        <f t="shared" ref="CF29:CM29" si="334">IF($CC29=CF$5,$AU29,0)</f>
        <v>0</v>
      </c>
      <c r="CG29" s="75">
        <f t="shared" si="334"/>
        <v>0</v>
      </c>
      <c r="CH29" s="75">
        <f t="shared" si="334"/>
        <v>0</v>
      </c>
      <c r="CI29" s="75" t="str">
        <f t="shared" si="334"/>
        <v>#REF!</v>
      </c>
      <c r="CJ29" s="75">
        <f t="shared" si="334"/>
        <v>0</v>
      </c>
      <c r="CK29" s="75">
        <f t="shared" si="334"/>
        <v>0</v>
      </c>
      <c r="CL29" s="75">
        <f t="shared" si="334"/>
        <v>0</v>
      </c>
      <c r="CM29" s="75">
        <f t="shared" si="334"/>
        <v>0</v>
      </c>
      <c r="CN29" s="75">
        <f t="shared" ref="CN29:CU29" si="335">IF($CC29=CN$5,$AV29,0)</f>
        <v>0</v>
      </c>
      <c r="CO29" s="75">
        <f t="shared" si="335"/>
        <v>0</v>
      </c>
      <c r="CP29" s="75">
        <f t="shared" si="335"/>
        <v>0</v>
      </c>
      <c r="CQ29" s="75">
        <f t="shared" si="335"/>
        <v>22902.9775</v>
      </c>
      <c r="CR29" s="75">
        <f t="shared" si="335"/>
        <v>0</v>
      </c>
      <c r="CS29" s="75">
        <f t="shared" si="335"/>
        <v>0</v>
      </c>
      <c r="CT29" s="75">
        <f t="shared" si="335"/>
        <v>0</v>
      </c>
      <c r="CU29" s="75">
        <f t="shared" si="335"/>
        <v>0</v>
      </c>
      <c r="CV29" s="75">
        <f t="shared" ref="CV29:DC29" si="336">IF($CC29=CV$5,$AW29,0)</f>
        <v>0</v>
      </c>
      <c r="CW29" s="75">
        <f t="shared" si="336"/>
        <v>0</v>
      </c>
      <c r="CX29" s="75">
        <f t="shared" si="336"/>
        <v>0</v>
      </c>
      <c r="CY29" s="75">
        <f t="shared" si="336"/>
        <v>23527.02714</v>
      </c>
      <c r="CZ29" s="75">
        <f t="shared" si="336"/>
        <v>0</v>
      </c>
      <c r="DA29" s="75">
        <f t="shared" si="336"/>
        <v>0</v>
      </c>
      <c r="DB29" s="75">
        <f t="shared" si="336"/>
        <v>0</v>
      </c>
      <c r="DC29" s="75">
        <f t="shared" si="336"/>
        <v>0</v>
      </c>
      <c r="DD29" s="75">
        <f t="shared" ref="DD29:DI29" si="337">IF($CD29=DD$5,$BQ29,0)</f>
        <v>0</v>
      </c>
      <c r="DE29" s="75">
        <f t="shared" si="337"/>
        <v>0</v>
      </c>
      <c r="DF29" s="75">
        <f t="shared" si="337"/>
        <v>0</v>
      </c>
      <c r="DG29" s="75" t="str">
        <f t="shared" si="337"/>
        <v>#REF!</v>
      </c>
      <c r="DH29" s="75">
        <f t="shared" si="337"/>
        <v>0</v>
      </c>
      <c r="DI29" s="75">
        <f t="shared" si="337"/>
        <v>0</v>
      </c>
      <c r="DJ29" s="75">
        <f t="shared" ref="DJ29:DO29" si="338">IF($CE29=DJ$5,$BT29,0)</f>
        <v>0</v>
      </c>
      <c r="DK29" s="75">
        <f t="shared" si="338"/>
        <v>0</v>
      </c>
      <c r="DL29" s="75">
        <f t="shared" si="338"/>
        <v>0</v>
      </c>
      <c r="DM29" s="75">
        <f t="shared" si="338"/>
        <v>0</v>
      </c>
      <c r="DN29" s="75">
        <f t="shared" si="338"/>
        <v>0</v>
      </c>
      <c r="DO29" s="75">
        <f t="shared" si="338"/>
        <v>0</v>
      </c>
      <c r="DP29" s="75">
        <f t="shared" ref="DP29:DU29" si="339">IF($CD29=DP$5,$BR29,0)</f>
        <v>0</v>
      </c>
      <c r="DQ29" s="75">
        <f t="shared" si="339"/>
        <v>0</v>
      </c>
      <c r="DR29" s="75">
        <f t="shared" si="339"/>
        <v>0</v>
      </c>
      <c r="DS29" s="75">
        <f t="shared" si="339"/>
        <v>2112.088036</v>
      </c>
      <c r="DT29" s="75">
        <f t="shared" si="339"/>
        <v>0</v>
      </c>
      <c r="DU29" s="75">
        <f t="shared" si="339"/>
        <v>0</v>
      </c>
      <c r="DV29" s="75">
        <f t="shared" ref="DV29:EA29" si="340">IF($CE29=DV$5,$BU29,0)</f>
        <v>0</v>
      </c>
      <c r="DW29" s="75">
        <f t="shared" si="340"/>
        <v>0</v>
      </c>
      <c r="DX29" s="75">
        <f t="shared" si="340"/>
        <v>0</v>
      </c>
      <c r="DY29" s="75">
        <f t="shared" si="340"/>
        <v>0</v>
      </c>
      <c r="DZ29" s="75">
        <f t="shared" si="340"/>
        <v>0</v>
      </c>
      <c r="EA29" s="75">
        <f t="shared" si="340"/>
        <v>0</v>
      </c>
      <c r="EB29" s="75">
        <f t="shared" ref="EB29:EG29" si="341">IF($CD29=EB$5,$BS29,0)</f>
        <v>0</v>
      </c>
      <c r="EC29" s="75">
        <f t="shared" si="341"/>
        <v>0</v>
      </c>
      <c r="ED29" s="75">
        <f t="shared" si="341"/>
        <v>0</v>
      </c>
      <c r="EE29" s="75">
        <f t="shared" si="341"/>
        <v>2191.235145</v>
      </c>
      <c r="EF29" s="75">
        <f t="shared" si="341"/>
        <v>0</v>
      </c>
      <c r="EG29" s="75">
        <f t="shared" si="341"/>
        <v>0</v>
      </c>
      <c r="EH29" s="75">
        <f t="shared" ref="EH29:EM29" si="342">IF($CE29=EH$5,$BV29,0)</f>
        <v>0</v>
      </c>
      <c r="EI29" s="75">
        <f t="shared" si="342"/>
        <v>0</v>
      </c>
      <c r="EJ29" s="75">
        <f t="shared" si="342"/>
        <v>0</v>
      </c>
      <c r="EK29" s="75">
        <f t="shared" si="342"/>
        <v>0</v>
      </c>
      <c r="EL29" s="75">
        <f t="shared" si="342"/>
        <v>0</v>
      </c>
      <c r="EM29" s="75">
        <f t="shared" si="342"/>
        <v>0</v>
      </c>
    </row>
    <row r="30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 t="s">
        <v>1</v>
      </c>
      <c r="M30" s="18"/>
      <c r="N30" s="18"/>
      <c r="O30" s="18"/>
      <c r="P30" s="113" t="s">
        <v>139</v>
      </c>
      <c r="Q30" s="140" t="s">
        <v>87</v>
      </c>
      <c r="R30" s="28">
        <v>9003.0</v>
      </c>
      <c r="S30" s="28">
        <v>1.0</v>
      </c>
      <c r="T30" s="28">
        <v>180.0</v>
      </c>
      <c r="U30" s="70" t="s">
        <v>149</v>
      </c>
      <c r="V30" s="70" t="s">
        <v>150</v>
      </c>
      <c r="W30" s="141">
        <v>1.0</v>
      </c>
      <c r="X30" s="90">
        <v>41645.0</v>
      </c>
      <c r="Y30" s="77">
        <f t="shared" si="343"/>
        <v>1.5</v>
      </c>
      <c r="Z30" s="77"/>
      <c r="AA30" s="36">
        <v>31.0</v>
      </c>
      <c r="AB30" s="36">
        <v>32.0</v>
      </c>
      <c r="AC30" s="97">
        <v>40.0</v>
      </c>
      <c r="AD30" s="92">
        <v>52.0</v>
      </c>
      <c r="AE30" s="28">
        <v>1.0</v>
      </c>
      <c r="AF30" s="28">
        <v>1.0</v>
      </c>
      <c r="AG30" s="28">
        <v>0.0</v>
      </c>
      <c r="AH30" s="28">
        <v>1.0</v>
      </c>
      <c r="AI30" s="28">
        <v>0.0</v>
      </c>
      <c r="AJ30" s="28">
        <v>0.0</v>
      </c>
      <c r="AK30" s="3"/>
      <c r="AL30" s="19"/>
      <c r="AM30" s="28"/>
      <c r="AN30" s="3"/>
      <c r="AO30" s="84" t="str">
        <f t="shared" si="344"/>
        <v>#REF!</v>
      </c>
      <c r="AP30" s="85" t="str">
        <f t="shared" ref="AP30:AQ30" si="345">AV30-AU30</f>
        <v>#REF!</v>
      </c>
      <c r="AQ30" s="85">
        <f t="shared" si="345"/>
        <v>824.50719</v>
      </c>
      <c r="AR30" s="85" t="str">
        <f t="shared" si="346"/>
        <v>#REF!</v>
      </c>
      <c r="AS30" s="84">
        <f t="shared" si="275"/>
        <v>17.617675</v>
      </c>
      <c r="AT30" s="84">
        <f t="shared" si="347"/>
        <v>18.01407269</v>
      </c>
      <c r="AU30" s="94" t="str">
        <f t="shared" si="348"/>
        <v>#REF!</v>
      </c>
      <c r="AV30" s="94">
        <f t="shared" si="251"/>
        <v>36644.764</v>
      </c>
      <c r="AW30" s="94">
        <f t="shared" si="349"/>
        <v>37469.27119</v>
      </c>
      <c r="AX30" s="94">
        <f t="shared" si="253"/>
        <v>0</v>
      </c>
      <c r="AY30" s="94">
        <f t="shared" si="254"/>
        <v>0</v>
      </c>
      <c r="AZ30" s="94">
        <f t="shared" si="255"/>
        <v>0</v>
      </c>
      <c r="BA30" s="91">
        <f t="shared" ref="BA30:BC30" si="350">$W30*D$82*$AJ30</f>
        <v>0</v>
      </c>
      <c r="BB30" s="91">
        <f t="shared" si="350"/>
        <v>0</v>
      </c>
      <c r="BC30" s="91">
        <f t="shared" si="350"/>
        <v>0</v>
      </c>
      <c r="BD30" s="91" t="str">
        <f t="shared" ref="BD30:BF30" si="351">IF(AU30&gt;=D$43,D$43/1000*D$42*$AE30,IF(MOD(AU30,1000)&gt;0.1,$AE30*D$42*(ABS(AU30/1000)+1),$AE30*D$42*ABS(AU30/1000)))</f>
        <v>#REF!</v>
      </c>
      <c r="BE30" s="91">
        <f t="shared" si="351"/>
        <v>205.5404114</v>
      </c>
      <c r="BF30" s="91">
        <f t="shared" si="351"/>
        <v>210.0422207</v>
      </c>
      <c r="BG30" s="91" t="str">
        <f t="shared" si="352"/>
        <v>#REF!</v>
      </c>
      <c r="BH30" s="91">
        <f t="shared" si="46"/>
        <v>2271.975368</v>
      </c>
      <c r="BI30" s="91">
        <f t="shared" si="353"/>
        <v>2323.094814</v>
      </c>
      <c r="BJ30" s="91" t="str">
        <f t="shared" si="354"/>
        <v>#REF!</v>
      </c>
      <c r="BK30" s="91">
        <f t="shared" ref="BK30:BK38" si="374">AW30*$F$38</f>
        <v>2248.156271</v>
      </c>
      <c r="BL30" s="91" t="str">
        <f t="shared" ref="BL30:BN30" si="355">$AF30*AU30*D$85</f>
        <v>#REF!</v>
      </c>
      <c r="BM30" s="91">
        <f t="shared" si="355"/>
        <v>531.349078</v>
      </c>
      <c r="BN30" s="91">
        <f t="shared" si="355"/>
        <v>543.3044323</v>
      </c>
      <c r="BO30" s="95">
        <f t="shared" si="259"/>
        <v>72</v>
      </c>
      <c r="BP30" s="95">
        <f t="shared" si="356"/>
        <v>72</v>
      </c>
      <c r="BQ30" s="91" t="str">
        <f t="shared" si="357"/>
        <v>#REF!</v>
      </c>
      <c r="BR30" s="91">
        <f t="shared" si="54"/>
        <v>3080.864857</v>
      </c>
      <c r="BS30" s="91">
        <f t="shared" si="358"/>
        <v>5396.597738</v>
      </c>
      <c r="BT30" s="91">
        <f t="shared" ref="BT30:BV30" si="359">IF($AG30=0,0,IF($AG30=1,D$48*AU30,IF($AG30=2,AU30*D$54,"Error in col x")))</f>
        <v>0</v>
      </c>
      <c r="BU30" s="91">
        <f t="shared" si="359"/>
        <v>0</v>
      </c>
      <c r="BV30" s="91">
        <f t="shared" si="359"/>
        <v>0</v>
      </c>
      <c r="BW30" s="91" t="str">
        <f t="shared" ref="BW30:BY30" si="360">SUM(BQ30,BT30)</f>
        <v>#REF!</v>
      </c>
      <c r="BX30" s="91">
        <f t="shared" si="360"/>
        <v>3080.864857</v>
      </c>
      <c r="BY30" s="91">
        <f t="shared" si="360"/>
        <v>5396.597738</v>
      </c>
      <c r="BZ30" s="14"/>
      <c r="CA30" s="44" t="str">
        <f t="shared" ref="CA30:CB30" si="361">SUM(AU30,BW30)</f>
        <v>#REF!</v>
      </c>
      <c r="CB30" s="44">
        <f t="shared" si="361"/>
        <v>39725.62886</v>
      </c>
      <c r="CC30" s="69">
        <f t="shared" si="59"/>
        <v>90031180</v>
      </c>
      <c r="CD30" s="69">
        <f t="shared" si="60"/>
        <v>90032080</v>
      </c>
      <c r="CE30" s="69">
        <f t="shared" si="61"/>
        <v>90032380</v>
      </c>
      <c r="CF30" s="75">
        <f t="shared" ref="CF30:CM30" si="362">IF($CC30=CF$5,$AU30,0)</f>
        <v>0</v>
      </c>
      <c r="CG30" s="75">
        <f t="shared" si="362"/>
        <v>0</v>
      </c>
      <c r="CH30" s="75">
        <f t="shared" si="362"/>
        <v>0</v>
      </c>
      <c r="CI30" s="75" t="str">
        <f t="shared" si="362"/>
        <v>#REF!</v>
      </c>
      <c r="CJ30" s="75">
        <f t="shared" si="362"/>
        <v>0</v>
      </c>
      <c r="CK30" s="75">
        <f t="shared" si="362"/>
        <v>0</v>
      </c>
      <c r="CL30" s="75">
        <f t="shared" si="362"/>
        <v>0</v>
      </c>
      <c r="CM30" s="75">
        <f t="shared" si="362"/>
        <v>0</v>
      </c>
      <c r="CN30" s="75">
        <f t="shared" ref="CN30:CU30" si="363">IF($CC30=CN$5,$AV30,0)</f>
        <v>0</v>
      </c>
      <c r="CO30" s="75">
        <f t="shared" si="363"/>
        <v>0</v>
      </c>
      <c r="CP30" s="75">
        <f t="shared" si="363"/>
        <v>0</v>
      </c>
      <c r="CQ30" s="75">
        <f t="shared" si="363"/>
        <v>36644.764</v>
      </c>
      <c r="CR30" s="75">
        <f t="shared" si="363"/>
        <v>0</v>
      </c>
      <c r="CS30" s="75">
        <f t="shared" si="363"/>
        <v>0</v>
      </c>
      <c r="CT30" s="75">
        <f t="shared" si="363"/>
        <v>0</v>
      </c>
      <c r="CU30" s="75">
        <f t="shared" si="363"/>
        <v>0</v>
      </c>
      <c r="CV30" s="75">
        <f t="shared" ref="CV30:DC30" si="364">IF($CC30=CV$5,$AW30,0)</f>
        <v>0</v>
      </c>
      <c r="CW30" s="75">
        <f t="shared" si="364"/>
        <v>0</v>
      </c>
      <c r="CX30" s="75">
        <f t="shared" si="364"/>
        <v>0</v>
      </c>
      <c r="CY30" s="75">
        <f t="shared" si="364"/>
        <v>37469.27119</v>
      </c>
      <c r="CZ30" s="75">
        <f t="shared" si="364"/>
        <v>0</v>
      </c>
      <c r="DA30" s="75">
        <f t="shared" si="364"/>
        <v>0</v>
      </c>
      <c r="DB30" s="75">
        <f t="shared" si="364"/>
        <v>0</v>
      </c>
      <c r="DC30" s="75">
        <f t="shared" si="364"/>
        <v>0</v>
      </c>
      <c r="DD30" s="75">
        <f t="shared" ref="DD30:DI30" si="365">IF($CD30=DD$5,$BQ30,0)</f>
        <v>0</v>
      </c>
      <c r="DE30" s="75">
        <f t="shared" si="365"/>
        <v>0</v>
      </c>
      <c r="DF30" s="75">
        <f t="shared" si="365"/>
        <v>0</v>
      </c>
      <c r="DG30" s="75" t="str">
        <f t="shared" si="365"/>
        <v>#REF!</v>
      </c>
      <c r="DH30" s="75">
        <f t="shared" si="365"/>
        <v>0</v>
      </c>
      <c r="DI30" s="75">
        <f t="shared" si="365"/>
        <v>0</v>
      </c>
      <c r="DJ30" s="75">
        <f t="shared" ref="DJ30:DO30" si="366">IF($CE30=DJ$5,$BT30,0)</f>
        <v>0</v>
      </c>
      <c r="DK30" s="75">
        <f t="shared" si="366"/>
        <v>0</v>
      </c>
      <c r="DL30" s="75">
        <f t="shared" si="366"/>
        <v>0</v>
      </c>
      <c r="DM30" s="75">
        <f t="shared" si="366"/>
        <v>0</v>
      </c>
      <c r="DN30" s="75">
        <f t="shared" si="366"/>
        <v>0</v>
      </c>
      <c r="DO30" s="75">
        <f t="shared" si="366"/>
        <v>0</v>
      </c>
      <c r="DP30" s="75">
        <f t="shared" ref="DP30:DU30" si="367">IF($CD30=DP$5,$BR30,0)</f>
        <v>0</v>
      </c>
      <c r="DQ30" s="75">
        <f t="shared" si="367"/>
        <v>0</v>
      </c>
      <c r="DR30" s="75">
        <f t="shared" si="367"/>
        <v>0</v>
      </c>
      <c r="DS30" s="75">
        <f t="shared" si="367"/>
        <v>3080.864857</v>
      </c>
      <c r="DT30" s="75">
        <f t="shared" si="367"/>
        <v>0</v>
      </c>
      <c r="DU30" s="75">
        <f t="shared" si="367"/>
        <v>0</v>
      </c>
      <c r="DV30" s="75">
        <f t="shared" ref="DV30:EA30" si="368">IF($CE30=DV$5,$BU30,0)</f>
        <v>0</v>
      </c>
      <c r="DW30" s="75">
        <f t="shared" si="368"/>
        <v>0</v>
      </c>
      <c r="DX30" s="75">
        <f t="shared" si="368"/>
        <v>0</v>
      </c>
      <c r="DY30" s="75">
        <f t="shared" si="368"/>
        <v>0</v>
      </c>
      <c r="DZ30" s="75">
        <f t="shared" si="368"/>
        <v>0</v>
      </c>
      <c r="EA30" s="75">
        <f t="shared" si="368"/>
        <v>0</v>
      </c>
      <c r="EB30" s="75">
        <f t="shared" ref="EB30:EG30" si="369">IF($CD30=EB$5,$BS30,0)</f>
        <v>0</v>
      </c>
      <c r="EC30" s="75">
        <f t="shared" si="369"/>
        <v>0</v>
      </c>
      <c r="ED30" s="75">
        <f t="shared" si="369"/>
        <v>0</v>
      </c>
      <c r="EE30" s="75">
        <f t="shared" si="369"/>
        <v>5396.597738</v>
      </c>
      <c r="EF30" s="75">
        <f t="shared" si="369"/>
        <v>0</v>
      </c>
      <c r="EG30" s="75">
        <f t="shared" si="369"/>
        <v>0</v>
      </c>
      <c r="EH30" s="75">
        <f t="shared" ref="EH30:EM30" si="370">IF($CE30=EH$5,$BV30,0)</f>
        <v>0</v>
      </c>
      <c r="EI30" s="75">
        <f t="shared" si="370"/>
        <v>0</v>
      </c>
      <c r="EJ30" s="75">
        <f t="shared" si="370"/>
        <v>0</v>
      </c>
      <c r="EK30" s="75">
        <f t="shared" si="370"/>
        <v>0</v>
      </c>
      <c r="EL30" s="75">
        <f t="shared" si="370"/>
        <v>0</v>
      </c>
      <c r="EM30" s="75">
        <f t="shared" si="370"/>
        <v>0</v>
      </c>
    </row>
    <row r="31" ht="16.5" customHeight="1">
      <c r="A31" s="18"/>
      <c r="B31" s="30" t="s">
        <v>151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8" t="s">
        <v>131</v>
      </c>
      <c r="Q31" s="29" t="s">
        <v>87</v>
      </c>
      <c r="R31" s="28">
        <v>9003.0</v>
      </c>
      <c r="S31" s="28">
        <v>1.0</v>
      </c>
      <c r="T31" s="28">
        <v>180.0</v>
      </c>
      <c r="U31" s="70" t="s">
        <v>152</v>
      </c>
      <c r="V31" s="70" t="s">
        <v>153</v>
      </c>
      <c r="W31" s="71">
        <v>0.75</v>
      </c>
      <c r="X31" s="90">
        <v>41660.0</v>
      </c>
      <c r="Y31" s="77">
        <f t="shared" si="343"/>
        <v>1.4</v>
      </c>
      <c r="Z31" s="77" t="s">
        <v>154</v>
      </c>
      <c r="AA31" s="36">
        <v>32.0</v>
      </c>
      <c r="AB31" s="36">
        <v>33.0</v>
      </c>
      <c r="AC31" s="36">
        <v>30.0</v>
      </c>
      <c r="AD31" s="92">
        <v>52.0</v>
      </c>
      <c r="AE31" s="28">
        <v>1.0</v>
      </c>
      <c r="AF31" s="28">
        <v>1.0</v>
      </c>
      <c r="AG31" s="28">
        <v>2.0</v>
      </c>
      <c r="AH31" s="28">
        <v>1.0</v>
      </c>
      <c r="AI31" s="28">
        <v>0.0</v>
      </c>
      <c r="AJ31" s="28">
        <v>0.0</v>
      </c>
      <c r="AK31" s="3"/>
      <c r="AL31" s="78"/>
      <c r="AM31" s="28"/>
      <c r="AN31" s="3"/>
      <c r="AO31" s="84" t="str">
        <f t="shared" si="344"/>
        <v>#REF!</v>
      </c>
      <c r="AP31" s="85" t="str">
        <f t="shared" ref="AP31:AQ31" si="371">AV31-AU31</f>
        <v>#REF!</v>
      </c>
      <c r="AQ31" s="85">
        <f t="shared" si="371"/>
        <v>748.8595725</v>
      </c>
      <c r="AR31" s="85" t="str">
        <f t="shared" si="346"/>
        <v>#REF!</v>
      </c>
      <c r="AS31" s="84">
        <f t="shared" si="275"/>
        <v>17.617675</v>
      </c>
      <c r="AT31" s="84">
        <f t="shared" si="347"/>
        <v>18.09771319</v>
      </c>
      <c r="AU31" s="94" t="str">
        <f t="shared" si="348"/>
        <v>#REF!</v>
      </c>
      <c r="AV31" s="94">
        <f t="shared" si="251"/>
        <v>27483.573</v>
      </c>
      <c r="AW31" s="94">
        <f t="shared" si="349"/>
        <v>28232.43257</v>
      </c>
      <c r="AX31" s="94">
        <f t="shared" si="253"/>
        <v>0</v>
      </c>
      <c r="AY31" s="94">
        <f t="shared" si="254"/>
        <v>0</v>
      </c>
      <c r="AZ31" s="94">
        <f t="shared" si="255"/>
        <v>0</v>
      </c>
      <c r="BA31" s="91">
        <f t="shared" ref="BA31:BC31" si="372">$W31*D$82*$AJ31</f>
        <v>0</v>
      </c>
      <c r="BB31" s="91">
        <f t="shared" si="372"/>
        <v>0</v>
      </c>
      <c r="BC31" s="91">
        <f t="shared" si="372"/>
        <v>0</v>
      </c>
      <c r="BD31" s="91" t="str">
        <f t="shared" ref="BD31:BF31" si="373">IF(AU31&gt;=D$43,D$43/1000*D$42*$AE31,IF(MOD(AU31,1000)&gt;0.1,$AE31*D$42*(ABS(AU31/1000)+1),$AE31*D$42*ABS(AU31/1000)))</f>
        <v>#REF!</v>
      </c>
      <c r="BE31" s="91">
        <f t="shared" si="373"/>
        <v>155.5203086</v>
      </c>
      <c r="BF31" s="91">
        <f t="shared" si="373"/>
        <v>159.6090818</v>
      </c>
      <c r="BG31" s="91" t="str">
        <f t="shared" si="352"/>
        <v>#REF!</v>
      </c>
      <c r="BH31" s="91">
        <f t="shared" si="46"/>
        <v>1703.981526</v>
      </c>
      <c r="BI31" s="91">
        <f t="shared" si="353"/>
        <v>1750.410819</v>
      </c>
      <c r="BJ31" s="91" t="str">
        <f t="shared" si="354"/>
        <v>#REF!</v>
      </c>
      <c r="BK31" s="91">
        <f t="shared" si="374"/>
        <v>1693.945954</v>
      </c>
      <c r="BL31" s="91" t="str">
        <f t="shared" ref="BL31:BN31" si="375">$AF31*AU31*D$85</f>
        <v>#REF!</v>
      </c>
      <c r="BM31" s="91">
        <f t="shared" si="375"/>
        <v>398.5118085</v>
      </c>
      <c r="BN31" s="91">
        <f t="shared" si="375"/>
        <v>409.3702723</v>
      </c>
      <c r="BO31" s="95">
        <f t="shared" si="259"/>
        <v>72</v>
      </c>
      <c r="BP31" s="95">
        <f t="shared" si="356"/>
        <v>72</v>
      </c>
      <c r="BQ31" s="91" t="str">
        <f t="shared" si="357"/>
        <v>#REF!</v>
      </c>
      <c r="BR31" s="91">
        <f t="shared" si="54"/>
        <v>2330.013643</v>
      </c>
      <c r="BS31" s="91">
        <f t="shared" si="358"/>
        <v>4085.336128</v>
      </c>
      <c r="BT31" s="91" t="str">
        <f t="shared" ref="BT31:BV31" si="376">IF($AG31=0,0,IF($AG31=1,D$48*AU31,IF($AG31=2,AU31*D$54,"Error in col x")))</f>
        <v>#REF!</v>
      </c>
      <c r="BU31" s="91">
        <f t="shared" si="376"/>
        <v>549.67146</v>
      </c>
      <c r="BV31" s="91">
        <f t="shared" si="376"/>
        <v>564.6486515</v>
      </c>
      <c r="BW31" s="91" t="str">
        <f t="shared" ref="BW31:BY31" si="377">SUM(BQ31,BT31)</f>
        <v>#REF!</v>
      </c>
      <c r="BX31" s="91">
        <f t="shared" si="377"/>
        <v>2879.685103</v>
      </c>
      <c r="BY31" s="91">
        <f t="shared" si="377"/>
        <v>4649.984779</v>
      </c>
      <c r="BZ31" s="14"/>
      <c r="CA31" s="44" t="str">
        <f t="shared" ref="CA31:CB31" si="378">SUM(AU31,BW31)</f>
        <v>#REF!</v>
      </c>
      <c r="CB31" s="44">
        <f t="shared" si="378"/>
        <v>30363.2581</v>
      </c>
      <c r="CC31" s="69">
        <f t="shared" si="59"/>
        <v>90031180</v>
      </c>
      <c r="CD31" s="69">
        <f t="shared" si="60"/>
        <v>90032080</v>
      </c>
      <c r="CE31" s="69">
        <f t="shared" si="61"/>
        <v>90032380</v>
      </c>
      <c r="CF31" s="75">
        <f t="shared" ref="CF31:CM31" si="379">IF($CC31=CF$5,$AU31,0)</f>
        <v>0</v>
      </c>
      <c r="CG31" s="75">
        <f t="shared" si="379"/>
        <v>0</v>
      </c>
      <c r="CH31" s="75">
        <f t="shared" si="379"/>
        <v>0</v>
      </c>
      <c r="CI31" s="75" t="str">
        <f t="shared" si="379"/>
        <v>#REF!</v>
      </c>
      <c r="CJ31" s="75">
        <f t="shared" si="379"/>
        <v>0</v>
      </c>
      <c r="CK31" s="75">
        <f t="shared" si="379"/>
        <v>0</v>
      </c>
      <c r="CL31" s="75">
        <f t="shared" si="379"/>
        <v>0</v>
      </c>
      <c r="CM31" s="75">
        <f t="shared" si="379"/>
        <v>0</v>
      </c>
      <c r="CN31" s="75">
        <f t="shared" ref="CN31:CU31" si="380">IF($CC31=CN$5,$AV31,0)</f>
        <v>0</v>
      </c>
      <c r="CO31" s="75">
        <f t="shared" si="380"/>
        <v>0</v>
      </c>
      <c r="CP31" s="75">
        <f t="shared" si="380"/>
        <v>0</v>
      </c>
      <c r="CQ31" s="75">
        <f t="shared" si="380"/>
        <v>27483.573</v>
      </c>
      <c r="CR31" s="75">
        <f t="shared" si="380"/>
        <v>0</v>
      </c>
      <c r="CS31" s="75">
        <f t="shared" si="380"/>
        <v>0</v>
      </c>
      <c r="CT31" s="75">
        <f t="shared" si="380"/>
        <v>0</v>
      </c>
      <c r="CU31" s="75">
        <f t="shared" si="380"/>
        <v>0</v>
      </c>
      <c r="CV31" s="75">
        <f t="shared" ref="CV31:DC31" si="381">IF($CC31=CV$5,$AW31,0)</f>
        <v>0</v>
      </c>
      <c r="CW31" s="75">
        <f t="shared" si="381"/>
        <v>0</v>
      </c>
      <c r="CX31" s="75">
        <f t="shared" si="381"/>
        <v>0</v>
      </c>
      <c r="CY31" s="75">
        <f t="shared" si="381"/>
        <v>28232.43257</v>
      </c>
      <c r="CZ31" s="75">
        <f t="shared" si="381"/>
        <v>0</v>
      </c>
      <c r="DA31" s="75">
        <f t="shared" si="381"/>
        <v>0</v>
      </c>
      <c r="DB31" s="75">
        <f t="shared" si="381"/>
        <v>0</v>
      </c>
      <c r="DC31" s="75">
        <f t="shared" si="381"/>
        <v>0</v>
      </c>
      <c r="DD31" s="75">
        <f t="shared" ref="DD31:DI31" si="382">IF($CD31=DD$5,$BQ31,0)</f>
        <v>0</v>
      </c>
      <c r="DE31" s="75">
        <f t="shared" si="382"/>
        <v>0</v>
      </c>
      <c r="DF31" s="75">
        <f t="shared" si="382"/>
        <v>0</v>
      </c>
      <c r="DG31" s="75" t="str">
        <f t="shared" si="382"/>
        <v>#REF!</v>
      </c>
      <c r="DH31" s="75">
        <f t="shared" si="382"/>
        <v>0</v>
      </c>
      <c r="DI31" s="75">
        <f t="shared" si="382"/>
        <v>0</v>
      </c>
      <c r="DJ31" s="75">
        <f t="shared" ref="DJ31:DO31" si="383">IF($CE31=DJ$5,$BT31,0)</f>
        <v>0</v>
      </c>
      <c r="DK31" s="75">
        <f t="shared" si="383"/>
        <v>0</v>
      </c>
      <c r="DL31" s="75">
        <f t="shared" si="383"/>
        <v>0</v>
      </c>
      <c r="DM31" s="75" t="str">
        <f t="shared" si="383"/>
        <v>#REF!</v>
      </c>
      <c r="DN31" s="75">
        <f t="shared" si="383"/>
        <v>0</v>
      </c>
      <c r="DO31" s="75">
        <f t="shared" si="383"/>
        <v>0</v>
      </c>
      <c r="DP31" s="75">
        <f t="shared" ref="DP31:DU31" si="384">IF($CD31=DP$5,$BR31,0)</f>
        <v>0</v>
      </c>
      <c r="DQ31" s="75">
        <f t="shared" si="384"/>
        <v>0</v>
      </c>
      <c r="DR31" s="75">
        <f t="shared" si="384"/>
        <v>0</v>
      </c>
      <c r="DS31" s="75">
        <f t="shared" si="384"/>
        <v>2330.013643</v>
      </c>
      <c r="DT31" s="75">
        <f t="shared" si="384"/>
        <v>0</v>
      </c>
      <c r="DU31" s="75">
        <f t="shared" si="384"/>
        <v>0</v>
      </c>
      <c r="DV31" s="75">
        <f t="shared" ref="DV31:EA31" si="385">IF($CE31=DV$5,$BU31,0)</f>
        <v>0</v>
      </c>
      <c r="DW31" s="75">
        <f t="shared" si="385"/>
        <v>0</v>
      </c>
      <c r="DX31" s="75">
        <f t="shared" si="385"/>
        <v>0</v>
      </c>
      <c r="DY31" s="75">
        <f t="shared" si="385"/>
        <v>549.67146</v>
      </c>
      <c r="DZ31" s="75">
        <f t="shared" si="385"/>
        <v>0</v>
      </c>
      <c r="EA31" s="75">
        <f t="shared" si="385"/>
        <v>0</v>
      </c>
      <c r="EB31" s="75">
        <f t="shared" ref="EB31:EG31" si="386">IF($CD31=EB$5,$BS31,0)</f>
        <v>0</v>
      </c>
      <c r="EC31" s="75">
        <f t="shared" si="386"/>
        <v>0</v>
      </c>
      <c r="ED31" s="75">
        <f t="shared" si="386"/>
        <v>0</v>
      </c>
      <c r="EE31" s="75">
        <f t="shared" si="386"/>
        <v>4085.336128</v>
      </c>
      <c r="EF31" s="75">
        <f t="shared" si="386"/>
        <v>0</v>
      </c>
      <c r="EG31" s="75">
        <f t="shared" si="386"/>
        <v>0</v>
      </c>
      <c r="EH31" s="75">
        <f t="shared" ref="EH31:EM31" si="387">IF($CE31=EH$5,$BV31,0)</f>
        <v>0</v>
      </c>
      <c r="EI31" s="75">
        <f t="shared" si="387"/>
        <v>0</v>
      </c>
      <c r="EJ31" s="75">
        <f t="shared" si="387"/>
        <v>0</v>
      </c>
      <c r="EK31" s="75">
        <f t="shared" si="387"/>
        <v>564.6486515</v>
      </c>
      <c r="EL31" s="75">
        <f t="shared" si="387"/>
        <v>0</v>
      </c>
      <c r="EM31" s="75">
        <f t="shared" si="387"/>
        <v>0</v>
      </c>
    </row>
    <row r="32" ht="18.0" customHeight="1">
      <c r="A32" s="18"/>
      <c r="B32" s="19" t="s">
        <v>112</v>
      </c>
      <c r="G32" s="142"/>
      <c r="H32" s="142"/>
      <c r="I32" s="142"/>
      <c r="J32" s="142"/>
      <c r="K32" s="142"/>
      <c r="L32" s="142"/>
      <c r="M32" s="142"/>
      <c r="N32" s="142"/>
      <c r="O32" s="142"/>
      <c r="P32" s="18" t="s">
        <v>131</v>
      </c>
      <c r="Q32" s="29" t="s">
        <v>87</v>
      </c>
      <c r="R32" s="36">
        <v>9003.0</v>
      </c>
      <c r="S32" s="28">
        <v>1.0</v>
      </c>
      <c r="T32" s="128">
        <v>180.0</v>
      </c>
      <c r="U32" s="70" t="s">
        <v>129</v>
      </c>
      <c r="V32" s="70"/>
      <c r="W32" s="71">
        <v>1.0</v>
      </c>
      <c r="X32" s="72"/>
      <c r="Y32" s="77"/>
      <c r="Z32" s="77"/>
      <c r="AA32" s="36">
        <v>28.0</v>
      </c>
      <c r="AB32" s="36">
        <v>28.0</v>
      </c>
      <c r="AC32" s="36">
        <v>14.0</v>
      </c>
      <c r="AD32" s="92">
        <v>52.0</v>
      </c>
      <c r="AE32" s="28">
        <v>0.0</v>
      </c>
      <c r="AF32" s="28">
        <v>1.0</v>
      </c>
      <c r="AG32" s="28">
        <v>0.0</v>
      </c>
      <c r="AH32" s="28">
        <v>1.0</v>
      </c>
      <c r="AI32" s="28">
        <v>0.0</v>
      </c>
      <c r="AJ32" s="28">
        <v>0.0</v>
      </c>
      <c r="AK32" s="3"/>
      <c r="AL32" s="19" t="s">
        <v>7</v>
      </c>
      <c r="AM32" s="28"/>
      <c r="AN32" s="3"/>
      <c r="AO32" s="84" t="str">
        <f t="shared" si="344"/>
        <v>#REF!</v>
      </c>
      <c r="AP32" s="85" t="str">
        <f t="shared" ref="AP32:AQ32" si="388">AV32-AU32</f>
        <v>#REF!</v>
      </c>
      <c r="AQ32" s="85">
        <f t="shared" si="388"/>
        <v>-941.182333</v>
      </c>
      <c r="AR32" s="85" t="str">
        <f t="shared" si="346"/>
        <v>#REF!</v>
      </c>
      <c r="AS32" s="129">
        <v>17.54</v>
      </c>
      <c r="AT32" s="84">
        <f t="shared" si="347"/>
        <v>16.24716713</v>
      </c>
      <c r="AU32" s="94" t="str">
        <f t="shared" si="348"/>
        <v>#REF!</v>
      </c>
      <c r="AV32" s="94">
        <f t="shared" si="251"/>
        <v>12769.12</v>
      </c>
      <c r="AW32" s="94">
        <f t="shared" si="349"/>
        <v>11827.93767</v>
      </c>
      <c r="AX32" s="94">
        <f t="shared" si="253"/>
        <v>0</v>
      </c>
      <c r="AY32" s="94">
        <f t="shared" si="254"/>
        <v>0</v>
      </c>
      <c r="AZ32" s="94">
        <f t="shared" si="255"/>
        <v>0</v>
      </c>
      <c r="BA32" s="91">
        <f t="shared" ref="BA32:BC32" si="389">$W32*D$82*$AJ32</f>
        <v>0</v>
      </c>
      <c r="BB32" s="91">
        <f t="shared" si="389"/>
        <v>0</v>
      </c>
      <c r="BC32" s="91">
        <f t="shared" si="389"/>
        <v>0</v>
      </c>
      <c r="BD32" s="91" t="str">
        <f t="shared" ref="BD32:BF32" si="390">IF(AU32&gt;=D$43,D$43/1000*D$42*$AE32,IF(MOD(AU32,1000)&gt;0.1,$AE32*D$42*(ABS(AU32/1000)+1),$AE32*D$42*ABS(AU32/1000)))</f>
        <v>#REF!</v>
      </c>
      <c r="BE32" s="91">
        <f t="shared" si="390"/>
        <v>0</v>
      </c>
      <c r="BF32" s="91">
        <f t="shared" si="390"/>
        <v>0</v>
      </c>
      <c r="BG32" s="91" t="str">
        <f t="shared" si="352"/>
        <v>#REF!</v>
      </c>
      <c r="BH32" s="91">
        <f t="shared" si="46"/>
        <v>791.68544</v>
      </c>
      <c r="BI32" s="91">
        <f t="shared" si="353"/>
        <v>733.3321354</v>
      </c>
      <c r="BJ32" s="91" t="str">
        <f t="shared" si="354"/>
        <v>#REF!</v>
      </c>
      <c r="BK32" s="91">
        <f t="shared" si="374"/>
        <v>709.67626</v>
      </c>
      <c r="BL32" s="91" t="str">
        <f t="shared" ref="BL32:BN32" si="391">$AF32*AU32*D$85</f>
        <v>#REF!</v>
      </c>
      <c r="BM32" s="91">
        <f t="shared" si="391"/>
        <v>185.15224</v>
      </c>
      <c r="BN32" s="91">
        <f t="shared" si="391"/>
        <v>171.5050962</v>
      </c>
      <c r="BO32" s="95">
        <f t="shared" si="259"/>
        <v>72</v>
      </c>
      <c r="BP32" s="95">
        <f t="shared" si="356"/>
        <v>70.967626</v>
      </c>
      <c r="BQ32" s="91" t="str">
        <f t="shared" si="357"/>
        <v>#REF!</v>
      </c>
      <c r="BR32" s="91">
        <f t="shared" si="54"/>
        <v>1048.83768</v>
      </c>
      <c r="BS32" s="91">
        <f t="shared" si="358"/>
        <v>1685.481118</v>
      </c>
      <c r="BT32" s="91">
        <f t="shared" ref="BT32:BV32" si="392">IF($AG32=0,0,IF($AG32=1,D$48*AU32,IF($AG32=2,AU32*D$54,"Error in col x")))</f>
        <v>0</v>
      </c>
      <c r="BU32" s="91">
        <f t="shared" si="392"/>
        <v>0</v>
      </c>
      <c r="BV32" s="91">
        <f t="shared" si="392"/>
        <v>0</v>
      </c>
      <c r="BW32" s="91" t="str">
        <f t="shared" ref="BW32:BY32" si="393">SUM(BQ32,BT32)</f>
        <v>#REF!</v>
      </c>
      <c r="BX32" s="91">
        <f t="shared" si="393"/>
        <v>1048.83768</v>
      </c>
      <c r="BY32" s="91">
        <f t="shared" si="393"/>
        <v>1685.481118</v>
      </c>
      <c r="BZ32" s="14"/>
      <c r="CA32" s="44" t="str">
        <f t="shared" ref="CA32:CB32" si="394">SUM(AU32,BW32)</f>
        <v>#REF!</v>
      </c>
      <c r="CB32" s="44">
        <f t="shared" si="394"/>
        <v>13817.95768</v>
      </c>
      <c r="CC32" s="69">
        <f t="shared" si="59"/>
        <v>90031180</v>
      </c>
      <c r="CD32" s="69">
        <f t="shared" si="60"/>
        <v>90032080</v>
      </c>
      <c r="CE32" s="69">
        <v>9.003233E7</v>
      </c>
      <c r="CF32" s="75">
        <f t="shared" ref="CF32:CM32" si="395">IF($CC32=CF$5,$AU32,0)</f>
        <v>0</v>
      </c>
      <c r="CG32" s="75">
        <f t="shared" si="395"/>
        <v>0</v>
      </c>
      <c r="CH32" s="75">
        <f t="shared" si="395"/>
        <v>0</v>
      </c>
      <c r="CI32" s="75" t="str">
        <f t="shared" si="395"/>
        <v>#REF!</v>
      </c>
      <c r="CJ32" s="75">
        <f t="shared" si="395"/>
        <v>0</v>
      </c>
      <c r="CK32" s="75">
        <f t="shared" si="395"/>
        <v>0</v>
      </c>
      <c r="CL32" s="75">
        <f t="shared" si="395"/>
        <v>0</v>
      </c>
      <c r="CM32" s="75">
        <f t="shared" si="395"/>
        <v>0</v>
      </c>
      <c r="CN32" s="75">
        <f t="shared" ref="CN32:CU32" si="396">IF($CC32=CN$5,$AV32,0)</f>
        <v>0</v>
      </c>
      <c r="CO32" s="75">
        <f t="shared" si="396"/>
        <v>0</v>
      </c>
      <c r="CP32" s="75">
        <f t="shared" si="396"/>
        <v>0</v>
      </c>
      <c r="CQ32" s="75">
        <f t="shared" si="396"/>
        <v>12769.12</v>
      </c>
      <c r="CR32" s="75">
        <f t="shared" si="396"/>
        <v>0</v>
      </c>
      <c r="CS32" s="75">
        <f t="shared" si="396"/>
        <v>0</v>
      </c>
      <c r="CT32" s="75">
        <f t="shared" si="396"/>
        <v>0</v>
      </c>
      <c r="CU32" s="75">
        <f t="shared" si="396"/>
        <v>0</v>
      </c>
      <c r="CV32" s="75">
        <f t="shared" ref="CV32:DC32" si="397">IF($CC32=CV$5,$AW32,0)</f>
        <v>0</v>
      </c>
      <c r="CW32" s="75">
        <f t="shared" si="397"/>
        <v>0</v>
      </c>
      <c r="CX32" s="75">
        <f t="shared" si="397"/>
        <v>0</v>
      </c>
      <c r="CY32" s="75">
        <f t="shared" si="397"/>
        <v>11827.93767</v>
      </c>
      <c r="CZ32" s="75">
        <f t="shared" si="397"/>
        <v>0</v>
      </c>
      <c r="DA32" s="75">
        <f t="shared" si="397"/>
        <v>0</v>
      </c>
      <c r="DB32" s="75">
        <f t="shared" si="397"/>
        <v>0</v>
      </c>
      <c r="DC32" s="75">
        <f t="shared" si="397"/>
        <v>0</v>
      </c>
      <c r="DD32" s="75">
        <f t="shared" ref="DD32:DI32" si="398">IF($CD32=DD$5,$BQ32,0)</f>
        <v>0</v>
      </c>
      <c r="DE32" s="75">
        <f t="shared" si="398"/>
        <v>0</v>
      </c>
      <c r="DF32" s="75">
        <f t="shared" si="398"/>
        <v>0</v>
      </c>
      <c r="DG32" s="75" t="str">
        <f t="shared" si="398"/>
        <v>#REF!</v>
      </c>
      <c r="DH32" s="75">
        <f t="shared" si="398"/>
        <v>0</v>
      </c>
      <c r="DI32" s="75">
        <f t="shared" si="398"/>
        <v>0</v>
      </c>
      <c r="DJ32" s="75">
        <f t="shared" ref="DJ32:DO32" si="399">IF($CE32=DJ$5,$BT32,0)</f>
        <v>0</v>
      </c>
      <c r="DK32" s="75">
        <f t="shared" si="399"/>
        <v>0</v>
      </c>
      <c r="DL32" s="75">
        <f t="shared" si="399"/>
        <v>0</v>
      </c>
      <c r="DM32" s="75">
        <f t="shared" si="399"/>
        <v>0</v>
      </c>
      <c r="DN32" s="75">
        <f t="shared" si="399"/>
        <v>0</v>
      </c>
      <c r="DO32" s="75">
        <f t="shared" si="399"/>
        <v>0</v>
      </c>
      <c r="DP32" s="75">
        <f t="shared" ref="DP32:DU32" si="400">IF($CD32=DP$5,$BR32,0)</f>
        <v>0</v>
      </c>
      <c r="DQ32" s="75">
        <f t="shared" si="400"/>
        <v>0</v>
      </c>
      <c r="DR32" s="75">
        <f t="shared" si="400"/>
        <v>0</v>
      </c>
      <c r="DS32" s="75">
        <f t="shared" si="400"/>
        <v>1048.83768</v>
      </c>
      <c r="DT32" s="75">
        <f t="shared" si="400"/>
        <v>0</v>
      </c>
      <c r="DU32" s="75">
        <f t="shared" si="400"/>
        <v>0</v>
      </c>
      <c r="DV32" s="75">
        <f t="shared" ref="DV32:EA32" si="401">IF($CE32=DV$5,$BU32,0)</f>
        <v>0</v>
      </c>
      <c r="DW32" s="75">
        <f t="shared" si="401"/>
        <v>0</v>
      </c>
      <c r="DX32" s="75">
        <f t="shared" si="401"/>
        <v>0</v>
      </c>
      <c r="DY32" s="75">
        <f t="shared" si="401"/>
        <v>0</v>
      </c>
      <c r="DZ32" s="75">
        <f t="shared" si="401"/>
        <v>0</v>
      </c>
      <c r="EA32" s="75">
        <f t="shared" si="401"/>
        <v>0</v>
      </c>
      <c r="EB32" s="75">
        <f t="shared" ref="EB32:EG32" si="402">IF($CD32=EB$5,$BS32,0)</f>
        <v>0</v>
      </c>
      <c r="EC32" s="75">
        <f t="shared" si="402"/>
        <v>0</v>
      </c>
      <c r="ED32" s="75">
        <f t="shared" si="402"/>
        <v>0</v>
      </c>
      <c r="EE32" s="75">
        <f t="shared" si="402"/>
        <v>1685.481118</v>
      </c>
      <c r="EF32" s="75">
        <f t="shared" si="402"/>
        <v>0</v>
      </c>
      <c r="EG32" s="75">
        <f t="shared" si="402"/>
        <v>0</v>
      </c>
      <c r="EH32" s="75">
        <f t="shared" ref="EH32:EM32" si="403">IF($CE32=EH$5,$BV32,0)</f>
        <v>0</v>
      </c>
      <c r="EI32" s="75">
        <f t="shared" si="403"/>
        <v>0</v>
      </c>
      <c r="EJ32" s="75">
        <f t="shared" si="403"/>
        <v>0</v>
      </c>
      <c r="EK32" s="75">
        <f t="shared" si="403"/>
        <v>0</v>
      </c>
      <c r="EL32" s="75">
        <f t="shared" si="403"/>
        <v>0</v>
      </c>
      <c r="EM32" s="75">
        <f t="shared" si="403"/>
        <v>0</v>
      </c>
    </row>
    <row r="33" ht="13.5" customHeight="1">
      <c r="A33" s="18"/>
      <c r="B33" s="19"/>
      <c r="C33" s="28"/>
      <c r="D33" s="28"/>
      <c r="E33" s="28"/>
      <c r="F33" s="28"/>
      <c r="G33" s="142"/>
      <c r="H33" s="142"/>
      <c r="I33" s="142"/>
      <c r="J33" s="142"/>
      <c r="K33" s="142"/>
      <c r="L33" s="142"/>
      <c r="M33" s="142"/>
      <c r="N33" s="142"/>
      <c r="O33" s="142"/>
      <c r="P33" s="18"/>
      <c r="Q33" s="29" t="s">
        <v>156</v>
      </c>
      <c r="R33" s="28">
        <v>9005.0</v>
      </c>
      <c r="S33" s="28">
        <v>1.0</v>
      </c>
      <c r="T33" s="28">
        <v>180.0</v>
      </c>
      <c r="U33" s="18" t="s">
        <v>157</v>
      </c>
      <c r="V33" s="18" t="s">
        <v>158</v>
      </c>
      <c r="W33" s="71">
        <v>1.0</v>
      </c>
      <c r="X33" s="90">
        <v>37319.0</v>
      </c>
      <c r="Y33" s="77">
        <f t="shared" ref="Y33:Y38" si="421">IF(X33&gt;1,ABS(ROUND(($Y$5-X33)/365.25,1))," ")</f>
        <v>13.3</v>
      </c>
      <c r="Z33" s="77">
        <v>4.0</v>
      </c>
      <c r="AA33" s="28">
        <v>101.0</v>
      </c>
      <c r="AB33" s="28">
        <v>102.0</v>
      </c>
      <c r="AC33" s="28">
        <v>40.0</v>
      </c>
      <c r="AD33" s="92">
        <v>52.0</v>
      </c>
      <c r="AE33" s="28">
        <v>1.0</v>
      </c>
      <c r="AF33" s="28">
        <v>1.0</v>
      </c>
      <c r="AG33" s="28">
        <v>1.0</v>
      </c>
      <c r="AH33" s="28">
        <v>1.0</v>
      </c>
      <c r="AI33" s="28">
        <v>1.0</v>
      </c>
      <c r="AJ33" s="28">
        <v>1.0</v>
      </c>
      <c r="AK33" s="3"/>
      <c r="AL33" s="19" t="s">
        <v>83</v>
      </c>
      <c r="AM33" s="28"/>
      <c r="AN33" s="3"/>
      <c r="AO33" s="84" t="str">
        <f t="shared" si="344"/>
        <v>#REF!</v>
      </c>
      <c r="AP33" s="85" t="str">
        <f t="shared" ref="AP33:AQ33" si="404">AV33-AU33</f>
        <v>#REF!</v>
      </c>
      <c r="AQ33" s="85">
        <f t="shared" si="404"/>
        <v>1002.52035</v>
      </c>
      <c r="AR33" s="85" t="str">
        <f t="shared" si="346"/>
        <v>#REF!</v>
      </c>
      <c r="AS33" s="84">
        <f t="shared" ref="AS33:AS37" si="423">VLOOKUP(AA33,$C$109:$G$234,3)</f>
        <v>21.421375</v>
      </c>
      <c r="AT33" s="84">
        <f t="shared" si="347"/>
        <v>21.90335594</v>
      </c>
      <c r="AU33" s="94" t="str">
        <f t="shared" si="348"/>
        <v>#REF!</v>
      </c>
      <c r="AV33" s="94">
        <f t="shared" si="251"/>
        <v>44556.46</v>
      </c>
      <c r="AW33" s="94">
        <f t="shared" si="349"/>
        <v>45558.98035</v>
      </c>
      <c r="AX33" s="94">
        <f t="shared" si="253"/>
        <v>6713.6256</v>
      </c>
      <c r="AY33" s="94">
        <f t="shared" si="254"/>
        <v>7020.316224</v>
      </c>
      <c r="AZ33" s="94">
        <f t="shared" si="255"/>
        <v>7581.941522</v>
      </c>
      <c r="BA33" s="91">
        <f t="shared" ref="BA33:BC33" si="405">$W33*D$82*$AJ33</f>
        <v>250</v>
      </c>
      <c r="BB33" s="91">
        <f t="shared" si="405"/>
        <v>250</v>
      </c>
      <c r="BC33" s="91">
        <f t="shared" si="405"/>
        <v>250</v>
      </c>
      <c r="BD33" s="91" t="str">
        <f t="shared" ref="BD33:BF33" si="406">IF(AU33&gt;=D$43,D$43/1000*D$42*$AE33,IF(MOD(AU33,1000)&gt;0.1,$AE33*D$42*(ABS(AU33/1000)+1),$AE33*D$42*ABS(AU33/1000)))</f>
        <v>#REF!</v>
      </c>
      <c r="BE33" s="91">
        <f t="shared" si="406"/>
        <v>248.7382716</v>
      </c>
      <c r="BF33" s="91">
        <f t="shared" si="406"/>
        <v>254.2120327</v>
      </c>
      <c r="BG33" s="91" t="str">
        <f t="shared" si="352"/>
        <v>#REF!</v>
      </c>
      <c r="BH33" s="91">
        <f t="shared" si="46"/>
        <v>2762.50052</v>
      </c>
      <c r="BI33" s="91">
        <f t="shared" si="353"/>
        <v>2824.656782</v>
      </c>
      <c r="BJ33" s="91" t="str">
        <f t="shared" si="354"/>
        <v>#REF!</v>
      </c>
      <c r="BK33" s="91">
        <f t="shared" si="374"/>
        <v>2733.538821</v>
      </c>
      <c r="BL33" s="91" t="str">
        <f t="shared" ref="BL33:BN33" si="407">$AF33*AU33*D$85</f>
        <v>#REF!</v>
      </c>
      <c r="BM33" s="91">
        <f t="shared" si="407"/>
        <v>646.06867</v>
      </c>
      <c r="BN33" s="91">
        <f t="shared" si="407"/>
        <v>660.6052151</v>
      </c>
      <c r="BO33" s="95">
        <f t="shared" si="259"/>
        <v>72</v>
      </c>
      <c r="BP33" s="95">
        <f t="shared" si="356"/>
        <v>72</v>
      </c>
      <c r="BQ33" s="91" t="str">
        <f t="shared" si="357"/>
        <v>#REF!</v>
      </c>
      <c r="BR33" s="91">
        <f t="shared" si="54"/>
        <v>10999.62369</v>
      </c>
      <c r="BS33" s="91">
        <f t="shared" si="358"/>
        <v>14376.95437</v>
      </c>
      <c r="BT33" s="91" t="str">
        <f t="shared" ref="BT33:BV33" si="408">IF($AG33=0,0,IF($AG33=1,D$48*AU33,IF($AG33=2,AU33*D$54,"Error in col x")))</f>
        <v>#REF!</v>
      </c>
      <c r="BU33" s="91">
        <f t="shared" si="408"/>
        <v>3118.9522</v>
      </c>
      <c r="BV33" s="91">
        <f t="shared" si="408"/>
        <v>3189.128625</v>
      </c>
      <c r="BW33" s="91" t="str">
        <f t="shared" ref="BW33:BY33" si="409">SUM(BQ33,BT33)</f>
        <v>#REF!</v>
      </c>
      <c r="BX33" s="91">
        <f t="shared" si="409"/>
        <v>14118.57589</v>
      </c>
      <c r="BY33" s="91">
        <f t="shared" si="409"/>
        <v>17566.083</v>
      </c>
      <c r="BZ33" s="14"/>
      <c r="CA33" s="44" t="str">
        <f t="shared" ref="CA33:CB33" si="410">SUM(AU33,BW33)</f>
        <v>#REF!</v>
      </c>
      <c r="CB33" s="44">
        <f t="shared" si="410"/>
        <v>58675.03589</v>
      </c>
      <c r="CC33" s="69">
        <f t="shared" si="59"/>
        <v>90051180</v>
      </c>
      <c r="CD33" s="69">
        <f t="shared" si="60"/>
        <v>90052080</v>
      </c>
      <c r="CE33" s="69">
        <f t="shared" ref="CE33:CE76" si="430">10000*R33+VLOOKUP(CC33,$E$285:$F$292,2)</f>
        <v>90052380</v>
      </c>
      <c r="CF33" s="75">
        <f t="shared" ref="CF33:CM33" si="411">IF($CC33=CF$5,$AU33,0)</f>
        <v>0</v>
      </c>
      <c r="CG33" s="75">
        <f t="shared" si="411"/>
        <v>0</v>
      </c>
      <c r="CH33" s="75">
        <f t="shared" si="411"/>
        <v>0</v>
      </c>
      <c r="CI33" s="75">
        <f t="shared" si="411"/>
        <v>0</v>
      </c>
      <c r="CJ33" s="75" t="str">
        <f t="shared" si="411"/>
        <v>#REF!</v>
      </c>
      <c r="CK33" s="75">
        <f t="shared" si="411"/>
        <v>0</v>
      </c>
      <c r="CL33" s="75">
        <f t="shared" si="411"/>
        <v>0</v>
      </c>
      <c r="CM33" s="75">
        <f t="shared" si="411"/>
        <v>0</v>
      </c>
      <c r="CN33" s="75">
        <f t="shared" ref="CN33:CU33" si="412">IF($CC33=CN$5,$AV33,0)</f>
        <v>0</v>
      </c>
      <c r="CO33" s="75">
        <f t="shared" si="412"/>
        <v>0</v>
      </c>
      <c r="CP33" s="75">
        <f t="shared" si="412"/>
        <v>0</v>
      </c>
      <c r="CQ33" s="75">
        <f t="shared" si="412"/>
        <v>0</v>
      </c>
      <c r="CR33" s="75">
        <f t="shared" si="412"/>
        <v>44556.46</v>
      </c>
      <c r="CS33" s="75">
        <f t="shared" si="412"/>
        <v>0</v>
      </c>
      <c r="CT33" s="75">
        <f t="shared" si="412"/>
        <v>0</v>
      </c>
      <c r="CU33" s="75">
        <f t="shared" si="412"/>
        <v>0</v>
      </c>
      <c r="CV33" s="75">
        <f t="shared" ref="CV33:DC33" si="413">IF($CC33=CV$5,$AW33,0)</f>
        <v>0</v>
      </c>
      <c r="CW33" s="75">
        <f t="shared" si="413"/>
        <v>0</v>
      </c>
      <c r="CX33" s="75">
        <f t="shared" si="413"/>
        <v>0</v>
      </c>
      <c r="CY33" s="75">
        <f t="shared" si="413"/>
        <v>0</v>
      </c>
      <c r="CZ33" s="75">
        <f t="shared" si="413"/>
        <v>45558.98035</v>
      </c>
      <c r="DA33" s="75">
        <f t="shared" si="413"/>
        <v>0</v>
      </c>
      <c r="DB33" s="75">
        <f t="shared" si="413"/>
        <v>0</v>
      </c>
      <c r="DC33" s="75">
        <f t="shared" si="413"/>
        <v>0</v>
      </c>
      <c r="DD33" s="75">
        <f t="shared" ref="DD33:DI33" si="414">IF($CD33=DD$5,$BQ33,0)</f>
        <v>0</v>
      </c>
      <c r="DE33" s="75">
        <f t="shared" si="414"/>
        <v>0</v>
      </c>
      <c r="DF33" s="75">
        <f t="shared" si="414"/>
        <v>0</v>
      </c>
      <c r="DG33" s="75">
        <f t="shared" si="414"/>
        <v>0</v>
      </c>
      <c r="DH33" s="75" t="str">
        <f t="shared" si="414"/>
        <v>#REF!</v>
      </c>
      <c r="DI33" s="75">
        <f t="shared" si="414"/>
        <v>0</v>
      </c>
      <c r="DJ33" s="75">
        <f t="shared" ref="DJ33:DO33" si="415">IF($CE33=DJ$5,$BT33,0)</f>
        <v>0</v>
      </c>
      <c r="DK33" s="75">
        <f t="shared" si="415"/>
        <v>0</v>
      </c>
      <c r="DL33" s="75">
        <f t="shared" si="415"/>
        <v>0</v>
      </c>
      <c r="DM33" s="75">
        <f t="shared" si="415"/>
        <v>0</v>
      </c>
      <c r="DN33" s="75" t="str">
        <f t="shared" si="415"/>
        <v>#REF!</v>
      </c>
      <c r="DO33" s="75">
        <f t="shared" si="415"/>
        <v>0</v>
      </c>
      <c r="DP33" s="75">
        <f t="shared" ref="DP33:DU33" si="416">IF($CD33=DP$5,$BR33,0)</f>
        <v>0</v>
      </c>
      <c r="DQ33" s="75">
        <f t="shared" si="416"/>
        <v>0</v>
      </c>
      <c r="DR33" s="75">
        <f t="shared" si="416"/>
        <v>0</v>
      </c>
      <c r="DS33" s="75">
        <f t="shared" si="416"/>
        <v>0</v>
      </c>
      <c r="DT33" s="75">
        <f t="shared" si="416"/>
        <v>10999.62369</v>
      </c>
      <c r="DU33" s="75">
        <f t="shared" si="416"/>
        <v>0</v>
      </c>
      <c r="DV33" s="75">
        <f t="shared" ref="DV33:EA33" si="417">IF($CE33=DV$5,$BU33,0)</f>
        <v>0</v>
      </c>
      <c r="DW33" s="75">
        <f t="shared" si="417"/>
        <v>0</v>
      </c>
      <c r="DX33" s="75">
        <f t="shared" si="417"/>
        <v>0</v>
      </c>
      <c r="DY33" s="75">
        <f t="shared" si="417"/>
        <v>0</v>
      </c>
      <c r="DZ33" s="75">
        <f t="shared" si="417"/>
        <v>3118.9522</v>
      </c>
      <c r="EA33" s="75">
        <f t="shared" si="417"/>
        <v>0</v>
      </c>
      <c r="EB33" s="75">
        <f t="shared" ref="EB33:EG33" si="418">IF($CD33=EB$5,$BS33,0)</f>
        <v>0</v>
      </c>
      <c r="EC33" s="75">
        <f t="shared" si="418"/>
        <v>0</v>
      </c>
      <c r="ED33" s="75">
        <f t="shared" si="418"/>
        <v>0</v>
      </c>
      <c r="EE33" s="75">
        <f t="shared" si="418"/>
        <v>0</v>
      </c>
      <c r="EF33" s="75">
        <f t="shared" si="418"/>
        <v>14376.95437</v>
      </c>
      <c r="EG33" s="75">
        <f t="shared" si="418"/>
        <v>0</v>
      </c>
      <c r="EH33" s="75">
        <f t="shared" ref="EH33:EM33" si="419">IF($CE33=EH$5,$BV33,0)</f>
        <v>0</v>
      </c>
      <c r="EI33" s="75">
        <f t="shared" si="419"/>
        <v>0</v>
      </c>
      <c r="EJ33" s="75">
        <f t="shared" si="419"/>
        <v>0</v>
      </c>
      <c r="EK33" s="75">
        <f t="shared" si="419"/>
        <v>0</v>
      </c>
      <c r="EL33" s="75">
        <f t="shared" si="419"/>
        <v>3189.128625</v>
      </c>
      <c r="EM33" s="75">
        <f t="shared" si="419"/>
        <v>0</v>
      </c>
    </row>
    <row r="34" ht="18.0" customHeight="1">
      <c r="A34" s="18"/>
      <c r="B34" s="19"/>
      <c r="C34" s="28"/>
      <c r="D34" s="43" t="str">
        <f t="shared" ref="D34:F34" si="420">D6</f>
        <v>15-16</v>
      </c>
      <c r="E34" s="43" t="str">
        <f t="shared" si="420"/>
        <v>16-17</v>
      </c>
      <c r="F34" s="43" t="str">
        <f t="shared" si="420"/>
        <v>17-18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8"/>
      <c r="Q34" s="29" t="s">
        <v>156</v>
      </c>
      <c r="R34" s="28">
        <v>9005.0</v>
      </c>
      <c r="S34" s="28">
        <v>1.0</v>
      </c>
      <c r="T34" s="28">
        <v>180.0</v>
      </c>
      <c r="U34" s="18" t="s">
        <v>159</v>
      </c>
      <c r="V34" s="18" t="s">
        <v>160</v>
      </c>
      <c r="W34" s="71">
        <v>1.0</v>
      </c>
      <c r="X34" s="90">
        <v>36493.0</v>
      </c>
      <c r="Y34" s="77">
        <f t="shared" si="421"/>
        <v>15.6</v>
      </c>
      <c r="Z34" s="77">
        <v>9.5</v>
      </c>
      <c r="AA34" s="28">
        <v>108.0</v>
      </c>
      <c r="AB34" s="28">
        <v>108.0</v>
      </c>
      <c r="AC34" s="28">
        <v>40.0</v>
      </c>
      <c r="AD34" s="92">
        <v>52.0</v>
      </c>
      <c r="AE34" s="28">
        <v>1.0</v>
      </c>
      <c r="AF34" s="28">
        <v>1.0</v>
      </c>
      <c r="AG34" s="28">
        <v>1.0</v>
      </c>
      <c r="AH34" s="28">
        <v>1.0</v>
      </c>
      <c r="AI34" s="28">
        <v>2.0</v>
      </c>
      <c r="AJ34" s="28">
        <v>1.0</v>
      </c>
      <c r="AK34" s="3"/>
      <c r="AL34" s="40" t="s">
        <v>161</v>
      </c>
      <c r="AM34" s="28"/>
      <c r="AN34" s="3"/>
      <c r="AO34" s="84" t="str">
        <f t="shared" si="344"/>
        <v>#REF!</v>
      </c>
      <c r="AP34" s="85" t="str">
        <f t="shared" ref="AP34:AQ34" si="422">AV34-AU34</f>
        <v>#REF!</v>
      </c>
      <c r="AQ34" s="85">
        <f t="shared" si="422"/>
        <v>996.55478</v>
      </c>
      <c r="AR34" s="85" t="str">
        <f t="shared" si="346"/>
        <v>#REF!</v>
      </c>
      <c r="AS34" s="84">
        <f t="shared" si="423"/>
        <v>21.73835</v>
      </c>
      <c r="AT34" s="84">
        <f t="shared" si="347"/>
        <v>22.21746288</v>
      </c>
      <c r="AU34" s="94" t="str">
        <f t="shared" si="348"/>
        <v>#REF!</v>
      </c>
      <c r="AV34" s="94">
        <f t="shared" si="251"/>
        <v>45215.768</v>
      </c>
      <c r="AW34" s="94">
        <f t="shared" si="349"/>
        <v>46212.32278</v>
      </c>
      <c r="AX34" s="94">
        <f t="shared" si="253"/>
        <v>15131.3184</v>
      </c>
      <c r="AY34" s="94">
        <f t="shared" si="254"/>
        <v>15822.54454</v>
      </c>
      <c r="AZ34" s="94">
        <f t="shared" si="255"/>
        <v>17088.3481</v>
      </c>
      <c r="BA34" s="91">
        <f t="shared" ref="BA34:BC34" si="424">$W34*D$82*$AJ34</f>
        <v>250</v>
      </c>
      <c r="BB34" s="91">
        <f t="shared" si="424"/>
        <v>250</v>
      </c>
      <c r="BC34" s="91">
        <f t="shared" si="424"/>
        <v>250</v>
      </c>
      <c r="BD34" s="91" t="str">
        <f t="shared" ref="BD34:BF34" si="425">IF(AU34&gt;=D$43,D$43/1000*D$42*$AE34,IF(MOD(AU34,1000)&gt;0.1,$AE34*D$42*(ABS(AU34/1000)+1),$AE34*D$42*ABS(AU34/1000)))</f>
        <v>#REF!</v>
      </c>
      <c r="BE34" s="91">
        <f t="shared" si="425"/>
        <v>252.3380933</v>
      </c>
      <c r="BF34" s="91">
        <f t="shared" si="425"/>
        <v>257.7792824</v>
      </c>
      <c r="BG34" s="91" t="str">
        <f t="shared" si="352"/>
        <v>#REF!</v>
      </c>
      <c r="BH34" s="91">
        <f t="shared" si="46"/>
        <v>2803.377616</v>
      </c>
      <c r="BI34" s="91">
        <f t="shared" si="353"/>
        <v>2865.164012</v>
      </c>
      <c r="BJ34" s="91" t="str">
        <f t="shared" si="354"/>
        <v>#REF!</v>
      </c>
      <c r="BK34" s="91">
        <f t="shared" si="374"/>
        <v>2772.739367</v>
      </c>
      <c r="BL34" s="91" t="str">
        <f t="shared" ref="BL34:BN34" si="426">$AF34*AU34*D$85</f>
        <v>#REF!</v>
      </c>
      <c r="BM34" s="91">
        <f t="shared" si="426"/>
        <v>655.628636</v>
      </c>
      <c r="BN34" s="91">
        <f t="shared" si="426"/>
        <v>670.0786803</v>
      </c>
      <c r="BO34" s="95">
        <f t="shared" si="259"/>
        <v>72</v>
      </c>
      <c r="BP34" s="95">
        <f t="shared" si="356"/>
        <v>72</v>
      </c>
      <c r="BQ34" s="91" t="str">
        <f t="shared" si="357"/>
        <v>#REF!</v>
      </c>
      <c r="BR34" s="91">
        <f t="shared" si="54"/>
        <v>19855.88888</v>
      </c>
      <c r="BS34" s="91">
        <f t="shared" si="358"/>
        <v>23976.10944</v>
      </c>
      <c r="BT34" s="91" t="str">
        <f t="shared" ref="BT34:BV34" si="427">IF($AG34=0,0,IF($AG34=1,D$48*AU34,IF($AG34=2,AU34*D$54,"Error in col x")))</f>
        <v>#REF!</v>
      </c>
      <c r="BU34" s="91">
        <f t="shared" si="427"/>
        <v>3165.10376</v>
      </c>
      <c r="BV34" s="91">
        <f t="shared" si="427"/>
        <v>3234.862595</v>
      </c>
      <c r="BW34" s="91" t="str">
        <f t="shared" ref="BW34:BY34" si="428">SUM(BQ34,BT34)</f>
        <v>#REF!</v>
      </c>
      <c r="BX34" s="91">
        <f t="shared" si="428"/>
        <v>23020.99264</v>
      </c>
      <c r="BY34" s="91">
        <f t="shared" si="428"/>
        <v>27210.97204</v>
      </c>
      <c r="BZ34" s="14"/>
      <c r="CA34" s="44" t="str">
        <f t="shared" ref="CA34:CB34" si="429">SUM(AU34,BW34)</f>
        <v>#REF!</v>
      </c>
      <c r="CB34" s="44">
        <f t="shared" si="429"/>
        <v>68236.76064</v>
      </c>
      <c r="CC34" s="69">
        <f t="shared" si="59"/>
        <v>90051180</v>
      </c>
      <c r="CD34" s="69">
        <f t="shared" si="60"/>
        <v>90052080</v>
      </c>
      <c r="CE34" s="69">
        <f t="shared" si="430"/>
        <v>90052380</v>
      </c>
      <c r="CF34" s="75">
        <f t="shared" ref="CF34:CM34" si="431">IF($CC34=CF$5,$AU34,0)</f>
        <v>0</v>
      </c>
      <c r="CG34" s="75">
        <f t="shared" si="431"/>
        <v>0</v>
      </c>
      <c r="CH34" s="75">
        <f t="shared" si="431"/>
        <v>0</v>
      </c>
      <c r="CI34" s="75">
        <f t="shared" si="431"/>
        <v>0</v>
      </c>
      <c r="CJ34" s="75" t="str">
        <f t="shared" si="431"/>
        <v>#REF!</v>
      </c>
      <c r="CK34" s="75">
        <f t="shared" si="431"/>
        <v>0</v>
      </c>
      <c r="CL34" s="75">
        <f t="shared" si="431"/>
        <v>0</v>
      </c>
      <c r="CM34" s="75">
        <f t="shared" si="431"/>
        <v>0</v>
      </c>
      <c r="CN34" s="75">
        <f t="shared" ref="CN34:CU34" si="432">IF($CC34=CN$5,$AV34,0)</f>
        <v>0</v>
      </c>
      <c r="CO34" s="75">
        <f t="shared" si="432"/>
        <v>0</v>
      </c>
      <c r="CP34" s="75">
        <f t="shared" si="432"/>
        <v>0</v>
      </c>
      <c r="CQ34" s="75">
        <f t="shared" si="432"/>
        <v>0</v>
      </c>
      <c r="CR34" s="75">
        <f t="shared" si="432"/>
        <v>45215.768</v>
      </c>
      <c r="CS34" s="75">
        <f t="shared" si="432"/>
        <v>0</v>
      </c>
      <c r="CT34" s="75">
        <f t="shared" si="432"/>
        <v>0</v>
      </c>
      <c r="CU34" s="75">
        <f t="shared" si="432"/>
        <v>0</v>
      </c>
      <c r="CV34" s="75">
        <f t="shared" ref="CV34:DC34" si="433">IF($CC34=CV$5,$AW34,0)</f>
        <v>0</v>
      </c>
      <c r="CW34" s="75">
        <f t="shared" si="433"/>
        <v>0</v>
      </c>
      <c r="CX34" s="75">
        <f t="shared" si="433"/>
        <v>0</v>
      </c>
      <c r="CY34" s="75">
        <f t="shared" si="433"/>
        <v>0</v>
      </c>
      <c r="CZ34" s="75">
        <f t="shared" si="433"/>
        <v>46212.32278</v>
      </c>
      <c r="DA34" s="75">
        <f t="shared" si="433"/>
        <v>0</v>
      </c>
      <c r="DB34" s="75">
        <f t="shared" si="433"/>
        <v>0</v>
      </c>
      <c r="DC34" s="75">
        <f t="shared" si="433"/>
        <v>0</v>
      </c>
      <c r="DD34" s="75">
        <f t="shared" ref="DD34:DI34" si="434">IF($CD34=DD$5,$BQ34,0)</f>
        <v>0</v>
      </c>
      <c r="DE34" s="75">
        <f t="shared" si="434"/>
        <v>0</v>
      </c>
      <c r="DF34" s="75">
        <f t="shared" si="434"/>
        <v>0</v>
      </c>
      <c r="DG34" s="75">
        <f t="shared" si="434"/>
        <v>0</v>
      </c>
      <c r="DH34" s="75" t="str">
        <f t="shared" si="434"/>
        <v>#REF!</v>
      </c>
      <c r="DI34" s="75">
        <f t="shared" si="434"/>
        <v>0</v>
      </c>
      <c r="DJ34" s="75">
        <f t="shared" ref="DJ34:DO34" si="435">IF($CE34=DJ$5,$BT34,0)</f>
        <v>0</v>
      </c>
      <c r="DK34" s="75">
        <f t="shared" si="435"/>
        <v>0</v>
      </c>
      <c r="DL34" s="75">
        <f t="shared" si="435"/>
        <v>0</v>
      </c>
      <c r="DM34" s="75">
        <f t="shared" si="435"/>
        <v>0</v>
      </c>
      <c r="DN34" s="75" t="str">
        <f t="shared" si="435"/>
        <v>#REF!</v>
      </c>
      <c r="DO34" s="75">
        <f t="shared" si="435"/>
        <v>0</v>
      </c>
      <c r="DP34" s="75">
        <f t="shared" ref="DP34:DU34" si="436">IF($CD34=DP$5,$BR34,0)</f>
        <v>0</v>
      </c>
      <c r="DQ34" s="75">
        <f t="shared" si="436"/>
        <v>0</v>
      </c>
      <c r="DR34" s="75">
        <f t="shared" si="436"/>
        <v>0</v>
      </c>
      <c r="DS34" s="75">
        <f t="shared" si="436"/>
        <v>0</v>
      </c>
      <c r="DT34" s="75">
        <f t="shared" si="436"/>
        <v>19855.88888</v>
      </c>
      <c r="DU34" s="75">
        <f t="shared" si="436"/>
        <v>0</v>
      </c>
      <c r="DV34" s="75">
        <f t="shared" ref="DV34:EA34" si="437">IF($CE34=DV$5,$BU34,0)</f>
        <v>0</v>
      </c>
      <c r="DW34" s="75">
        <f t="shared" si="437"/>
        <v>0</v>
      </c>
      <c r="DX34" s="75">
        <f t="shared" si="437"/>
        <v>0</v>
      </c>
      <c r="DY34" s="75">
        <f t="shared" si="437"/>
        <v>0</v>
      </c>
      <c r="DZ34" s="75">
        <f t="shared" si="437"/>
        <v>3165.10376</v>
      </c>
      <c r="EA34" s="75">
        <f t="shared" si="437"/>
        <v>0</v>
      </c>
      <c r="EB34" s="75">
        <f t="shared" ref="EB34:EG34" si="438">IF($CD34=EB$5,$BS34,0)</f>
        <v>0</v>
      </c>
      <c r="EC34" s="75">
        <f t="shared" si="438"/>
        <v>0</v>
      </c>
      <c r="ED34" s="75">
        <f t="shared" si="438"/>
        <v>0</v>
      </c>
      <c r="EE34" s="75">
        <f t="shared" si="438"/>
        <v>0</v>
      </c>
      <c r="EF34" s="75">
        <f t="shared" si="438"/>
        <v>23976.10944</v>
      </c>
      <c r="EG34" s="75">
        <f t="shared" si="438"/>
        <v>0</v>
      </c>
      <c r="EH34" s="75">
        <f t="shared" ref="EH34:EM34" si="439">IF($CE34=EH$5,$BV34,0)</f>
        <v>0</v>
      </c>
      <c r="EI34" s="75">
        <f t="shared" si="439"/>
        <v>0</v>
      </c>
      <c r="EJ34" s="75">
        <f t="shared" si="439"/>
        <v>0</v>
      </c>
      <c r="EK34" s="75">
        <f t="shared" si="439"/>
        <v>0</v>
      </c>
      <c r="EL34" s="75">
        <f t="shared" si="439"/>
        <v>3234.862595</v>
      </c>
      <c r="EM34" s="75">
        <f t="shared" si="439"/>
        <v>0</v>
      </c>
    </row>
    <row r="35" ht="16.5" customHeight="1">
      <c r="A35" s="18"/>
      <c r="B35" s="18"/>
      <c r="C35" s="18"/>
      <c r="D35" s="28"/>
      <c r="E35" s="28"/>
      <c r="F35" s="28"/>
      <c r="G35" s="142"/>
      <c r="H35" s="142"/>
      <c r="I35" s="142"/>
      <c r="J35" s="142"/>
      <c r="K35" s="142"/>
      <c r="L35" s="142"/>
      <c r="M35" s="142"/>
      <c r="N35" s="142"/>
      <c r="O35" s="142"/>
      <c r="P35" s="18"/>
      <c r="Q35" s="29" t="s">
        <v>156</v>
      </c>
      <c r="R35" s="36">
        <v>9005.0</v>
      </c>
      <c r="S35" s="28">
        <v>1.0</v>
      </c>
      <c r="T35" s="28">
        <v>180.0</v>
      </c>
      <c r="U35" s="70" t="s">
        <v>162</v>
      </c>
      <c r="V35" s="70" t="s">
        <v>163</v>
      </c>
      <c r="W35" s="71">
        <v>1.0</v>
      </c>
      <c r="X35" s="90">
        <v>36770.0</v>
      </c>
      <c r="Y35" s="77">
        <f t="shared" si="421"/>
        <v>14.8</v>
      </c>
      <c r="Z35" s="145">
        <v>14.0</v>
      </c>
      <c r="AA35" s="36">
        <v>111.0</v>
      </c>
      <c r="AB35" s="36">
        <v>111.0</v>
      </c>
      <c r="AC35" s="17">
        <v>40.0</v>
      </c>
      <c r="AD35" s="92">
        <v>52.0</v>
      </c>
      <c r="AE35" s="28">
        <v>1.0</v>
      </c>
      <c r="AF35" s="28">
        <v>1.0</v>
      </c>
      <c r="AG35" s="28">
        <v>0.0</v>
      </c>
      <c r="AH35" s="28">
        <v>1.0</v>
      </c>
      <c r="AI35" s="28">
        <v>1.0</v>
      </c>
      <c r="AJ35" s="28">
        <v>1.0</v>
      </c>
      <c r="AK35" s="3"/>
      <c r="AL35" s="40"/>
      <c r="AM35" s="28"/>
      <c r="AN35" s="3"/>
      <c r="AO35" s="84" t="str">
        <f t="shared" si="344"/>
        <v>#REF!</v>
      </c>
      <c r="AP35" s="85" t="str">
        <f t="shared" ref="AP35:AQ35" si="440">AV35-AU35</f>
        <v>#REF!</v>
      </c>
      <c r="AQ35" s="85">
        <f t="shared" si="440"/>
        <v>996.55478</v>
      </c>
      <c r="AR35" s="85" t="str">
        <f t="shared" si="346"/>
        <v>#REF!</v>
      </c>
      <c r="AS35" s="84">
        <f t="shared" si="423"/>
        <v>26.23835</v>
      </c>
      <c r="AT35" s="84">
        <f t="shared" si="347"/>
        <v>26.71746288</v>
      </c>
      <c r="AU35" s="94" t="str">
        <f t="shared" si="348"/>
        <v>#REF!</v>
      </c>
      <c r="AV35" s="94">
        <f t="shared" si="251"/>
        <v>54575.768</v>
      </c>
      <c r="AW35" s="94">
        <f t="shared" si="349"/>
        <v>55572.32278</v>
      </c>
      <c r="AX35" s="94">
        <f t="shared" si="253"/>
        <v>6713.6256</v>
      </c>
      <c r="AY35" s="94">
        <f t="shared" si="254"/>
        <v>7020.316224</v>
      </c>
      <c r="AZ35" s="94">
        <f t="shared" si="255"/>
        <v>7581.941522</v>
      </c>
      <c r="BA35" s="91">
        <f t="shared" ref="BA35:BC35" si="441">$W35*D$82*$AJ35</f>
        <v>250</v>
      </c>
      <c r="BB35" s="91">
        <f t="shared" si="441"/>
        <v>250</v>
      </c>
      <c r="BC35" s="91">
        <f t="shared" si="441"/>
        <v>250</v>
      </c>
      <c r="BD35" s="91" t="str">
        <f t="shared" ref="BD35:BF35" si="442">IF(AU35&gt;=D$43,D$43/1000*D$42*$AE35,IF(MOD(AU35,1000)&gt;0.1,$AE35*D$42*(ABS(AU35/1000)+1),$AE35*D$42*ABS(AU35/1000)))</f>
        <v>#REF!</v>
      </c>
      <c r="BE35" s="91">
        <f t="shared" si="442"/>
        <v>303.4436933</v>
      </c>
      <c r="BF35" s="91">
        <f t="shared" si="442"/>
        <v>308.8848824</v>
      </c>
      <c r="BG35" s="91" t="str">
        <f t="shared" si="352"/>
        <v>#REF!</v>
      </c>
      <c r="BH35" s="91">
        <f t="shared" si="46"/>
        <v>3383.697616</v>
      </c>
      <c r="BI35" s="91">
        <f t="shared" si="353"/>
        <v>3445.484012</v>
      </c>
      <c r="BJ35" s="91" t="str">
        <f t="shared" si="354"/>
        <v>#REF!</v>
      </c>
      <c r="BK35" s="91">
        <f t="shared" si="374"/>
        <v>3334.339367</v>
      </c>
      <c r="BL35" s="91" t="str">
        <f t="shared" ref="BL35:BN35" si="443">$AF35*AU35*D$85</f>
        <v>#REF!</v>
      </c>
      <c r="BM35" s="91">
        <f t="shared" si="443"/>
        <v>791.348636</v>
      </c>
      <c r="BN35" s="91">
        <f t="shared" si="443"/>
        <v>805.7986803</v>
      </c>
      <c r="BO35" s="95">
        <f t="shared" si="259"/>
        <v>72</v>
      </c>
      <c r="BP35" s="95">
        <f t="shared" si="356"/>
        <v>72</v>
      </c>
      <c r="BQ35" s="91" t="str">
        <f t="shared" si="357"/>
        <v>#REF!</v>
      </c>
      <c r="BR35" s="91">
        <f t="shared" si="54"/>
        <v>11820.80617</v>
      </c>
      <c r="BS35" s="91">
        <f t="shared" si="358"/>
        <v>15798.44846</v>
      </c>
      <c r="BT35" s="91">
        <f t="shared" ref="BT35:BV35" si="444">IF($AG35=0,0,IF($AG35=1,D$48*AU35,IF($AG35=2,AU35*D$54,"Error in col x")))</f>
        <v>0</v>
      </c>
      <c r="BU35" s="91">
        <f t="shared" si="444"/>
        <v>0</v>
      </c>
      <c r="BV35" s="91">
        <f t="shared" si="444"/>
        <v>0</v>
      </c>
      <c r="BW35" s="91" t="str">
        <f t="shared" ref="BW35:BY35" si="445">SUM(BQ35,BT35)</f>
        <v>#REF!</v>
      </c>
      <c r="BX35" s="91">
        <f t="shared" si="445"/>
        <v>11820.80617</v>
      </c>
      <c r="BY35" s="91">
        <f t="shared" si="445"/>
        <v>15798.44846</v>
      </c>
      <c r="BZ35" s="14"/>
      <c r="CA35" s="44" t="str">
        <f t="shared" ref="CA35:CB35" si="446">SUM(AU35,BW35)</f>
        <v>#REF!</v>
      </c>
      <c r="CB35" s="44">
        <f t="shared" si="446"/>
        <v>66396.57417</v>
      </c>
      <c r="CC35" s="69">
        <f t="shared" si="59"/>
        <v>90051180</v>
      </c>
      <c r="CD35" s="69">
        <f t="shared" si="60"/>
        <v>90052080</v>
      </c>
      <c r="CE35" s="69">
        <f t="shared" si="430"/>
        <v>90052380</v>
      </c>
      <c r="CF35" s="75">
        <f t="shared" ref="CF35:CM35" si="447">IF($CC35=CF$5,$AU35,0)</f>
        <v>0</v>
      </c>
      <c r="CG35" s="75">
        <f t="shared" si="447"/>
        <v>0</v>
      </c>
      <c r="CH35" s="75">
        <f t="shared" si="447"/>
        <v>0</v>
      </c>
      <c r="CI35" s="75">
        <f t="shared" si="447"/>
        <v>0</v>
      </c>
      <c r="CJ35" s="75" t="str">
        <f t="shared" si="447"/>
        <v>#REF!</v>
      </c>
      <c r="CK35" s="75">
        <f t="shared" si="447"/>
        <v>0</v>
      </c>
      <c r="CL35" s="75">
        <f t="shared" si="447"/>
        <v>0</v>
      </c>
      <c r="CM35" s="75">
        <f t="shared" si="447"/>
        <v>0</v>
      </c>
      <c r="CN35" s="75">
        <f t="shared" ref="CN35:CU35" si="448">IF($CC35=CN$5,$AV35,0)</f>
        <v>0</v>
      </c>
      <c r="CO35" s="75">
        <f t="shared" si="448"/>
        <v>0</v>
      </c>
      <c r="CP35" s="75">
        <f t="shared" si="448"/>
        <v>0</v>
      </c>
      <c r="CQ35" s="75">
        <f t="shared" si="448"/>
        <v>0</v>
      </c>
      <c r="CR35" s="75">
        <f t="shared" si="448"/>
        <v>54575.768</v>
      </c>
      <c r="CS35" s="75">
        <f t="shared" si="448"/>
        <v>0</v>
      </c>
      <c r="CT35" s="75">
        <f t="shared" si="448"/>
        <v>0</v>
      </c>
      <c r="CU35" s="75">
        <f t="shared" si="448"/>
        <v>0</v>
      </c>
      <c r="CV35" s="75">
        <f t="shared" ref="CV35:DC35" si="449">IF($CC35=CV$5,$AW35,0)</f>
        <v>0</v>
      </c>
      <c r="CW35" s="75">
        <f t="shared" si="449"/>
        <v>0</v>
      </c>
      <c r="CX35" s="75">
        <f t="shared" si="449"/>
        <v>0</v>
      </c>
      <c r="CY35" s="75">
        <f t="shared" si="449"/>
        <v>0</v>
      </c>
      <c r="CZ35" s="75">
        <f t="shared" si="449"/>
        <v>55572.32278</v>
      </c>
      <c r="DA35" s="75">
        <f t="shared" si="449"/>
        <v>0</v>
      </c>
      <c r="DB35" s="75">
        <f t="shared" si="449"/>
        <v>0</v>
      </c>
      <c r="DC35" s="75">
        <f t="shared" si="449"/>
        <v>0</v>
      </c>
      <c r="DD35" s="75">
        <f t="shared" ref="DD35:DI35" si="450">IF($CD35=DD$5,$BQ35,0)</f>
        <v>0</v>
      </c>
      <c r="DE35" s="75">
        <f t="shared" si="450"/>
        <v>0</v>
      </c>
      <c r="DF35" s="75">
        <f t="shared" si="450"/>
        <v>0</v>
      </c>
      <c r="DG35" s="75">
        <f t="shared" si="450"/>
        <v>0</v>
      </c>
      <c r="DH35" s="75" t="str">
        <f t="shared" si="450"/>
        <v>#REF!</v>
      </c>
      <c r="DI35" s="75">
        <f t="shared" si="450"/>
        <v>0</v>
      </c>
      <c r="DJ35" s="75">
        <f t="shared" ref="DJ35:DO35" si="451">IF($CE35=DJ$5,$BT35,0)</f>
        <v>0</v>
      </c>
      <c r="DK35" s="75">
        <f t="shared" si="451"/>
        <v>0</v>
      </c>
      <c r="DL35" s="75">
        <f t="shared" si="451"/>
        <v>0</v>
      </c>
      <c r="DM35" s="75">
        <f t="shared" si="451"/>
        <v>0</v>
      </c>
      <c r="DN35" s="75">
        <f t="shared" si="451"/>
        <v>0</v>
      </c>
      <c r="DO35" s="75">
        <f t="shared" si="451"/>
        <v>0</v>
      </c>
      <c r="DP35" s="75">
        <f t="shared" ref="DP35:DU35" si="452">IF($CD35=DP$5,$BR35,0)</f>
        <v>0</v>
      </c>
      <c r="DQ35" s="75">
        <f t="shared" si="452"/>
        <v>0</v>
      </c>
      <c r="DR35" s="75">
        <f t="shared" si="452"/>
        <v>0</v>
      </c>
      <c r="DS35" s="75">
        <f t="shared" si="452"/>
        <v>0</v>
      </c>
      <c r="DT35" s="75">
        <f t="shared" si="452"/>
        <v>11820.80617</v>
      </c>
      <c r="DU35" s="75">
        <f t="shared" si="452"/>
        <v>0</v>
      </c>
      <c r="DV35" s="75">
        <f t="shared" ref="DV35:EA35" si="453">IF($CE35=DV$5,$BU35,0)</f>
        <v>0</v>
      </c>
      <c r="DW35" s="75">
        <f t="shared" si="453"/>
        <v>0</v>
      </c>
      <c r="DX35" s="75">
        <f t="shared" si="453"/>
        <v>0</v>
      </c>
      <c r="DY35" s="75">
        <f t="shared" si="453"/>
        <v>0</v>
      </c>
      <c r="DZ35" s="75">
        <f t="shared" si="453"/>
        <v>0</v>
      </c>
      <c r="EA35" s="75">
        <f t="shared" si="453"/>
        <v>0</v>
      </c>
      <c r="EB35" s="75">
        <f t="shared" ref="EB35:EG35" si="454">IF($CD35=EB$5,$BS35,0)</f>
        <v>0</v>
      </c>
      <c r="EC35" s="75">
        <f t="shared" si="454"/>
        <v>0</v>
      </c>
      <c r="ED35" s="75">
        <f t="shared" si="454"/>
        <v>0</v>
      </c>
      <c r="EE35" s="75">
        <f t="shared" si="454"/>
        <v>0</v>
      </c>
      <c r="EF35" s="75">
        <f t="shared" si="454"/>
        <v>15798.44846</v>
      </c>
      <c r="EG35" s="75">
        <f t="shared" si="454"/>
        <v>0</v>
      </c>
      <c r="EH35" s="75">
        <f t="shared" ref="EH35:EM35" si="455">IF($CE35=EH$5,$BV35,0)</f>
        <v>0</v>
      </c>
      <c r="EI35" s="75">
        <f t="shared" si="455"/>
        <v>0</v>
      </c>
      <c r="EJ35" s="75">
        <f t="shared" si="455"/>
        <v>0</v>
      </c>
      <c r="EK35" s="75">
        <f t="shared" si="455"/>
        <v>0</v>
      </c>
      <c r="EL35" s="75">
        <f t="shared" si="455"/>
        <v>0</v>
      </c>
      <c r="EM35" s="75">
        <f t="shared" si="455"/>
        <v>0</v>
      </c>
    </row>
    <row r="36" ht="15.75" customHeight="1">
      <c r="A36" s="18"/>
      <c r="B36" s="112" t="s">
        <v>164</v>
      </c>
      <c r="C36" s="18"/>
      <c r="D36" s="18"/>
      <c r="E36" s="18"/>
      <c r="F36" s="18"/>
      <c r="G36" s="142"/>
      <c r="H36" s="142"/>
      <c r="I36" s="142"/>
      <c r="J36" s="142"/>
      <c r="K36" s="142"/>
      <c r="L36" s="142"/>
      <c r="M36" s="142"/>
      <c r="N36" s="142"/>
      <c r="O36" s="142"/>
      <c r="P36" s="18"/>
      <c r="Q36" s="29" t="s">
        <v>156</v>
      </c>
      <c r="R36" s="28">
        <v>9005.0</v>
      </c>
      <c r="S36" s="28">
        <v>1.0</v>
      </c>
      <c r="T36" s="28">
        <v>180.0</v>
      </c>
      <c r="U36" s="18" t="s">
        <v>165</v>
      </c>
      <c r="V36" s="18" t="s">
        <v>166</v>
      </c>
      <c r="W36" s="71">
        <v>1.0</v>
      </c>
      <c r="X36" s="90">
        <v>34414.0</v>
      </c>
      <c r="Y36" s="77">
        <f t="shared" si="421"/>
        <v>21.3</v>
      </c>
      <c r="Z36" s="77">
        <v>4.0</v>
      </c>
      <c r="AA36" s="28">
        <v>108.0</v>
      </c>
      <c r="AB36" s="28">
        <v>108.0</v>
      </c>
      <c r="AC36" s="28">
        <v>40.0</v>
      </c>
      <c r="AD36" s="92">
        <v>52.0</v>
      </c>
      <c r="AE36" s="28">
        <v>1.0</v>
      </c>
      <c r="AF36" s="28">
        <v>1.0</v>
      </c>
      <c r="AG36" s="28">
        <v>1.0</v>
      </c>
      <c r="AH36" s="28">
        <v>1.0</v>
      </c>
      <c r="AI36" s="28">
        <v>1.0</v>
      </c>
      <c r="AJ36" s="28">
        <v>1.0</v>
      </c>
      <c r="AK36" s="3"/>
      <c r="AL36" s="40" t="s">
        <v>167</v>
      </c>
      <c r="AM36" s="28"/>
      <c r="AN36" s="3"/>
      <c r="AO36" s="84" t="str">
        <f t="shared" si="344"/>
        <v>#REF!</v>
      </c>
      <c r="AP36" s="85" t="str">
        <f t="shared" ref="AP36:AQ36" si="456">AV36-AU36</f>
        <v>#REF!</v>
      </c>
      <c r="AQ36" s="85">
        <f t="shared" si="456"/>
        <v>996.55478</v>
      </c>
      <c r="AR36" s="85" t="str">
        <f t="shared" si="346"/>
        <v>#REF!</v>
      </c>
      <c r="AS36" s="84">
        <f t="shared" si="423"/>
        <v>21.73835</v>
      </c>
      <c r="AT36" s="84">
        <f t="shared" si="347"/>
        <v>22.21746288</v>
      </c>
      <c r="AU36" s="94" t="str">
        <f t="shared" si="348"/>
        <v>#REF!</v>
      </c>
      <c r="AV36" s="94">
        <f t="shared" si="251"/>
        <v>45215.768</v>
      </c>
      <c r="AW36" s="94">
        <f t="shared" si="349"/>
        <v>46212.32278</v>
      </c>
      <c r="AX36" s="94">
        <f t="shared" si="253"/>
        <v>6713.6256</v>
      </c>
      <c r="AY36" s="94">
        <f t="shared" si="254"/>
        <v>7020.316224</v>
      </c>
      <c r="AZ36" s="94">
        <f t="shared" si="255"/>
        <v>7581.941522</v>
      </c>
      <c r="BA36" s="91">
        <f t="shared" ref="BA36:BC36" si="457">$W36*D$82*$AJ36</f>
        <v>250</v>
      </c>
      <c r="BB36" s="91">
        <f t="shared" si="457"/>
        <v>250</v>
      </c>
      <c r="BC36" s="91">
        <f t="shared" si="457"/>
        <v>250</v>
      </c>
      <c r="BD36" s="91" t="str">
        <f t="shared" ref="BD36:BF36" si="458">IF(AU36&gt;=D$43,D$43/1000*D$42*$AE36,IF(MOD(AU36,1000)&gt;0.1,$AE36*D$42*(ABS(AU36/1000)+1),$AE36*D$42*ABS(AU36/1000)))</f>
        <v>#REF!</v>
      </c>
      <c r="BE36" s="91">
        <f t="shared" si="458"/>
        <v>252.3380933</v>
      </c>
      <c r="BF36" s="91">
        <f t="shared" si="458"/>
        <v>257.7792824</v>
      </c>
      <c r="BG36" s="91" t="str">
        <f t="shared" si="352"/>
        <v>#REF!</v>
      </c>
      <c r="BH36" s="91">
        <f t="shared" si="46"/>
        <v>2803.377616</v>
      </c>
      <c r="BI36" s="91">
        <f t="shared" si="353"/>
        <v>2865.164012</v>
      </c>
      <c r="BJ36" s="91" t="str">
        <f t="shared" si="354"/>
        <v>#REF!</v>
      </c>
      <c r="BK36" s="91">
        <f t="shared" si="374"/>
        <v>2772.739367</v>
      </c>
      <c r="BL36" s="91" t="str">
        <f t="shared" ref="BL36:BN36" si="459">$AF36*AU36*D$85</f>
        <v>#REF!</v>
      </c>
      <c r="BM36" s="91">
        <f t="shared" si="459"/>
        <v>655.628636</v>
      </c>
      <c r="BN36" s="91">
        <f t="shared" si="459"/>
        <v>670.0786803</v>
      </c>
      <c r="BO36" s="95">
        <f t="shared" si="259"/>
        <v>72</v>
      </c>
      <c r="BP36" s="95">
        <f t="shared" si="356"/>
        <v>72</v>
      </c>
      <c r="BQ36" s="91" t="str">
        <f t="shared" si="357"/>
        <v>#REF!</v>
      </c>
      <c r="BR36" s="91">
        <f t="shared" si="54"/>
        <v>11053.66057</v>
      </c>
      <c r="BS36" s="91">
        <f t="shared" si="358"/>
        <v>14469.70286</v>
      </c>
      <c r="BT36" s="91" t="str">
        <f t="shared" ref="BT36:BV36" si="460">IF($AG36=0,0,IF($AG36=1,D$48*AU36,IF($AG36=2,AU36*D$54,"Error in col x")))</f>
        <v>#REF!</v>
      </c>
      <c r="BU36" s="91">
        <f t="shared" si="460"/>
        <v>3165.10376</v>
      </c>
      <c r="BV36" s="91">
        <f t="shared" si="460"/>
        <v>3234.862595</v>
      </c>
      <c r="BW36" s="91" t="str">
        <f t="shared" ref="BW36:BY36" si="461">SUM(BQ36,BT36)</f>
        <v>#REF!</v>
      </c>
      <c r="BX36" s="91">
        <f t="shared" si="461"/>
        <v>14218.76433</v>
      </c>
      <c r="BY36" s="91">
        <f t="shared" si="461"/>
        <v>17704.56546</v>
      </c>
      <c r="BZ36" s="14"/>
      <c r="CA36" s="44" t="str">
        <f t="shared" ref="CA36:CB36" si="462">SUM(AU36,BW36)</f>
        <v>#REF!</v>
      </c>
      <c r="CB36" s="44">
        <f t="shared" si="462"/>
        <v>59434.53233</v>
      </c>
      <c r="CC36" s="69">
        <f t="shared" si="59"/>
        <v>90051180</v>
      </c>
      <c r="CD36" s="69">
        <f t="shared" si="60"/>
        <v>90052080</v>
      </c>
      <c r="CE36" s="69">
        <f t="shared" si="430"/>
        <v>90052380</v>
      </c>
      <c r="CF36" s="75">
        <f t="shared" ref="CF36:CM36" si="463">IF($CC36=CF$5,$AU36,0)</f>
        <v>0</v>
      </c>
      <c r="CG36" s="75">
        <f t="shared" si="463"/>
        <v>0</v>
      </c>
      <c r="CH36" s="75">
        <f t="shared" si="463"/>
        <v>0</v>
      </c>
      <c r="CI36" s="75">
        <f t="shared" si="463"/>
        <v>0</v>
      </c>
      <c r="CJ36" s="75" t="str">
        <f t="shared" si="463"/>
        <v>#REF!</v>
      </c>
      <c r="CK36" s="75">
        <f t="shared" si="463"/>
        <v>0</v>
      </c>
      <c r="CL36" s="75">
        <f t="shared" si="463"/>
        <v>0</v>
      </c>
      <c r="CM36" s="75">
        <f t="shared" si="463"/>
        <v>0</v>
      </c>
      <c r="CN36" s="75">
        <f t="shared" ref="CN36:CU36" si="464">IF($CC36=CN$5,$AV36,0)</f>
        <v>0</v>
      </c>
      <c r="CO36" s="75">
        <f t="shared" si="464"/>
        <v>0</v>
      </c>
      <c r="CP36" s="75">
        <f t="shared" si="464"/>
        <v>0</v>
      </c>
      <c r="CQ36" s="75">
        <f t="shared" si="464"/>
        <v>0</v>
      </c>
      <c r="CR36" s="75">
        <f t="shared" si="464"/>
        <v>45215.768</v>
      </c>
      <c r="CS36" s="75">
        <f t="shared" si="464"/>
        <v>0</v>
      </c>
      <c r="CT36" s="75">
        <f t="shared" si="464"/>
        <v>0</v>
      </c>
      <c r="CU36" s="75">
        <f t="shared" si="464"/>
        <v>0</v>
      </c>
      <c r="CV36" s="75">
        <f t="shared" ref="CV36:DC36" si="465">IF($CC36=CV$5,$AW36,0)</f>
        <v>0</v>
      </c>
      <c r="CW36" s="75">
        <f t="shared" si="465"/>
        <v>0</v>
      </c>
      <c r="CX36" s="75">
        <f t="shared" si="465"/>
        <v>0</v>
      </c>
      <c r="CY36" s="75">
        <f t="shared" si="465"/>
        <v>0</v>
      </c>
      <c r="CZ36" s="75">
        <f t="shared" si="465"/>
        <v>46212.32278</v>
      </c>
      <c r="DA36" s="75">
        <f t="shared" si="465"/>
        <v>0</v>
      </c>
      <c r="DB36" s="75">
        <f t="shared" si="465"/>
        <v>0</v>
      </c>
      <c r="DC36" s="75">
        <f t="shared" si="465"/>
        <v>0</v>
      </c>
      <c r="DD36" s="75">
        <f t="shared" ref="DD36:DI36" si="466">IF($CD36=DD$5,$BQ36,0)</f>
        <v>0</v>
      </c>
      <c r="DE36" s="75">
        <f t="shared" si="466"/>
        <v>0</v>
      </c>
      <c r="DF36" s="75">
        <f t="shared" si="466"/>
        <v>0</v>
      </c>
      <c r="DG36" s="75">
        <f t="shared" si="466"/>
        <v>0</v>
      </c>
      <c r="DH36" s="75" t="str">
        <f t="shared" si="466"/>
        <v>#REF!</v>
      </c>
      <c r="DI36" s="75">
        <f t="shared" si="466"/>
        <v>0</v>
      </c>
      <c r="DJ36" s="75">
        <f t="shared" ref="DJ36:DO36" si="467">IF($CE36=DJ$5,$BT36,0)</f>
        <v>0</v>
      </c>
      <c r="DK36" s="75">
        <f t="shared" si="467"/>
        <v>0</v>
      </c>
      <c r="DL36" s="75">
        <f t="shared" si="467"/>
        <v>0</v>
      </c>
      <c r="DM36" s="75">
        <f t="shared" si="467"/>
        <v>0</v>
      </c>
      <c r="DN36" s="75" t="str">
        <f t="shared" si="467"/>
        <v>#REF!</v>
      </c>
      <c r="DO36" s="75">
        <f t="shared" si="467"/>
        <v>0</v>
      </c>
      <c r="DP36" s="75">
        <f t="shared" ref="DP36:DU36" si="468">IF($CD36=DP$5,$BR36,0)</f>
        <v>0</v>
      </c>
      <c r="DQ36" s="75">
        <f t="shared" si="468"/>
        <v>0</v>
      </c>
      <c r="DR36" s="75">
        <f t="shared" si="468"/>
        <v>0</v>
      </c>
      <c r="DS36" s="75">
        <f t="shared" si="468"/>
        <v>0</v>
      </c>
      <c r="DT36" s="75">
        <f t="shared" si="468"/>
        <v>11053.66057</v>
      </c>
      <c r="DU36" s="75">
        <f t="shared" si="468"/>
        <v>0</v>
      </c>
      <c r="DV36" s="75">
        <f t="shared" ref="DV36:EA36" si="469">IF($CE36=DV$5,$BU36,0)</f>
        <v>0</v>
      </c>
      <c r="DW36" s="75">
        <f t="shared" si="469"/>
        <v>0</v>
      </c>
      <c r="DX36" s="75">
        <f t="shared" si="469"/>
        <v>0</v>
      </c>
      <c r="DY36" s="75">
        <f t="shared" si="469"/>
        <v>0</v>
      </c>
      <c r="DZ36" s="75">
        <f t="shared" si="469"/>
        <v>3165.10376</v>
      </c>
      <c r="EA36" s="75">
        <f t="shared" si="469"/>
        <v>0</v>
      </c>
      <c r="EB36" s="75">
        <f t="shared" ref="EB36:EG36" si="470">IF($CD36=EB$5,$BS36,0)</f>
        <v>0</v>
      </c>
      <c r="EC36" s="75">
        <f t="shared" si="470"/>
        <v>0</v>
      </c>
      <c r="ED36" s="75">
        <f t="shared" si="470"/>
        <v>0</v>
      </c>
      <c r="EE36" s="75">
        <f t="shared" si="470"/>
        <v>0</v>
      </c>
      <c r="EF36" s="75">
        <f t="shared" si="470"/>
        <v>14469.70286</v>
      </c>
      <c r="EG36" s="75">
        <f t="shared" si="470"/>
        <v>0</v>
      </c>
      <c r="EH36" s="75">
        <f t="shared" ref="EH36:EM36" si="471">IF($CE36=EH$5,$BV36,0)</f>
        <v>0</v>
      </c>
      <c r="EI36" s="75">
        <f t="shared" si="471"/>
        <v>0</v>
      </c>
      <c r="EJ36" s="75">
        <f t="shared" si="471"/>
        <v>0</v>
      </c>
      <c r="EK36" s="75">
        <f t="shared" si="471"/>
        <v>0</v>
      </c>
      <c r="EL36" s="75">
        <f t="shared" si="471"/>
        <v>3234.862595</v>
      </c>
      <c r="EM36" s="75">
        <f t="shared" si="471"/>
        <v>0</v>
      </c>
    </row>
    <row r="37" ht="14.25" customHeight="1">
      <c r="A37" s="18"/>
      <c r="B37" s="18" t="s">
        <v>168</v>
      </c>
      <c r="C37" s="18"/>
      <c r="D37" s="28"/>
      <c r="E37" s="146">
        <v>0.0</v>
      </c>
      <c r="F37" s="146">
        <v>0.0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8"/>
      <c r="Q37" s="140" t="s">
        <v>169</v>
      </c>
      <c r="R37" s="36">
        <v>9005.0</v>
      </c>
      <c r="S37" s="28">
        <v>1.0</v>
      </c>
      <c r="T37" s="28">
        <v>180.0</v>
      </c>
      <c r="U37" s="39" t="s">
        <v>170</v>
      </c>
      <c r="V37" s="70" t="s">
        <v>171</v>
      </c>
      <c r="W37" s="71">
        <v>1.0</v>
      </c>
      <c r="X37" s="90"/>
      <c r="Y37" s="77" t="str">
        <f t="shared" si="421"/>
        <v> </v>
      </c>
      <c r="Z37" s="77"/>
      <c r="AA37" s="36">
        <v>113.0</v>
      </c>
      <c r="AB37" s="36">
        <v>113.0</v>
      </c>
      <c r="AC37" s="28">
        <v>40.0</v>
      </c>
      <c r="AD37" s="92">
        <v>52.0</v>
      </c>
      <c r="AE37" s="28">
        <v>1.0</v>
      </c>
      <c r="AF37" s="28">
        <v>1.0</v>
      </c>
      <c r="AG37" s="28">
        <v>1.0</v>
      </c>
      <c r="AH37" s="28">
        <v>1.0</v>
      </c>
      <c r="AI37" s="28">
        <v>2.0</v>
      </c>
      <c r="AJ37" s="28">
        <v>1.0</v>
      </c>
      <c r="AK37" s="3"/>
      <c r="AL37" s="19" t="s">
        <v>7</v>
      </c>
      <c r="AM37" s="28"/>
      <c r="AN37" s="3"/>
      <c r="AO37" s="84" t="str">
        <f t="shared" si="344"/>
        <v>#REF!</v>
      </c>
      <c r="AP37" s="85" t="str">
        <f t="shared" ref="AP37:AQ37" si="472">AV37-AU37</f>
        <v>#REF!</v>
      </c>
      <c r="AQ37" s="85">
        <f t="shared" si="472"/>
        <v>1122.0183</v>
      </c>
      <c r="AR37" s="85" t="str">
        <f t="shared" si="346"/>
        <v>#REF!</v>
      </c>
      <c r="AS37" s="84">
        <f t="shared" si="423"/>
        <v>23.97475</v>
      </c>
      <c r="AT37" s="84">
        <f t="shared" si="347"/>
        <v>24.51418188</v>
      </c>
      <c r="AU37" s="94" t="str">
        <f t="shared" si="348"/>
        <v>#REF!</v>
      </c>
      <c r="AV37" s="94">
        <f t="shared" si="251"/>
        <v>49867.48</v>
      </c>
      <c r="AW37" s="94">
        <f t="shared" si="349"/>
        <v>50989.4983</v>
      </c>
      <c r="AX37" s="94">
        <f t="shared" si="253"/>
        <v>15131.3184</v>
      </c>
      <c r="AY37" s="94">
        <f t="shared" si="254"/>
        <v>15822.54454</v>
      </c>
      <c r="AZ37" s="94">
        <f t="shared" si="255"/>
        <v>17088.3481</v>
      </c>
      <c r="BA37" s="91">
        <f t="shared" ref="BA37:BA38" si="488">$W37*D$82*$AJ37</f>
        <v>250</v>
      </c>
      <c r="BB37" s="91">
        <f t="shared" ref="BB37:BB38" si="489">443.88*1.08*W37</f>
        <v>479.3904</v>
      </c>
      <c r="BC37" s="91">
        <f t="shared" ref="BC37:BC38" si="490">$W37*F$82*$AJ37</f>
        <v>250</v>
      </c>
      <c r="BD37" s="91" t="str">
        <f t="shared" ref="BD37:BF37" si="473">IF(AU37&gt;=D$43,D$43/1000*D$42*$AE37,IF(MOD(AU37,1000)&gt;0.1,$AE37*D$42*(ABS(AU37/1000)+1),$AE37*D$42*ABS(AU37/1000)))</f>
        <v>#REF!</v>
      </c>
      <c r="BE37" s="91">
        <f t="shared" si="473"/>
        <v>277.7364408</v>
      </c>
      <c r="BF37" s="91">
        <f t="shared" si="473"/>
        <v>283.8626607</v>
      </c>
      <c r="BG37" s="91" t="str">
        <f t="shared" si="352"/>
        <v>#REF!</v>
      </c>
      <c r="BH37" s="91">
        <f t="shared" si="46"/>
        <v>3091.78376</v>
      </c>
      <c r="BI37" s="91">
        <f t="shared" si="353"/>
        <v>3161.348895</v>
      </c>
      <c r="BJ37" s="91" t="str">
        <f t="shared" si="354"/>
        <v>#REF!</v>
      </c>
      <c r="BK37" s="91">
        <f t="shared" si="374"/>
        <v>3059.369898</v>
      </c>
      <c r="BL37" s="91" t="str">
        <f t="shared" ref="BL37:BN37" si="474">$AF37*AU37*D$85</f>
        <v>#REF!</v>
      </c>
      <c r="BM37" s="91">
        <f t="shared" si="474"/>
        <v>723.07846</v>
      </c>
      <c r="BN37" s="91">
        <f t="shared" si="474"/>
        <v>739.3477254</v>
      </c>
      <c r="BO37" s="95">
        <f t="shared" si="259"/>
        <v>72</v>
      </c>
      <c r="BP37" s="95">
        <f t="shared" si="356"/>
        <v>72</v>
      </c>
      <c r="BQ37" s="91" t="str">
        <f t="shared" si="357"/>
        <v>#REF!</v>
      </c>
      <c r="BR37" s="91">
        <f t="shared" si="54"/>
        <v>20466.5336</v>
      </c>
      <c r="BS37" s="91">
        <f t="shared" si="358"/>
        <v>24654.27728</v>
      </c>
      <c r="BT37" s="91" t="str">
        <f t="shared" ref="BT37:BV37" si="475">IF($AG37=0,0,IF($AG37=1,D$48*AU37,IF($AG37=2,AU37*D$54,"Error in col x")))</f>
        <v>#REF!</v>
      </c>
      <c r="BU37" s="91">
        <f t="shared" si="475"/>
        <v>3490.7236</v>
      </c>
      <c r="BV37" s="91">
        <f t="shared" si="475"/>
        <v>3569.264881</v>
      </c>
      <c r="BW37" s="91" t="str">
        <f t="shared" ref="BW37:BY37" si="476">SUM(BQ37,BT37)</f>
        <v>#REF!</v>
      </c>
      <c r="BX37" s="91">
        <f t="shared" si="476"/>
        <v>23957.2572</v>
      </c>
      <c r="BY37" s="91">
        <f t="shared" si="476"/>
        <v>28223.54216</v>
      </c>
      <c r="BZ37" s="14"/>
      <c r="CA37" s="44" t="str">
        <f t="shared" ref="CA37:CB37" si="477">SUM(AU37,BW37)</f>
        <v>#REF!</v>
      </c>
      <c r="CB37" s="44">
        <f t="shared" si="477"/>
        <v>73824.7372</v>
      </c>
      <c r="CC37" s="69">
        <f t="shared" si="59"/>
        <v>90051180</v>
      </c>
      <c r="CD37" s="69">
        <f t="shared" si="60"/>
        <v>90052080</v>
      </c>
      <c r="CE37" s="69">
        <f t="shared" si="430"/>
        <v>90052380</v>
      </c>
      <c r="CF37" s="75">
        <f t="shared" ref="CF37:CM37" si="478">IF($CC37=CF$5,$AU37,0)</f>
        <v>0</v>
      </c>
      <c r="CG37" s="75">
        <f t="shared" si="478"/>
        <v>0</v>
      </c>
      <c r="CH37" s="75">
        <f t="shared" si="478"/>
        <v>0</v>
      </c>
      <c r="CI37" s="75">
        <f t="shared" si="478"/>
        <v>0</v>
      </c>
      <c r="CJ37" s="75" t="str">
        <f t="shared" si="478"/>
        <v>#REF!</v>
      </c>
      <c r="CK37" s="75">
        <f t="shared" si="478"/>
        <v>0</v>
      </c>
      <c r="CL37" s="75">
        <f t="shared" si="478"/>
        <v>0</v>
      </c>
      <c r="CM37" s="75">
        <f t="shared" si="478"/>
        <v>0</v>
      </c>
      <c r="CN37" s="75">
        <f t="shared" ref="CN37:CU37" si="479">IF($CC37=CN$5,$AV37,0)</f>
        <v>0</v>
      </c>
      <c r="CO37" s="75">
        <f t="shared" si="479"/>
        <v>0</v>
      </c>
      <c r="CP37" s="75">
        <f t="shared" si="479"/>
        <v>0</v>
      </c>
      <c r="CQ37" s="75">
        <f t="shared" si="479"/>
        <v>0</v>
      </c>
      <c r="CR37" s="75">
        <f t="shared" si="479"/>
        <v>49867.48</v>
      </c>
      <c r="CS37" s="75">
        <f t="shared" si="479"/>
        <v>0</v>
      </c>
      <c r="CT37" s="75">
        <f t="shared" si="479"/>
        <v>0</v>
      </c>
      <c r="CU37" s="75">
        <f t="shared" si="479"/>
        <v>0</v>
      </c>
      <c r="CV37" s="75">
        <f t="shared" ref="CV37:DC37" si="480">IF($CC37=CV$5,$AW37,0)</f>
        <v>0</v>
      </c>
      <c r="CW37" s="75">
        <f t="shared" si="480"/>
        <v>0</v>
      </c>
      <c r="CX37" s="75">
        <f t="shared" si="480"/>
        <v>0</v>
      </c>
      <c r="CY37" s="75">
        <f t="shared" si="480"/>
        <v>0</v>
      </c>
      <c r="CZ37" s="75">
        <f t="shared" si="480"/>
        <v>50989.4983</v>
      </c>
      <c r="DA37" s="75">
        <f t="shared" si="480"/>
        <v>0</v>
      </c>
      <c r="DB37" s="75">
        <f t="shared" si="480"/>
        <v>0</v>
      </c>
      <c r="DC37" s="75">
        <f t="shared" si="480"/>
        <v>0</v>
      </c>
      <c r="DD37" s="75">
        <f t="shared" ref="DD37:DI37" si="481">IF($CD37=DD$5,$BQ37,0)</f>
        <v>0</v>
      </c>
      <c r="DE37" s="75">
        <f t="shared" si="481"/>
        <v>0</v>
      </c>
      <c r="DF37" s="75">
        <f t="shared" si="481"/>
        <v>0</v>
      </c>
      <c r="DG37" s="75">
        <f t="shared" si="481"/>
        <v>0</v>
      </c>
      <c r="DH37" s="75" t="str">
        <f t="shared" si="481"/>
        <v>#REF!</v>
      </c>
      <c r="DI37" s="75">
        <f t="shared" si="481"/>
        <v>0</v>
      </c>
      <c r="DJ37" s="75">
        <f t="shared" ref="DJ37:DO37" si="482">IF($CE37=DJ$5,$BT37,0)</f>
        <v>0</v>
      </c>
      <c r="DK37" s="75">
        <f t="shared" si="482"/>
        <v>0</v>
      </c>
      <c r="DL37" s="75">
        <f t="shared" si="482"/>
        <v>0</v>
      </c>
      <c r="DM37" s="75">
        <f t="shared" si="482"/>
        <v>0</v>
      </c>
      <c r="DN37" s="75" t="str">
        <f t="shared" si="482"/>
        <v>#REF!</v>
      </c>
      <c r="DO37" s="75">
        <f t="shared" si="482"/>
        <v>0</v>
      </c>
      <c r="DP37" s="75">
        <f t="shared" ref="DP37:DU37" si="483">IF($CD37=DP$5,$BR37,0)</f>
        <v>0</v>
      </c>
      <c r="DQ37" s="75">
        <f t="shared" si="483"/>
        <v>0</v>
      </c>
      <c r="DR37" s="75">
        <f t="shared" si="483"/>
        <v>0</v>
      </c>
      <c r="DS37" s="75">
        <f t="shared" si="483"/>
        <v>0</v>
      </c>
      <c r="DT37" s="75">
        <f t="shared" si="483"/>
        <v>20466.5336</v>
      </c>
      <c r="DU37" s="75">
        <f t="shared" si="483"/>
        <v>0</v>
      </c>
      <c r="DV37" s="75">
        <f t="shared" ref="DV37:EA37" si="484">IF($CE37=DV$5,$BU37,0)</f>
        <v>0</v>
      </c>
      <c r="DW37" s="75">
        <f t="shared" si="484"/>
        <v>0</v>
      </c>
      <c r="DX37" s="75">
        <f t="shared" si="484"/>
        <v>0</v>
      </c>
      <c r="DY37" s="75">
        <f t="shared" si="484"/>
        <v>0</v>
      </c>
      <c r="DZ37" s="75">
        <f t="shared" si="484"/>
        <v>3490.7236</v>
      </c>
      <c r="EA37" s="75">
        <f t="shared" si="484"/>
        <v>0</v>
      </c>
      <c r="EB37" s="75">
        <f t="shared" ref="EB37:EG37" si="485">IF($CD37=EB$5,$BS37,0)</f>
        <v>0</v>
      </c>
      <c r="EC37" s="75">
        <f t="shared" si="485"/>
        <v>0</v>
      </c>
      <c r="ED37" s="75">
        <f t="shared" si="485"/>
        <v>0</v>
      </c>
      <c r="EE37" s="75">
        <f t="shared" si="485"/>
        <v>0</v>
      </c>
      <c r="EF37" s="75">
        <f t="shared" si="485"/>
        <v>24654.27728</v>
      </c>
      <c r="EG37" s="75">
        <f t="shared" si="485"/>
        <v>0</v>
      </c>
      <c r="EH37" s="75">
        <f t="shared" ref="EH37:EM37" si="486">IF($CE37=EH$5,$BV37,0)</f>
        <v>0</v>
      </c>
      <c r="EI37" s="75">
        <f t="shared" si="486"/>
        <v>0</v>
      </c>
      <c r="EJ37" s="75">
        <f t="shared" si="486"/>
        <v>0</v>
      </c>
      <c r="EK37" s="75">
        <f t="shared" si="486"/>
        <v>0</v>
      </c>
      <c r="EL37" s="75">
        <f t="shared" si="486"/>
        <v>3569.264881</v>
      </c>
      <c r="EM37" s="75">
        <f t="shared" si="486"/>
        <v>0</v>
      </c>
    </row>
    <row r="38" ht="27.75" customHeight="1">
      <c r="A38" s="18"/>
      <c r="B38" s="126" t="s">
        <v>172</v>
      </c>
      <c r="C38" s="18"/>
      <c r="D38" s="146">
        <v>0.06</v>
      </c>
      <c r="E38" s="146">
        <v>0.06</v>
      </c>
      <c r="F38" s="146">
        <v>0.06</v>
      </c>
      <c r="G38" s="142"/>
      <c r="H38" s="142" t="s">
        <v>1</v>
      </c>
      <c r="I38" s="142"/>
      <c r="J38" s="142"/>
      <c r="K38" s="142"/>
      <c r="L38" s="142"/>
      <c r="M38" s="142"/>
      <c r="N38" s="142"/>
      <c r="O38" s="142"/>
      <c r="P38" s="18"/>
      <c r="Q38" s="140" t="s">
        <v>173</v>
      </c>
      <c r="R38" s="28">
        <v>9005.0</v>
      </c>
      <c r="S38" s="28">
        <v>1.0</v>
      </c>
      <c r="T38" s="28">
        <v>180.0</v>
      </c>
      <c r="U38" s="18" t="s">
        <v>174</v>
      </c>
      <c r="V38" s="18" t="s">
        <v>175</v>
      </c>
      <c r="W38" s="71">
        <v>0.5</v>
      </c>
      <c r="X38" s="90">
        <v>40378.0</v>
      </c>
      <c r="Y38" s="77">
        <f t="shared" si="421"/>
        <v>5</v>
      </c>
      <c r="Z38" s="77"/>
      <c r="AA38" s="28">
        <v>115.0</v>
      </c>
      <c r="AB38" s="28">
        <v>115.0</v>
      </c>
      <c r="AC38" s="28">
        <v>40.0</v>
      </c>
      <c r="AD38" s="74">
        <v>52.0</v>
      </c>
      <c r="AE38" s="28">
        <v>1.0</v>
      </c>
      <c r="AF38" s="28">
        <v>1.0</v>
      </c>
      <c r="AG38" s="28">
        <v>1.0</v>
      </c>
      <c r="AH38" s="28">
        <v>1.0</v>
      </c>
      <c r="AI38" s="28">
        <v>4.0</v>
      </c>
      <c r="AJ38" s="28">
        <v>1.0</v>
      </c>
      <c r="AK38" s="3"/>
      <c r="AL38" s="40" t="s">
        <v>84</v>
      </c>
      <c r="AM38" s="28"/>
      <c r="AN38" s="3"/>
      <c r="AO38" s="84" t="str">
        <f t="shared" si="344"/>
        <v>#REF!</v>
      </c>
      <c r="AP38" s="85" t="str">
        <f t="shared" ref="AP38:AQ38" si="487">AV38-AU38</f>
        <v>#REF!</v>
      </c>
      <c r="AQ38" s="85">
        <f t="shared" si="487"/>
        <v>13048.7133</v>
      </c>
      <c r="AR38" s="85" t="str">
        <f t="shared" si="346"/>
        <v>#REF!</v>
      </c>
      <c r="AS38" s="84"/>
      <c r="AT38" s="84">
        <f t="shared" si="347"/>
        <v>25.30022875</v>
      </c>
      <c r="AU38" s="94" t="str">
        <f t="shared" si="348"/>
        <v>#REF!</v>
      </c>
      <c r="AV38" s="147">
        <f>(77221*1.025)/2</f>
        <v>39575.7625</v>
      </c>
      <c r="AW38" s="94">
        <f t="shared" si="349"/>
        <v>52624.4758</v>
      </c>
      <c r="AX38" s="94">
        <f t="shared" si="253"/>
        <v>9208.4256</v>
      </c>
      <c r="AY38" s="94">
        <f t="shared" si="254"/>
        <v>9629.083224</v>
      </c>
      <c r="AZ38" s="94">
        <f t="shared" si="255"/>
        <v>10399.40988</v>
      </c>
      <c r="BA38" s="91">
        <f t="shared" si="488"/>
        <v>125</v>
      </c>
      <c r="BB38" s="91">
        <f t="shared" si="489"/>
        <v>239.6952</v>
      </c>
      <c r="BC38" s="91">
        <f t="shared" si="490"/>
        <v>125</v>
      </c>
      <c r="BD38" s="91" t="str">
        <f t="shared" ref="BD38:BF38" si="491">IF(AU38&gt;=D$43,D$43/1000*D$42*$AE38,IF(MOD(AU38,1000)&gt;0.1,$AE38*D$42*(ABS(AU38/1000)+1),$AE38*D$42*ABS(AU38/1000)))</f>
        <v>#REF!</v>
      </c>
      <c r="BE38" s="91">
        <f t="shared" si="491"/>
        <v>221.5436633</v>
      </c>
      <c r="BF38" s="91">
        <f t="shared" si="491"/>
        <v>292.7896379</v>
      </c>
      <c r="BG38" s="91" t="str">
        <f t="shared" si="352"/>
        <v>#REF!</v>
      </c>
      <c r="BH38" s="91">
        <f t="shared" si="46"/>
        <v>2453.697275</v>
      </c>
      <c r="BI38" s="91">
        <f t="shared" si="353"/>
        <v>3262.7175</v>
      </c>
      <c r="BJ38" s="91" t="str">
        <f t="shared" si="354"/>
        <v>#REF!</v>
      </c>
      <c r="BK38" s="91">
        <f t="shared" si="374"/>
        <v>3157.468548</v>
      </c>
      <c r="BL38" s="91" t="str">
        <f t="shared" ref="BL38:BN38" si="492">$AF38*AU38*D$85</f>
        <v>#REF!</v>
      </c>
      <c r="BM38" s="91">
        <f t="shared" si="492"/>
        <v>573.8485563</v>
      </c>
      <c r="BN38" s="91">
        <f t="shared" si="492"/>
        <v>763.0548991</v>
      </c>
      <c r="BO38" s="95">
        <f t="shared" si="259"/>
        <v>72</v>
      </c>
      <c r="BP38" s="95">
        <f t="shared" si="356"/>
        <v>72</v>
      </c>
      <c r="BQ38" s="91" t="str">
        <f t="shared" si="357"/>
        <v>#REF!</v>
      </c>
      <c r="BR38" s="91">
        <f t="shared" si="54"/>
        <v>13189.86792</v>
      </c>
      <c r="BS38" s="91">
        <f t="shared" si="358"/>
        <v>18072.44047</v>
      </c>
      <c r="BT38" s="91" t="str">
        <f t="shared" ref="BT38:BV38" si="493">IF($AG38=0,0,IF($AG38=1,D$48*AU38,IF($AG38=2,AU38*D$54,"Error in col x")))</f>
        <v>#REF!</v>
      </c>
      <c r="BU38" s="91">
        <f t="shared" si="493"/>
        <v>2770.303375</v>
      </c>
      <c r="BV38" s="91">
        <f t="shared" si="493"/>
        <v>3683.713306</v>
      </c>
      <c r="BW38" s="91" t="str">
        <f t="shared" ref="BW38:BY38" si="494">SUM(BQ38,BT38)</f>
        <v>#REF!</v>
      </c>
      <c r="BX38" s="91">
        <f t="shared" si="494"/>
        <v>15960.17129</v>
      </c>
      <c r="BY38" s="91">
        <f t="shared" si="494"/>
        <v>21756.15377</v>
      </c>
      <c r="BZ38" s="14"/>
      <c r="CA38" s="44" t="str">
        <f t="shared" ref="CA38:CB38" si="495">SUM(AU38,BW38)</f>
        <v>#REF!</v>
      </c>
      <c r="CB38" s="44">
        <f t="shared" si="495"/>
        <v>55535.93379</v>
      </c>
      <c r="CC38" s="69">
        <f t="shared" si="59"/>
        <v>90051180</v>
      </c>
      <c r="CD38" s="69">
        <f t="shared" si="60"/>
        <v>90052080</v>
      </c>
      <c r="CE38" s="69">
        <f t="shared" si="430"/>
        <v>90052380</v>
      </c>
      <c r="CF38" s="75">
        <f t="shared" ref="CF38:CM38" si="496">IF($CC38=CF$5,$AU38,0)</f>
        <v>0</v>
      </c>
      <c r="CG38" s="75">
        <f t="shared" si="496"/>
        <v>0</v>
      </c>
      <c r="CH38" s="75">
        <f t="shared" si="496"/>
        <v>0</v>
      </c>
      <c r="CI38" s="75">
        <f t="shared" si="496"/>
        <v>0</v>
      </c>
      <c r="CJ38" s="75" t="str">
        <f t="shared" si="496"/>
        <v>#REF!</v>
      </c>
      <c r="CK38" s="75">
        <f t="shared" si="496"/>
        <v>0</v>
      </c>
      <c r="CL38" s="75">
        <f t="shared" si="496"/>
        <v>0</v>
      </c>
      <c r="CM38" s="75">
        <f t="shared" si="496"/>
        <v>0</v>
      </c>
      <c r="CN38" s="75">
        <f t="shared" ref="CN38:CU38" si="497">IF($CC38=CN$5,$AV38,0)</f>
        <v>0</v>
      </c>
      <c r="CO38" s="75">
        <f t="shared" si="497"/>
        <v>0</v>
      </c>
      <c r="CP38" s="75">
        <f t="shared" si="497"/>
        <v>0</v>
      </c>
      <c r="CQ38" s="75">
        <f t="shared" si="497"/>
        <v>0</v>
      </c>
      <c r="CR38" s="75">
        <f t="shared" si="497"/>
        <v>39575.7625</v>
      </c>
      <c r="CS38" s="75">
        <f t="shared" si="497"/>
        <v>0</v>
      </c>
      <c r="CT38" s="75">
        <f t="shared" si="497"/>
        <v>0</v>
      </c>
      <c r="CU38" s="75">
        <f t="shared" si="497"/>
        <v>0</v>
      </c>
      <c r="CV38" s="75">
        <f t="shared" ref="CV38:DC38" si="498">IF($CC38=CV$5,$AW38,0)</f>
        <v>0</v>
      </c>
      <c r="CW38" s="75">
        <f t="shared" si="498"/>
        <v>0</v>
      </c>
      <c r="CX38" s="75">
        <f t="shared" si="498"/>
        <v>0</v>
      </c>
      <c r="CY38" s="75">
        <f t="shared" si="498"/>
        <v>0</v>
      </c>
      <c r="CZ38" s="75">
        <f t="shared" si="498"/>
        <v>52624.4758</v>
      </c>
      <c r="DA38" s="75">
        <f t="shared" si="498"/>
        <v>0</v>
      </c>
      <c r="DB38" s="75">
        <f t="shared" si="498"/>
        <v>0</v>
      </c>
      <c r="DC38" s="75">
        <f t="shared" si="498"/>
        <v>0</v>
      </c>
      <c r="DD38" s="75">
        <f t="shared" ref="DD38:DI38" si="499">IF($CD38=DD$5,$BQ38,0)</f>
        <v>0</v>
      </c>
      <c r="DE38" s="75">
        <f t="shared" si="499"/>
        <v>0</v>
      </c>
      <c r="DF38" s="75">
        <f t="shared" si="499"/>
        <v>0</v>
      </c>
      <c r="DG38" s="75">
        <f t="shared" si="499"/>
        <v>0</v>
      </c>
      <c r="DH38" s="75" t="str">
        <f t="shared" si="499"/>
        <v>#REF!</v>
      </c>
      <c r="DI38" s="75">
        <f t="shared" si="499"/>
        <v>0</v>
      </c>
      <c r="DJ38" s="75">
        <f t="shared" ref="DJ38:DO38" si="500">IF($CE38=DJ$5,$BT38,0)</f>
        <v>0</v>
      </c>
      <c r="DK38" s="75">
        <f t="shared" si="500"/>
        <v>0</v>
      </c>
      <c r="DL38" s="75">
        <f t="shared" si="500"/>
        <v>0</v>
      </c>
      <c r="DM38" s="75">
        <f t="shared" si="500"/>
        <v>0</v>
      </c>
      <c r="DN38" s="75" t="str">
        <f t="shared" si="500"/>
        <v>#REF!</v>
      </c>
      <c r="DO38" s="75">
        <f t="shared" si="500"/>
        <v>0</v>
      </c>
      <c r="DP38" s="75">
        <f t="shared" ref="DP38:DU38" si="501">IF($CD38=DP$5,$BR38,0)</f>
        <v>0</v>
      </c>
      <c r="DQ38" s="75">
        <f t="shared" si="501"/>
        <v>0</v>
      </c>
      <c r="DR38" s="75">
        <f t="shared" si="501"/>
        <v>0</v>
      </c>
      <c r="DS38" s="75">
        <f t="shared" si="501"/>
        <v>0</v>
      </c>
      <c r="DT38" s="75">
        <f t="shared" si="501"/>
        <v>13189.86792</v>
      </c>
      <c r="DU38" s="75">
        <f t="shared" si="501"/>
        <v>0</v>
      </c>
      <c r="DV38" s="75">
        <f t="shared" ref="DV38:EA38" si="502">IF($CE38=DV$5,$BU38,0)</f>
        <v>0</v>
      </c>
      <c r="DW38" s="75">
        <f t="shared" si="502"/>
        <v>0</v>
      </c>
      <c r="DX38" s="75">
        <f t="shared" si="502"/>
        <v>0</v>
      </c>
      <c r="DY38" s="75">
        <f t="shared" si="502"/>
        <v>0</v>
      </c>
      <c r="DZ38" s="75">
        <f t="shared" si="502"/>
        <v>2770.303375</v>
      </c>
      <c r="EA38" s="75">
        <f t="shared" si="502"/>
        <v>0</v>
      </c>
      <c r="EB38" s="75">
        <f t="shared" ref="EB38:EG38" si="503">IF($CD38=EB$5,$BS38,0)</f>
        <v>0</v>
      </c>
      <c r="EC38" s="75">
        <f t="shared" si="503"/>
        <v>0</v>
      </c>
      <c r="ED38" s="75">
        <f t="shared" si="503"/>
        <v>0</v>
      </c>
      <c r="EE38" s="75">
        <f t="shared" si="503"/>
        <v>0</v>
      </c>
      <c r="EF38" s="75">
        <f t="shared" si="503"/>
        <v>18072.44047</v>
      </c>
      <c r="EG38" s="75">
        <f t="shared" si="503"/>
        <v>0</v>
      </c>
      <c r="EH38" s="75">
        <f t="shared" ref="EH38:EM38" si="504">IF($CE38=EH$5,$BV38,0)</f>
        <v>0</v>
      </c>
      <c r="EI38" s="75">
        <f t="shared" si="504"/>
        <v>0</v>
      </c>
      <c r="EJ38" s="75">
        <f t="shared" si="504"/>
        <v>0</v>
      </c>
      <c r="EK38" s="75">
        <f t="shared" si="504"/>
        <v>0</v>
      </c>
      <c r="EL38" s="75">
        <f t="shared" si="504"/>
        <v>3683.713306</v>
      </c>
      <c r="EM38" s="75">
        <f t="shared" si="504"/>
        <v>0</v>
      </c>
    </row>
    <row r="39" ht="24.75" customHeight="1">
      <c r="A39" s="18"/>
      <c r="B39" s="19"/>
      <c r="C39" s="28"/>
      <c r="D39" s="30"/>
      <c r="E39" s="30"/>
      <c r="F39" s="30"/>
      <c r="G39" s="142"/>
      <c r="H39" s="142"/>
      <c r="I39" s="142"/>
      <c r="J39" s="142"/>
      <c r="K39" s="142"/>
      <c r="L39" s="142"/>
      <c r="M39" s="142"/>
      <c r="N39" s="142"/>
      <c r="O39" s="142"/>
      <c r="P39" s="126"/>
      <c r="Q39" s="148"/>
      <c r="R39" s="28">
        <v>9005.0</v>
      </c>
      <c r="S39" s="28">
        <v>1.0</v>
      </c>
      <c r="T39" s="28">
        <v>180.0</v>
      </c>
      <c r="U39" s="70" t="s">
        <v>176</v>
      </c>
      <c r="V39" s="70"/>
      <c r="W39" s="70"/>
      <c r="X39" s="149"/>
      <c r="Y39" s="28"/>
      <c r="Z39" s="28"/>
      <c r="AA39" s="77"/>
      <c r="AB39" s="77"/>
      <c r="AC39" s="150" t="s">
        <v>177</v>
      </c>
      <c r="AD39" s="151"/>
      <c r="AE39" s="151"/>
      <c r="AF39" s="151"/>
      <c r="AG39" s="151"/>
      <c r="AH39" s="151"/>
      <c r="AI39" s="151"/>
      <c r="AJ39" s="151"/>
      <c r="AK39" s="3"/>
      <c r="AL39" s="18"/>
      <c r="AM39" s="18"/>
      <c r="AN39" s="3"/>
      <c r="AO39" s="84" t="str">
        <f t="shared" si="344"/>
        <v>#REF!</v>
      </c>
      <c r="AP39" s="85">
        <f t="shared" ref="AP39:AQ39" si="505">AV39-AU39</f>
        <v>0</v>
      </c>
      <c r="AQ39" s="85">
        <f t="shared" si="505"/>
        <v>0</v>
      </c>
      <c r="AR39" s="85">
        <f t="shared" si="346"/>
        <v>0</v>
      </c>
      <c r="AS39" s="84" t="str">
        <f t="shared" ref="AS39:AS56" si="519">VLOOKUP(AA39,$C$109:$G$234,3)</f>
        <v/>
      </c>
      <c r="AT39" s="84" t="str">
        <f t="shared" si="347"/>
        <v/>
      </c>
      <c r="AU39" s="152"/>
      <c r="AV39" s="153"/>
      <c r="AW39" s="153"/>
      <c r="AX39" s="94">
        <f t="shared" si="253"/>
        <v>0</v>
      </c>
      <c r="AY39" s="94">
        <f t="shared" si="254"/>
        <v>0</v>
      </c>
      <c r="AZ39" s="94">
        <f t="shared" si="255"/>
        <v>0</v>
      </c>
      <c r="BA39" s="94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 t="str">
        <f t="shared" si="357"/>
        <v>#REF!</v>
      </c>
      <c r="BR39" s="91">
        <f t="shared" si="54"/>
        <v>0</v>
      </c>
      <c r="BS39" s="91">
        <f t="shared" si="358"/>
        <v>0</v>
      </c>
      <c r="BT39" s="91">
        <f t="shared" ref="BT39:BV39" si="506">IF($AG39=0,0,IF($AG39=1,D$48*AU39,IF($AG39=2,AU39*D$54,"Error in col x")))</f>
        <v>0</v>
      </c>
      <c r="BU39" s="91">
        <f t="shared" si="506"/>
        <v>0</v>
      </c>
      <c r="BV39" s="91">
        <f t="shared" si="506"/>
        <v>0</v>
      </c>
      <c r="BW39" s="91" t="str">
        <f t="shared" ref="BW39:BY39" si="507">SUM(BQ39,BT39)</f>
        <v>#REF!</v>
      </c>
      <c r="BX39" s="91">
        <f t="shared" si="507"/>
        <v>0</v>
      </c>
      <c r="BY39" s="91">
        <f t="shared" si="507"/>
        <v>0</v>
      </c>
      <c r="BZ39" s="14"/>
      <c r="CA39" s="44" t="str">
        <f t="shared" ref="CA39:CB39" si="508">SUM(AU39,BW39)</f>
        <v>#REF!</v>
      </c>
      <c r="CB39" s="44">
        <f t="shared" si="508"/>
        <v>0</v>
      </c>
      <c r="CC39" s="69">
        <f t="shared" si="59"/>
        <v>90051180</v>
      </c>
      <c r="CD39" s="69">
        <f t="shared" si="60"/>
        <v>90052080</v>
      </c>
      <c r="CE39" s="69">
        <f t="shared" si="430"/>
        <v>90052380</v>
      </c>
      <c r="CF39" s="75">
        <f t="shared" ref="CF39:CM39" si="509">IF($CC39=CF$5,$AU39,0)</f>
        <v>0</v>
      </c>
      <c r="CG39" s="75">
        <f t="shared" si="509"/>
        <v>0</v>
      </c>
      <c r="CH39" s="75">
        <f t="shared" si="509"/>
        <v>0</v>
      </c>
      <c r="CI39" s="75">
        <f t="shared" si="509"/>
        <v>0</v>
      </c>
      <c r="CJ39" s="75" t="str">
        <f t="shared" si="509"/>
        <v/>
      </c>
      <c r="CK39" s="75">
        <f t="shared" si="509"/>
        <v>0</v>
      </c>
      <c r="CL39" s="75">
        <f t="shared" si="509"/>
        <v>0</v>
      </c>
      <c r="CM39" s="75">
        <f t="shared" si="509"/>
        <v>0</v>
      </c>
      <c r="CN39" s="75">
        <f t="shared" ref="CN39:CU39" si="510">IF($CC39=CN$5,$AV39,0)</f>
        <v>0</v>
      </c>
      <c r="CO39" s="75">
        <f t="shared" si="510"/>
        <v>0</v>
      </c>
      <c r="CP39" s="75">
        <f t="shared" si="510"/>
        <v>0</v>
      </c>
      <c r="CQ39" s="75">
        <f t="shared" si="510"/>
        <v>0</v>
      </c>
      <c r="CR39" s="75" t="str">
        <f t="shared" si="510"/>
        <v/>
      </c>
      <c r="CS39" s="75">
        <f t="shared" si="510"/>
        <v>0</v>
      </c>
      <c r="CT39" s="75">
        <f t="shared" si="510"/>
        <v>0</v>
      </c>
      <c r="CU39" s="75">
        <f t="shared" si="510"/>
        <v>0</v>
      </c>
      <c r="CV39" s="75">
        <f t="shared" ref="CV39:DC39" si="511">IF($CC39=CV$5,$AW39,0)</f>
        <v>0</v>
      </c>
      <c r="CW39" s="75">
        <f t="shared" si="511"/>
        <v>0</v>
      </c>
      <c r="CX39" s="75">
        <f t="shared" si="511"/>
        <v>0</v>
      </c>
      <c r="CY39" s="75">
        <f t="shared" si="511"/>
        <v>0</v>
      </c>
      <c r="CZ39" s="75" t="str">
        <f t="shared" si="511"/>
        <v/>
      </c>
      <c r="DA39" s="75">
        <f t="shared" si="511"/>
        <v>0</v>
      </c>
      <c r="DB39" s="75">
        <f t="shared" si="511"/>
        <v>0</v>
      </c>
      <c r="DC39" s="75">
        <f t="shared" si="511"/>
        <v>0</v>
      </c>
      <c r="DD39" s="75">
        <f t="shared" ref="DD39:DI39" si="512">IF($CD39=DD$5,$BQ39,0)</f>
        <v>0</v>
      </c>
      <c r="DE39" s="75">
        <f t="shared" si="512"/>
        <v>0</v>
      </c>
      <c r="DF39" s="75">
        <f t="shared" si="512"/>
        <v>0</v>
      </c>
      <c r="DG39" s="75">
        <f t="shared" si="512"/>
        <v>0</v>
      </c>
      <c r="DH39" s="75" t="str">
        <f t="shared" si="512"/>
        <v>#REF!</v>
      </c>
      <c r="DI39" s="75">
        <f t="shared" si="512"/>
        <v>0</v>
      </c>
      <c r="DJ39" s="75">
        <f t="shared" ref="DJ39:DO39" si="513">IF($CE39=DJ$5,$BT39,0)</f>
        <v>0</v>
      </c>
      <c r="DK39" s="75">
        <f t="shared" si="513"/>
        <v>0</v>
      </c>
      <c r="DL39" s="75">
        <f t="shared" si="513"/>
        <v>0</v>
      </c>
      <c r="DM39" s="75">
        <f t="shared" si="513"/>
        <v>0</v>
      </c>
      <c r="DN39" s="75">
        <f t="shared" si="513"/>
        <v>0</v>
      </c>
      <c r="DO39" s="75">
        <f t="shared" si="513"/>
        <v>0</v>
      </c>
      <c r="DP39" s="75">
        <f t="shared" ref="DP39:DU39" si="514">IF($CD39=DP$5,$BR39,0)</f>
        <v>0</v>
      </c>
      <c r="DQ39" s="75">
        <f t="shared" si="514"/>
        <v>0</v>
      </c>
      <c r="DR39" s="75">
        <f t="shared" si="514"/>
        <v>0</v>
      </c>
      <c r="DS39" s="75">
        <f t="shared" si="514"/>
        <v>0</v>
      </c>
      <c r="DT39" s="75">
        <f t="shared" si="514"/>
        <v>0</v>
      </c>
      <c r="DU39" s="75">
        <f t="shared" si="514"/>
        <v>0</v>
      </c>
      <c r="DV39" s="75">
        <f t="shared" ref="DV39:EA39" si="515">IF($CE39=DV$5,$BU39,0)</f>
        <v>0</v>
      </c>
      <c r="DW39" s="75">
        <f t="shared" si="515"/>
        <v>0</v>
      </c>
      <c r="DX39" s="75">
        <f t="shared" si="515"/>
        <v>0</v>
      </c>
      <c r="DY39" s="75">
        <f t="shared" si="515"/>
        <v>0</v>
      </c>
      <c r="DZ39" s="75">
        <f t="shared" si="515"/>
        <v>0</v>
      </c>
      <c r="EA39" s="75">
        <f t="shared" si="515"/>
        <v>0</v>
      </c>
      <c r="EB39" s="75">
        <f t="shared" ref="EB39:EG39" si="516">IF($CD39=EB$5,$BS39,0)</f>
        <v>0</v>
      </c>
      <c r="EC39" s="75">
        <f t="shared" si="516"/>
        <v>0</v>
      </c>
      <c r="ED39" s="75">
        <f t="shared" si="516"/>
        <v>0</v>
      </c>
      <c r="EE39" s="75">
        <f t="shared" si="516"/>
        <v>0</v>
      </c>
      <c r="EF39" s="75">
        <f t="shared" si="516"/>
        <v>0</v>
      </c>
      <c r="EG39" s="75">
        <f t="shared" si="516"/>
        <v>0</v>
      </c>
      <c r="EH39" s="75">
        <f t="shared" ref="EH39:EM39" si="517">IF($CE39=EH$5,$BV39,0)</f>
        <v>0</v>
      </c>
      <c r="EI39" s="75">
        <f t="shared" si="517"/>
        <v>0</v>
      </c>
      <c r="EJ39" s="75">
        <f t="shared" si="517"/>
        <v>0</v>
      </c>
      <c r="EK39" s="75">
        <f t="shared" si="517"/>
        <v>0</v>
      </c>
      <c r="EL39" s="75">
        <f t="shared" si="517"/>
        <v>0</v>
      </c>
      <c r="EM39" s="75">
        <f t="shared" si="517"/>
        <v>0</v>
      </c>
    </row>
    <row r="40" ht="18.0" customHeight="1">
      <c r="A40" s="18"/>
      <c r="B40" s="112" t="s">
        <v>179</v>
      </c>
      <c r="C40" s="18"/>
      <c r="D40" s="28"/>
      <c r="E40" s="28"/>
      <c r="F40" s="28"/>
      <c r="G40" s="142"/>
      <c r="H40" s="142"/>
      <c r="I40" s="142"/>
      <c r="J40" s="142"/>
      <c r="K40" s="142"/>
      <c r="L40" s="142"/>
      <c r="M40" s="142"/>
      <c r="N40" s="142"/>
      <c r="O40" s="142"/>
      <c r="P40" s="18" t="s">
        <v>180</v>
      </c>
      <c r="Q40" s="140" t="s">
        <v>181</v>
      </c>
      <c r="R40" s="28">
        <v>9020.0</v>
      </c>
      <c r="S40" s="28">
        <v>1.0</v>
      </c>
      <c r="T40" s="28">
        <v>180.0</v>
      </c>
      <c r="U40" s="18" t="s">
        <v>182</v>
      </c>
      <c r="V40" s="18" t="s">
        <v>183</v>
      </c>
      <c r="W40" s="71">
        <v>1.0</v>
      </c>
      <c r="X40" s="90">
        <v>30753.0</v>
      </c>
      <c r="Y40" s="77">
        <f t="shared" ref="Y40:Y57" si="535">IF(X40&gt;1,ABS(ROUND(($Y$5-X40)/365.25,1))," ")</f>
        <v>31.3</v>
      </c>
      <c r="Z40" s="77"/>
      <c r="AA40" s="28">
        <v>81.0</v>
      </c>
      <c r="AB40" s="28">
        <v>81.0</v>
      </c>
      <c r="AC40" s="28">
        <v>40.0</v>
      </c>
      <c r="AD40" s="92">
        <v>52.0</v>
      </c>
      <c r="AE40" s="28">
        <v>1.0</v>
      </c>
      <c r="AF40" s="28">
        <v>1.0</v>
      </c>
      <c r="AG40" s="28">
        <v>1.0</v>
      </c>
      <c r="AH40" s="28">
        <v>1.0</v>
      </c>
      <c r="AI40" s="28">
        <v>2.0</v>
      </c>
      <c r="AJ40" s="28">
        <v>1.0</v>
      </c>
      <c r="AK40" s="3"/>
      <c r="AL40" s="40" t="s">
        <v>76</v>
      </c>
      <c r="AM40" s="28"/>
      <c r="AN40" s="3"/>
      <c r="AO40" s="84" t="str">
        <f t="shared" si="344"/>
        <v>#REF!</v>
      </c>
      <c r="AP40" s="85" t="str">
        <f t="shared" ref="AP40:AQ40" si="518">AV40-AU40</f>
        <v>#REF!</v>
      </c>
      <c r="AQ40" s="85">
        <f t="shared" si="518"/>
        <v>945.09675</v>
      </c>
      <c r="AR40" s="85" t="str">
        <f t="shared" si="346"/>
        <v>#REF!</v>
      </c>
      <c r="AS40" s="84">
        <f t="shared" si="519"/>
        <v>20.194375</v>
      </c>
      <c r="AT40" s="84">
        <f t="shared" si="347"/>
        <v>20.64874844</v>
      </c>
      <c r="AU40" s="94" t="str">
        <f t="shared" ref="AU40:AU59" si="537">IF($E$9=0,$AO40*$W40,IF($E$9=1,$AO40*$AC40*$AD40,"error some place"))</f>
        <v>#REF!</v>
      </c>
      <c r="AV40" s="94">
        <f t="shared" ref="AV40:AV53" si="538">IF($E$9=0,$AS40*$W40,IF($E$9=1,$AS40*$AC40*$AD40,"error some place"))</f>
        <v>42004.3</v>
      </c>
      <c r="AW40" s="94">
        <f t="shared" ref="AW40:AW59" si="539">IF($E$9=0,$AT40*$W40,IF($E$9=1,$AT40*$AC40*$AD40,"error some place"))</f>
        <v>42949.39675</v>
      </c>
      <c r="AX40" s="94">
        <f t="shared" si="253"/>
        <v>15131.3184</v>
      </c>
      <c r="AY40" s="94">
        <f t="shared" si="254"/>
        <v>15822.54454</v>
      </c>
      <c r="AZ40" s="94">
        <f t="shared" si="255"/>
        <v>17088.3481</v>
      </c>
      <c r="BA40" s="91">
        <f t="shared" ref="BA40:BC40" si="520">$W40*D$82*$AJ40</f>
        <v>250</v>
      </c>
      <c r="BB40" s="91">
        <f t="shared" si="520"/>
        <v>250</v>
      </c>
      <c r="BC40" s="91">
        <f t="shared" si="520"/>
        <v>250</v>
      </c>
      <c r="BD40" s="91" t="str">
        <f t="shared" ref="BD40:BF40" si="521">IF(AU40&gt;=D$43,D$43/1000*D$42*$AE40,IF(MOD(AU40,1000)&gt;0.1,$AE40*D$42*(ABS(AU40/1000)+1),$AE40*D$42*ABS(AU40/1000)))</f>
        <v>#REF!</v>
      </c>
      <c r="BE40" s="91">
        <f t="shared" si="521"/>
        <v>234.803478</v>
      </c>
      <c r="BF40" s="91">
        <f t="shared" si="521"/>
        <v>239.9637063</v>
      </c>
      <c r="BG40" s="91" t="str">
        <f t="shared" ref="BG40:BG76" si="542">AU40*D$88*AH40</f>
        <v>#REF!</v>
      </c>
      <c r="BH40" s="91">
        <f t="shared" ref="BH40:BH76" si="543">AV40*E$88*AH40</f>
        <v>2604.2666</v>
      </c>
      <c r="BI40" s="91">
        <f t="shared" ref="BI40:BI76" si="544">AW40*F$88*AH40</f>
        <v>2662.862599</v>
      </c>
      <c r="BJ40" s="91" t="str">
        <f t="shared" ref="BJ40:BJ76" si="545">AU40*$D$38</f>
        <v>#REF!</v>
      </c>
      <c r="BK40" s="91">
        <f>AW40*$F$38</f>
        <v>2576.963805</v>
      </c>
      <c r="BL40" s="91" t="str">
        <f t="shared" ref="BL40:BN40" si="522">$AF40*AU40*D$85</f>
        <v>#REF!</v>
      </c>
      <c r="BM40" s="91">
        <f t="shared" si="522"/>
        <v>609.06235</v>
      </c>
      <c r="BN40" s="91">
        <f t="shared" si="522"/>
        <v>622.7662529</v>
      </c>
      <c r="BO40" s="95">
        <f t="shared" ref="BO40:BO52" si="547">IF(AV40&gt;$C$91,$C$91*$E$91,IF(AV40&lt;$C$91,AV40*$E$91))</f>
        <v>72</v>
      </c>
      <c r="BP40" s="95">
        <f t="shared" ref="BP40:BP76" si="548">IF(AW40&gt;$C$91,$C$91*$F$91,IF(AW40&lt;$C$91,AW40*$F$91))</f>
        <v>72</v>
      </c>
      <c r="BQ40" s="91" t="str">
        <f t="shared" si="357"/>
        <v>#REF!</v>
      </c>
      <c r="BR40" s="91">
        <f t="shared" si="54"/>
        <v>19592.67696</v>
      </c>
      <c r="BS40" s="91">
        <f t="shared" si="358"/>
        <v>23512.90446</v>
      </c>
      <c r="BT40" s="91" t="str">
        <f t="shared" ref="BT40:BV40" si="523">IF($AG40=0,0,IF($AG40=1,D$48*AU40,IF($AG40=2,AU40*D$54,"Error in col x")))</f>
        <v>#REF!</v>
      </c>
      <c r="BU40" s="91">
        <f t="shared" si="523"/>
        <v>2940.301</v>
      </c>
      <c r="BV40" s="91">
        <f t="shared" si="523"/>
        <v>3006.457773</v>
      </c>
      <c r="BW40" s="91" t="str">
        <f t="shared" ref="BW40:BY40" si="524">SUM(BQ40,BT40)</f>
        <v>#REF!</v>
      </c>
      <c r="BX40" s="91">
        <f t="shared" si="524"/>
        <v>22532.97796</v>
      </c>
      <c r="BY40" s="91">
        <f t="shared" si="524"/>
        <v>26519.36223</v>
      </c>
      <c r="BZ40" s="14"/>
      <c r="CA40" s="44" t="str">
        <f t="shared" ref="CA40:CB40" si="525">SUM(AU40,BW40)</f>
        <v>#REF!</v>
      </c>
      <c r="CB40" s="44">
        <f t="shared" si="525"/>
        <v>64537.27796</v>
      </c>
      <c r="CC40" s="69">
        <f t="shared" si="59"/>
        <v>90201180</v>
      </c>
      <c r="CD40" s="69">
        <f t="shared" si="60"/>
        <v>90202080</v>
      </c>
      <c r="CE40" s="69">
        <f t="shared" si="430"/>
        <v>90202380</v>
      </c>
      <c r="CF40" s="75">
        <f t="shared" ref="CF40:CM40" si="526">IF($CC40=CF$5,$AU40,0)</f>
        <v>0</v>
      </c>
      <c r="CG40" s="75">
        <f t="shared" si="526"/>
        <v>0</v>
      </c>
      <c r="CH40" s="75">
        <f t="shared" si="526"/>
        <v>0</v>
      </c>
      <c r="CI40" s="75">
        <f t="shared" si="526"/>
        <v>0</v>
      </c>
      <c r="CJ40" s="75">
        <f t="shared" si="526"/>
        <v>0</v>
      </c>
      <c r="CK40" s="75" t="str">
        <f t="shared" si="526"/>
        <v>#REF!</v>
      </c>
      <c r="CL40" s="75">
        <f t="shared" si="526"/>
        <v>0</v>
      </c>
      <c r="CM40" s="75">
        <f t="shared" si="526"/>
        <v>0</v>
      </c>
      <c r="CN40" s="75">
        <f t="shared" ref="CN40:CU40" si="527">IF($CC40=CN$5,$AV40,0)</f>
        <v>0</v>
      </c>
      <c r="CO40" s="75">
        <f t="shared" si="527"/>
        <v>0</v>
      </c>
      <c r="CP40" s="75">
        <f t="shared" si="527"/>
        <v>0</v>
      </c>
      <c r="CQ40" s="75">
        <f t="shared" si="527"/>
        <v>0</v>
      </c>
      <c r="CR40" s="75">
        <f t="shared" si="527"/>
        <v>0</v>
      </c>
      <c r="CS40" s="75">
        <f t="shared" si="527"/>
        <v>42004.3</v>
      </c>
      <c r="CT40" s="75">
        <f t="shared" si="527"/>
        <v>0</v>
      </c>
      <c r="CU40" s="75">
        <f t="shared" si="527"/>
        <v>0</v>
      </c>
      <c r="CV40" s="75">
        <f t="shared" ref="CV40:DC40" si="528">IF($CC40=CV$5,$AW40,0)</f>
        <v>0</v>
      </c>
      <c r="CW40" s="75">
        <f t="shared" si="528"/>
        <v>0</v>
      </c>
      <c r="CX40" s="75">
        <f t="shared" si="528"/>
        <v>0</v>
      </c>
      <c r="CY40" s="75">
        <f t="shared" si="528"/>
        <v>0</v>
      </c>
      <c r="CZ40" s="75">
        <f t="shared" si="528"/>
        <v>0</v>
      </c>
      <c r="DA40" s="75">
        <f t="shared" si="528"/>
        <v>42949.39675</v>
      </c>
      <c r="DB40" s="75">
        <f t="shared" si="528"/>
        <v>0</v>
      </c>
      <c r="DC40" s="75">
        <f t="shared" si="528"/>
        <v>0</v>
      </c>
      <c r="DD40" s="75">
        <f t="shared" ref="DD40:DI40" si="529">IF($CD40=DD$5,$BQ40,0)</f>
        <v>0</v>
      </c>
      <c r="DE40" s="75">
        <f t="shared" si="529"/>
        <v>0</v>
      </c>
      <c r="DF40" s="75">
        <f t="shared" si="529"/>
        <v>0</v>
      </c>
      <c r="DG40" s="75">
        <f t="shared" si="529"/>
        <v>0</v>
      </c>
      <c r="DH40" s="75">
        <f t="shared" si="529"/>
        <v>0</v>
      </c>
      <c r="DI40" s="75" t="str">
        <f t="shared" si="529"/>
        <v>#REF!</v>
      </c>
      <c r="DJ40" s="75">
        <f t="shared" ref="DJ40:DO40" si="530">IF($CE40=DJ$5,$BT40,0)</f>
        <v>0</v>
      </c>
      <c r="DK40" s="75">
        <f t="shared" si="530"/>
        <v>0</v>
      </c>
      <c r="DL40" s="75">
        <f t="shared" si="530"/>
        <v>0</v>
      </c>
      <c r="DM40" s="75">
        <f t="shared" si="530"/>
        <v>0</v>
      </c>
      <c r="DN40" s="75">
        <f t="shared" si="530"/>
        <v>0</v>
      </c>
      <c r="DO40" s="75" t="str">
        <f t="shared" si="530"/>
        <v>#REF!</v>
      </c>
      <c r="DP40" s="75">
        <f t="shared" ref="DP40:DU40" si="531">IF($CD40=DP$5,$BR40,0)</f>
        <v>0</v>
      </c>
      <c r="DQ40" s="75">
        <f t="shared" si="531"/>
        <v>0</v>
      </c>
      <c r="DR40" s="75">
        <f t="shared" si="531"/>
        <v>0</v>
      </c>
      <c r="DS40" s="75">
        <f t="shared" si="531"/>
        <v>0</v>
      </c>
      <c r="DT40" s="75">
        <f t="shared" si="531"/>
        <v>0</v>
      </c>
      <c r="DU40" s="75">
        <f t="shared" si="531"/>
        <v>19592.67696</v>
      </c>
      <c r="DV40" s="75">
        <f t="shared" ref="DV40:EA40" si="532">IF($CE40=DV$5,$BU40,0)</f>
        <v>0</v>
      </c>
      <c r="DW40" s="75">
        <f t="shared" si="532"/>
        <v>0</v>
      </c>
      <c r="DX40" s="75">
        <f t="shared" si="532"/>
        <v>0</v>
      </c>
      <c r="DY40" s="75">
        <f t="shared" si="532"/>
        <v>0</v>
      </c>
      <c r="DZ40" s="75">
        <f t="shared" si="532"/>
        <v>0</v>
      </c>
      <c r="EA40" s="75">
        <f t="shared" si="532"/>
        <v>2940.301</v>
      </c>
      <c r="EB40" s="75">
        <f t="shared" ref="EB40:EG40" si="533">IF($CD40=EB$5,$BS40,0)</f>
        <v>0</v>
      </c>
      <c r="EC40" s="75">
        <f t="shared" si="533"/>
        <v>0</v>
      </c>
      <c r="ED40" s="75">
        <f t="shared" si="533"/>
        <v>0</v>
      </c>
      <c r="EE40" s="75">
        <f t="shared" si="533"/>
        <v>0</v>
      </c>
      <c r="EF40" s="75">
        <f t="shared" si="533"/>
        <v>0</v>
      </c>
      <c r="EG40" s="75">
        <f t="shared" si="533"/>
        <v>23512.90446</v>
      </c>
      <c r="EH40" s="75">
        <f t="shared" ref="EH40:EM40" si="534">IF($CE40=EH$5,$BV40,0)</f>
        <v>0</v>
      </c>
      <c r="EI40" s="75">
        <f t="shared" si="534"/>
        <v>0</v>
      </c>
      <c r="EJ40" s="75">
        <f t="shared" si="534"/>
        <v>0</v>
      </c>
      <c r="EK40" s="75">
        <f t="shared" si="534"/>
        <v>0</v>
      </c>
      <c r="EL40" s="75">
        <f t="shared" si="534"/>
        <v>0</v>
      </c>
      <c r="EM40" s="75">
        <f t="shared" si="534"/>
        <v>3006.457773</v>
      </c>
    </row>
    <row r="41" ht="18.0" customHeight="1">
      <c r="A41" s="18"/>
      <c r="B41" s="18" t="s">
        <v>168</v>
      </c>
      <c r="C41" s="18"/>
      <c r="D41" s="28"/>
      <c r="E41" s="146">
        <v>0.0</v>
      </c>
      <c r="F41" s="146">
        <v>0.0</v>
      </c>
      <c r="G41" s="126"/>
      <c r="H41" s="126"/>
      <c r="I41" s="126"/>
      <c r="J41" s="126"/>
      <c r="K41" s="126"/>
      <c r="L41" s="126"/>
      <c r="M41" s="126"/>
      <c r="N41" s="126"/>
      <c r="O41" s="126"/>
      <c r="P41" s="18" t="s">
        <v>180</v>
      </c>
      <c r="Q41" s="140" t="s">
        <v>181</v>
      </c>
      <c r="R41" s="28">
        <v>9020.0</v>
      </c>
      <c r="S41" s="28">
        <v>1.0</v>
      </c>
      <c r="T41" s="28">
        <v>180.0</v>
      </c>
      <c r="U41" s="70" t="s">
        <v>185</v>
      </c>
      <c r="V41" s="70" t="s">
        <v>186</v>
      </c>
      <c r="W41" s="71">
        <v>1.0</v>
      </c>
      <c r="X41" s="90">
        <v>40792.0</v>
      </c>
      <c r="Y41" s="77">
        <f t="shared" si="535"/>
        <v>3.8</v>
      </c>
      <c r="Z41" s="77" t="s">
        <v>187</v>
      </c>
      <c r="AA41" s="97">
        <v>71.0</v>
      </c>
      <c r="AB41" s="36">
        <v>73.0</v>
      </c>
      <c r="AC41" s="36">
        <v>40.0</v>
      </c>
      <c r="AD41" s="92">
        <v>52.0</v>
      </c>
      <c r="AE41" s="28">
        <v>1.0</v>
      </c>
      <c r="AF41" s="28">
        <v>1.0</v>
      </c>
      <c r="AG41" s="28">
        <v>0.0</v>
      </c>
      <c r="AH41" s="28">
        <v>1.0</v>
      </c>
      <c r="AI41" s="28">
        <v>3.0</v>
      </c>
      <c r="AJ41" s="28">
        <v>0.0</v>
      </c>
      <c r="AK41" s="3"/>
      <c r="AL41" s="19" t="s">
        <v>9</v>
      </c>
      <c r="AM41" s="28"/>
      <c r="AN41" s="3"/>
      <c r="AO41" s="84" t="str">
        <f t="shared" si="344"/>
        <v>#REF!</v>
      </c>
      <c r="AP41" s="85" t="str">
        <f t="shared" ref="AP41:AQ41" si="536">AV41-AU41</f>
        <v>#REF!</v>
      </c>
      <c r="AQ41" s="85">
        <f t="shared" si="536"/>
        <v>1311.39541</v>
      </c>
      <c r="AR41" s="85" t="str">
        <f t="shared" si="346"/>
        <v>#REF!</v>
      </c>
      <c r="AS41" s="84">
        <f t="shared" si="519"/>
        <v>19.212775</v>
      </c>
      <c r="AT41" s="84">
        <f t="shared" si="347"/>
        <v>19.84325356</v>
      </c>
      <c r="AU41" s="94" t="str">
        <f t="shared" si="537"/>
        <v>#REF!</v>
      </c>
      <c r="AV41" s="94">
        <f t="shared" si="538"/>
        <v>39962.572</v>
      </c>
      <c r="AW41" s="94">
        <f t="shared" si="539"/>
        <v>41273.96741</v>
      </c>
      <c r="AX41" s="94">
        <f t="shared" si="253"/>
        <v>11881.6896</v>
      </c>
      <c r="AY41" s="94">
        <f t="shared" si="254"/>
        <v>12424.46678</v>
      </c>
      <c r="AZ41" s="94">
        <f t="shared" si="255"/>
        <v>13418.42413</v>
      </c>
      <c r="BA41" s="91">
        <f t="shared" ref="BA41:BC41" si="540">$W41*D$82*$AJ41</f>
        <v>0</v>
      </c>
      <c r="BB41" s="91">
        <f t="shared" si="540"/>
        <v>0</v>
      </c>
      <c r="BC41" s="91">
        <f t="shared" si="540"/>
        <v>0</v>
      </c>
      <c r="BD41" s="91" t="str">
        <f t="shared" ref="BD41:BF41" si="541">IF(AU41&gt;=D$43,D$43/1000*D$42*$AE41,IF(MOD(AU41,1000)&gt;0.1,$AE41*D$42*(ABS(AU41/1000)+1),$AE41*D$42*ABS(AU41/1000)))</f>
        <v>#REF!</v>
      </c>
      <c r="BE41" s="91">
        <f t="shared" si="541"/>
        <v>223.6556431</v>
      </c>
      <c r="BF41" s="91">
        <f t="shared" si="541"/>
        <v>230.8158621</v>
      </c>
      <c r="BG41" s="91" t="str">
        <f t="shared" si="542"/>
        <v>#REF!</v>
      </c>
      <c r="BH41" s="91">
        <f t="shared" si="543"/>
        <v>2477.679464</v>
      </c>
      <c r="BI41" s="91">
        <f t="shared" si="544"/>
        <v>2558.985979</v>
      </c>
      <c r="BJ41" s="91" t="str">
        <f t="shared" si="545"/>
        <v>#REF!</v>
      </c>
      <c r="BK41" s="91">
        <v>28.0</v>
      </c>
      <c r="BL41" s="91" t="str">
        <f t="shared" ref="BL41:BN41" si="546">$AF41*AU41*D$85</f>
        <v>#REF!</v>
      </c>
      <c r="BM41" s="91">
        <f t="shared" si="546"/>
        <v>579.457294</v>
      </c>
      <c r="BN41" s="91">
        <f t="shared" si="546"/>
        <v>598.4725274</v>
      </c>
      <c r="BO41" s="95">
        <f t="shared" si="547"/>
        <v>72</v>
      </c>
      <c r="BP41" s="95">
        <f t="shared" si="548"/>
        <v>72</v>
      </c>
      <c r="BQ41" s="91" t="str">
        <f t="shared" si="357"/>
        <v>#REF!</v>
      </c>
      <c r="BR41" s="91">
        <f t="shared" si="54"/>
        <v>15777.25919</v>
      </c>
      <c r="BS41" s="91">
        <f t="shared" si="358"/>
        <v>16906.6985</v>
      </c>
      <c r="BT41" s="91">
        <f t="shared" ref="BT41:BV41" si="549">IF($AG41=0,0,IF($AG41=1,D$48*AU41,IF($AG41=2,AU41*D$54,"Error in col x")))</f>
        <v>0</v>
      </c>
      <c r="BU41" s="91">
        <f t="shared" si="549"/>
        <v>0</v>
      </c>
      <c r="BV41" s="91">
        <f t="shared" si="549"/>
        <v>0</v>
      </c>
      <c r="BW41" s="91" t="str">
        <f t="shared" ref="BW41:BY41" si="550">SUM(BQ41,BT41)</f>
        <v>#REF!</v>
      </c>
      <c r="BX41" s="91">
        <f t="shared" si="550"/>
        <v>15777.25919</v>
      </c>
      <c r="BY41" s="91">
        <f t="shared" si="550"/>
        <v>16906.6985</v>
      </c>
      <c r="BZ41" s="14"/>
      <c r="CA41" s="44" t="str">
        <f t="shared" ref="CA41:CB41" si="551">SUM(AU41,BW41)</f>
        <v>#REF!</v>
      </c>
      <c r="CB41" s="44">
        <f t="shared" si="551"/>
        <v>55739.83119</v>
      </c>
      <c r="CC41" s="69">
        <f t="shared" si="59"/>
        <v>90201180</v>
      </c>
      <c r="CD41" s="69">
        <f t="shared" si="60"/>
        <v>90202080</v>
      </c>
      <c r="CE41" s="69">
        <f t="shared" si="430"/>
        <v>90202380</v>
      </c>
      <c r="CF41" s="75">
        <f t="shared" ref="CF41:CM41" si="552">IF($CC41=CF$5,$AU41,0)</f>
        <v>0</v>
      </c>
      <c r="CG41" s="75">
        <f t="shared" si="552"/>
        <v>0</v>
      </c>
      <c r="CH41" s="75">
        <f t="shared" si="552"/>
        <v>0</v>
      </c>
      <c r="CI41" s="75">
        <f t="shared" si="552"/>
        <v>0</v>
      </c>
      <c r="CJ41" s="75">
        <f t="shared" si="552"/>
        <v>0</v>
      </c>
      <c r="CK41" s="75" t="str">
        <f t="shared" si="552"/>
        <v>#REF!</v>
      </c>
      <c r="CL41" s="75">
        <f t="shared" si="552"/>
        <v>0</v>
      </c>
      <c r="CM41" s="75">
        <f t="shared" si="552"/>
        <v>0</v>
      </c>
      <c r="CN41" s="75">
        <f t="shared" ref="CN41:CU41" si="553">IF($CC41=CN$5,$AV41,0)</f>
        <v>0</v>
      </c>
      <c r="CO41" s="75">
        <f t="shared" si="553"/>
        <v>0</v>
      </c>
      <c r="CP41" s="75">
        <f t="shared" si="553"/>
        <v>0</v>
      </c>
      <c r="CQ41" s="75">
        <f t="shared" si="553"/>
        <v>0</v>
      </c>
      <c r="CR41" s="75">
        <f t="shared" si="553"/>
        <v>0</v>
      </c>
      <c r="CS41" s="75">
        <f t="shared" si="553"/>
        <v>39962.572</v>
      </c>
      <c r="CT41" s="75">
        <f t="shared" si="553"/>
        <v>0</v>
      </c>
      <c r="CU41" s="75">
        <f t="shared" si="553"/>
        <v>0</v>
      </c>
      <c r="CV41" s="75">
        <f t="shared" ref="CV41:DC41" si="554">IF($CC41=CV$5,$AW41,0)</f>
        <v>0</v>
      </c>
      <c r="CW41" s="75">
        <f t="shared" si="554"/>
        <v>0</v>
      </c>
      <c r="CX41" s="75">
        <f t="shared" si="554"/>
        <v>0</v>
      </c>
      <c r="CY41" s="75">
        <f t="shared" si="554"/>
        <v>0</v>
      </c>
      <c r="CZ41" s="75">
        <f t="shared" si="554"/>
        <v>0</v>
      </c>
      <c r="DA41" s="75">
        <f t="shared" si="554"/>
        <v>41273.96741</v>
      </c>
      <c r="DB41" s="75">
        <f t="shared" si="554"/>
        <v>0</v>
      </c>
      <c r="DC41" s="75">
        <f t="shared" si="554"/>
        <v>0</v>
      </c>
      <c r="DD41" s="75">
        <f t="shared" ref="DD41:DI41" si="555">IF($CD41=DD$5,$BQ41,0)</f>
        <v>0</v>
      </c>
      <c r="DE41" s="75">
        <f t="shared" si="555"/>
        <v>0</v>
      </c>
      <c r="DF41" s="75">
        <f t="shared" si="555"/>
        <v>0</v>
      </c>
      <c r="DG41" s="75">
        <f t="shared" si="555"/>
        <v>0</v>
      </c>
      <c r="DH41" s="75">
        <f t="shared" si="555"/>
        <v>0</v>
      </c>
      <c r="DI41" s="75" t="str">
        <f t="shared" si="555"/>
        <v>#REF!</v>
      </c>
      <c r="DJ41" s="75">
        <f t="shared" ref="DJ41:DO41" si="556">IF($CE41=DJ$5,$BT41,0)</f>
        <v>0</v>
      </c>
      <c r="DK41" s="75">
        <f t="shared" si="556"/>
        <v>0</v>
      </c>
      <c r="DL41" s="75">
        <f t="shared" si="556"/>
        <v>0</v>
      </c>
      <c r="DM41" s="75">
        <f t="shared" si="556"/>
        <v>0</v>
      </c>
      <c r="DN41" s="75">
        <f t="shared" si="556"/>
        <v>0</v>
      </c>
      <c r="DO41" s="75">
        <f t="shared" si="556"/>
        <v>0</v>
      </c>
      <c r="DP41" s="75">
        <f t="shared" ref="DP41:DU41" si="557">IF($CD41=DP$5,$BR41,0)</f>
        <v>0</v>
      </c>
      <c r="DQ41" s="75">
        <f t="shared" si="557"/>
        <v>0</v>
      </c>
      <c r="DR41" s="75">
        <f t="shared" si="557"/>
        <v>0</v>
      </c>
      <c r="DS41" s="75">
        <f t="shared" si="557"/>
        <v>0</v>
      </c>
      <c r="DT41" s="75">
        <f t="shared" si="557"/>
        <v>0</v>
      </c>
      <c r="DU41" s="75">
        <f t="shared" si="557"/>
        <v>15777.25919</v>
      </c>
      <c r="DV41" s="75">
        <f t="shared" ref="DV41:EA41" si="558">IF($CE41=DV$5,$BU41,0)</f>
        <v>0</v>
      </c>
      <c r="DW41" s="75">
        <f t="shared" si="558"/>
        <v>0</v>
      </c>
      <c r="DX41" s="75">
        <f t="shared" si="558"/>
        <v>0</v>
      </c>
      <c r="DY41" s="75">
        <f t="shared" si="558"/>
        <v>0</v>
      </c>
      <c r="DZ41" s="75">
        <f t="shared" si="558"/>
        <v>0</v>
      </c>
      <c r="EA41" s="75">
        <f t="shared" si="558"/>
        <v>0</v>
      </c>
      <c r="EB41" s="75">
        <f t="shared" ref="EB41:EG41" si="559">IF($CD41=EB$5,$BS41,0)</f>
        <v>0</v>
      </c>
      <c r="EC41" s="75">
        <f t="shared" si="559"/>
        <v>0</v>
      </c>
      <c r="ED41" s="75">
        <f t="shared" si="559"/>
        <v>0</v>
      </c>
      <c r="EE41" s="75">
        <f t="shared" si="559"/>
        <v>0</v>
      </c>
      <c r="EF41" s="75">
        <f t="shared" si="559"/>
        <v>0</v>
      </c>
      <c r="EG41" s="75">
        <f t="shared" si="559"/>
        <v>16906.6985</v>
      </c>
      <c r="EH41" s="75">
        <f t="shared" ref="EH41:EM41" si="560">IF($CE41=EH$5,$BV41,0)</f>
        <v>0</v>
      </c>
      <c r="EI41" s="75">
        <f t="shared" si="560"/>
        <v>0</v>
      </c>
      <c r="EJ41" s="75">
        <f t="shared" si="560"/>
        <v>0</v>
      </c>
      <c r="EK41" s="75">
        <f t="shared" si="560"/>
        <v>0</v>
      </c>
      <c r="EL41" s="75">
        <f t="shared" si="560"/>
        <v>0</v>
      </c>
      <c r="EM41" s="75">
        <f t="shared" si="560"/>
        <v>0</v>
      </c>
    </row>
    <row r="42" ht="18.0" customHeight="1">
      <c r="A42" s="18"/>
      <c r="B42" s="126" t="s">
        <v>188</v>
      </c>
      <c r="C42" s="18"/>
      <c r="D42" s="154">
        <v>5.46</v>
      </c>
      <c r="E42" s="41">
        <f>(1+E41)*D42</f>
        <v>5.46</v>
      </c>
      <c r="F42" s="41">
        <v>5.46</v>
      </c>
      <c r="G42" s="113"/>
      <c r="H42" s="113"/>
      <c r="I42" s="113"/>
      <c r="J42" s="113"/>
      <c r="K42" s="113"/>
      <c r="L42" s="113"/>
      <c r="M42" s="113"/>
      <c r="N42" s="113"/>
      <c r="O42" s="113"/>
      <c r="P42" s="18"/>
      <c r="Q42" s="140" t="s">
        <v>181</v>
      </c>
      <c r="R42" s="28">
        <v>9020.0</v>
      </c>
      <c r="S42" s="28">
        <v>1.0</v>
      </c>
      <c r="T42" s="28">
        <v>180.0</v>
      </c>
      <c r="U42" s="18" t="s">
        <v>189</v>
      </c>
      <c r="V42" s="18" t="s">
        <v>124</v>
      </c>
      <c r="W42" s="71">
        <v>0.5</v>
      </c>
      <c r="X42" s="155">
        <v>41921.0</v>
      </c>
      <c r="Y42" s="77">
        <f t="shared" si="535"/>
        <v>0.7</v>
      </c>
      <c r="Z42" s="77"/>
      <c r="AA42" s="28">
        <v>57.0</v>
      </c>
      <c r="AB42" s="28">
        <v>58.0</v>
      </c>
      <c r="AC42" s="28">
        <v>24.0</v>
      </c>
      <c r="AD42" s="137">
        <v>37.0</v>
      </c>
      <c r="AE42" s="28">
        <v>1.0</v>
      </c>
      <c r="AF42" s="28">
        <v>1.0</v>
      </c>
      <c r="AG42" s="28">
        <v>0.0</v>
      </c>
      <c r="AH42" s="28">
        <v>1.0</v>
      </c>
      <c r="AI42" s="28">
        <v>0.0</v>
      </c>
      <c r="AJ42" s="28">
        <v>1.0</v>
      </c>
      <c r="AK42" s="3"/>
      <c r="AL42" s="40"/>
      <c r="AM42" s="28"/>
      <c r="AN42" s="3"/>
      <c r="AO42" s="84" t="str">
        <f t="shared" si="344"/>
        <v>#REF!</v>
      </c>
      <c r="AP42" s="85" t="str">
        <f t="shared" ref="AP42:AQ42" si="561">AV42-AU42</f>
        <v>#REF!</v>
      </c>
      <c r="AQ42" s="85">
        <f t="shared" si="561"/>
        <v>452.718828</v>
      </c>
      <c r="AR42" s="85" t="str">
        <f t="shared" si="346"/>
        <v>#REF!</v>
      </c>
      <c r="AS42" s="84">
        <f t="shared" si="519"/>
        <v>18.46635</v>
      </c>
      <c r="AT42" s="84">
        <f t="shared" si="347"/>
        <v>18.9761685</v>
      </c>
      <c r="AU42" s="94" t="str">
        <f t="shared" si="537"/>
        <v>#REF!</v>
      </c>
      <c r="AV42" s="94">
        <f t="shared" si="538"/>
        <v>16398.1188</v>
      </c>
      <c r="AW42" s="94">
        <f t="shared" si="539"/>
        <v>16850.83763</v>
      </c>
      <c r="AX42" s="94">
        <f t="shared" si="253"/>
        <v>0</v>
      </c>
      <c r="AY42" s="94">
        <f t="shared" si="254"/>
        <v>0</v>
      </c>
      <c r="AZ42" s="94">
        <f t="shared" si="255"/>
        <v>0</v>
      </c>
      <c r="BA42" s="91">
        <f t="shared" ref="BA42:BC42" si="562">$W42*D$82*$AJ42</f>
        <v>125</v>
      </c>
      <c r="BB42" s="91">
        <f t="shared" si="562"/>
        <v>125</v>
      </c>
      <c r="BC42" s="91">
        <f t="shared" si="562"/>
        <v>125</v>
      </c>
      <c r="BD42" s="91" t="str">
        <f t="shared" ref="BD42:BF42" si="563">IF(AU42&gt;=D$43,D$43/1000*D$42*$AE42,IF(MOD(AU42,1000)&gt;0.1,$AE42*D$42*(ABS(AU42/1000)+1),$AE42*D$42*ABS(AU42/1000)))</f>
        <v>#REF!</v>
      </c>
      <c r="BE42" s="91">
        <f t="shared" si="563"/>
        <v>94.99372865</v>
      </c>
      <c r="BF42" s="91">
        <f t="shared" si="563"/>
        <v>97.46557345</v>
      </c>
      <c r="BG42" s="91" t="str">
        <f t="shared" si="542"/>
        <v>#REF!</v>
      </c>
      <c r="BH42" s="91">
        <f t="shared" si="543"/>
        <v>1016.683366</v>
      </c>
      <c r="BI42" s="91">
        <f t="shared" si="544"/>
        <v>1044.751933</v>
      </c>
      <c r="BJ42" s="91" t="str">
        <f t="shared" si="545"/>
        <v>#REF!</v>
      </c>
      <c r="BK42" s="91">
        <f t="shared" ref="BK42:BK76" si="580">AW42*$F$38</f>
        <v>1011.050258</v>
      </c>
      <c r="BL42" s="91" t="str">
        <f t="shared" ref="BL42:BN42" si="564">$AF42*AU42*D$85</f>
        <v>#REF!</v>
      </c>
      <c r="BM42" s="91">
        <f t="shared" si="564"/>
        <v>237.7727226</v>
      </c>
      <c r="BN42" s="91">
        <f t="shared" si="564"/>
        <v>244.3371456</v>
      </c>
      <c r="BO42" s="95">
        <f t="shared" si="547"/>
        <v>72</v>
      </c>
      <c r="BP42" s="95">
        <f t="shared" si="548"/>
        <v>72</v>
      </c>
      <c r="BQ42" s="91" t="str">
        <f t="shared" si="357"/>
        <v>#REF!</v>
      </c>
      <c r="BR42" s="91">
        <f t="shared" si="54"/>
        <v>1546.449817</v>
      </c>
      <c r="BS42" s="91">
        <f t="shared" si="358"/>
        <v>2594.60491</v>
      </c>
      <c r="BT42" s="91">
        <f t="shared" ref="BT42:BV42" si="565">IF($AG42=0,0,IF($AG42=1,D$48*AU42,IF($AG42=2,AU42*D$54,"Error in col x")))</f>
        <v>0</v>
      </c>
      <c r="BU42" s="91">
        <f t="shared" si="565"/>
        <v>0</v>
      </c>
      <c r="BV42" s="91">
        <f t="shared" si="565"/>
        <v>0</v>
      </c>
      <c r="BW42" s="91" t="str">
        <f t="shared" ref="BW42:BY42" si="566">SUM(BQ42,BT42)</f>
        <v>#REF!</v>
      </c>
      <c r="BX42" s="91">
        <f t="shared" si="566"/>
        <v>1546.449817</v>
      </c>
      <c r="BY42" s="91">
        <f t="shared" si="566"/>
        <v>2594.60491</v>
      </c>
      <c r="BZ42" s="14"/>
      <c r="CA42" s="44" t="str">
        <f t="shared" ref="CA42:CB42" si="567">SUM(AU42,BW42)</f>
        <v>#REF!</v>
      </c>
      <c r="CB42" s="44">
        <f t="shared" si="567"/>
        <v>17944.56862</v>
      </c>
      <c r="CC42" s="69">
        <f t="shared" si="59"/>
        <v>90201180</v>
      </c>
      <c r="CD42" s="69">
        <f t="shared" si="60"/>
        <v>90202080</v>
      </c>
      <c r="CE42" s="69">
        <f t="shared" si="430"/>
        <v>90202380</v>
      </c>
      <c r="CF42" s="75">
        <f t="shared" ref="CF42:CM42" si="568">IF($CC42=CF$5,$AU42,0)</f>
        <v>0</v>
      </c>
      <c r="CG42" s="75">
        <f t="shared" si="568"/>
        <v>0</v>
      </c>
      <c r="CH42" s="75">
        <f t="shared" si="568"/>
        <v>0</v>
      </c>
      <c r="CI42" s="75">
        <f t="shared" si="568"/>
        <v>0</v>
      </c>
      <c r="CJ42" s="75">
        <f t="shared" si="568"/>
        <v>0</v>
      </c>
      <c r="CK42" s="75" t="str">
        <f t="shared" si="568"/>
        <v>#REF!</v>
      </c>
      <c r="CL42" s="75">
        <f t="shared" si="568"/>
        <v>0</v>
      </c>
      <c r="CM42" s="75">
        <f t="shared" si="568"/>
        <v>0</v>
      </c>
      <c r="CN42" s="75">
        <f t="shared" ref="CN42:CU42" si="569">IF($CC42=CN$5,$AV42,0)</f>
        <v>0</v>
      </c>
      <c r="CO42" s="75">
        <f t="shared" si="569"/>
        <v>0</v>
      </c>
      <c r="CP42" s="75">
        <f t="shared" si="569"/>
        <v>0</v>
      </c>
      <c r="CQ42" s="75">
        <f t="shared" si="569"/>
        <v>0</v>
      </c>
      <c r="CR42" s="75">
        <f t="shared" si="569"/>
        <v>0</v>
      </c>
      <c r="CS42" s="75">
        <f t="shared" si="569"/>
        <v>16398.1188</v>
      </c>
      <c r="CT42" s="75">
        <f t="shared" si="569"/>
        <v>0</v>
      </c>
      <c r="CU42" s="75">
        <f t="shared" si="569"/>
        <v>0</v>
      </c>
      <c r="CV42" s="75">
        <f t="shared" ref="CV42:DC42" si="570">IF($CC42=CV$5,$AW42,0)</f>
        <v>0</v>
      </c>
      <c r="CW42" s="75">
        <f t="shared" si="570"/>
        <v>0</v>
      </c>
      <c r="CX42" s="75">
        <f t="shared" si="570"/>
        <v>0</v>
      </c>
      <c r="CY42" s="75">
        <f t="shared" si="570"/>
        <v>0</v>
      </c>
      <c r="CZ42" s="75">
        <f t="shared" si="570"/>
        <v>0</v>
      </c>
      <c r="DA42" s="75">
        <f t="shared" si="570"/>
        <v>16850.83763</v>
      </c>
      <c r="DB42" s="75">
        <f t="shared" si="570"/>
        <v>0</v>
      </c>
      <c r="DC42" s="75">
        <f t="shared" si="570"/>
        <v>0</v>
      </c>
      <c r="DD42" s="75">
        <f t="shared" ref="DD42:DI42" si="571">IF($CD42=DD$5,$BQ42,0)</f>
        <v>0</v>
      </c>
      <c r="DE42" s="75">
        <f t="shared" si="571"/>
        <v>0</v>
      </c>
      <c r="DF42" s="75">
        <f t="shared" si="571"/>
        <v>0</v>
      </c>
      <c r="DG42" s="75">
        <f t="shared" si="571"/>
        <v>0</v>
      </c>
      <c r="DH42" s="75">
        <f t="shared" si="571"/>
        <v>0</v>
      </c>
      <c r="DI42" s="75" t="str">
        <f t="shared" si="571"/>
        <v>#REF!</v>
      </c>
      <c r="DJ42" s="75">
        <f t="shared" ref="DJ42:DO42" si="572">IF($CE42=DJ$5,$BT42,0)</f>
        <v>0</v>
      </c>
      <c r="DK42" s="75">
        <f t="shared" si="572"/>
        <v>0</v>
      </c>
      <c r="DL42" s="75">
        <f t="shared" si="572"/>
        <v>0</v>
      </c>
      <c r="DM42" s="75">
        <f t="shared" si="572"/>
        <v>0</v>
      </c>
      <c r="DN42" s="75">
        <f t="shared" si="572"/>
        <v>0</v>
      </c>
      <c r="DO42" s="75">
        <f t="shared" si="572"/>
        <v>0</v>
      </c>
      <c r="DP42" s="75">
        <f t="shared" ref="DP42:DU42" si="573">IF($CD42=DP$5,$BR42,0)</f>
        <v>0</v>
      </c>
      <c r="DQ42" s="75">
        <f t="shared" si="573"/>
        <v>0</v>
      </c>
      <c r="DR42" s="75">
        <f t="shared" si="573"/>
        <v>0</v>
      </c>
      <c r="DS42" s="75">
        <f t="shared" si="573"/>
        <v>0</v>
      </c>
      <c r="DT42" s="75">
        <f t="shared" si="573"/>
        <v>0</v>
      </c>
      <c r="DU42" s="75">
        <f t="shared" si="573"/>
        <v>1546.449817</v>
      </c>
      <c r="DV42" s="75">
        <f t="shared" ref="DV42:EA42" si="574">IF($CE42=DV$5,$BU42,0)</f>
        <v>0</v>
      </c>
      <c r="DW42" s="75">
        <f t="shared" si="574"/>
        <v>0</v>
      </c>
      <c r="DX42" s="75">
        <f t="shared" si="574"/>
        <v>0</v>
      </c>
      <c r="DY42" s="75">
        <f t="shared" si="574"/>
        <v>0</v>
      </c>
      <c r="DZ42" s="75">
        <f t="shared" si="574"/>
        <v>0</v>
      </c>
      <c r="EA42" s="75">
        <f t="shared" si="574"/>
        <v>0</v>
      </c>
      <c r="EB42" s="75">
        <f t="shared" ref="EB42:EG42" si="575">IF($CD42=EB$5,$BS42,0)</f>
        <v>0</v>
      </c>
      <c r="EC42" s="75">
        <f t="shared" si="575"/>
        <v>0</v>
      </c>
      <c r="ED42" s="75">
        <f t="shared" si="575"/>
        <v>0</v>
      </c>
      <c r="EE42" s="75">
        <f t="shared" si="575"/>
        <v>0</v>
      </c>
      <c r="EF42" s="75">
        <f t="shared" si="575"/>
        <v>0</v>
      </c>
      <c r="EG42" s="75">
        <f t="shared" si="575"/>
        <v>2594.60491</v>
      </c>
      <c r="EH42" s="75">
        <f t="shared" ref="EH42:EM42" si="576">IF($CE42=EH$5,$BV42,0)</f>
        <v>0</v>
      </c>
      <c r="EI42" s="75">
        <f t="shared" si="576"/>
        <v>0</v>
      </c>
      <c r="EJ42" s="75">
        <f t="shared" si="576"/>
        <v>0</v>
      </c>
      <c r="EK42" s="75">
        <f t="shared" si="576"/>
        <v>0</v>
      </c>
      <c r="EL42" s="75">
        <f t="shared" si="576"/>
        <v>0</v>
      </c>
      <c r="EM42" s="75">
        <f t="shared" si="576"/>
        <v>0</v>
      </c>
    </row>
    <row r="43" ht="18.0" customHeight="1">
      <c r="A43" s="18"/>
      <c r="B43" s="18" t="s">
        <v>190</v>
      </c>
      <c r="C43" s="18"/>
      <c r="D43" s="156">
        <v>99999.0</v>
      </c>
      <c r="E43" s="156">
        <v>99999.0</v>
      </c>
      <c r="F43" s="156">
        <v>99999.0</v>
      </c>
      <c r="G43" s="113"/>
      <c r="H43" s="113"/>
      <c r="I43" s="113"/>
      <c r="J43" s="113"/>
      <c r="K43" s="113"/>
      <c r="L43" s="113"/>
      <c r="M43" s="113"/>
      <c r="N43" s="113"/>
      <c r="O43" s="113"/>
      <c r="P43" s="18"/>
      <c r="Q43" s="140" t="s">
        <v>181</v>
      </c>
      <c r="R43" s="28">
        <v>9020.0</v>
      </c>
      <c r="S43" s="28">
        <v>1.0</v>
      </c>
      <c r="T43" s="28">
        <v>180.0</v>
      </c>
      <c r="U43" s="18" t="s">
        <v>191</v>
      </c>
      <c r="V43" s="18" t="s">
        <v>192</v>
      </c>
      <c r="W43" s="71">
        <v>0.5</v>
      </c>
      <c r="X43" s="90">
        <v>40585.0</v>
      </c>
      <c r="Y43" s="77">
        <f t="shared" si="535"/>
        <v>4.4</v>
      </c>
      <c r="Z43" s="77" t="s">
        <v>193</v>
      </c>
      <c r="AA43" s="28">
        <v>81.0</v>
      </c>
      <c r="AB43" s="28">
        <v>81.0</v>
      </c>
      <c r="AC43" s="28">
        <v>20.0</v>
      </c>
      <c r="AD43" s="92">
        <v>38.0</v>
      </c>
      <c r="AE43" s="28">
        <v>0.0</v>
      </c>
      <c r="AF43" s="28">
        <v>1.0</v>
      </c>
      <c r="AG43" s="28">
        <v>1.0</v>
      </c>
      <c r="AH43" s="28">
        <v>1.0</v>
      </c>
      <c r="AI43" s="28">
        <v>0.0</v>
      </c>
      <c r="AJ43" s="28">
        <v>1.0</v>
      </c>
      <c r="AK43" s="3"/>
      <c r="AL43" s="78"/>
      <c r="AM43" s="28"/>
      <c r="AN43" s="3"/>
      <c r="AO43" s="84" t="str">
        <f t="shared" si="344"/>
        <v>#REF!</v>
      </c>
      <c r="AP43" s="85" t="str">
        <f t="shared" ref="AP43:AQ43" si="577">AV43-AU43</f>
        <v>#REF!</v>
      </c>
      <c r="AQ43" s="85">
        <f t="shared" si="577"/>
        <v>345.3238125</v>
      </c>
      <c r="AR43" s="85" t="str">
        <f t="shared" si="346"/>
        <v>#REF!</v>
      </c>
      <c r="AS43" s="84">
        <f t="shared" si="519"/>
        <v>20.194375</v>
      </c>
      <c r="AT43" s="84">
        <f t="shared" si="347"/>
        <v>20.64874844</v>
      </c>
      <c r="AU43" s="94" t="str">
        <f t="shared" si="537"/>
        <v>#REF!</v>
      </c>
      <c r="AV43" s="94">
        <f t="shared" si="538"/>
        <v>15347.725</v>
      </c>
      <c r="AW43" s="94">
        <f t="shared" si="539"/>
        <v>15693.04881</v>
      </c>
      <c r="AX43" s="94">
        <f t="shared" si="253"/>
        <v>0</v>
      </c>
      <c r="AY43" s="94">
        <f t="shared" si="254"/>
        <v>0</v>
      </c>
      <c r="AZ43" s="94">
        <f t="shared" si="255"/>
        <v>0</v>
      </c>
      <c r="BA43" s="91">
        <f t="shared" ref="BA43:BC43" si="578">$W43*D$82*$AJ43</f>
        <v>125</v>
      </c>
      <c r="BB43" s="91">
        <f t="shared" si="578"/>
        <v>125</v>
      </c>
      <c r="BC43" s="91">
        <f t="shared" si="578"/>
        <v>125</v>
      </c>
      <c r="BD43" s="91" t="str">
        <f t="shared" ref="BD43:BF43" si="579">IF(AU43&gt;=D$43,D$43/1000*D$42*$AE43,IF(MOD(AU43,1000)&gt;0.1,$AE43*D$42*(ABS(AU43/1000)+1),$AE43*D$42*ABS(AU43/1000)))</f>
        <v>#REF!</v>
      </c>
      <c r="BE43" s="91">
        <f t="shared" si="579"/>
        <v>0</v>
      </c>
      <c r="BF43" s="91">
        <f t="shared" si="579"/>
        <v>0</v>
      </c>
      <c r="BG43" s="91" t="str">
        <f t="shared" si="542"/>
        <v>#REF!</v>
      </c>
      <c r="BH43" s="91">
        <f t="shared" si="543"/>
        <v>951.55895</v>
      </c>
      <c r="BI43" s="91">
        <f t="shared" si="544"/>
        <v>972.9690264</v>
      </c>
      <c r="BJ43" s="91" t="str">
        <f t="shared" si="545"/>
        <v>#REF!</v>
      </c>
      <c r="BK43" s="91">
        <f t="shared" si="580"/>
        <v>941.5829288</v>
      </c>
      <c r="BL43" s="91" t="str">
        <f t="shared" ref="BL43:BN43" si="581">$AF43*AU43*D$85</f>
        <v>#REF!</v>
      </c>
      <c r="BM43" s="91">
        <f t="shared" si="581"/>
        <v>222.5420125</v>
      </c>
      <c r="BN43" s="91">
        <f t="shared" si="581"/>
        <v>227.5492078</v>
      </c>
      <c r="BO43" s="95">
        <f t="shared" si="547"/>
        <v>72</v>
      </c>
      <c r="BP43" s="95">
        <f t="shared" si="548"/>
        <v>72</v>
      </c>
      <c r="BQ43" s="91" t="str">
        <f t="shared" si="357"/>
        <v>#REF!</v>
      </c>
      <c r="BR43" s="91">
        <f t="shared" si="54"/>
        <v>1371.100963</v>
      </c>
      <c r="BS43" s="91">
        <f t="shared" si="358"/>
        <v>2339.101163</v>
      </c>
      <c r="BT43" s="91" t="str">
        <f t="shared" ref="BT43:BV43" si="582">IF($AG43=0,0,IF($AG43=1,D$48*AU43,IF($AG43=2,AU43*D$54,"Error in col x")))</f>
        <v>#REF!</v>
      </c>
      <c r="BU43" s="91">
        <f t="shared" si="582"/>
        <v>1074.34075</v>
      </c>
      <c r="BV43" s="91">
        <f t="shared" si="582"/>
        <v>1098.513417</v>
      </c>
      <c r="BW43" s="91" t="str">
        <f t="shared" ref="BW43:BY43" si="583">SUM(BQ43,BT43)</f>
        <v>#REF!</v>
      </c>
      <c r="BX43" s="91">
        <f t="shared" si="583"/>
        <v>2445.441713</v>
      </c>
      <c r="BY43" s="91">
        <f t="shared" si="583"/>
        <v>3437.61458</v>
      </c>
      <c r="BZ43" s="14"/>
      <c r="CA43" s="44" t="str">
        <f t="shared" ref="CA43:CB43" si="584">SUM(AU43,BW43)</f>
        <v>#REF!</v>
      </c>
      <c r="CB43" s="44">
        <f t="shared" si="584"/>
        <v>17793.16671</v>
      </c>
      <c r="CC43" s="69">
        <f t="shared" si="59"/>
        <v>90201180</v>
      </c>
      <c r="CD43" s="69">
        <f t="shared" si="60"/>
        <v>90202080</v>
      </c>
      <c r="CE43" s="69">
        <f t="shared" si="430"/>
        <v>90202380</v>
      </c>
      <c r="CF43" s="75">
        <f t="shared" ref="CF43:CM43" si="585">IF($CC43=CF$5,$AU43,0)</f>
        <v>0</v>
      </c>
      <c r="CG43" s="75">
        <f t="shared" si="585"/>
        <v>0</v>
      </c>
      <c r="CH43" s="75">
        <f t="shared" si="585"/>
        <v>0</v>
      </c>
      <c r="CI43" s="75">
        <f t="shared" si="585"/>
        <v>0</v>
      </c>
      <c r="CJ43" s="75">
        <f t="shared" si="585"/>
        <v>0</v>
      </c>
      <c r="CK43" s="75" t="str">
        <f t="shared" si="585"/>
        <v>#REF!</v>
      </c>
      <c r="CL43" s="75">
        <f t="shared" si="585"/>
        <v>0</v>
      </c>
      <c r="CM43" s="75">
        <f t="shared" si="585"/>
        <v>0</v>
      </c>
      <c r="CN43" s="75">
        <f t="shared" ref="CN43:CU43" si="586">IF($CC43=CN$5,$AV43,0)</f>
        <v>0</v>
      </c>
      <c r="CO43" s="75">
        <f t="shared" si="586"/>
        <v>0</v>
      </c>
      <c r="CP43" s="75">
        <f t="shared" si="586"/>
        <v>0</v>
      </c>
      <c r="CQ43" s="75">
        <f t="shared" si="586"/>
        <v>0</v>
      </c>
      <c r="CR43" s="75">
        <f t="shared" si="586"/>
        <v>0</v>
      </c>
      <c r="CS43" s="75">
        <f t="shared" si="586"/>
        <v>15347.725</v>
      </c>
      <c r="CT43" s="75">
        <f t="shared" si="586"/>
        <v>0</v>
      </c>
      <c r="CU43" s="75">
        <f t="shared" si="586"/>
        <v>0</v>
      </c>
      <c r="CV43" s="75">
        <f t="shared" ref="CV43:DC43" si="587">IF($CC43=CV$5,$AW43,0)</f>
        <v>0</v>
      </c>
      <c r="CW43" s="75">
        <f t="shared" si="587"/>
        <v>0</v>
      </c>
      <c r="CX43" s="75">
        <f t="shared" si="587"/>
        <v>0</v>
      </c>
      <c r="CY43" s="75">
        <f t="shared" si="587"/>
        <v>0</v>
      </c>
      <c r="CZ43" s="75">
        <f t="shared" si="587"/>
        <v>0</v>
      </c>
      <c r="DA43" s="75">
        <f t="shared" si="587"/>
        <v>15693.04881</v>
      </c>
      <c r="DB43" s="75">
        <f t="shared" si="587"/>
        <v>0</v>
      </c>
      <c r="DC43" s="75">
        <f t="shared" si="587"/>
        <v>0</v>
      </c>
      <c r="DD43" s="75">
        <f t="shared" ref="DD43:DI43" si="588">IF($CD43=DD$5,$BQ43,0)</f>
        <v>0</v>
      </c>
      <c r="DE43" s="75">
        <f t="shared" si="588"/>
        <v>0</v>
      </c>
      <c r="DF43" s="75">
        <f t="shared" si="588"/>
        <v>0</v>
      </c>
      <c r="DG43" s="75">
        <f t="shared" si="588"/>
        <v>0</v>
      </c>
      <c r="DH43" s="75">
        <f t="shared" si="588"/>
        <v>0</v>
      </c>
      <c r="DI43" s="75" t="str">
        <f t="shared" si="588"/>
        <v>#REF!</v>
      </c>
      <c r="DJ43" s="75">
        <f t="shared" ref="DJ43:DO43" si="589">IF($CE43=DJ$5,$BT43,0)</f>
        <v>0</v>
      </c>
      <c r="DK43" s="75">
        <f t="shared" si="589"/>
        <v>0</v>
      </c>
      <c r="DL43" s="75">
        <f t="shared" si="589"/>
        <v>0</v>
      </c>
      <c r="DM43" s="75">
        <f t="shared" si="589"/>
        <v>0</v>
      </c>
      <c r="DN43" s="75">
        <f t="shared" si="589"/>
        <v>0</v>
      </c>
      <c r="DO43" s="75" t="str">
        <f t="shared" si="589"/>
        <v>#REF!</v>
      </c>
      <c r="DP43" s="75">
        <f t="shared" ref="DP43:DU43" si="590">IF($CD43=DP$5,$BR43,0)</f>
        <v>0</v>
      </c>
      <c r="DQ43" s="75">
        <f t="shared" si="590"/>
        <v>0</v>
      </c>
      <c r="DR43" s="75">
        <f t="shared" si="590"/>
        <v>0</v>
      </c>
      <c r="DS43" s="75">
        <f t="shared" si="590"/>
        <v>0</v>
      </c>
      <c r="DT43" s="75">
        <f t="shared" si="590"/>
        <v>0</v>
      </c>
      <c r="DU43" s="75">
        <f t="shared" si="590"/>
        <v>1371.100963</v>
      </c>
      <c r="DV43" s="75">
        <f t="shared" ref="DV43:EA43" si="591">IF($CE43=DV$5,$BU43,0)</f>
        <v>0</v>
      </c>
      <c r="DW43" s="75">
        <f t="shared" si="591"/>
        <v>0</v>
      </c>
      <c r="DX43" s="75">
        <f t="shared" si="591"/>
        <v>0</v>
      </c>
      <c r="DY43" s="75">
        <f t="shared" si="591"/>
        <v>0</v>
      </c>
      <c r="DZ43" s="75">
        <f t="shared" si="591"/>
        <v>0</v>
      </c>
      <c r="EA43" s="75">
        <f t="shared" si="591"/>
        <v>1074.34075</v>
      </c>
      <c r="EB43" s="75">
        <f t="shared" ref="EB43:EG43" si="592">IF($CD43=EB$5,$BS43,0)</f>
        <v>0</v>
      </c>
      <c r="EC43" s="75">
        <f t="shared" si="592"/>
        <v>0</v>
      </c>
      <c r="ED43" s="75">
        <f t="shared" si="592"/>
        <v>0</v>
      </c>
      <c r="EE43" s="75">
        <f t="shared" si="592"/>
        <v>0</v>
      </c>
      <c r="EF43" s="75">
        <f t="shared" si="592"/>
        <v>0</v>
      </c>
      <c r="EG43" s="75">
        <f t="shared" si="592"/>
        <v>2339.101163</v>
      </c>
      <c r="EH43" s="75">
        <f t="shared" ref="EH43:EM43" si="593">IF($CE43=EH$5,$BV43,0)</f>
        <v>0</v>
      </c>
      <c r="EI43" s="75">
        <f t="shared" si="593"/>
        <v>0</v>
      </c>
      <c r="EJ43" s="75">
        <f t="shared" si="593"/>
        <v>0</v>
      </c>
      <c r="EK43" s="75">
        <f t="shared" si="593"/>
        <v>0</v>
      </c>
      <c r="EL43" s="75">
        <f t="shared" si="593"/>
        <v>0</v>
      </c>
      <c r="EM43" s="75">
        <f t="shared" si="593"/>
        <v>1098.513417</v>
      </c>
    </row>
    <row r="44" ht="18.0" customHeight="1">
      <c r="A44" s="18"/>
      <c r="B44" s="18" t="s">
        <v>194</v>
      </c>
      <c r="C44" s="18"/>
      <c r="D44" s="42"/>
      <c r="E44" s="42"/>
      <c r="F44" s="42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40" t="s">
        <v>181</v>
      </c>
      <c r="R44" s="28">
        <v>9020.0</v>
      </c>
      <c r="S44" s="28">
        <v>1.0</v>
      </c>
      <c r="T44" s="28">
        <v>180.0</v>
      </c>
      <c r="U44" s="18" t="s">
        <v>191</v>
      </c>
      <c r="V44" s="18" t="s">
        <v>195</v>
      </c>
      <c r="W44" s="71">
        <v>0.5</v>
      </c>
      <c r="X44" s="90">
        <v>40785.0</v>
      </c>
      <c r="Y44" s="77">
        <f t="shared" si="535"/>
        <v>3.8</v>
      </c>
      <c r="Z44" s="77" t="s">
        <v>193</v>
      </c>
      <c r="AA44" s="28">
        <v>81.0</v>
      </c>
      <c r="AB44" s="28">
        <v>81.0</v>
      </c>
      <c r="AC44" s="28">
        <v>20.0</v>
      </c>
      <c r="AD44" s="92">
        <v>38.0</v>
      </c>
      <c r="AE44" s="28">
        <v>0.0</v>
      </c>
      <c r="AF44" s="28">
        <v>1.0</v>
      </c>
      <c r="AG44" s="28">
        <v>1.0</v>
      </c>
      <c r="AH44" s="28">
        <v>1.0</v>
      </c>
      <c r="AI44" s="28">
        <v>0.0</v>
      </c>
      <c r="AJ44" s="28">
        <v>1.0</v>
      </c>
      <c r="AK44" s="3"/>
      <c r="AL44" s="40" t="s">
        <v>93</v>
      </c>
      <c r="AM44" s="28"/>
      <c r="AN44" s="3"/>
      <c r="AO44" s="84" t="str">
        <f t="shared" si="344"/>
        <v>#REF!</v>
      </c>
      <c r="AP44" s="85" t="str">
        <f t="shared" ref="AP44:AQ44" si="594">AV44-AU44</f>
        <v>#REF!</v>
      </c>
      <c r="AQ44" s="85">
        <f t="shared" si="594"/>
        <v>345.3238125</v>
      </c>
      <c r="AR44" s="85" t="str">
        <f t="shared" si="346"/>
        <v>#REF!</v>
      </c>
      <c r="AS44" s="84">
        <f t="shared" si="519"/>
        <v>20.194375</v>
      </c>
      <c r="AT44" s="84">
        <f t="shared" si="347"/>
        <v>20.64874844</v>
      </c>
      <c r="AU44" s="94" t="str">
        <f t="shared" si="537"/>
        <v>#REF!</v>
      </c>
      <c r="AV44" s="94">
        <f t="shared" si="538"/>
        <v>15347.725</v>
      </c>
      <c r="AW44" s="94">
        <f t="shared" si="539"/>
        <v>15693.04881</v>
      </c>
      <c r="AX44" s="94">
        <f t="shared" si="253"/>
        <v>0</v>
      </c>
      <c r="AY44" s="94">
        <f t="shared" si="254"/>
        <v>0</v>
      </c>
      <c r="AZ44" s="94">
        <f t="shared" si="255"/>
        <v>0</v>
      </c>
      <c r="BA44" s="91">
        <f t="shared" ref="BA44:BC44" si="595">$W44*D$82*$AJ44</f>
        <v>125</v>
      </c>
      <c r="BB44" s="91">
        <f t="shared" si="595"/>
        <v>125</v>
      </c>
      <c r="BC44" s="91">
        <f t="shared" si="595"/>
        <v>125</v>
      </c>
      <c r="BD44" s="91" t="str">
        <f t="shared" ref="BD44:BF44" si="596">IF(AU44&gt;=D$43,D$43/1000*D$42*$AE44,IF(MOD(AU44,1000)&gt;0.1,$AE44*D$42*(ABS(AU44/1000)+1),$AE44*D$42*ABS(AU44/1000)))</f>
        <v>#REF!</v>
      </c>
      <c r="BE44" s="91">
        <f t="shared" si="596"/>
        <v>0</v>
      </c>
      <c r="BF44" s="91">
        <f t="shared" si="596"/>
        <v>0</v>
      </c>
      <c r="BG44" s="91" t="str">
        <f t="shared" si="542"/>
        <v>#REF!</v>
      </c>
      <c r="BH44" s="91">
        <f t="shared" si="543"/>
        <v>951.55895</v>
      </c>
      <c r="BI44" s="91">
        <f t="shared" si="544"/>
        <v>972.9690264</v>
      </c>
      <c r="BJ44" s="91" t="str">
        <f t="shared" si="545"/>
        <v>#REF!</v>
      </c>
      <c r="BK44" s="91">
        <f t="shared" si="580"/>
        <v>941.5829288</v>
      </c>
      <c r="BL44" s="91" t="str">
        <f t="shared" ref="BL44:BN44" si="597">$AF44*AU44*D$85</f>
        <v>#REF!</v>
      </c>
      <c r="BM44" s="91">
        <f t="shared" si="597"/>
        <v>222.5420125</v>
      </c>
      <c r="BN44" s="91">
        <f t="shared" si="597"/>
        <v>227.5492078</v>
      </c>
      <c r="BO44" s="95">
        <f t="shared" si="547"/>
        <v>72</v>
      </c>
      <c r="BP44" s="95">
        <f t="shared" si="548"/>
        <v>72</v>
      </c>
      <c r="BQ44" s="91" t="str">
        <f t="shared" si="357"/>
        <v>#REF!</v>
      </c>
      <c r="BR44" s="91">
        <f t="shared" si="54"/>
        <v>1371.100963</v>
      </c>
      <c r="BS44" s="91">
        <f t="shared" si="358"/>
        <v>2339.101163</v>
      </c>
      <c r="BT44" s="91" t="str">
        <f t="shared" ref="BT44:BV44" si="598">IF($AG44=0,0,IF($AG44=1,D$48*AU44,IF($AG44=2,AU44*D$54,"Error in col x")))</f>
        <v>#REF!</v>
      </c>
      <c r="BU44" s="91">
        <f t="shared" si="598"/>
        <v>1074.34075</v>
      </c>
      <c r="BV44" s="91">
        <f t="shared" si="598"/>
        <v>1098.513417</v>
      </c>
      <c r="BW44" s="91" t="str">
        <f t="shared" ref="BW44:BY44" si="599">SUM(BQ44,BT44)</f>
        <v>#REF!</v>
      </c>
      <c r="BX44" s="91">
        <f t="shared" si="599"/>
        <v>2445.441713</v>
      </c>
      <c r="BY44" s="91">
        <f t="shared" si="599"/>
        <v>3437.61458</v>
      </c>
      <c r="BZ44" s="14"/>
      <c r="CA44" s="44" t="str">
        <f t="shared" ref="CA44:CB44" si="600">SUM(AU44,BW44)</f>
        <v>#REF!</v>
      </c>
      <c r="CB44" s="44">
        <f t="shared" si="600"/>
        <v>17793.16671</v>
      </c>
      <c r="CC44" s="69">
        <f t="shared" si="59"/>
        <v>90201180</v>
      </c>
      <c r="CD44" s="69">
        <f t="shared" si="60"/>
        <v>90202080</v>
      </c>
      <c r="CE44" s="69">
        <f t="shared" si="430"/>
        <v>90202380</v>
      </c>
      <c r="CF44" s="75">
        <f t="shared" ref="CF44:CM44" si="601">IF($CC44=CF$5,$AU44,0)</f>
        <v>0</v>
      </c>
      <c r="CG44" s="75">
        <f t="shared" si="601"/>
        <v>0</v>
      </c>
      <c r="CH44" s="75">
        <f t="shared" si="601"/>
        <v>0</v>
      </c>
      <c r="CI44" s="75">
        <f t="shared" si="601"/>
        <v>0</v>
      </c>
      <c r="CJ44" s="75">
        <f t="shared" si="601"/>
        <v>0</v>
      </c>
      <c r="CK44" s="75" t="str">
        <f t="shared" si="601"/>
        <v>#REF!</v>
      </c>
      <c r="CL44" s="75">
        <f t="shared" si="601"/>
        <v>0</v>
      </c>
      <c r="CM44" s="75">
        <f t="shared" si="601"/>
        <v>0</v>
      </c>
      <c r="CN44" s="75">
        <f t="shared" ref="CN44:CU44" si="602">IF($CC44=CN$5,$AV44,0)</f>
        <v>0</v>
      </c>
      <c r="CO44" s="75">
        <f t="shared" si="602"/>
        <v>0</v>
      </c>
      <c r="CP44" s="75">
        <f t="shared" si="602"/>
        <v>0</v>
      </c>
      <c r="CQ44" s="75">
        <f t="shared" si="602"/>
        <v>0</v>
      </c>
      <c r="CR44" s="75">
        <f t="shared" si="602"/>
        <v>0</v>
      </c>
      <c r="CS44" s="75">
        <f t="shared" si="602"/>
        <v>15347.725</v>
      </c>
      <c r="CT44" s="75">
        <f t="shared" si="602"/>
        <v>0</v>
      </c>
      <c r="CU44" s="75">
        <f t="shared" si="602"/>
        <v>0</v>
      </c>
      <c r="CV44" s="75">
        <f t="shared" ref="CV44:DC44" si="603">IF($CC44=CV$5,$AW44,0)</f>
        <v>0</v>
      </c>
      <c r="CW44" s="75">
        <f t="shared" si="603"/>
        <v>0</v>
      </c>
      <c r="CX44" s="75">
        <f t="shared" si="603"/>
        <v>0</v>
      </c>
      <c r="CY44" s="75">
        <f t="shared" si="603"/>
        <v>0</v>
      </c>
      <c r="CZ44" s="75">
        <f t="shared" si="603"/>
        <v>0</v>
      </c>
      <c r="DA44" s="75">
        <f t="shared" si="603"/>
        <v>15693.04881</v>
      </c>
      <c r="DB44" s="75">
        <f t="shared" si="603"/>
        <v>0</v>
      </c>
      <c r="DC44" s="75">
        <f t="shared" si="603"/>
        <v>0</v>
      </c>
      <c r="DD44" s="75">
        <f t="shared" ref="DD44:DI44" si="604">IF($CD44=DD$5,$BQ44,0)</f>
        <v>0</v>
      </c>
      <c r="DE44" s="75">
        <f t="shared" si="604"/>
        <v>0</v>
      </c>
      <c r="DF44" s="75">
        <f t="shared" si="604"/>
        <v>0</v>
      </c>
      <c r="DG44" s="75">
        <f t="shared" si="604"/>
        <v>0</v>
      </c>
      <c r="DH44" s="75">
        <f t="shared" si="604"/>
        <v>0</v>
      </c>
      <c r="DI44" s="75" t="str">
        <f t="shared" si="604"/>
        <v>#REF!</v>
      </c>
      <c r="DJ44" s="75">
        <f t="shared" ref="DJ44:DO44" si="605">IF($CE44=DJ$5,$BT44,0)</f>
        <v>0</v>
      </c>
      <c r="DK44" s="75">
        <f t="shared" si="605"/>
        <v>0</v>
      </c>
      <c r="DL44" s="75">
        <f t="shared" si="605"/>
        <v>0</v>
      </c>
      <c r="DM44" s="75">
        <f t="shared" si="605"/>
        <v>0</v>
      </c>
      <c r="DN44" s="75">
        <f t="shared" si="605"/>
        <v>0</v>
      </c>
      <c r="DO44" s="75" t="str">
        <f t="shared" si="605"/>
        <v>#REF!</v>
      </c>
      <c r="DP44" s="75">
        <f t="shared" ref="DP44:DU44" si="606">IF($CD44=DP$5,$BR44,0)</f>
        <v>0</v>
      </c>
      <c r="DQ44" s="75">
        <f t="shared" si="606"/>
        <v>0</v>
      </c>
      <c r="DR44" s="75">
        <f t="shared" si="606"/>
        <v>0</v>
      </c>
      <c r="DS44" s="75">
        <f t="shared" si="606"/>
        <v>0</v>
      </c>
      <c r="DT44" s="75">
        <f t="shared" si="606"/>
        <v>0</v>
      </c>
      <c r="DU44" s="75">
        <f t="shared" si="606"/>
        <v>1371.100963</v>
      </c>
      <c r="DV44" s="75">
        <f t="shared" ref="DV44:EA44" si="607">IF($CE44=DV$5,$BU44,0)</f>
        <v>0</v>
      </c>
      <c r="DW44" s="75">
        <f t="shared" si="607"/>
        <v>0</v>
      </c>
      <c r="DX44" s="75">
        <f t="shared" si="607"/>
        <v>0</v>
      </c>
      <c r="DY44" s="75">
        <f t="shared" si="607"/>
        <v>0</v>
      </c>
      <c r="DZ44" s="75">
        <f t="shared" si="607"/>
        <v>0</v>
      </c>
      <c r="EA44" s="75">
        <f t="shared" si="607"/>
        <v>1074.34075</v>
      </c>
      <c r="EB44" s="75">
        <f t="shared" ref="EB44:EG44" si="608">IF($CD44=EB$5,$BS44,0)</f>
        <v>0</v>
      </c>
      <c r="EC44" s="75">
        <f t="shared" si="608"/>
        <v>0</v>
      </c>
      <c r="ED44" s="75">
        <f t="shared" si="608"/>
        <v>0</v>
      </c>
      <c r="EE44" s="75">
        <f t="shared" si="608"/>
        <v>0</v>
      </c>
      <c r="EF44" s="75">
        <f t="shared" si="608"/>
        <v>0</v>
      </c>
      <c r="EG44" s="75">
        <f t="shared" si="608"/>
        <v>2339.101163</v>
      </c>
      <c r="EH44" s="75">
        <f t="shared" ref="EH44:EM44" si="609">IF($CE44=EH$5,$BV44,0)</f>
        <v>0</v>
      </c>
      <c r="EI44" s="75">
        <f t="shared" si="609"/>
        <v>0</v>
      </c>
      <c r="EJ44" s="75">
        <f t="shared" si="609"/>
        <v>0</v>
      </c>
      <c r="EK44" s="75">
        <f t="shared" si="609"/>
        <v>0</v>
      </c>
      <c r="EL44" s="75">
        <f t="shared" si="609"/>
        <v>0</v>
      </c>
      <c r="EM44" s="75">
        <f t="shared" si="609"/>
        <v>1098.513417</v>
      </c>
    </row>
    <row r="45" ht="18.0" customHeight="1">
      <c r="A45" s="18"/>
      <c r="B45" s="18"/>
      <c r="C45" s="18"/>
      <c r="D45" s="28"/>
      <c r="E45" s="28"/>
      <c r="F45" s="28"/>
      <c r="G45" s="126"/>
      <c r="H45" s="126"/>
      <c r="I45" s="126"/>
      <c r="J45" s="126"/>
      <c r="K45" s="126"/>
      <c r="L45" s="126"/>
      <c r="M45" s="126"/>
      <c r="N45" s="126"/>
      <c r="O45" s="126"/>
      <c r="P45" s="18" t="s">
        <v>180</v>
      </c>
      <c r="Q45" s="140" t="s">
        <v>181</v>
      </c>
      <c r="R45" s="28">
        <v>9020.0</v>
      </c>
      <c r="S45" s="28">
        <v>1.0</v>
      </c>
      <c r="T45" s="28">
        <v>180.0</v>
      </c>
      <c r="U45" s="18" t="s">
        <v>196</v>
      </c>
      <c r="V45" s="18" t="s">
        <v>197</v>
      </c>
      <c r="W45" s="71">
        <v>1.0</v>
      </c>
      <c r="X45" s="90">
        <v>36152.0</v>
      </c>
      <c r="Y45" s="77">
        <f t="shared" si="535"/>
        <v>16.5</v>
      </c>
      <c r="Z45" s="77"/>
      <c r="AA45" s="128">
        <v>73.0</v>
      </c>
      <c r="AB45" s="28">
        <v>75.0</v>
      </c>
      <c r="AC45" s="28">
        <v>40.0</v>
      </c>
      <c r="AD45" s="92">
        <v>52.0</v>
      </c>
      <c r="AE45" s="28">
        <v>1.0</v>
      </c>
      <c r="AF45" s="28">
        <v>1.0</v>
      </c>
      <c r="AG45" s="28">
        <v>1.0</v>
      </c>
      <c r="AH45" s="28">
        <v>1.0</v>
      </c>
      <c r="AI45" s="28">
        <v>2.0</v>
      </c>
      <c r="AJ45" s="28">
        <v>0.0</v>
      </c>
      <c r="AK45" s="3"/>
      <c r="AL45" s="19" t="s">
        <v>106</v>
      </c>
      <c r="AM45" s="28"/>
      <c r="AN45" s="3"/>
      <c r="AO45" s="84" t="str">
        <f t="shared" si="344"/>
        <v>#REF!</v>
      </c>
      <c r="AP45" s="85" t="str">
        <f t="shared" ref="AP45:AQ45" si="610">AV45-AU45</f>
        <v>#REF!</v>
      </c>
      <c r="AQ45" s="85">
        <f t="shared" si="610"/>
        <v>1342.70201</v>
      </c>
      <c r="AR45" s="85" t="str">
        <f t="shared" si="346"/>
        <v>#REF!</v>
      </c>
      <c r="AS45" s="84">
        <f t="shared" si="519"/>
        <v>19.396825</v>
      </c>
      <c r="AT45" s="84">
        <f t="shared" si="347"/>
        <v>20.04235481</v>
      </c>
      <c r="AU45" s="94" t="str">
        <f t="shared" si="537"/>
        <v>#REF!</v>
      </c>
      <c r="AV45" s="94">
        <f t="shared" si="538"/>
        <v>40345.396</v>
      </c>
      <c r="AW45" s="94">
        <f t="shared" si="539"/>
        <v>41688.09801</v>
      </c>
      <c r="AX45" s="94">
        <f t="shared" si="253"/>
        <v>15131.3184</v>
      </c>
      <c r="AY45" s="94">
        <f t="shared" si="254"/>
        <v>15822.54454</v>
      </c>
      <c r="AZ45" s="94">
        <f t="shared" si="255"/>
        <v>17088.3481</v>
      </c>
      <c r="BA45" s="91">
        <f t="shared" ref="BA45:BC45" si="611">$W45*D$82*$AJ45</f>
        <v>0</v>
      </c>
      <c r="BB45" s="91">
        <f t="shared" si="611"/>
        <v>0</v>
      </c>
      <c r="BC45" s="91">
        <f t="shared" si="611"/>
        <v>0</v>
      </c>
      <c r="BD45" s="91" t="str">
        <f t="shared" ref="BD45:BF45" si="612">IF(AU45&gt;=D$43,D$43/1000*D$42*$AE45,IF(MOD(AU45,1000)&gt;0.1,$AE45*D$42*(ABS(AU45/1000)+1),$AE45*D$42*ABS(AU45/1000)))</f>
        <v>#REF!</v>
      </c>
      <c r="BE45" s="91">
        <f t="shared" si="612"/>
        <v>225.7458622</v>
      </c>
      <c r="BF45" s="91">
        <f t="shared" si="612"/>
        <v>233.0770151</v>
      </c>
      <c r="BG45" s="91" t="str">
        <f t="shared" si="542"/>
        <v>#REF!</v>
      </c>
      <c r="BH45" s="91">
        <f t="shared" si="543"/>
        <v>2501.414552</v>
      </c>
      <c r="BI45" s="91">
        <f t="shared" si="544"/>
        <v>2584.662077</v>
      </c>
      <c r="BJ45" s="91" t="str">
        <f t="shared" si="545"/>
        <v>#REF!</v>
      </c>
      <c r="BK45" s="91">
        <f t="shared" si="580"/>
        <v>2501.285881</v>
      </c>
      <c r="BL45" s="91" t="str">
        <f t="shared" ref="BL45:BN45" si="613">$AF45*AU45*D$85</f>
        <v>#REF!</v>
      </c>
      <c r="BM45" s="91">
        <f t="shared" si="613"/>
        <v>585.008242</v>
      </c>
      <c r="BN45" s="91">
        <f t="shared" si="613"/>
        <v>604.4774211</v>
      </c>
      <c r="BO45" s="95">
        <f t="shared" si="547"/>
        <v>72</v>
      </c>
      <c r="BP45" s="95">
        <f t="shared" si="548"/>
        <v>72</v>
      </c>
      <c r="BQ45" s="91" t="str">
        <f t="shared" si="357"/>
        <v>#REF!</v>
      </c>
      <c r="BR45" s="91">
        <f t="shared" si="54"/>
        <v>19206.71319</v>
      </c>
      <c r="BS45" s="91">
        <f t="shared" si="358"/>
        <v>23083.85049</v>
      </c>
      <c r="BT45" s="91" t="str">
        <f t="shared" ref="BT45:BV45" si="614">IF($AG45=0,0,IF($AG45=1,D$48*AU45,IF($AG45=2,AU45*D$54,"Error in col x")))</f>
        <v>#REF!</v>
      </c>
      <c r="BU45" s="91">
        <f t="shared" si="614"/>
        <v>2824.17772</v>
      </c>
      <c r="BV45" s="91">
        <f t="shared" si="614"/>
        <v>2918.166861</v>
      </c>
      <c r="BW45" s="91" t="str">
        <f t="shared" ref="BW45:BY45" si="615">SUM(BQ45,BT45)</f>
        <v>#REF!</v>
      </c>
      <c r="BX45" s="91">
        <f t="shared" si="615"/>
        <v>22030.89091</v>
      </c>
      <c r="BY45" s="91">
        <f t="shared" si="615"/>
        <v>26002.01735</v>
      </c>
      <c r="BZ45" s="14"/>
      <c r="CA45" s="44" t="str">
        <f t="shared" ref="CA45:CB45" si="616">SUM(AU45,BW45)</f>
        <v>#REF!</v>
      </c>
      <c r="CB45" s="44">
        <f t="shared" si="616"/>
        <v>62376.28691</v>
      </c>
      <c r="CC45" s="69">
        <f t="shared" si="59"/>
        <v>90201180</v>
      </c>
      <c r="CD45" s="69">
        <f t="shared" si="60"/>
        <v>90202080</v>
      </c>
      <c r="CE45" s="69">
        <f t="shared" si="430"/>
        <v>90202380</v>
      </c>
      <c r="CF45" s="75">
        <f t="shared" ref="CF45:CM45" si="617">IF($CC45=CF$5,$AU45,0)</f>
        <v>0</v>
      </c>
      <c r="CG45" s="75">
        <f t="shared" si="617"/>
        <v>0</v>
      </c>
      <c r="CH45" s="75">
        <f t="shared" si="617"/>
        <v>0</v>
      </c>
      <c r="CI45" s="75">
        <f t="shared" si="617"/>
        <v>0</v>
      </c>
      <c r="CJ45" s="75">
        <f t="shared" si="617"/>
        <v>0</v>
      </c>
      <c r="CK45" s="75" t="str">
        <f t="shared" si="617"/>
        <v>#REF!</v>
      </c>
      <c r="CL45" s="75">
        <f t="shared" si="617"/>
        <v>0</v>
      </c>
      <c r="CM45" s="75">
        <f t="shared" si="617"/>
        <v>0</v>
      </c>
      <c r="CN45" s="75">
        <f t="shared" ref="CN45:CU45" si="618">IF($CC45=CN$5,$AV45,0)</f>
        <v>0</v>
      </c>
      <c r="CO45" s="75">
        <f t="shared" si="618"/>
        <v>0</v>
      </c>
      <c r="CP45" s="75">
        <f t="shared" si="618"/>
        <v>0</v>
      </c>
      <c r="CQ45" s="75">
        <f t="shared" si="618"/>
        <v>0</v>
      </c>
      <c r="CR45" s="75">
        <f t="shared" si="618"/>
        <v>0</v>
      </c>
      <c r="CS45" s="75">
        <f t="shared" si="618"/>
        <v>40345.396</v>
      </c>
      <c r="CT45" s="75">
        <f t="shared" si="618"/>
        <v>0</v>
      </c>
      <c r="CU45" s="75">
        <f t="shared" si="618"/>
        <v>0</v>
      </c>
      <c r="CV45" s="75">
        <f t="shared" ref="CV45:DC45" si="619">IF($CC45=CV$5,$AW45,0)</f>
        <v>0</v>
      </c>
      <c r="CW45" s="75">
        <f t="shared" si="619"/>
        <v>0</v>
      </c>
      <c r="CX45" s="75">
        <f t="shared" si="619"/>
        <v>0</v>
      </c>
      <c r="CY45" s="75">
        <f t="shared" si="619"/>
        <v>0</v>
      </c>
      <c r="CZ45" s="75">
        <f t="shared" si="619"/>
        <v>0</v>
      </c>
      <c r="DA45" s="75">
        <f t="shared" si="619"/>
        <v>41688.09801</v>
      </c>
      <c r="DB45" s="75">
        <f t="shared" si="619"/>
        <v>0</v>
      </c>
      <c r="DC45" s="75">
        <f t="shared" si="619"/>
        <v>0</v>
      </c>
      <c r="DD45" s="75">
        <f t="shared" ref="DD45:DI45" si="620">IF($CD45=DD$5,$BQ45,0)</f>
        <v>0</v>
      </c>
      <c r="DE45" s="75">
        <f t="shared" si="620"/>
        <v>0</v>
      </c>
      <c r="DF45" s="75">
        <f t="shared" si="620"/>
        <v>0</v>
      </c>
      <c r="DG45" s="75">
        <f t="shared" si="620"/>
        <v>0</v>
      </c>
      <c r="DH45" s="75">
        <f t="shared" si="620"/>
        <v>0</v>
      </c>
      <c r="DI45" s="75" t="str">
        <f t="shared" si="620"/>
        <v>#REF!</v>
      </c>
      <c r="DJ45" s="75">
        <f t="shared" ref="DJ45:DO45" si="621">IF($CE45=DJ$5,$BT45,0)</f>
        <v>0</v>
      </c>
      <c r="DK45" s="75">
        <f t="shared" si="621"/>
        <v>0</v>
      </c>
      <c r="DL45" s="75">
        <f t="shared" si="621"/>
        <v>0</v>
      </c>
      <c r="DM45" s="75">
        <f t="shared" si="621"/>
        <v>0</v>
      </c>
      <c r="DN45" s="75">
        <f t="shared" si="621"/>
        <v>0</v>
      </c>
      <c r="DO45" s="75" t="str">
        <f t="shared" si="621"/>
        <v>#REF!</v>
      </c>
      <c r="DP45" s="75">
        <f t="shared" ref="DP45:DU45" si="622">IF($CD45=DP$5,$BR45,0)</f>
        <v>0</v>
      </c>
      <c r="DQ45" s="75">
        <f t="shared" si="622"/>
        <v>0</v>
      </c>
      <c r="DR45" s="75">
        <f t="shared" si="622"/>
        <v>0</v>
      </c>
      <c r="DS45" s="75">
        <f t="shared" si="622"/>
        <v>0</v>
      </c>
      <c r="DT45" s="75">
        <f t="shared" si="622"/>
        <v>0</v>
      </c>
      <c r="DU45" s="75">
        <f t="shared" si="622"/>
        <v>19206.71319</v>
      </c>
      <c r="DV45" s="75">
        <f t="shared" ref="DV45:EA45" si="623">IF($CE45=DV$5,$BU45,0)</f>
        <v>0</v>
      </c>
      <c r="DW45" s="75">
        <f t="shared" si="623"/>
        <v>0</v>
      </c>
      <c r="DX45" s="75">
        <f t="shared" si="623"/>
        <v>0</v>
      </c>
      <c r="DY45" s="75">
        <f t="shared" si="623"/>
        <v>0</v>
      </c>
      <c r="DZ45" s="75">
        <f t="shared" si="623"/>
        <v>0</v>
      </c>
      <c r="EA45" s="75">
        <f t="shared" si="623"/>
        <v>2824.17772</v>
      </c>
      <c r="EB45" s="75">
        <f t="shared" ref="EB45:EG45" si="624">IF($CD45=EB$5,$BS45,0)</f>
        <v>0</v>
      </c>
      <c r="EC45" s="75">
        <f t="shared" si="624"/>
        <v>0</v>
      </c>
      <c r="ED45" s="75">
        <f t="shared" si="624"/>
        <v>0</v>
      </c>
      <c r="EE45" s="75">
        <f t="shared" si="624"/>
        <v>0</v>
      </c>
      <c r="EF45" s="75">
        <f t="shared" si="624"/>
        <v>0</v>
      </c>
      <c r="EG45" s="75">
        <f t="shared" si="624"/>
        <v>23083.85049</v>
      </c>
      <c r="EH45" s="75">
        <f t="shared" ref="EH45:EM45" si="625">IF($CE45=EH$5,$BV45,0)</f>
        <v>0</v>
      </c>
      <c r="EI45" s="75">
        <f t="shared" si="625"/>
        <v>0</v>
      </c>
      <c r="EJ45" s="75">
        <f t="shared" si="625"/>
        <v>0</v>
      </c>
      <c r="EK45" s="75">
        <f t="shared" si="625"/>
        <v>0</v>
      </c>
      <c r="EL45" s="75">
        <f t="shared" si="625"/>
        <v>0</v>
      </c>
      <c r="EM45" s="75">
        <f t="shared" si="625"/>
        <v>2918.166861</v>
      </c>
    </row>
    <row r="46" ht="18.0" customHeight="1">
      <c r="A46" s="18"/>
      <c r="B46" s="112" t="s">
        <v>198</v>
      </c>
      <c r="C46" s="18"/>
      <c r="D46" s="28"/>
      <c r="E46" s="78"/>
      <c r="F46" s="78"/>
      <c r="G46" s="126"/>
      <c r="H46" s="126"/>
      <c r="I46" s="126"/>
      <c r="J46" s="126"/>
      <c r="K46" s="126"/>
      <c r="L46" s="126"/>
      <c r="M46" s="126"/>
      <c r="N46" s="126"/>
      <c r="O46" s="126"/>
      <c r="P46" s="18" t="s">
        <v>180</v>
      </c>
      <c r="Q46" s="140" t="s">
        <v>181</v>
      </c>
      <c r="R46" s="28">
        <v>9020.0</v>
      </c>
      <c r="S46" s="28">
        <v>1.0</v>
      </c>
      <c r="T46" s="28">
        <v>180.0</v>
      </c>
      <c r="U46" s="18" t="s">
        <v>199</v>
      </c>
      <c r="V46" s="18" t="s">
        <v>124</v>
      </c>
      <c r="W46" s="71">
        <v>1.0</v>
      </c>
      <c r="X46" s="90">
        <v>31180.0</v>
      </c>
      <c r="Y46" s="77">
        <f t="shared" si="535"/>
        <v>30.1</v>
      </c>
      <c r="Z46" s="77"/>
      <c r="AA46" s="28">
        <v>81.0</v>
      </c>
      <c r="AB46" s="28">
        <v>81.0</v>
      </c>
      <c r="AC46" s="28">
        <v>40.0</v>
      </c>
      <c r="AD46" s="92">
        <v>52.0</v>
      </c>
      <c r="AE46" s="28">
        <v>1.0</v>
      </c>
      <c r="AF46" s="28">
        <v>1.0</v>
      </c>
      <c r="AG46" s="28">
        <v>1.0</v>
      </c>
      <c r="AH46" s="28">
        <v>1.0</v>
      </c>
      <c r="AI46" s="28">
        <v>2.0</v>
      </c>
      <c r="AJ46" s="28">
        <v>1.0</v>
      </c>
      <c r="AK46" s="3"/>
      <c r="AL46" s="78"/>
      <c r="AM46" s="28"/>
      <c r="AN46" s="3"/>
      <c r="AO46" s="84" t="str">
        <f t="shared" si="344"/>
        <v>#REF!</v>
      </c>
      <c r="AP46" s="85" t="str">
        <f t="shared" ref="AP46:AQ46" si="626">AV46-AU46</f>
        <v>#REF!</v>
      </c>
      <c r="AQ46" s="85">
        <f t="shared" si="626"/>
        <v>945.09675</v>
      </c>
      <c r="AR46" s="85" t="str">
        <f t="shared" si="346"/>
        <v>#REF!</v>
      </c>
      <c r="AS46" s="84">
        <f t="shared" si="519"/>
        <v>20.194375</v>
      </c>
      <c r="AT46" s="84">
        <f t="shared" si="347"/>
        <v>20.64874844</v>
      </c>
      <c r="AU46" s="94" t="str">
        <f t="shared" si="537"/>
        <v>#REF!</v>
      </c>
      <c r="AV46" s="94">
        <f t="shared" si="538"/>
        <v>42004.3</v>
      </c>
      <c r="AW46" s="94">
        <f t="shared" si="539"/>
        <v>42949.39675</v>
      </c>
      <c r="AX46" s="94">
        <f t="shared" si="253"/>
        <v>15131.3184</v>
      </c>
      <c r="AY46" s="94">
        <f t="shared" si="254"/>
        <v>15822.54454</v>
      </c>
      <c r="AZ46" s="94">
        <f t="shared" si="255"/>
        <v>17088.3481</v>
      </c>
      <c r="BA46" s="91">
        <f t="shared" ref="BA46:BC46" si="627">$W46*D$82*$AJ46</f>
        <v>250</v>
      </c>
      <c r="BB46" s="91">
        <f t="shared" si="627"/>
        <v>250</v>
      </c>
      <c r="BC46" s="91">
        <f t="shared" si="627"/>
        <v>250</v>
      </c>
      <c r="BD46" s="91" t="str">
        <f t="shared" ref="BD46:BF46" si="628">IF(AU46&gt;=D$43,D$43/1000*D$42*$AE46,IF(MOD(AU46,1000)&gt;0.1,$AE46*D$42*(ABS(AU46/1000)+1),$AE46*D$42*ABS(AU46/1000)))</f>
        <v>#REF!</v>
      </c>
      <c r="BE46" s="91">
        <f t="shared" si="628"/>
        <v>234.803478</v>
      </c>
      <c r="BF46" s="91">
        <f t="shared" si="628"/>
        <v>239.9637063</v>
      </c>
      <c r="BG46" s="91" t="str">
        <f t="shared" si="542"/>
        <v>#REF!</v>
      </c>
      <c r="BH46" s="91">
        <f t="shared" si="543"/>
        <v>2604.2666</v>
      </c>
      <c r="BI46" s="91">
        <f t="shared" si="544"/>
        <v>2662.862599</v>
      </c>
      <c r="BJ46" s="91" t="str">
        <f t="shared" si="545"/>
        <v>#REF!</v>
      </c>
      <c r="BK46" s="91">
        <f t="shared" si="580"/>
        <v>2576.963805</v>
      </c>
      <c r="BL46" s="91" t="str">
        <f t="shared" ref="BL46:BN46" si="629">$AF46*AU46*D$85</f>
        <v>#REF!</v>
      </c>
      <c r="BM46" s="91">
        <f t="shared" si="629"/>
        <v>609.06235</v>
      </c>
      <c r="BN46" s="91">
        <f t="shared" si="629"/>
        <v>622.7662529</v>
      </c>
      <c r="BO46" s="95">
        <f t="shared" si="547"/>
        <v>72</v>
      </c>
      <c r="BP46" s="95">
        <f t="shared" si="548"/>
        <v>72</v>
      </c>
      <c r="BQ46" s="91" t="str">
        <f t="shared" si="357"/>
        <v>#REF!</v>
      </c>
      <c r="BR46" s="91">
        <f t="shared" si="54"/>
        <v>19592.67696</v>
      </c>
      <c r="BS46" s="91">
        <f t="shared" si="358"/>
        <v>23512.90446</v>
      </c>
      <c r="BT46" s="91" t="str">
        <f t="shared" ref="BT46:BV46" si="630">IF($AG46=0,0,IF($AG46=1,D$48*AU46,IF($AG46=2,AU46*D$54,"Error in col x")))</f>
        <v>#REF!</v>
      </c>
      <c r="BU46" s="91">
        <f t="shared" si="630"/>
        <v>2940.301</v>
      </c>
      <c r="BV46" s="91">
        <f t="shared" si="630"/>
        <v>3006.457773</v>
      </c>
      <c r="BW46" s="91" t="str">
        <f t="shared" ref="BW46:BY46" si="631">SUM(BQ46,BT46)</f>
        <v>#REF!</v>
      </c>
      <c r="BX46" s="91">
        <f t="shared" si="631"/>
        <v>22532.97796</v>
      </c>
      <c r="BY46" s="91">
        <f t="shared" si="631"/>
        <v>26519.36223</v>
      </c>
      <c r="BZ46" s="14"/>
      <c r="CA46" s="44" t="str">
        <f t="shared" ref="CA46:CB46" si="632">SUM(AU46,BW46)</f>
        <v>#REF!</v>
      </c>
      <c r="CB46" s="44">
        <f t="shared" si="632"/>
        <v>64537.27796</v>
      </c>
      <c r="CC46" s="69">
        <f t="shared" si="59"/>
        <v>90201180</v>
      </c>
      <c r="CD46" s="69">
        <f t="shared" si="60"/>
        <v>90202080</v>
      </c>
      <c r="CE46" s="69">
        <f t="shared" si="430"/>
        <v>90202380</v>
      </c>
      <c r="CF46" s="75">
        <f t="shared" ref="CF46:CM46" si="633">IF($CC46=CF$5,$AU46,0)</f>
        <v>0</v>
      </c>
      <c r="CG46" s="75">
        <f t="shared" si="633"/>
        <v>0</v>
      </c>
      <c r="CH46" s="75">
        <f t="shared" si="633"/>
        <v>0</v>
      </c>
      <c r="CI46" s="75">
        <f t="shared" si="633"/>
        <v>0</v>
      </c>
      <c r="CJ46" s="75">
        <f t="shared" si="633"/>
        <v>0</v>
      </c>
      <c r="CK46" s="75" t="str">
        <f t="shared" si="633"/>
        <v>#REF!</v>
      </c>
      <c r="CL46" s="75">
        <f t="shared" si="633"/>
        <v>0</v>
      </c>
      <c r="CM46" s="75">
        <f t="shared" si="633"/>
        <v>0</v>
      </c>
      <c r="CN46" s="75">
        <f t="shared" ref="CN46:CU46" si="634">IF($CC46=CN$5,$AV46,0)</f>
        <v>0</v>
      </c>
      <c r="CO46" s="75">
        <f t="shared" si="634"/>
        <v>0</v>
      </c>
      <c r="CP46" s="75">
        <f t="shared" si="634"/>
        <v>0</v>
      </c>
      <c r="CQ46" s="75">
        <f t="shared" si="634"/>
        <v>0</v>
      </c>
      <c r="CR46" s="75">
        <f t="shared" si="634"/>
        <v>0</v>
      </c>
      <c r="CS46" s="75">
        <f t="shared" si="634"/>
        <v>42004.3</v>
      </c>
      <c r="CT46" s="75">
        <f t="shared" si="634"/>
        <v>0</v>
      </c>
      <c r="CU46" s="75">
        <f t="shared" si="634"/>
        <v>0</v>
      </c>
      <c r="CV46" s="75">
        <f t="shared" ref="CV46:DC46" si="635">IF($CC46=CV$5,$AW46,0)</f>
        <v>0</v>
      </c>
      <c r="CW46" s="75">
        <f t="shared" si="635"/>
        <v>0</v>
      </c>
      <c r="CX46" s="75">
        <f t="shared" si="635"/>
        <v>0</v>
      </c>
      <c r="CY46" s="75">
        <f t="shared" si="635"/>
        <v>0</v>
      </c>
      <c r="CZ46" s="75">
        <f t="shared" si="635"/>
        <v>0</v>
      </c>
      <c r="DA46" s="75">
        <f t="shared" si="635"/>
        <v>42949.39675</v>
      </c>
      <c r="DB46" s="75">
        <f t="shared" si="635"/>
        <v>0</v>
      </c>
      <c r="DC46" s="75">
        <f t="shared" si="635"/>
        <v>0</v>
      </c>
      <c r="DD46" s="75">
        <f t="shared" ref="DD46:DI46" si="636">IF($CD46=DD$5,$BQ46,0)</f>
        <v>0</v>
      </c>
      <c r="DE46" s="75">
        <f t="shared" si="636"/>
        <v>0</v>
      </c>
      <c r="DF46" s="75">
        <f t="shared" si="636"/>
        <v>0</v>
      </c>
      <c r="DG46" s="75">
        <f t="shared" si="636"/>
        <v>0</v>
      </c>
      <c r="DH46" s="75">
        <f t="shared" si="636"/>
        <v>0</v>
      </c>
      <c r="DI46" s="75" t="str">
        <f t="shared" si="636"/>
        <v>#REF!</v>
      </c>
      <c r="DJ46" s="75">
        <f t="shared" ref="DJ46:DO46" si="637">IF($CE46=DJ$5,$BT46,0)</f>
        <v>0</v>
      </c>
      <c r="DK46" s="75">
        <f t="shared" si="637"/>
        <v>0</v>
      </c>
      <c r="DL46" s="75">
        <f t="shared" si="637"/>
        <v>0</v>
      </c>
      <c r="DM46" s="75">
        <f t="shared" si="637"/>
        <v>0</v>
      </c>
      <c r="DN46" s="75">
        <f t="shared" si="637"/>
        <v>0</v>
      </c>
      <c r="DO46" s="75" t="str">
        <f t="shared" si="637"/>
        <v>#REF!</v>
      </c>
      <c r="DP46" s="75">
        <f t="shared" ref="DP46:DU46" si="638">IF($CD46=DP$5,$BR46,0)</f>
        <v>0</v>
      </c>
      <c r="DQ46" s="75">
        <f t="shared" si="638"/>
        <v>0</v>
      </c>
      <c r="DR46" s="75">
        <f t="shared" si="638"/>
        <v>0</v>
      </c>
      <c r="DS46" s="75">
        <f t="shared" si="638"/>
        <v>0</v>
      </c>
      <c r="DT46" s="75">
        <f t="shared" si="638"/>
        <v>0</v>
      </c>
      <c r="DU46" s="75">
        <f t="shared" si="638"/>
        <v>19592.67696</v>
      </c>
      <c r="DV46" s="75">
        <f t="shared" ref="DV46:EA46" si="639">IF($CE46=DV$5,$BU46,0)</f>
        <v>0</v>
      </c>
      <c r="DW46" s="75">
        <f t="shared" si="639"/>
        <v>0</v>
      </c>
      <c r="DX46" s="75">
        <f t="shared" si="639"/>
        <v>0</v>
      </c>
      <c r="DY46" s="75">
        <f t="shared" si="639"/>
        <v>0</v>
      </c>
      <c r="DZ46" s="75">
        <f t="shared" si="639"/>
        <v>0</v>
      </c>
      <c r="EA46" s="75">
        <f t="shared" si="639"/>
        <v>2940.301</v>
      </c>
      <c r="EB46" s="75">
        <f t="shared" ref="EB46:EG46" si="640">IF($CD46=EB$5,$BS46,0)</f>
        <v>0</v>
      </c>
      <c r="EC46" s="75">
        <f t="shared" si="640"/>
        <v>0</v>
      </c>
      <c r="ED46" s="75">
        <f t="shared" si="640"/>
        <v>0</v>
      </c>
      <c r="EE46" s="75">
        <f t="shared" si="640"/>
        <v>0</v>
      </c>
      <c r="EF46" s="75">
        <f t="shared" si="640"/>
        <v>0</v>
      </c>
      <c r="EG46" s="75">
        <f t="shared" si="640"/>
        <v>23512.90446</v>
      </c>
      <c r="EH46" s="75">
        <f t="shared" ref="EH46:EM46" si="641">IF($CE46=EH$5,$BV46,0)</f>
        <v>0</v>
      </c>
      <c r="EI46" s="75">
        <f t="shared" si="641"/>
        <v>0</v>
      </c>
      <c r="EJ46" s="75">
        <f t="shared" si="641"/>
        <v>0</v>
      </c>
      <c r="EK46" s="75">
        <f t="shared" si="641"/>
        <v>0</v>
      </c>
      <c r="EL46" s="75">
        <f t="shared" si="641"/>
        <v>0</v>
      </c>
      <c r="EM46" s="75">
        <f t="shared" si="641"/>
        <v>3006.457773</v>
      </c>
    </row>
    <row r="47" ht="18.0" customHeight="1">
      <c r="A47" s="18"/>
      <c r="B47" s="18" t="s">
        <v>168</v>
      </c>
      <c r="C47" s="18"/>
      <c r="D47" s="28"/>
      <c r="E47" s="146">
        <v>0.0</v>
      </c>
      <c r="F47" s="146">
        <v>0.0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8"/>
      <c r="Q47" s="140" t="s">
        <v>181</v>
      </c>
      <c r="R47" s="28">
        <v>9020.0</v>
      </c>
      <c r="S47" s="28">
        <v>1.0</v>
      </c>
      <c r="T47" s="28">
        <v>180.0</v>
      </c>
      <c r="U47" s="158" t="s">
        <v>201</v>
      </c>
      <c r="V47" s="158" t="s">
        <v>202</v>
      </c>
      <c r="W47" s="159">
        <v>0.5</v>
      </c>
      <c r="X47" s="160">
        <v>42282.0</v>
      </c>
      <c r="Y47" s="161">
        <f t="shared" si="535"/>
        <v>0.3</v>
      </c>
      <c r="Z47" s="161"/>
      <c r="AA47" s="162">
        <v>57.0</v>
      </c>
      <c r="AB47" s="162">
        <v>58.0</v>
      </c>
      <c r="AC47" s="162">
        <v>20.0</v>
      </c>
      <c r="AD47" s="92">
        <v>37.0</v>
      </c>
      <c r="AE47" s="163">
        <v>1.0</v>
      </c>
      <c r="AF47" s="163">
        <v>1.0</v>
      </c>
      <c r="AG47" s="163">
        <v>1.0</v>
      </c>
      <c r="AH47" s="163">
        <v>1.0</v>
      </c>
      <c r="AI47" s="163">
        <v>1.0</v>
      </c>
      <c r="AJ47" s="163">
        <v>1.0</v>
      </c>
      <c r="AK47" s="3"/>
      <c r="AL47" s="40" t="s">
        <v>13</v>
      </c>
      <c r="AM47" s="28"/>
      <c r="AN47" s="3"/>
      <c r="AO47" s="84" t="str">
        <f t="shared" si="344"/>
        <v>#REF!</v>
      </c>
      <c r="AP47" s="85" t="str">
        <f t="shared" ref="AP47:AQ47" si="642">AV47-AU47</f>
        <v>#REF!</v>
      </c>
      <c r="AQ47" s="85">
        <f t="shared" si="642"/>
        <v>377.26569</v>
      </c>
      <c r="AR47" s="85" t="str">
        <f t="shared" si="346"/>
        <v>#REF!</v>
      </c>
      <c r="AS47" s="84">
        <f t="shared" si="519"/>
        <v>18.46635</v>
      </c>
      <c r="AT47" s="84">
        <f t="shared" si="347"/>
        <v>18.9761685</v>
      </c>
      <c r="AU47" s="94" t="str">
        <f t="shared" si="537"/>
        <v>#REF!</v>
      </c>
      <c r="AV47" s="94">
        <f t="shared" si="538"/>
        <v>13665.099</v>
      </c>
      <c r="AW47" s="94">
        <f t="shared" si="539"/>
        <v>14042.36469</v>
      </c>
      <c r="AX47" s="94">
        <f t="shared" si="253"/>
        <v>3356.8128</v>
      </c>
      <c r="AY47" s="94">
        <f t="shared" si="254"/>
        <v>3510.158112</v>
      </c>
      <c r="AZ47" s="94">
        <f t="shared" si="255"/>
        <v>3790.970761</v>
      </c>
      <c r="BA47" s="91">
        <f t="shared" ref="BA47:BC47" si="643">$W47*D$82*$AJ47</f>
        <v>125</v>
      </c>
      <c r="BB47" s="91">
        <f t="shared" si="643"/>
        <v>125</v>
      </c>
      <c r="BC47" s="91">
        <f t="shared" si="643"/>
        <v>125</v>
      </c>
      <c r="BD47" s="91" t="str">
        <f t="shared" ref="BD47:BF47" si="644">IF(AU47&gt;=D$43,D$43/1000*D$42*$AE47,IF(MOD(AU47,1000)&gt;0.1,$AE47*D$42*(ABS(AU47/1000)+1),$AE47*D$42*ABS(AU47/1000)))</f>
        <v>#REF!</v>
      </c>
      <c r="BE47" s="91">
        <f t="shared" si="644"/>
        <v>80.07144054</v>
      </c>
      <c r="BF47" s="91">
        <f t="shared" si="644"/>
        <v>82.13131121</v>
      </c>
      <c r="BG47" s="91" t="str">
        <f t="shared" si="542"/>
        <v>#REF!</v>
      </c>
      <c r="BH47" s="91">
        <f t="shared" si="543"/>
        <v>847.236138</v>
      </c>
      <c r="BI47" s="91">
        <f t="shared" si="544"/>
        <v>870.6266108</v>
      </c>
      <c r="BJ47" s="91" t="str">
        <f t="shared" si="545"/>
        <v>#REF!</v>
      </c>
      <c r="BK47" s="91">
        <f t="shared" si="580"/>
        <v>842.5418814</v>
      </c>
      <c r="BL47" s="91" t="str">
        <f t="shared" ref="BL47:BN47" si="645">$AF47*AU47*D$85</f>
        <v>#REF!</v>
      </c>
      <c r="BM47" s="91">
        <f t="shared" si="645"/>
        <v>198.1439355</v>
      </c>
      <c r="BN47" s="91">
        <f t="shared" si="645"/>
        <v>203.614288</v>
      </c>
      <c r="BO47" s="95">
        <f t="shared" si="547"/>
        <v>72</v>
      </c>
      <c r="BP47" s="95">
        <f t="shared" si="548"/>
        <v>72</v>
      </c>
      <c r="BQ47" s="91" t="str">
        <f t="shared" si="357"/>
        <v>#REF!</v>
      </c>
      <c r="BR47" s="91">
        <f t="shared" si="54"/>
        <v>4832.609626</v>
      </c>
      <c r="BS47" s="91">
        <f t="shared" si="358"/>
        <v>5986.884852</v>
      </c>
      <c r="BT47" s="91" t="str">
        <f t="shared" ref="BT47:BV47" si="646">IF($AG47=0,0,IF($AG47=1,D$48*AU47,IF($AG47=2,AU47*D$54,"Error in col x")))</f>
        <v>#REF!</v>
      </c>
      <c r="BU47" s="91">
        <f t="shared" si="646"/>
        <v>956.55693</v>
      </c>
      <c r="BV47" s="91">
        <f t="shared" si="646"/>
        <v>982.9655283</v>
      </c>
      <c r="BW47" s="91" t="str">
        <f t="shared" ref="BW47:BY47" si="647">SUM(BQ47,BT47)</f>
        <v>#REF!</v>
      </c>
      <c r="BX47" s="91">
        <f t="shared" si="647"/>
        <v>5789.166556</v>
      </c>
      <c r="BY47" s="91">
        <f t="shared" si="647"/>
        <v>6969.850381</v>
      </c>
      <c r="BZ47" s="14"/>
      <c r="CA47" s="44" t="str">
        <f t="shared" ref="CA47:CB47" si="648">SUM(AU47,BW47)</f>
        <v>#REF!</v>
      </c>
      <c r="CB47" s="44">
        <f t="shared" si="648"/>
        <v>19454.26556</v>
      </c>
      <c r="CC47" s="69">
        <f t="shared" si="59"/>
        <v>90201180</v>
      </c>
      <c r="CD47" s="69">
        <f t="shared" si="60"/>
        <v>90202080</v>
      </c>
      <c r="CE47" s="69">
        <f t="shared" si="430"/>
        <v>90202380</v>
      </c>
      <c r="CF47" s="75">
        <f t="shared" ref="CF47:CM47" si="649">IF($CC47=CF$5,$AU47,0)</f>
        <v>0</v>
      </c>
      <c r="CG47" s="75">
        <f t="shared" si="649"/>
        <v>0</v>
      </c>
      <c r="CH47" s="75">
        <f t="shared" si="649"/>
        <v>0</v>
      </c>
      <c r="CI47" s="75">
        <f t="shared" si="649"/>
        <v>0</v>
      </c>
      <c r="CJ47" s="75">
        <f t="shared" si="649"/>
        <v>0</v>
      </c>
      <c r="CK47" s="75" t="str">
        <f t="shared" si="649"/>
        <v>#REF!</v>
      </c>
      <c r="CL47" s="75">
        <f t="shared" si="649"/>
        <v>0</v>
      </c>
      <c r="CM47" s="75">
        <f t="shared" si="649"/>
        <v>0</v>
      </c>
      <c r="CN47" s="75">
        <f t="shared" ref="CN47:CU47" si="650">IF($CC47=CN$5,$AV47,0)</f>
        <v>0</v>
      </c>
      <c r="CO47" s="75">
        <f t="shared" si="650"/>
        <v>0</v>
      </c>
      <c r="CP47" s="75">
        <f t="shared" si="650"/>
        <v>0</v>
      </c>
      <c r="CQ47" s="75">
        <f t="shared" si="650"/>
        <v>0</v>
      </c>
      <c r="CR47" s="75">
        <f t="shared" si="650"/>
        <v>0</v>
      </c>
      <c r="CS47" s="75">
        <f t="shared" si="650"/>
        <v>13665.099</v>
      </c>
      <c r="CT47" s="75">
        <f t="shared" si="650"/>
        <v>0</v>
      </c>
      <c r="CU47" s="75">
        <f t="shared" si="650"/>
        <v>0</v>
      </c>
      <c r="CV47" s="75">
        <f t="shared" ref="CV47:DC47" si="651">IF($CC47=CV$5,$AW47,0)</f>
        <v>0</v>
      </c>
      <c r="CW47" s="75">
        <f t="shared" si="651"/>
        <v>0</v>
      </c>
      <c r="CX47" s="75">
        <f t="shared" si="651"/>
        <v>0</v>
      </c>
      <c r="CY47" s="75">
        <f t="shared" si="651"/>
        <v>0</v>
      </c>
      <c r="CZ47" s="75">
        <f t="shared" si="651"/>
        <v>0</v>
      </c>
      <c r="DA47" s="75">
        <f t="shared" si="651"/>
        <v>14042.36469</v>
      </c>
      <c r="DB47" s="75">
        <f t="shared" si="651"/>
        <v>0</v>
      </c>
      <c r="DC47" s="75">
        <f t="shared" si="651"/>
        <v>0</v>
      </c>
      <c r="DD47" s="75">
        <f t="shared" ref="DD47:DI47" si="652">IF($CD47=DD$5,$BQ47,0)</f>
        <v>0</v>
      </c>
      <c r="DE47" s="75">
        <f t="shared" si="652"/>
        <v>0</v>
      </c>
      <c r="DF47" s="75">
        <f t="shared" si="652"/>
        <v>0</v>
      </c>
      <c r="DG47" s="75">
        <f t="shared" si="652"/>
        <v>0</v>
      </c>
      <c r="DH47" s="75">
        <f t="shared" si="652"/>
        <v>0</v>
      </c>
      <c r="DI47" s="75" t="str">
        <f t="shared" si="652"/>
        <v>#REF!</v>
      </c>
      <c r="DJ47" s="75">
        <f t="shared" ref="DJ47:DO47" si="653">IF($CE47=DJ$5,$BT47,0)</f>
        <v>0</v>
      </c>
      <c r="DK47" s="75">
        <f t="shared" si="653"/>
        <v>0</v>
      </c>
      <c r="DL47" s="75">
        <f t="shared" si="653"/>
        <v>0</v>
      </c>
      <c r="DM47" s="75">
        <f t="shared" si="653"/>
        <v>0</v>
      </c>
      <c r="DN47" s="75">
        <f t="shared" si="653"/>
        <v>0</v>
      </c>
      <c r="DO47" s="75" t="str">
        <f t="shared" si="653"/>
        <v>#REF!</v>
      </c>
      <c r="DP47" s="75">
        <f t="shared" ref="DP47:DU47" si="654">IF($CD47=DP$5,$BR47,0)</f>
        <v>0</v>
      </c>
      <c r="DQ47" s="75">
        <f t="shared" si="654"/>
        <v>0</v>
      </c>
      <c r="DR47" s="75">
        <f t="shared" si="654"/>
        <v>0</v>
      </c>
      <c r="DS47" s="75">
        <f t="shared" si="654"/>
        <v>0</v>
      </c>
      <c r="DT47" s="75">
        <f t="shared" si="654"/>
        <v>0</v>
      </c>
      <c r="DU47" s="75">
        <f t="shared" si="654"/>
        <v>4832.609626</v>
      </c>
      <c r="DV47" s="75">
        <f t="shared" ref="DV47:EA47" si="655">IF($CE47=DV$5,$BU47,0)</f>
        <v>0</v>
      </c>
      <c r="DW47" s="75">
        <f t="shared" si="655"/>
        <v>0</v>
      </c>
      <c r="DX47" s="75">
        <f t="shared" si="655"/>
        <v>0</v>
      </c>
      <c r="DY47" s="75">
        <f t="shared" si="655"/>
        <v>0</v>
      </c>
      <c r="DZ47" s="75">
        <f t="shared" si="655"/>
        <v>0</v>
      </c>
      <c r="EA47" s="75">
        <f t="shared" si="655"/>
        <v>956.55693</v>
      </c>
      <c r="EB47" s="75">
        <f t="shared" ref="EB47:EG47" si="656">IF($CD47=EB$5,$BS47,0)</f>
        <v>0</v>
      </c>
      <c r="EC47" s="75">
        <f t="shared" si="656"/>
        <v>0</v>
      </c>
      <c r="ED47" s="75">
        <f t="shared" si="656"/>
        <v>0</v>
      </c>
      <c r="EE47" s="75">
        <f t="shared" si="656"/>
        <v>0</v>
      </c>
      <c r="EF47" s="75">
        <f t="shared" si="656"/>
        <v>0</v>
      </c>
      <c r="EG47" s="75">
        <f t="shared" si="656"/>
        <v>5986.884852</v>
      </c>
      <c r="EH47" s="75">
        <f t="shared" ref="EH47:EM47" si="657">IF($CE47=EH$5,$BV47,0)</f>
        <v>0</v>
      </c>
      <c r="EI47" s="75">
        <f t="shared" si="657"/>
        <v>0</v>
      </c>
      <c r="EJ47" s="75">
        <f t="shared" si="657"/>
        <v>0</v>
      </c>
      <c r="EK47" s="75">
        <f t="shared" si="657"/>
        <v>0</v>
      </c>
      <c r="EL47" s="75">
        <f t="shared" si="657"/>
        <v>0</v>
      </c>
      <c r="EM47" s="75">
        <f t="shared" si="657"/>
        <v>982.9655283</v>
      </c>
    </row>
    <row r="48" ht="18.0" customHeight="1">
      <c r="A48" s="18"/>
      <c r="B48" s="126" t="s">
        <v>172</v>
      </c>
      <c r="C48" s="18"/>
      <c r="D48" s="146">
        <v>0.07</v>
      </c>
      <c r="E48" s="78">
        <v>0.07</v>
      </c>
      <c r="F48" s="78">
        <v>0.07</v>
      </c>
      <c r="G48" s="164"/>
      <c r="H48" s="164"/>
      <c r="I48" s="164"/>
      <c r="J48" s="164"/>
      <c r="K48" s="164"/>
      <c r="L48" s="164"/>
      <c r="M48" s="164"/>
      <c r="N48" s="164"/>
      <c r="O48" s="164"/>
      <c r="P48" s="18"/>
      <c r="Q48" s="140" t="s">
        <v>181</v>
      </c>
      <c r="R48" s="36">
        <v>9020.0</v>
      </c>
      <c r="S48" s="28">
        <v>1.0</v>
      </c>
      <c r="T48" s="28">
        <v>180.0</v>
      </c>
      <c r="U48" s="106" t="s">
        <v>203</v>
      </c>
      <c r="V48" s="106" t="s">
        <v>204</v>
      </c>
      <c r="W48" s="134">
        <v>0.5</v>
      </c>
      <c r="X48" s="165">
        <v>42268.0</v>
      </c>
      <c r="Y48" s="77">
        <f t="shared" si="535"/>
        <v>0.2</v>
      </c>
      <c r="Z48" s="77"/>
      <c r="AA48" s="36">
        <v>57.0</v>
      </c>
      <c r="AB48" s="36">
        <v>57.0</v>
      </c>
      <c r="AC48" s="36">
        <v>20.0</v>
      </c>
      <c r="AD48" s="92">
        <v>37.0</v>
      </c>
      <c r="AE48" s="109">
        <v>1.0</v>
      </c>
      <c r="AF48" s="109">
        <v>1.0</v>
      </c>
      <c r="AG48" s="109">
        <v>1.0</v>
      </c>
      <c r="AH48" s="109">
        <v>1.0</v>
      </c>
      <c r="AI48" s="163">
        <v>1.0</v>
      </c>
      <c r="AJ48" s="163">
        <v>1.0</v>
      </c>
      <c r="AK48" s="3"/>
      <c r="AL48" s="19" t="s">
        <v>7</v>
      </c>
      <c r="AM48" s="28"/>
      <c r="AN48" s="3"/>
      <c r="AO48" s="84" t="str">
        <f t="shared" si="344"/>
        <v>#REF!</v>
      </c>
      <c r="AP48" s="85" t="str">
        <f t="shared" ref="AP48:AQ48" si="658">AV48-AU48</f>
        <v>#REF!</v>
      </c>
      <c r="AQ48" s="85">
        <f t="shared" si="658"/>
        <v>314.8647275</v>
      </c>
      <c r="AR48" s="85" t="str">
        <f t="shared" si="346"/>
        <v>#REF!</v>
      </c>
      <c r="AS48" s="84">
        <f t="shared" si="519"/>
        <v>18.46635</v>
      </c>
      <c r="AT48" s="84">
        <f t="shared" si="347"/>
        <v>18.89184288</v>
      </c>
      <c r="AU48" s="94" t="str">
        <f t="shared" si="537"/>
        <v>#REF!</v>
      </c>
      <c r="AV48" s="94">
        <f t="shared" si="538"/>
        <v>13665.099</v>
      </c>
      <c r="AW48" s="94">
        <f t="shared" si="539"/>
        <v>13979.96373</v>
      </c>
      <c r="AX48" s="94">
        <f t="shared" si="253"/>
        <v>3356.8128</v>
      </c>
      <c r="AY48" s="94">
        <f t="shared" si="254"/>
        <v>3510.158112</v>
      </c>
      <c r="AZ48" s="94">
        <f t="shared" si="255"/>
        <v>3790.970761</v>
      </c>
      <c r="BA48" s="91">
        <f t="shared" ref="BA48:BC48" si="659">$W48*D$82*$AJ48</f>
        <v>125</v>
      </c>
      <c r="BB48" s="91">
        <f t="shared" si="659"/>
        <v>125</v>
      </c>
      <c r="BC48" s="91">
        <f t="shared" si="659"/>
        <v>125</v>
      </c>
      <c r="BD48" s="91" t="str">
        <f t="shared" ref="BD48:BF48" si="660">IF(AU48&gt;=D$43,D$43/1000*D$42*$AE48,IF(MOD(AU48,1000)&gt;0.1,$AE48*D$42*(ABS(AU48/1000)+1),$AE48*D$42*ABS(AU48/1000)))</f>
        <v>#REF!</v>
      </c>
      <c r="BE48" s="91">
        <f t="shared" si="660"/>
        <v>80.07144054</v>
      </c>
      <c r="BF48" s="91">
        <f t="shared" si="660"/>
        <v>81.79060195</v>
      </c>
      <c r="BG48" s="91" t="str">
        <f t="shared" si="542"/>
        <v>#REF!</v>
      </c>
      <c r="BH48" s="91">
        <f t="shared" si="543"/>
        <v>847.236138</v>
      </c>
      <c r="BI48" s="91">
        <f t="shared" si="544"/>
        <v>866.7577511</v>
      </c>
      <c r="BJ48" s="91" t="str">
        <f t="shared" si="545"/>
        <v>#REF!</v>
      </c>
      <c r="BK48" s="91">
        <f t="shared" si="580"/>
        <v>838.7978237</v>
      </c>
      <c r="BL48" s="91" t="str">
        <f t="shared" ref="BL48:BN48" si="661">$AF48*AU48*D$85</f>
        <v>#REF!</v>
      </c>
      <c r="BM48" s="91">
        <f t="shared" si="661"/>
        <v>198.1439355</v>
      </c>
      <c r="BN48" s="91">
        <f t="shared" si="661"/>
        <v>202.709474</v>
      </c>
      <c r="BO48" s="95">
        <f t="shared" si="547"/>
        <v>72</v>
      </c>
      <c r="BP48" s="95">
        <f t="shared" si="548"/>
        <v>72</v>
      </c>
      <c r="BQ48" s="91" t="str">
        <f t="shared" si="357"/>
        <v>#REF!</v>
      </c>
      <c r="BR48" s="91">
        <f t="shared" si="54"/>
        <v>4832.609626</v>
      </c>
      <c r="BS48" s="91">
        <f t="shared" si="358"/>
        <v>5978.026412</v>
      </c>
      <c r="BT48" s="91" t="str">
        <f t="shared" ref="BT48:BV48" si="662">IF($AG48=0,0,IF($AG48=1,D$48*AU48,IF($AG48=2,AU48*D$54,"Error in col x")))</f>
        <v>#REF!</v>
      </c>
      <c r="BU48" s="91">
        <f t="shared" si="662"/>
        <v>956.55693</v>
      </c>
      <c r="BV48" s="91">
        <f t="shared" si="662"/>
        <v>978.5974609</v>
      </c>
      <c r="BW48" s="91" t="str">
        <f t="shared" ref="BW48:BY48" si="663">SUM(BQ48,BT48)</f>
        <v>#REF!</v>
      </c>
      <c r="BX48" s="91">
        <f t="shared" si="663"/>
        <v>5789.166556</v>
      </c>
      <c r="BY48" s="91">
        <f t="shared" si="663"/>
        <v>6956.623873</v>
      </c>
      <c r="BZ48" s="14"/>
      <c r="CA48" s="44" t="str">
        <f t="shared" ref="CA48:CB48" si="664">SUM(AU48,BW48)</f>
        <v>#REF!</v>
      </c>
      <c r="CB48" s="44">
        <f t="shared" si="664"/>
        <v>19454.26556</v>
      </c>
      <c r="CC48" s="69">
        <f t="shared" si="59"/>
        <v>90201180</v>
      </c>
      <c r="CD48" s="69">
        <f t="shared" si="60"/>
        <v>90202080</v>
      </c>
      <c r="CE48" s="69">
        <f t="shared" si="430"/>
        <v>90202380</v>
      </c>
      <c r="CF48" s="75">
        <f t="shared" ref="CF48:CM48" si="665">IF($CC48=CF$5,$AU48,0)</f>
        <v>0</v>
      </c>
      <c r="CG48" s="75">
        <f t="shared" si="665"/>
        <v>0</v>
      </c>
      <c r="CH48" s="75">
        <f t="shared" si="665"/>
        <v>0</v>
      </c>
      <c r="CI48" s="75">
        <f t="shared" si="665"/>
        <v>0</v>
      </c>
      <c r="CJ48" s="75">
        <f t="shared" si="665"/>
        <v>0</v>
      </c>
      <c r="CK48" s="75" t="str">
        <f t="shared" si="665"/>
        <v>#REF!</v>
      </c>
      <c r="CL48" s="75">
        <f t="shared" si="665"/>
        <v>0</v>
      </c>
      <c r="CM48" s="75">
        <f t="shared" si="665"/>
        <v>0</v>
      </c>
      <c r="CN48" s="75">
        <f t="shared" ref="CN48:CU48" si="666">IF($CC48=CN$5,$AV48,0)</f>
        <v>0</v>
      </c>
      <c r="CO48" s="75">
        <f t="shared" si="666"/>
        <v>0</v>
      </c>
      <c r="CP48" s="75">
        <f t="shared" si="666"/>
        <v>0</v>
      </c>
      <c r="CQ48" s="75">
        <f t="shared" si="666"/>
        <v>0</v>
      </c>
      <c r="CR48" s="75">
        <f t="shared" si="666"/>
        <v>0</v>
      </c>
      <c r="CS48" s="75">
        <f t="shared" si="666"/>
        <v>13665.099</v>
      </c>
      <c r="CT48" s="75">
        <f t="shared" si="666"/>
        <v>0</v>
      </c>
      <c r="CU48" s="75">
        <f t="shared" si="666"/>
        <v>0</v>
      </c>
      <c r="CV48" s="75">
        <f t="shared" ref="CV48:DC48" si="667">IF($CC48=CV$5,$AW48,0)</f>
        <v>0</v>
      </c>
      <c r="CW48" s="75">
        <f t="shared" si="667"/>
        <v>0</v>
      </c>
      <c r="CX48" s="75">
        <f t="shared" si="667"/>
        <v>0</v>
      </c>
      <c r="CY48" s="75">
        <f t="shared" si="667"/>
        <v>0</v>
      </c>
      <c r="CZ48" s="75">
        <f t="shared" si="667"/>
        <v>0</v>
      </c>
      <c r="DA48" s="75">
        <f t="shared" si="667"/>
        <v>13979.96373</v>
      </c>
      <c r="DB48" s="75">
        <f t="shared" si="667"/>
        <v>0</v>
      </c>
      <c r="DC48" s="75">
        <f t="shared" si="667"/>
        <v>0</v>
      </c>
      <c r="DD48" s="75">
        <f t="shared" ref="DD48:DI48" si="668">IF($CD48=DD$5,$BQ48,0)</f>
        <v>0</v>
      </c>
      <c r="DE48" s="75">
        <f t="shared" si="668"/>
        <v>0</v>
      </c>
      <c r="DF48" s="75">
        <f t="shared" si="668"/>
        <v>0</v>
      </c>
      <c r="DG48" s="75">
        <f t="shared" si="668"/>
        <v>0</v>
      </c>
      <c r="DH48" s="75">
        <f t="shared" si="668"/>
        <v>0</v>
      </c>
      <c r="DI48" s="75" t="str">
        <f t="shared" si="668"/>
        <v>#REF!</v>
      </c>
      <c r="DJ48" s="75">
        <f t="shared" ref="DJ48:DO48" si="669">IF($CE48=DJ$5,$BT48,0)</f>
        <v>0</v>
      </c>
      <c r="DK48" s="75">
        <f t="shared" si="669"/>
        <v>0</v>
      </c>
      <c r="DL48" s="75">
        <f t="shared" si="669"/>
        <v>0</v>
      </c>
      <c r="DM48" s="75">
        <f t="shared" si="669"/>
        <v>0</v>
      </c>
      <c r="DN48" s="75">
        <f t="shared" si="669"/>
        <v>0</v>
      </c>
      <c r="DO48" s="75" t="str">
        <f t="shared" si="669"/>
        <v>#REF!</v>
      </c>
      <c r="DP48" s="75">
        <f t="shared" ref="DP48:DU48" si="670">IF($CD48=DP$5,$BR48,0)</f>
        <v>0</v>
      </c>
      <c r="DQ48" s="75">
        <f t="shared" si="670"/>
        <v>0</v>
      </c>
      <c r="DR48" s="75">
        <f t="shared" si="670"/>
        <v>0</v>
      </c>
      <c r="DS48" s="75">
        <f t="shared" si="670"/>
        <v>0</v>
      </c>
      <c r="DT48" s="75">
        <f t="shared" si="670"/>
        <v>0</v>
      </c>
      <c r="DU48" s="75">
        <f t="shared" si="670"/>
        <v>4832.609626</v>
      </c>
      <c r="DV48" s="75">
        <f t="shared" ref="DV48:EA48" si="671">IF($CE48=DV$5,$BU48,0)</f>
        <v>0</v>
      </c>
      <c r="DW48" s="75">
        <f t="shared" si="671"/>
        <v>0</v>
      </c>
      <c r="DX48" s="75">
        <f t="shared" si="671"/>
        <v>0</v>
      </c>
      <c r="DY48" s="75">
        <f t="shared" si="671"/>
        <v>0</v>
      </c>
      <c r="DZ48" s="75">
        <f t="shared" si="671"/>
        <v>0</v>
      </c>
      <c r="EA48" s="75">
        <f t="shared" si="671"/>
        <v>956.55693</v>
      </c>
      <c r="EB48" s="75">
        <f t="shared" ref="EB48:EG48" si="672">IF($CD48=EB$5,$BS48,0)</f>
        <v>0</v>
      </c>
      <c r="EC48" s="75">
        <f t="shared" si="672"/>
        <v>0</v>
      </c>
      <c r="ED48" s="75">
        <f t="shared" si="672"/>
        <v>0</v>
      </c>
      <c r="EE48" s="75">
        <f t="shared" si="672"/>
        <v>0</v>
      </c>
      <c r="EF48" s="75">
        <f t="shared" si="672"/>
        <v>0</v>
      </c>
      <c r="EG48" s="75">
        <f t="shared" si="672"/>
        <v>5978.026412</v>
      </c>
      <c r="EH48" s="75">
        <f t="shared" ref="EH48:EM48" si="673">IF($CE48=EH$5,$BV48,0)</f>
        <v>0</v>
      </c>
      <c r="EI48" s="75">
        <f t="shared" si="673"/>
        <v>0</v>
      </c>
      <c r="EJ48" s="75">
        <f t="shared" si="673"/>
        <v>0</v>
      </c>
      <c r="EK48" s="75">
        <f t="shared" si="673"/>
        <v>0</v>
      </c>
      <c r="EL48" s="75">
        <f t="shared" si="673"/>
        <v>0</v>
      </c>
      <c r="EM48" s="75">
        <f t="shared" si="673"/>
        <v>978.5974609</v>
      </c>
    </row>
    <row r="49" ht="16.5" customHeight="1">
      <c r="A49" s="18"/>
      <c r="B49" s="126" t="s">
        <v>172</v>
      </c>
      <c r="C49" s="18"/>
      <c r="D49" s="146">
        <v>0.0</v>
      </c>
      <c r="E49" s="78">
        <f t="shared" ref="E49:F49" si="674">D49*(1+E48)</f>
        <v>0</v>
      </c>
      <c r="F49" s="78">
        <f t="shared" si="674"/>
        <v>0</v>
      </c>
      <c r="G49" s="164"/>
      <c r="H49" s="164"/>
      <c r="I49" s="164"/>
      <c r="J49" s="164"/>
      <c r="K49" s="164"/>
      <c r="L49" s="164"/>
      <c r="M49" s="164"/>
      <c r="N49" s="164"/>
      <c r="O49" s="164"/>
      <c r="P49" s="18"/>
      <c r="Q49" s="140" t="s">
        <v>181</v>
      </c>
      <c r="R49" s="28">
        <v>9020.0</v>
      </c>
      <c r="S49" s="28">
        <v>1.0</v>
      </c>
      <c r="T49" s="28">
        <v>180.0</v>
      </c>
      <c r="U49" s="18" t="s">
        <v>205</v>
      </c>
      <c r="V49" s="18" t="s">
        <v>206</v>
      </c>
      <c r="W49" s="71">
        <v>0.5</v>
      </c>
      <c r="X49" s="90">
        <v>39867.0</v>
      </c>
      <c r="Y49" s="77">
        <f t="shared" si="535"/>
        <v>6.3</v>
      </c>
      <c r="Z49" s="77" t="s">
        <v>207</v>
      </c>
      <c r="AA49" s="28">
        <v>68.0</v>
      </c>
      <c r="AB49" s="28">
        <v>69.0</v>
      </c>
      <c r="AC49" s="28">
        <v>20.0</v>
      </c>
      <c r="AD49" s="92">
        <v>37.0</v>
      </c>
      <c r="AE49" s="28">
        <v>1.0</v>
      </c>
      <c r="AF49" s="28">
        <v>1.0</v>
      </c>
      <c r="AG49" s="28">
        <v>1.0</v>
      </c>
      <c r="AH49" s="28">
        <v>1.0</v>
      </c>
      <c r="AI49" s="28">
        <v>0.0</v>
      </c>
      <c r="AJ49" s="28">
        <v>1.0</v>
      </c>
      <c r="AK49" s="3"/>
      <c r="AL49" s="19"/>
      <c r="AM49" s="28"/>
      <c r="AN49" s="3"/>
      <c r="AO49" s="84" t="str">
        <f t="shared" si="344"/>
        <v>#REF!</v>
      </c>
      <c r="AP49" s="85" t="str">
        <f t="shared" ref="AP49:AQ49" si="675">AV49-AU49</f>
        <v>#REF!</v>
      </c>
      <c r="AQ49" s="85">
        <f t="shared" si="675"/>
        <v>316.658025</v>
      </c>
      <c r="AR49" s="85" t="str">
        <f t="shared" si="346"/>
        <v>#REF!</v>
      </c>
      <c r="AS49" s="84">
        <f t="shared" si="519"/>
        <v>19.0185</v>
      </c>
      <c r="AT49" s="84">
        <f t="shared" si="347"/>
        <v>19.44641625</v>
      </c>
      <c r="AU49" s="94" t="str">
        <f t="shared" si="537"/>
        <v>#REF!</v>
      </c>
      <c r="AV49" s="94">
        <f t="shared" si="538"/>
        <v>14073.69</v>
      </c>
      <c r="AW49" s="94">
        <f t="shared" si="539"/>
        <v>14390.34803</v>
      </c>
      <c r="AX49" s="94">
        <f t="shared" si="253"/>
        <v>0</v>
      </c>
      <c r="AY49" s="94">
        <f t="shared" si="254"/>
        <v>0</v>
      </c>
      <c r="AZ49" s="94">
        <f t="shared" si="255"/>
        <v>0</v>
      </c>
      <c r="BA49" s="91">
        <f t="shared" ref="BA49:BC49" si="676">$W49*D$82*$AJ49</f>
        <v>125</v>
      </c>
      <c r="BB49" s="91">
        <f t="shared" si="676"/>
        <v>125</v>
      </c>
      <c r="BC49" s="91">
        <f t="shared" si="676"/>
        <v>125</v>
      </c>
      <c r="BD49" s="91" t="str">
        <f>IF(AU49&gt;=D$43,D$43/1000*D$42*$AE49,IF(MOD(AU49,1000)&gt;0.1,$AE49*D$42*((ABS(AU49/1000)+1)),$AE49*D$42*ABS(AU49/1000)))</f>
        <v>#REF!</v>
      </c>
      <c r="BE49" s="91">
        <f t="shared" ref="BE49:BF49" si="677">IF(AV49&gt;=E$43,E$43/1000*E$42*$AE49,IF(MOD(AV49,1000)&gt;0.1,$AE49*E$42*(ABS(AV49/1000)+1),$AE49*E$42*ABS(AV49/1000)))</f>
        <v>82.3023474</v>
      </c>
      <c r="BF49" s="91">
        <f t="shared" si="677"/>
        <v>84.03130022</v>
      </c>
      <c r="BG49" s="91" t="str">
        <f t="shared" si="542"/>
        <v>#REF!</v>
      </c>
      <c r="BH49" s="91">
        <f t="shared" si="543"/>
        <v>872.56878</v>
      </c>
      <c r="BI49" s="91">
        <f t="shared" si="544"/>
        <v>892.2015776</v>
      </c>
      <c r="BJ49" s="91" t="str">
        <f t="shared" si="545"/>
        <v>#REF!</v>
      </c>
      <c r="BK49" s="91">
        <f t="shared" si="580"/>
        <v>863.4208815</v>
      </c>
      <c r="BL49" s="91" t="str">
        <f t="shared" ref="BL49:BN49" si="678">$AF49*AU49*D$85</f>
        <v>#REF!</v>
      </c>
      <c r="BM49" s="91">
        <f t="shared" si="678"/>
        <v>204.068505</v>
      </c>
      <c r="BN49" s="91">
        <f t="shared" si="678"/>
        <v>208.6600464</v>
      </c>
      <c r="BO49" s="95">
        <f t="shared" si="547"/>
        <v>72</v>
      </c>
      <c r="BP49" s="95">
        <f t="shared" si="548"/>
        <v>72</v>
      </c>
      <c r="BQ49" s="91" t="str">
        <f t="shared" si="357"/>
        <v>#REF!</v>
      </c>
      <c r="BR49" s="91">
        <f t="shared" si="54"/>
        <v>1355.939632</v>
      </c>
      <c r="BS49" s="91">
        <f t="shared" si="358"/>
        <v>2245.313806</v>
      </c>
      <c r="BT49" s="91" t="str">
        <f t="shared" ref="BT49:BV49" si="679">IF($AG49=0,0,IF($AG49=1,D$48*AU49,IF($AG49=2,AU49*D$54,"Error in col x")))</f>
        <v>#REF!</v>
      </c>
      <c r="BU49" s="91">
        <f t="shared" si="679"/>
        <v>985.1583</v>
      </c>
      <c r="BV49" s="91">
        <f t="shared" si="679"/>
        <v>1007.324362</v>
      </c>
      <c r="BW49" s="91" t="str">
        <f t="shared" ref="BW49:BY49" si="680">SUM(BQ49,BT49)</f>
        <v>#REF!</v>
      </c>
      <c r="BX49" s="91">
        <f t="shared" si="680"/>
        <v>2341.097932</v>
      </c>
      <c r="BY49" s="91">
        <f t="shared" si="680"/>
        <v>3252.638167</v>
      </c>
      <c r="BZ49" s="14"/>
      <c r="CA49" s="44" t="str">
        <f t="shared" ref="CA49:CB49" si="681">SUM(AU49,BW49)</f>
        <v>#REF!</v>
      </c>
      <c r="CB49" s="44">
        <f t="shared" si="681"/>
        <v>16414.78793</v>
      </c>
      <c r="CC49" s="69">
        <f t="shared" si="59"/>
        <v>90201180</v>
      </c>
      <c r="CD49" s="69">
        <f t="shared" si="60"/>
        <v>90202080</v>
      </c>
      <c r="CE49" s="69">
        <f t="shared" si="430"/>
        <v>90202380</v>
      </c>
      <c r="CF49" s="75">
        <f t="shared" ref="CF49:CM49" si="682">IF($CC49=CF$5,$AU49,0)</f>
        <v>0</v>
      </c>
      <c r="CG49" s="75">
        <f t="shared" si="682"/>
        <v>0</v>
      </c>
      <c r="CH49" s="75">
        <f t="shared" si="682"/>
        <v>0</v>
      </c>
      <c r="CI49" s="75">
        <f t="shared" si="682"/>
        <v>0</v>
      </c>
      <c r="CJ49" s="75">
        <f t="shared" si="682"/>
        <v>0</v>
      </c>
      <c r="CK49" s="75" t="str">
        <f t="shared" si="682"/>
        <v>#REF!</v>
      </c>
      <c r="CL49" s="75">
        <f t="shared" si="682"/>
        <v>0</v>
      </c>
      <c r="CM49" s="75">
        <f t="shared" si="682"/>
        <v>0</v>
      </c>
      <c r="CN49" s="75">
        <f t="shared" ref="CN49:CU49" si="683">IF($CC49=CN$5,$AV49,0)</f>
        <v>0</v>
      </c>
      <c r="CO49" s="75">
        <f t="shared" si="683"/>
        <v>0</v>
      </c>
      <c r="CP49" s="75">
        <f t="shared" si="683"/>
        <v>0</v>
      </c>
      <c r="CQ49" s="75">
        <f t="shared" si="683"/>
        <v>0</v>
      </c>
      <c r="CR49" s="75">
        <f t="shared" si="683"/>
        <v>0</v>
      </c>
      <c r="CS49" s="75">
        <f t="shared" si="683"/>
        <v>14073.69</v>
      </c>
      <c r="CT49" s="75">
        <f t="shared" si="683"/>
        <v>0</v>
      </c>
      <c r="CU49" s="75">
        <f t="shared" si="683"/>
        <v>0</v>
      </c>
      <c r="CV49" s="75">
        <f t="shared" ref="CV49:DC49" si="684">IF($CC49=CV$5,$AW49,0)</f>
        <v>0</v>
      </c>
      <c r="CW49" s="75">
        <f t="shared" si="684"/>
        <v>0</v>
      </c>
      <c r="CX49" s="75">
        <f t="shared" si="684"/>
        <v>0</v>
      </c>
      <c r="CY49" s="75">
        <f t="shared" si="684"/>
        <v>0</v>
      </c>
      <c r="CZ49" s="75">
        <f t="shared" si="684"/>
        <v>0</v>
      </c>
      <c r="DA49" s="75">
        <f t="shared" si="684"/>
        <v>14390.34803</v>
      </c>
      <c r="DB49" s="75">
        <f t="shared" si="684"/>
        <v>0</v>
      </c>
      <c r="DC49" s="75">
        <f t="shared" si="684"/>
        <v>0</v>
      </c>
      <c r="DD49" s="75">
        <f t="shared" ref="DD49:DI49" si="685">IF($CD49=DD$5,$BQ49,0)</f>
        <v>0</v>
      </c>
      <c r="DE49" s="75">
        <f t="shared" si="685"/>
        <v>0</v>
      </c>
      <c r="DF49" s="75">
        <f t="shared" si="685"/>
        <v>0</v>
      </c>
      <c r="DG49" s="75">
        <f t="shared" si="685"/>
        <v>0</v>
      </c>
      <c r="DH49" s="75">
        <f t="shared" si="685"/>
        <v>0</v>
      </c>
      <c r="DI49" s="75" t="str">
        <f t="shared" si="685"/>
        <v>#REF!</v>
      </c>
      <c r="DJ49" s="75">
        <f t="shared" ref="DJ49:DO49" si="686">IF($CE49=DJ$5,$BT49,0)</f>
        <v>0</v>
      </c>
      <c r="DK49" s="75">
        <f t="shared" si="686"/>
        <v>0</v>
      </c>
      <c r="DL49" s="75">
        <f t="shared" si="686"/>
        <v>0</v>
      </c>
      <c r="DM49" s="75">
        <f t="shared" si="686"/>
        <v>0</v>
      </c>
      <c r="DN49" s="75">
        <f t="shared" si="686"/>
        <v>0</v>
      </c>
      <c r="DO49" s="75" t="str">
        <f t="shared" si="686"/>
        <v>#REF!</v>
      </c>
      <c r="DP49" s="75">
        <f t="shared" ref="DP49:DU49" si="687">IF($CD49=DP$5,$BR49,0)</f>
        <v>0</v>
      </c>
      <c r="DQ49" s="75">
        <f t="shared" si="687"/>
        <v>0</v>
      </c>
      <c r="DR49" s="75">
        <f t="shared" si="687"/>
        <v>0</v>
      </c>
      <c r="DS49" s="75">
        <f t="shared" si="687"/>
        <v>0</v>
      </c>
      <c r="DT49" s="75">
        <f t="shared" si="687"/>
        <v>0</v>
      </c>
      <c r="DU49" s="75">
        <f t="shared" si="687"/>
        <v>1355.939632</v>
      </c>
      <c r="DV49" s="75">
        <f t="shared" ref="DV49:EA49" si="688">IF($CE49=DV$5,$BU49,0)</f>
        <v>0</v>
      </c>
      <c r="DW49" s="75">
        <f t="shared" si="688"/>
        <v>0</v>
      </c>
      <c r="DX49" s="75">
        <f t="shared" si="688"/>
        <v>0</v>
      </c>
      <c r="DY49" s="75">
        <f t="shared" si="688"/>
        <v>0</v>
      </c>
      <c r="DZ49" s="75">
        <f t="shared" si="688"/>
        <v>0</v>
      </c>
      <c r="EA49" s="75">
        <f t="shared" si="688"/>
        <v>985.1583</v>
      </c>
      <c r="EB49" s="75">
        <f t="shared" ref="EB49:EG49" si="689">IF($CD49=EB$5,$BS49,0)</f>
        <v>0</v>
      </c>
      <c r="EC49" s="75">
        <f t="shared" si="689"/>
        <v>0</v>
      </c>
      <c r="ED49" s="75">
        <f t="shared" si="689"/>
        <v>0</v>
      </c>
      <c r="EE49" s="75">
        <f t="shared" si="689"/>
        <v>0</v>
      </c>
      <c r="EF49" s="75">
        <f t="shared" si="689"/>
        <v>0</v>
      </c>
      <c r="EG49" s="75">
        <f t="shared" si="689"/>
        <v>2245.313806</v>
      </c>
      <c r="EH49" s="75">
        <f t="shared" ref="EH49:EM49" si="690">IF($CE49=EH$5,$BV49,0)</f>
        <v>0</v>
      </c>
      <c r="EI49" s="75">
        <f t="shared" si="690"/>
        <v>0</v>
      </c>
      <c r="EJ49" s="75">
        <f t="shared" si="690"/>
        <v>0</v>
      </c>
      <c r="EK49" s="75">
        <f t="shared" si="690"/>
        <v>0</v>
      </c>
      <c r="EL49" s="75">
        <f t="shared" si="690"/>
        <v>0</v>
      </c>
      <c r="EM49" s="75">
        <f t="shared" si="690"/>
        <v>1007.324362</v>
      </c>
    </row>
    <row r="50" ht="16.5" customHeight="1">
      <c r="A50" s="18"/>
      <c r="B50" s="126"/>
      <c r="C50" s="18"/>
      <c r="D50" s="78"/>
      <c r="E50" s="78"/>
      <c r="F50" s="78"/>
      <c r="G50" s="164"/>
      <c r="H50" s="164"/>
      <c r="I50" s="164"/>
      <c r="J50" s="164"/>
      <c r="K50" s="164"/>
      <c r="L50" s="164"/>
      <c r="M50" s="168" t="s">
        <v>208</v>
      </c>
      <c r="N50" s="164"/>
      <c r="O50" s="164"/>
      <c r="P50" s="18" t="s">
        <v>180</v>
      </c>
      <c r="Q50" s="140" t="s">
        <v>181</v>
      </c>
      <c r="R50" s="28">
        <v>9020.0</v>
      </c>
      <c r="S50" s="28">
        <v>1.0</v>
      </c>
      <c r="T50" s="28">
        <v>180.0</v>
      </c>
      <c r="U50" s="18" t="s">
        <v>209</v>
      </c>
      <c r="V50" s="18" t="s">
        <v>197</v>
      </c>
      <c r="W50" s="71">
        <v>0.5</v>
      </c>
      <c r="X50" s="90">
        <v>38446.0</v>
      </c>
      <c r="Y50" s="77">
        <f t="shared" si="535"/>
        <v>10.2</v>
      </c>
      <c r="Z50" s="77"/>
      <c r="AA50" s="28">
        <v>67.0</v>
      </c>
      <c r="AB50" s="28">
        <v>68.0</v>
      </c>
      <c r="AC50" s="28">
        <v>20.0</v>
      </c>
      <c r="AD50" s="92">
        <v>52.0</v>
      </c>
      <c r="AE50" s="28">
        <v>1.0</v>
      </c>
      <c r="AF50" s="28">
        <v>1.0</v>
      </c>
      <c r="AG50" s="28">
        <v>1.0</v>
      </c>
      <c r="AH50" s="28">
        <v>1.0</v>
      </c>
      <c r="AI50" s="169">
        <v>4.0</v>
      </c>
      <c r="AJ50" s="28">
        <v>1.0</v>
      </c>
      <c r="AK50" s="3"/>
      <c r="AL50" s="19" t="s">
        <v>68</v>
      </c>
      <c r="AM50" s="28"/>
      <c r="AN50" s="3"/>
      <c r="AO50" s="84" t="str">
        <f t="shared" si="344"/>
        <v>#REF!</v>
      </c>
      <c r="AP50" s="85" t="str">
        <f t="shared" ref="AP50:AQ50" si="691">AV50-AU50</f>
        <v>#REF!</v>
      </c>
      <c r="AQ50" s="85">
        <f t="shared" si="691"/>
        <v>551.3729</v>
      </c>
      <c r="AR50" s="85" t="str">
        <f t="shared" si="346"/>
        <v>#REF!</v>
      </c>
      <c r="AS50" s="84">
        <f t="shared" si="519"/>
        <v>18.91625</v>
      </c>
      <c r="AT50" s="84">
        <f t="shared" si="347"/>
        <v>19.44641625</v>
      </c>
      <c r="AU50" s="94" t="str">
        <f t="shared" si="537"/>
        <v>#REF!</v>
      </c>
      <c r="AV50" s="94">
        <f t="shared" si="538"/>
        <v>19672.9</v>
      </c>
      <c r="AW50" s="94">
        <f t="shared" si="539"/>
        <v>20224.2729</v>
      </c>
      <c r="AX50" s="94">
        <f t="shared" si="253"/>
        <v>9208.4256</v>
      </c>
      <c r="AY50" s="94">
        <f t="shared" si="254"/>
        <v>9629.083224</v>
      </c>
      <c r="AZ50" s="94">
        <f t="shared" si="255"/>
        <v>10399.40988</v>
      </c>
      <c r="BA50" s="91">
        <f t="shared" ref="BA50:BC50" si="692">$W50*D$82*$AJ50</f>
        <v>125</v>
      </c>
      <c r="BB50" s="91">
        <f t="shared" si="692"/>
        <v>125</v>
      </c>
      <c r="BC50" s="91">
        <f t="shared" si="692"/>
        <v>125</v>
      </c>
      <c r="BD50" s="91" t="str">
        <f t="shared" ref="BD50:BF50" si="693">IF(AU50&gt;=D$43,D$43/1000*D$42*$AE50,IF(MOD(AU50,1000)&gt;0.1,$AE50*D$42*(ABS(AU50/1000)+1),$AE50*D$42*ABS(AU50/1000)))</f>
        <v>#REF!</v>
      </c>
      <c r="BE50" s="91">
        <f t="shared" si="693"/>
        <v>112.874034</v>
      </c>
      <c r="BF50" s="91">
        <f t="shared" si="693"/>
        <v>115.88453</v>
      </c>
      <c r="BG50" s="91" t="str">
        <f t="shared" si="542"/>
        <v>#REF!</v>
      </c>
      <c r="BH50" s="91">
        <f t="shared" si="543"/>
        <v>1219.7198</v>
      </c>
      <c r="BI50" s="91">
        <f t="shared" si="544"/>
        <v>1253.90492</v>
      </c>
      <c r="BJ50" s="91" t="str">
        <f t="shared" si="545"/>
        <v>#REF!</v>
      </c>
      <c r="BK50" s="91">
        <f t="shared" si="580"/>
        <v>1213.456374</v>
      </c>
      <c r="BL50" s="91" t="str">
        <f t="shared" ref="BL50:BN50" si="694">$AF50*AU50*D$85</f>
        <v>#REF!</v>
      </c>
      <c r="BM50" s="91">
        <f t="shared" si="694"/>
        <v>285.25705</v>
      </c>
      <c r="BN50" s="91">
        <f t="shared" si="694"/>
        <v>293.2519571</v>
      </c>
      <c r="BO50" s="95">
        <f t="shared" si="547"/>
        <v>72</v>
      </c>
      <c r="BP50" s="95">
        <f t="shared" si="548"/>
        <v>72</v>
      </c>
      <c r="BQ50" s="91" t="str">
        <f t="shared" si="357"/>
        <v>#REF!</v>
      </c>
      <c r="BR50" s="91">
        <f t="shared" si="54"/>
        <v>11443.93411</v>
      </c>
      <c r="BS50" s="91">
        <f t="shared" si="358"/>
        <v>13472.90766</v>
      </c>
      <c r="BT50" s="91" t="str">
        <f t="shared" ref="BT50:BV50" si="695">IF($AG50=0,0,IF($AG50=1,D$48*AU50,IF($AG50=2,AU50*D$54,"Error in col x")))</f>
        <v>#REF!</v>
      </c>
      <c r="BU50" s="91">
        <f t="shared" si="695"/>
        <v>1377.103</v>
      </c>
      <c r="BV50" s="91">
        <f t="shared" si="695"/>
        <v>1415.699103</v>
      </c>
      <c r="BW50" s="91" t="str">
        <f t="shared" ref="BW50:BY50" si="696">SUM(BQ50,BT50)</f>
        <v>#REF!</v>
      </c>
      <c r="BX50" s="91">
        <f t="shared" si="696"/>
        <v>12821.03711</v>
      </c>
      <c r="BY50" s="91">
        <f t="shared" si="696"/>
        <v>14888.60677</v>
      </c>
      <c r="BZ50" s="14"/>
      <c r="CA50" s="44" t="str">
        <f t="shared" ref="CA50:CB50" si="697">SUM(AU50,BW50)</f>
        <v>#REF!</v>
      </c>
      <c r="CB50" s="44">
        <f t="shared" si="697"/>
        <v>32493.93711</v>
      </c>
      <c r="CC50" s="69">
        <f t="shared" si="59"/>
        <v>90201180</v>
      </c>
      <c r="CD50" s="69">
        <f t="shared" si="60"/>
        <v>90202080</v>
      </c>
      <c r="CE50" s="69">
        <f t="shared" si="430"/>
        <v>90202380</v>
      </c>
      <c r="CF50" s="75">
        <f t="shared" ref="CF50:CM50" si="698">IF($CC50=CF$5,$AU50,0)</f>
        <v>0</v>
      </c>
      <c r="CG50" s="75">
        <f t="shared" si="698"/>
        <v>0</v>
      </c>
      <c r="CH50" s="75">
        <f t="shared" si="698"/>
        <v>0</v>
      </c>
      <c r="CI50" s="75">
        <f t="shared" si="698"/>
        <v>0</v>
      </c>
      <c r="CJ50" s="75">
        <f t="shared" si="698"/>
        <v>0</v>
      </c>
      <c r="CK50" s="75" t="str">
        <f t="shared" si="698"/>
        <v>#REF!</v>
      </c>
      <c r="CL50" s="75">
        <f t="shared" si="698"/>
        <v>0</v>
      </c>
      <c r="CM50" s="75">
        <f t="shared" si="698"/>
        <v>0</v>
      </c>
      <c r="CN50" s="75">
        <f t="shared" ref="CN50:CU50" si="699">IF($CC50=CN$5,$AV50,0)</f>
        <v>0</v>
      </c>
      <c r="CO50" s="75">
        <f t="shared" si="699"/>
        <v>0</v>
      </c>
      <c r="CP50" s="75">
        <f t="shared" si="699"/>
        <v>0</v>
      </c>
      <c r="CQ50" s="75">
        <f t="shared" si="699"/>
        <v>0</v>
      </c>
      <c r="CR50" s="75">
        <f t="shared" si="699"/>
        <v>0</v>
      </c>
      <c r="CS50" s="75">
        <f t="shared" si="699"/>
        <v>19672.9</v>
      </c>
      <c r="CT50" s="75">
        <f t="shared" si="699"/>
        <v>0</v>
      </c>
      <c r="CU50" s="75">
        <f t="shared" si="699"/>
        <v>0</v>
      </c>
      <c r="CV50" s="75">
        <f t="shared" ref="CV50:DC50" si="700">IF($CC50=CV$5,$AW50,0)</f>
        <v>0</v>
      </c>
      <c r="CW50" s="75">
        <f t="shared" si="700"/>
        <v>0</v>
      </c>
      <c r="CX50" s="75">
        <f t="shared" si="700"/>
        <v>0</v>
      </c>
      <c r="CY50" s="75">
        <f t="shared" si="700"/>
        <v>0</v>
      </c>
      <c r="CZ50" s="75">
        <f t="shared" si="700"/>
        <v>0</v>
      </c>
      <c r="DA50" s="75">
        <f t="shared" si="700"/>
        <v>20224.2729</v>
      </c>
      <c r="DB50" s="75">
        <f t="shared" si="700"/>
        <v>0</v>
      </c>
      <c r="DC50" s="75">
        <f t="shared" si="700"/>
        <v>0</v>
      </c>
      <c r="DD50" s="75">
        <f t="shared" ref="DD50:DI50" si="701">IF($CD50=DD$5,$BQ50,0)</f>
        <v>0</v>
      </c>
      <c r="DE50" s="75">
        <f t="shared" si="701"/>
        <v>0</v>
      </c>
      <c r="DF50" s="75">
        <f t="shared" si="701"/>
        <v>0</v>
      </c>
      <c r="DG50" s="75">
        <f t="shared" si="701"/>
        <v>0</v>
      </c>
      <c r="DH50" s="75">
        <f t="shared" si="701"/>
        <v>0</v>
      </c>
      <c r="DI50" s="75" t="str">
        <f t="shared" si="701"/>
        <v>#REF!</v>
      </c>
      <c r="DJ50" s="75">
        <f t="shared" ref="DJ50:DO50" si="702">IF($CE50=DJ$5,$BT50,0)</f>
        <v>0</v>
      </c>
      <c r="DK50" s="75">
        <f t="shared" si="702"/>
        <v>0</v>
      </c>
      <c r="DL50" s="75">
        <f t="shared" si="702"/>
        <v>0</v>
      </c>
      <c r="DM50" s="75">
        <f t="shared" si="702"/>
        <v>0</v>
      </c>
      <c r="DN50" s="75">
        <f t="shared" si="702"/>
        <v>0</v>
      </c>
      <c r="DO50" s="75" t="str">
        <f t="shared" si="702"/>
        <v>#REF!</v>
      </c>
      <c r="DP50" s="75">
        <f t="shared" ref="DP50:DU50" si="703">IF($CD50=DP$5,$BR50,0)</f>
        <v>0</v>
      </c>
      <c r="DQ50" s="75">
        <f t="shared" si="703"/>
        <v>0</v>
      </c>
      <c r="DR50" s="75">
        <f t="shared" si="703"/>
        <v>0</v>
      </c>
      <c r="DS50" s="75">
        <f t="shared" si="703"/>
        <v>0</v>
      </c>
      <c r="DT50" s="75">
        <f t="shared" si="703"/>
        <v>0</v>
      </c>
      <c r="DU50" s="75">
        <f t="shared" si="703"/>
        <v>11443.93411</v>
      </c>
      <c r="DV50" s="75">
        <f t="shared" ref="DV50:EA50" si="704">IF($CE50=DV$5,$BU50,0)</f>
        <v>0</v>
      </c>
      <c r="DW50" s="75">
        <f t="shared" si="704"/>
        <v>0</v>
      </c>
      <c r="DX50" s="75">
        <f t="shared" si="704"/>
        <v>0</v>
      </c>
      <c r="DY50" s="75">
        <f t="shared" si="704"/>
        <v>0</v>
      </c>
      <c r="DZ50" s="75">
        <f t="shared" si="704"/>
        <v>0</v>
      </c>
      <c r="EA50" s="75">
        <f t="shared" si="704"/>
        <v>1377.103</v>
      </c>
      <c r="EB50" s="75">
        <f t="shared" ref="EB50:EG50" si="705">IF($CD50=EB$5,$BS50,0)</f>
        <v>0</v>
      </c>
      <c r="EC50" s="75">
        <f t="shared" si="705"/>
        <v>0</v>
      </c>
      <c r="ED50" s="75">
        <f t="shared" si="705"/>
        <v>0</v>
      </c>
      <c r="EE50" s="75">
        <f t="shared" si="705"/>
        <v>0</v>
      </c>
      <c r="EF50" s="75">
        <f t="shared" si="705"/>
        <v>0</v>
      </c>
      <c r="EG50" s="75">
        <f t="shared" si="705"/>
        <v>13472.90766</v>
      </c>
      <c r="EH50" s="75">
        <f t="shared" ref="EH50:EM50" si="706">IF($CE50=EH$5,$BV50,0)</f>
        <v>0</v>
      </c>
      <c r="EI50" s="75">
        <f t="shared" si="706"/>
        <v>0</v>
      </c>
      <c r="EJ50" s="75">
        <f t="shared" si="706"/>
        <v>0</v>
      </c>
      <c r="EK50" s="75">
        <f t="shared" si="706"/>
        <v>0</v>
      </c>
      <c r="EL50" s="75">
        <f t="shared" si="706"/>
        <v>0</v>
      </c>
      <c r="EM50" s="75">
        <f t="shared" si="706"/>
        <v>1415.699103</v>
      </c>
    </row>
    <row r="51">
      <c r="A51" s="18"/>
      <c r="B51" s="126"/>
      <c r="C51" s="18"/>
      <c r="D51" s="78"/>
      <c r="E51" s="78"/>
      <c r="F51" s="78"/>
      <c r="G51" s="18"/>
      <c r="H51" s="18"/>
      <c r="I51" s="18"/>
      <c r="J51" s="18"/>
      <c r="K51" s="18"/>
      <c r="L51" s="18"/>
      <c r="N51" s="18"/>
      <c r="O51" s="18"/>
      <c r="P51" s="18" t="s">
        <v>180</v>
      </c>
      <c r="Q51" s="170" t="s">
        <v>210</v>
      </c>
      <c r="R51" s="28">
        <v>9020.0</v>
      </c>
      <c r="S51" s="28">
        <v>1.0</v>
      </c>
      <c r="T51" s="28">
        <v>180.0</v>
      </c>
      <c r="U51" s="70" t="s">
        <v>209</v>
      </c>
      <c r="V51" s="70" t="s">
        <v>197</v>
      </c>
      <c r="W51" s="71">
        <v>0.5</v>
      </c>
      <c r="X51" s="90">
        <v>38446.0</v>
      </c>
      <c r="Y51" s="77">
        <f t="shared" si="535"/>
        <v>10.2</v>
      </c>
      <c r="Z51" s="77"/>
      <c r="AA51" s="36">
        <v>112.0</v>
      </c>
      <c r="AB51" s="36">
        <v>112.0</v>
      </c>
      <c r="AC51" s="36">
        <v>20.0</v>
      </c>
      <c r="AD51" s="92">
        <v>52.0</v>
      </c>
      <c r="AE51" s="28">
        <v>0.0</v>
      </c>
      <c r="AF51" s="28">
        <v>1.0</v>
      </c>
      <c r="AG51" s="28">
        <v>1.0</v>
      </c>
      <c r="AH51" s="28">
        <v>1.0</v>
      </c>
      <c r="AI51" s="169">
        <v>4.0</v>
      </c>
      <c r="AJ51" s="28">
        <v>1.0</v>
      </c>
      <c r="AK51" s="3"/>
      <c r="AL51" s="19" t="s">
        <v>4</v>
      </c>
      <c r="AM51" s="28"/>
      <c r="AN51" s="3"/>
      <c r="AO51" s="84" t="str">
        <f t="shared" si="344"/>
        <v>#REF!</v>
      </c>
      <c r="AP51" s="85" t="str">
        <f t="shared" ref="AP51:AQ51" si="707">AV51-AU51</f>
        <v>#REF!</v>
      </c>
      <c r="AQ51" s="85">
        <f t="shared" si="707"/>
        <v>466.56675</v>
      </c>
      <c r="AR51" s="85" t="str">
        <f t="shared" si="346"/>
        <v>#REF!</v>
      </c>
      <c r="AS51" s="171">
        <f t="shared" si="519"/>
        <v>19.93875</v>
      </c>
      <c r="AT51" s="84">
        <f t="shared" si="347"/>
        <v>20.38737188</v>
      </c>
      <c r="AU51" s="94" t="str">
        <f t="shared" si="537"/>
        <v>#REF!</v>
      </c>
      <c r="AV51" s="94">
        <f t="shared" si="538"/>
        <v>20736.3</v>
      </c>
      <c r="AW51" s="94">
        <f t="shared" si="539"/>
        <v>21202.86675</v>
      </c>
      <c r="AX51" s="94">
        <f t="shared" si="253"/>
        <v>9208.4256</v>
      </c>
      <c r="AY51" s="94">
        <f t="shared" si="254"/>
        <v>9629.083224</v>
      </c>
      <c r="AZ51" s="94">
        <f t="shared" si="255"/>
        <v>10399.40988</v>
      </c>
      <c r="BA51" s="91">
        <f t="shared" ref="BA51:BC51" si="708">$W51*D$82*$AJ51</f>
        <v>125</v>
      </c>
      <c r="BB51" s="91">
        <f t="shared" si="708"/>
        <v>125</v>
      </c>
      <c r="BC51" s="91">
        <f t="shared" si="708"/>
        <v>125</v>
      </c>
      <c r="BD51" s="91" t="str">
        <f t="shared" ref="BD51:BF51" si="709">IF(AU51&gt;=D$43,D$43/1000*D$42*$AE51,IF(MOD(AU51,1000)&gt;0.1,$AE51*D$42*(ABS(AU51/1000)+1),$AE51*D$42*ABS(AU51/1000)))</f>
        <v>#REF!</v>
      </c>
      <c r="BE51" s="91">
        <f t="shared" si="709"/>
        <v>0</v>
      </c>
      <c r="BF51" s="91">
        <f t="shared" si="709"/>
        <v>0</v>
      </c>
      <c r="BG51" s="91" t="str">
        <f t="shared" si="542"/>
        <v>#REF!</v>
      </c>
      <c r="BH51" s="91">
        <f t="shared" si="543"/>
        <v>1285.6506</v>
      </c>
      <c r="BI51" s="91">
        <f t="shared" si="544"/>
        <v>1314.577739</v>
      </c>
      <c r="BJ51" s="91" t="str">
        <f t="shared" si="545"/>
        <v>#REF!</v>
      </c>
      <c r="BK51" s="91">
        <f t="shared" si="580"/>
        <v>1272.172005</v>
      </c>
      <c r="BL51" s="91" t="str">
        <f t="shared" ref="BL51:BN51" si="710">$AF51*AU51*D$85</f>
        <v>#REF!</v>
      </c>
      <c r="BM51" s="91">
        <f t="shared" si="710"/>
        <v>300.67635</v>
      </c>
      <c r="BN51" s="91">
        <f t="shared" si="710"/>
        <v>307.4415679</v>
      </c>
      <c r="BO51" s="95">
        <f t="shared" si="547"/>
        <v>72</v>
      </c>
      <c r="BP51" s="95">
        <f t="shared" si="548"/>
        <v>72</v>
      </c>
      <c r="BQ51" s="91" t="str">
        <f t="shared" si="357"/>
        <v>#REF!</v>
      </c>
      <c r="BR51" s="91">
        <f t="shared" si="54"/>
        <v>11412.41017</v>
      </c>
      <c r="BS51" s="91">
        <f t="shared" si="358"/>
        <v>13490.60119</v>
      </c>
      <c r="BT51" s="91" t="str">
        <f t="shared" ref="BT51:BV51" si="711">IF($AG51=0,0,IF($AG51=1,D$48*AU51,IF($AG51=2,AU51*D$54,"Error in col x")))</f>
        <v>#REF!</v>
      </c>
      <c r="BU51" s="91">
        <f t="shared" si="711"/>
        <v>1451.541</v>
      </c>
      <c r="BV51" s="91">
        <f t="shared" si="711"/>
        <v>1484.200673</v>
      </c>
      <c r="BW51" s="91" t="str">
        <f t="shared" ref="BW51:BY51" si="712">SUM(BQ51,BT51)</f>
        <v>#REF!</v>
      </c>
      <c r="BX51" s="91">
        <f t="shared" si="712"/>
        <v>12863.95117</v>
      </c>
      <c r="BY51" s="91">
        <f t="shared" si="712"/>
        <v>14974.80187</v>
      </c>
      <c r="BZ51" s="14"/>
      <c r="CA51" s="44" t="str">
        <f t="shared" ref="CA51:CB51" si="713">SUM(AU51,BW51)</f>
        <v>#REF!</v>
      </c>
      <c r="CB51" s="44">
        <f t="shared" si="713"/>
        <v>33600.25117</v>
      </c>
      <c r="CC51" s="69">
        <f t="shared" si="59"/>
        <v>90201180</v>
      </c>
      <c r="CD51" s="69">
        <f t="shared" si="60"/>
        <v>90202080</v>
      </c>
      <c r="CE51" s="69">
        <f t="shared" si="430"/>
        <v>90202380</v>
      </c>
      <c r="CF51" s="75">
        <f t="shared" ref="CF51:CM51" si="714">IF($CC51=CF$5,$AU51,0)</f>
        <v>0</v>
      </c>
      <c r="CG51" s="75">
        <f t="shared" si="714"/>
        <v>0</v>
      </c>
      <c r="CH51" s="75">
        <f t="shared" si="714"/>
        <v>0</v>
      </c>
      <c r="CI51" s="75">
        <f t="shared" si="714"/>
        <v>0</v>
      </c>
      <c r="CJ51" s="75">
        <f t="shared" si="714"/>
        <v>0</v>
      </c>
      <c r="CK51" s="75" t="str">
        <f t="shared" si="714"/>
        <v>#REF!</v>
      </c>
      <c r="CL51" s="75">
        <f t="shared" si="714"/>
        <v>0</v>
      </c>
      <c r="CM51" s="75">
        <f t="shared" si="714"/>
        <v>0</v>
      </c>
      <c r="CN51" s="75">
        <f t="shared" ref="CN51:CU51" si="715">IF($CC51=CN$5,$AV51,0)</f>
        <v>0</v>
      </c>
      <c r="CO51" s="75">
        <f t="shared" si="715"/>
        <v>0</v>
      </c>
      <c r="CP51" s="75">
        <f t="shared" si="715"/>
        <v>0</v>
      </c>
      <c r="CQ51" s="75">
        <f t="shared" si="715"/>
        <v>0</v>
      </c>
      <c r="CR51" s="75">
        <f t="shared" si="715"/>
        <v>0</v>
      </c>
      <c r="CS51" s="75">
        <f t="shared" si="715"/>
        <v>20736.3</v>
      </c>
      <c r="CT51" s="75">
        <f t="shared" si="715"/>
        <v>0</v>
      </c>
      <c r="CU51" s="75">
        <f t="shared" si="715"/>
        <v>0</v>
      </c>
      <c r="CV51" s="75">
        <f t="shared" ref="CV51:DC51" si="716">IF($CC51=CV$5,$AW51,0)</f>
        <v>0</v>
      </c>
      <c r="CW51" s="75">
        <f t="shared" si="716"/>
        <v>0</v>
      </c>
      <c r="CX51" s="75">
        <f t="shared" si="716"/>
        <v>0</v>
      </c>
      <c r="CY51" s="75">
        <f t="shared" si="716"/>
        <v>0</v>
      </c>
      <c r="CZ51" s="75">
        <f t="shared" si="716"/>
        <v>0</v>
      </c>
      <c r="DA51" s="75">
        <f t="shared" si="716"/>
        <v>21202.86675</v>
      </c>
      <c r="DB51" s="75">
        <f t="shared" si="716"/>
        <v>0</v>
      </c>
      <c r="DC51" s="75">
        <f t="shared" si="716"/>
        <v>0</v>
      </c>
      <c r="DD51" s="75">
        <f t="shared" ref="DD51:DI51" si="717">IF($CD51=DD$5,$BQ51,0)</f>
        <v>0</v>
      </c>
      <c r="DE51" s="75">
        <f t="shared" si="717"/>
        <v>0</v>
      </c>
      <c r="DF51" s="75">
        <f t="shared" si="717"/>
        <v>0</v>
      </c>
      <c r="DG51" s="75">
        <f t="shared" si="717"/>
        <v>0</v>
      </c>
      <c r="DH51" s="75">
        <f t="shared" si="717"/>
        <v>0</v>
      </c>
      <c r="DI51" s="75" t="str">
        <f t="shared" si="717"/>
        <v>#REF!</v>
      </c>
      <c r="DJ51" s="75">
        <f t="shared" ref="DJ51:DO51" si="718">IF($CE51=DJ$5,$BT51,0)</f>
        <v>0</v>
      </c>
      <c r="DK51" s="75">
        <f t="shared" si="718"/>
        <v>0</v>
      </c>
      <c r="DL51" s="75">
        <f t="shared" si="718"/>
        <v>0</v>
      </c>
      <c r="DM51" s="75">
        <f t="shared" si="718"/>
        <v>0</v>
      </c>
      <c r="DN51" s="75">
        <f t="shared" si="718"/>
        <v>0</v>
      </c>
      <c r="DO51" s="75" t="str">
        <f t="shared" si="718"/>
        <v>#REF!</v>
      </c>
      <c r="DP51" s="75">
        <f t="shared" ref="DP51:DU51" si="719">IF($CD51=DP$5,$BR51,0)</f>
        <v>0</v>
      </c>
      <c r="DQ51" s="75">
        <f t="shared" si="719"/>
        <v>0</v>
      </c>
      <c r="DR51" s="75">
        <f t="shared" si="719"/>
        <v>0</v>
      </c>
      <c r="DS51" s="75">
        <f t="shared" si="719"/>
        <v>0</v>
      </c>
      <c r="DT51" s="75">
        <f t="shared" si="719"/>
        <v>0</v>
      </c>
      <c r="DU51" s="75">
        <f t="shared" si="719"/>
        <v>11412.41017</v>
      </c>
      <c r="DV51" s="75">
        <f t="shared" ref="DV51:EA51" si="720">IF($CE51=DV$5,$BU51,0)</f>
        <v>0</v>
      </c>
      <c r="DW51" s="75">
        <f t="shared" si="720"/>
        <v>0</v>
      </c>
      <c r="DX51" s="75">
        <f t="shared" si="720"/>
        <v>0</v>
      </c>
      <c r="DY51" s="75">
        <f t="shared" si="720"/>
        <v>0</v>
      </c>
      <c r="DZ51" s="75">
        <f t="shared" si="720"/>
        <v>0</v>
      </c>
      <c r="EA51" s="75">
        <f t="shared" si="720"/>
        <v>1451.541</v>
      </c>
      <c r="EB51" s="75">
        <f t="shared" ref="EB51:EG51" si="721">IF($CD51=EB$5,$BS51,0)</f>
        <v>0</v>
      </c>
      <c r="EC51" s="75">
        <f t="shared" si="721"/>
        <v>0</v>
      </c>
      <c r="ED51" s="75">
        <f t="shared" si="721"/>
        <v>0</v>
      </c>
      <c r="EE51" s="75">
        <f t="shared" si="721"/>
        <v>0</v>
      </c>
      <c r="EF51" s="75">
        <f t="shared" si="721"/>
        <v>0</v>
      </c>
      <c r="EG51" s="75">
        <f t="shared" si="721"/>
        <v>13490.60119</v>
      </c>
      <c r="EH51" s="75">
        <f t="shared" ref="EH51:EM51" si="722">IF($CE51=EH$5,$BV51,0)</f>
        <v>0</v>
      </c>
      <c r="EI51" s="75">
        <f t="shared" si="722"/>
        <v>0</v>
      </c>
      <c r="EJ51" s="75">
        <f t="shared" si="722"/>
        <v>0</v>
      </c>
      <c r="EK51" s="75">
        <f t="shared" si="722"/>
        <v>0</v>
      </c>
      <c r="EL51" s="75">
        <f t="shared" si="722"/>
        <v>0</v>
      </c>
      <c r="EM51" s="75">
        <f t="shared" si="722"/>
        <v>1484.200673</v>
      </c>
    </row>
    <row r="52" ht="14.25" customHeight="1">
      <c r="A52" s="18"/>
      <c r="B52" s="112" t="s">
        <v>211</v>
      </c>
      <c r="C52" s="18"/>
      <c r="D52" s="28"/>
      <c r="E52" s="78"/>
      <c r="F52" s="78"/>
      <c r="G52" s="126"/>
      <c r="H52" s="126"/>
      <c r="I52" s="126"/>
      <c r="J52" s="126"/>
      <c r="K52" s="126"/>
      <c r="L52" s="126"/>
      <c r="M52" s="126"/>
      <c r="N52" s="126"/>
      <c r="O52" s="126"/>
      <c r="P52" s="113"/>
      <c r="Q52" s="140" t="s">
        <v>181</v>
      </c>
      <c r="R52" s="28">
        <v>9020.0</v>
      </c>
      <c r="S52" s="28">
        <v>1.0</v>
      </c>
      <c r="T52" s="28">
        <v>180.0</v>
      </c>
      <c r="U52" s="172" t="s">
        <v>212</v>
      </c>
      <c r="V52" s="172"/>
      <c r="W52" s="173">
        <v>1.0</v>
      </c>
      <c r="X52" s="90"/>
      <c r="Y52" s="77" t="str">
        <f t="shared" si="535"/>
        <v> </v>
      </c>
      <c r="Z52" s="77"/>
      <c r="AA52" s="36">
        <v>55.0</v>
      </c>
      <c r="AB52" s="36">
        <v>117.0</v>
      </c>
      <c r="AC52" s="36">
        <v>40.0</v>
      </c>
      <c r="AD52" s="92">
        <v>52.0</v>
      </c>
      <c r="AE52" s="28"/>
      <c r="AF52" s="28">
        <v>1.0</v>
      </c>
      <c r="AG52" s="28"/>
      <c r="AH52" s="28">
        <v>1.0</v>
      </c>
      <c r="AI52" s="28">
        <v>0.0</v>
      </c>
      <c r="AJ52" s="28">
        <v>0.0</v>
      </c>
      <c r="AK52" s="3"/>
      <c r="AL52" s="19"/>
      <c r="AM52" s="28"/>
      <c r="AN52" s="3"/>
      <c r="AO52" s="84" t="str">
        <f t="shared" si="344"/>
        <v>#REF!</v>
      </c>
      <c r="AP52" s="85" t="str">
        <f t="shared" ref="AP52:AQ52" si="723">AV52-AU52</f>
        <v>#REF!</v>
      </c>
      <c r="AQ52" s="85">
        <f t="shared" si="723"/>
        <v>-1737.5956</v>
      </c>
      <c r="AR52" s="85" t="str">
        <f t="shared" si="346"/>
        <v>#REF!</v>
      </c>
      <c r="AS52" s="84">
        <f t="shared" si="519"/>
        <v>17.73015</v>
      </c>
      <c r="AT52" s="84">
        <f t="shared" si="347"/>
        <v>16.8947675</v>
      </c>
      <c r="AU52" s="94" t="str">
        <f t="shared" si="537"/>
        <v>#REF!</v>
      </c>
      <c r="AV52" s="94">
        <f t="shared" si="538"/>
        <v>36878.712</v>
      </c>
      <c r="AW52" s="94">
        <f t="shared" si="539"/>
        <v>35141.1164</v>
      </c>
      <c r="AX52" s="94">
        <f t="shared" si="253"/>
        <v>0</v>
      </c>
      <c r="AY52" s="94">
        <f t="shared" si="254"/>
        <v>0</v>
      </c>
      <c r="AZ52" s="94">
        <f t="shared" si="255"/>
        <v>0</v>
      </c>
      <c r="BA52" s="91">
        <f t="shared" ref="BA52:BC52" si="724">$W52*D$82*$AJ52</f>
        <v>0</v>
      </c>
      <c r="BB52" s="91">
        <f t="shared" si="724"/>
        <v>0</v>
      </c>
      <c r="BC52" s="91">
        <f t="shared" si="724"/>
        <v>0</v>
      </c>
      <c r="BD52" s="91" t="str">
        <f t="shared" ref="BD52:BF52" si="725">IF(AU52&gt;=D$43,D$43/1000*D$42*$AE52,IF(MOD(AU52,1000)&gt;0.1,$AE52*D$42*(ABS(AU52/1000)+1),$AE52*D$42*ABS(AU52/1000)))</f>
        <v>#REF!</v>
      </c>
      <c r="BE52" s="91">
        <f t="shared" si="725"/>
        <v>0</v>
      </c>
      <c r="BF52" s="91">
        <f t="shared" si="725"/>
        <v>0</v>
      </c>
      <c r="BG52" s="91" t="str">
        <f t="shared" si="542"/>
        <v>#REF!</v>
      </c>
      <c r="BH52" s="91">
        <f t="shared" si="543"/>
        <v>2286.480144</v>
      </c>
      <c r="BI52" s="91">
        <f t="shared" si="544"/>
        <v>2178.749217</v>
      </c>
      <c r="BJ52" s="91" t="str">
        <f t="shared" si="545"/>
        <v>#REF!</v>
      </c>
      <c r="BK52" s="91">
        <f t="shared" si="580"/>
        <v>2108.466984</v>
      </c>
      <c r="BL52" s="91" t="str">
        <f t="shared" ref="BL52:BN52" si="726">$AF52*AU52*D$85</f>
        <v>#REF!</v>
      </c>
      <c r="BM52" s="91">
        <f t="shared" si="726"/>
        <v>534.741324</v>
      </c>
      <c r="BN52" s="91">
        <f t="shared" si="726"/>
        <v>509.5461878</v>
      </c>
      <c r="BO52" s="95">
        <f t="shared" si="547"/>
        <v>72</v>
      </c>
      <c r="BP52" s="95">
        <f t="shared" si="548"/>
        <v>72</v>
      </c>
      <c r="BQ52" s="91" t="str">
        <f t="shared" si="357"/>
        <v>#REF!</v>
      </c>
      <c r="BR52" s="91">
        <f t="shared" si="54"/>
        <v>2893.221468</v>
      </c>
      <c r="BS52" s="91">
        <f t="shared" si="358"/>
        <v>4868.762389</v>
      </c>
      <c r="BT52" s="91">
        <f t="shared" ref="BT52:BV52" si="727">IF($AG52=0,0,IF($AG52=1,D$48*AU52,IF($AG52=2,AU52*D$54,"Error in col x")))</f>
        <v>0</v>
      </c>
      <c r="BU52" s="91">
        <f t="shared" si="727"/>
        <v>0</v>
      </c>
      <c r="BV52" s="91">
        <f t="shared" si="727"/>
        <v>0</v>
      </c>
      <c r="BW52" s="91" t="str">
        <f t="shared" ref="BW52:BY52" si="728">SUM(BQ52,BT52)</f>
        <v>#REF!</v>
      </c>
      <c r="BX52" s="91">
        <f t="shared" si="728"/>
        <v>2893.221468</v>
      </c>
      <c r="BY52" s="91">
        <f t="shared" si="728"/>
        <v>4868.762389</v>
      </c>
      <c r="BZ52" s="14"/>
      <c r="CA52" s="44" t="str">
        <f t="shared" ref="CA52:CB52" si="729">SUM(AU52,BW52)</f>
        <v>#REF!</v>
      </c>
      <c r="CB52" s="44">
        <f t="shared" si="729"/>
        <v>39771.93347</v>
      </c>
      <c r="CC52" s="69">
        <f t="shared" si="59"/>
        <v>90201180</v>
      </c>
      <c r="CD52" s="69">
        <f t="shared" si="60"/>
        <v>90202080</v>
      </c>
      <c r="CE52" s="69">
        <f t="shared" si="430"/>
        <v>90202380</v>
      </c>
      <c r="CF52" s="75">
        <f t="shared" ref="CF52:CM52" si="730">IF($CC52=CF$5,$AU52,0)</f>
        <v>0</v>
      </c>
      <c r="CG52" s="75">
        <f t="shared" si="730"/>
        <v>0</v>
      </c>
      <c r="CH52" s="75">
        <f t="shared" si="730"/>
        <v>0</v>
      </c>
      <c r="CI52" s="75">
        <f t="shared" si="730"/>
        <v>0</v>
      </c>
      <c r="CJ52" s="75">
        <f t="shared" si="730"/>
        <v>0</v>
      </c>
      <c r="CK52" s="75" t="str">
        <f t="shared" si="730"/>
        <v>#REF!</v>
      </c>
      <c r="CL52" s="75">
        <f t="shared" si="730"/>
        <v>0</v>
      </c>
      <c r="CM52" s="75">
        <f t="shared" si="730"/>
        <v>0</v>
      </c>
      <c r="CN52" s="75">
        <f t="shared" ref="CN52:CU52" si="731">IF($CC52=CN$5,$AV52,0)</f>
        <v>0</v>
      </c>
      <c r="CO52" s="75">
        <f t="shared" si="731"/>
        <v>0</v>
      </c>
      <c r="CP52" s="75">
        <f t="shared" si="731"/>
        <v>0</v>
      </c>
      <c r="CQ52" s="75">
        <f t="shared" si="731"/>
        <v>0</v>
      </c>
      <c r="CR52" s="75">
        <f t="shared" si="731"/>
        <v>0</v>
      </c>
      <c r="CS52" s="75">
        <f t="shared" si="731"/>
        <v>36878.712</v>
      </c>
      <c r="CT52" s="75">
        <f t="shared" si="731"/>
        <v>0</v>
      </c>
      <c r="CU52" s="75">
        <f t="shared" si="731"/>
        <v>0</v>
      </c>
      <c r="CV52" s="75">
        <f t="shared" ref="CV52:DC52" si="732">IF($CC52=CV$5,$AW52,0)</f>
        <v>0</v>
      </c>
      <c r="CW52" s="75">
        <f t="shared" si="732"/>
        <v>0</v>
      </c>
      <c r="CX52" s="75">
        <f t="shared" si="732"/>
        <v>0</v>
      </c>
      <c r="CY52" s="75">
        <f t="shared" si="732"/>
        <v>0</v>
      </c>
      <c r="CZ52" s="75">
        <f t="shared" si="732"/>
        <v>0</v>
      </c>
      <c r="DA52" s="75">
        <f t="shared" si="732"/>
        <v>35141.1164</v>
      </c>
      <c r="DB52" s="75">
        <f t="shared" si="732"/>
        <v>0</v>
      </c>
      <c r="DC52" s="75">
        <f t="shared" si="732"/>
        <v>0</v>
      </c>
      <c r="DD52" s="75">
        <f t="shared" ref="DD52:DI52" si="733">IF($CD52=DD$5,$BQ52,0)</f>
        <v>0</v>
      </c>
      <c r="DE52" s="75">
        <f t="shared" si="733"/>
        <v>0</v>
      </c>
      <c r="DF52" s="75">
        <f t="shared" si="733"/>
        <v>0</v>
      </c>
      <c r="DG52" s="75">
        <f t="shared" si="733"/>
        <v>0</v>
      </c>
      <c r="DH52" s="75">
        <f t="shared" si="733"/>
        <v>0</v>
      </c>
      <c r="DI52" s="75" t="str">
        <f t="shared" si="733"/>
        <v>#REF!</v>
      </c>
      <c r="DJ52" s="75">
        <f t="shared" ref="DJ52:DO52" si="734">IF($CE52=DJ$5,$BT52,0)</f>
        <v>0</v>
      </c>
      <c r="DK52" s="75">
        <f t="shared" si="734"/>
        <v>0</v>
      </c>
      <c r="DL52" s="75">
        <f t="shared" si="734"/>
        <v>0</v>
      </c>
      <c r="DM52" s="75">
        <f t="shared" si="734"/>
        <v>0</v>
      </c>
      <c r="DN52" s="75">
        <f t="shared" si="734"/>
        <v>0</v>
      </c>
      <c r="DO52" s="75">
        <f t="shared" si="734"/>
        <v>0</v>
      </c>
      <c r="DP52" s="75">
        <f t="shared" ref="DP52:DU52" si="735">IF($CD52=DP$5,$BR52,0)</f>
        <v>0</v>
      </c>
      <c r="DQ52" s="75">
        <f t="shared" si="735"/>
        <v>0</v>
      </c>
      <c r="DR52" s="75">
        <f t="shared" si="735"/>
        <v>0</v>
      </c>
      <c r="DS52" s="75">
        <f t="shared" si="735"/>
        <v>0</v>
      </c>
      <c r="DT52" s="75">
        <f t="shared" si="735"/>
        <v>0</v>
      </c>
      <c r="DU52" s="75">
        <f t="shared" si="735"/>
        <v>2893.221468</v>
      </c>
      <c r="DV52" s="75">
        <f t="shared" ref="DV52:EA52" si="736">IF($CE52=DV$5,$BU52,0)</f>
        <v>0</v>
      </c>
      <c r="DW52" s="75">
        <f t="shared" si="736"/>
        <v>0</v>
      </c>
      <c r="DX52" s="75">
        <f t="shared" si="736"/>
        <v>0</v>
      </c>
      <c r="DY52" s="75">
        <f t="shared" si="736"/>
        <v>0</v>
      </c>
      <c r="DZ52" s="75">
        <f t="shared" si="736"/>
        <v>0</v>
      </c>
      <c r="EA52" s="75">
        <f t="shared" si="736"/>
        <v>0</v>
      </c>
      <c r="EB52" s="75">
        <f t="shared" ref="EB52:EG52" si="737">IF($CD52=EB$5,$BS52,0)</f>
        <v>0</v>
      </c>
      <c r="EC52" s="75">
        <f t="shared" si="737"/>
        <v>0</v>
      </c>
      <c r="ED52" s="75">
        <f t="shared" si="737"/>
        <v>0</v>
      </c>
      <c r="EE52" s="75">
        <f t="shared" si="737"/>
        <v>0</v>
      </c>
      <c r="EF52" s="75">
        <f t="shared" si="737"/>
        <v>0</v>
      </c>
      <c r="EG52" s="75">
        <f t="shared" si="737"/>
        <v>4868.762389</v>
      </c>
      <c r="EH52" s="75">
        <f t="shared" ref="EH52:EM52" si="738">IF($CE52=EH$5,$BV52,0)</f>
        <v>0</v>
      </c>
      <c r="EI52" s="75">
        <f t="shared" si="738"/>
        <v>0</v>
      </c>
      <c r="EJ52" s="75">
        <f t="shared" si="738"/>
        <v>0</v>
      </c>
      <c r="EK52" s="75">
        <f t="shared" si="738"/>
        <v>0</v>
      </c>
      <c r="EL52" s="75">
        <f t="shared" si="738"/>
        <v>0</v>
      </c>
      <c r="EM52" s="75">
        <f t="shared" si="738"/>
        <v>0</v>
      </c>
    </row>
    <row r="53" ht="14.25" customHeight="1">
      <c r="A53" s="18"/>
      <c r="B53" s="18" t="s">
        <v>168</v>
      </c>
      <c r="C53" s="18"/>
      <c r="D53" s="28"/>
      <c r="E53" s="146">
        <v>0.0</v>
      </c>
      <c r="F53" s="146">
        <v>0.0</v>
      </c>
      <c r="G53" s="126"/>
      <c r="H53" s="126"/>
      <c r="I53" s="126"/>
      <c r="J53" s="126"/>
      <c r="K53" s="126"/>
      <c r="L53" s="126"/>
      <c r="M53" s="126"/>
      <c r="N53" s="126"/>
      <c r="O53" s="126"/>
      <c r="P53" s="18"/>
      <c r="Q53" s="140" t="s">
        <v>181</v>
      </c>
      <c r="R53" s="28">
        <v>9020.0</v>
      </c>
      <c r="S53" s="28">
        <v>1.0</v>
      </c>
      <c r="T53" s="28">
        <v>180.0</v>
      </c>
      <c r="U53" s="192" t="s">
        <v>216</v>
      </c>
      <c r="V53" s="130"/>
      <c r="W53" s="71"/>
      <c r="X53" s="90"/>
      <c r="Y53" s="77" t="str">
        <f t="shared" si="535"/>
        <v> </v>
      </c>
      <c r="Z53" s="77"/>
      <c r="AA53" s="28">
        <v>56.0</v>
      </c>
      <c r="AB53" s="28">
        <v>56.0</v>
      </c>
      <c r="AC53" s="28">
        <v>-52.0</v>
      </c>
      <c r="AD53" s="92">
        <v>38.0</v>
      </c>
      <c r="AE53" s="28">
        <v>0.0</v>
      </c>
      <c r="AF53" s="128">
        <v>0.0</v>
      </c>
      <c r="AG53" s="28">
        <v>0.0</v>
      </c>
      <c r="AH53" s="128">
        <v>0.0</v>
      </c>
      <c r="AI53" s="28">
        <v>0.0</v>
      </c>
      <c r="AJ53" s="28">
        <v>0.0</v>
      </c>
      <c r="AK53" s="3"/>
      <c r="AL53" s="19"/>
      <c r="AM53" s="28"/>
      <c r="AN53" s="3"/>
      <c r="AO53" s="84" t="str">
        <f t="shared" si="344"/>
        <v>#REF!</v>
      </c>
      <c r="AP53" s="85" t="str">
        <f t="shared" ref="AP53:AQ53" si="739">AV53-AU53</f>
        <v>#REF!</v>
      </c>
      <c r="AQ53" s="85">
        <f t="shared" si="739"/>
        <v>-840.773921</v>
      </c>
      <c r="AR53" s="85" t="str">
        <f t="shared" si="346"/>
        <v>#REF!</v>
      </c>
      <c r="AS53" s="84">
        <f t="shared" si="519"/>
        <v>18.46635</v>
      </c>
      <c r="AT53" s="84">
        <f t="shared" si="347"/>
        <v>18.89184288</v>
      </c>
      <c r="AU53" s="94" t="str">
        <f t="shared" si="537"/>
        <v>#REF!</v>
      </c>
      <c r="AV53" s="193">
        <f t="shared" si="538"/>
        <v>-36489.5076</v>
      </c>
      <c r="AW53" s="94">
        <f t="shared" si="539"/>
        <v>-37330.28152</v>
      </c>
      <c r="AX53" s="94">
        <f t="shared" si="253"/>
        <v>0</v>
      </c>
      <c r="AY53" s="94">
        <f t="shared" si="254"/>
        <v>0</v>
      </c>
      <c r="AZ53" s="94">
        <f t="shared" si="255"/>
        <v>0</v>
      </c>
      <c r="BA53" s="91">
        <f t="shared" ref="BA53:BC53" si="740">$W53*D$82*$AJ53</f>
        <v>0</v>
      </c>
      <c r="BB53" s="91">
        <f t="shared" si="740"/>
        <v>0</v>
      </c>
      <c r="BC53" s="91">
        <f t="shared" si="740"/>
        <v>0</v>
      </c>
      <c r="BD53" s="91" t="str">
        <f t="shared" ref="BD53:BF53" si="741">IF(AU53&gt;=D$43,D$43/1000*D$42*$AE53,IF(MOD(AU53,1000)&gt;0.1,$AE53*D$42*(ABS(AU53/1000)+1),$AE53*D$42*ABS(AU53/1000)))</f>
        <v>#REF!</v>
      </c>
      <c r="BE53" s="91">
        <f t="shared" si="741"/>
        <v>0</v>
      </c>
      <c r="BF53" s="91">
        <f t="shared" si="741"/>
        <v>0</v>
      </c>
      <c r="BG53" s="91" t="str">
        <f t="shared" si="542"/>
        <v>#REF!</v>
      </c>
      <c r="BH53" s="91">
        <f t="shared" si="543"/>
        <v>0</v>
      </c>
      <c r="BI53" s="91">
        <f t="shared" si="544"/>
        <v>0</v>
      </c>
      <c r="BJ53" s="91" t="str">
        <f t="shared" si="545"/>
        <v>#REF!</v>
      </c>
      <c r="BK53" s="91">
        <f t="shared" si="580"/>
        <v>-2239.816891</v>
      </c>
      <c r="BL53" s="91" t="str">
        <f t="shared" ref="BL53:BN53" si="742">$AF53*AU53*D$85</f>
        <v>#REF!</v>
      </c>
      <c r="BM53" s="91">
        <f t="shared" si="742"/>
        <v>0</v>
      </c>
      <c r="BN53" s="91">
        <f t="shared" si="742"/>
        <v>0</v>
      </c>
      <c r="BO53" s="95">
        <v>0.0</v>
      </c>
      <c r="BP53" s="74">
        <f t="shared" si="548"/>
        <v>-223.9816891</v>
      </c>
      <c r="BQ53" s="91" t="str">
        <f t="shared" si="357"/>
        <v>#REF!</v>
      </c>
      <c r="BR53" s="91">
        <f t="shared" si="54"/>
        <v>0</v>
      </c>
      <c r="BS53" s="91">
        <f t="shared" si="358"/>
        <v>-2463.79858</v>
      </c>
      <c r="BT53" s="91">
        <f t="shared" ref="BT53:BV53" si="743">IF($AG53=0,0,IF($AG53=1,D$48*AU53,IF($AG53=2,AU53*D$54,"Error in col x")))</f>
        <v>0</v>
      </c>
      <c r="BU53" s="91">
        <f t="shared" si="743"/>
        <v>0</v>
      </c>
      <c r="BV53" s="91">
        <f t="shared" si="743"/>
        <v>0</v>
      </c>
      <c r="BW53" s="91" t="str">
        <f t="shared" ref="BW53:BY53" si="744">SUM(BQ53,BT53)</f>
        <v>#REF!</v>
      </c>
      <c r="BX53" s="91">
        <f t="shared" si="744"/>
        <v>0</v>
      </c>
      <c r="BY53" s="91">
        <f t="shared" si="744"/>
        <v>-2463.79858</v>
      </c>
      <c r="BZ53" s="14"/>
      <c r="CA53" s="44" t="str">
        <f t="shared" ref="CA53:CB53" si="745">SUM(AU53,BW53)</f>
        <v>#REF!</v>
      </c>
      <c r="CB53" s="44">
        <f t="shared" si="745"/>
        <v>-36489.5076</v>
      </c>
      <c r="CC53" s="69">
        <f t="shared" si="59"/>
        <v>90201180</v>
      </c>
      <c r="CD53" s="69">
        <f t="shared" si="60"/>
        <v>90202080</v>
      </c>
      <c r="CE53" s="69">
        <f t="shared" si="430"/>
        <v>90202380</v>
      </c>
      <c r="CF53" s="75">
        <f t="shared" ref="CF53:CM53" si="746">IF($CC53=CF$5,$AU53,0)</f>
        <v>0</v>
      </c>
      <c r="CG53" s="75">
        <f t="shared" si="746"/>
        <v>0</v>
      </c>
      <c r="CH53" s="75">
        <f t="shared" si="746"/>
        <v>0</v>
      </c>
      <c r="CI53" s="75">
        <f t="shared" si="746"/>
        <v>0</v>
      </c>
      <c r="CJ53" s="75">
        <f t="shared" si="746"/>
        <v>0</v>
      </c>
      <c r="CK53" s="75" t="str">
        <f t="shared" si="746"/>
        <v>#REF!</v>
      </c>
      <c r="CL53" s="75">
        <f t="shared" si="746"/>
        <v>0</v>
      </c>
      <c r="CM53" s="75">
        <f t="shared" si="746"/>
        <v>0</v>
      </c>
      <c r="CN53" s="75">
        <f t="shared" ref="CN53:CU53" si="747">IF($CC53=CN$5,$AV53,0)</f>
        <v>0</v>
      </c>
      <c r="CO53" s="75">
        <f t="shared" si="747"/>
        <v>0</v>
      </c>
      <c r="CP53" s="75">
        <f t="shared" si="747"/>
        <v>0</v>
      </c>
      <c r="CQ53" s="75">
        <f t="shared" si="747"/>
        <v>0</v>
      </c>
      <c r="CR53" s="75">
        <f t="shared" si="747"/>
        <v>0</v>
      </c>
      <c r="CS53" s="75">
        <f t="shared" si="747"/>
        <v>-36489.5076</v>
      </c>
      <c r="CT53" s="75">
        <f t="shared" si="747"/>
        <v>0</v>
      </c>
      <c r="CU53" s="75">
        <f t="shared" si="747"/>
        <v>0</v>
      </c>
      <c r="CV53" s="75">
        <f t="shared" ref="CV53:DC53" si="748">IF($CC53=CV$5,$AW53,0)</f>
        <v>0</v>
      </c>
      <c r="CW53" s="75">
        <f t="shared" si="748"/>
        <v>0</v>
      </c>
      <c r="CX53" s="75">
        <f t="shared" si="748"/>
        <v>0</v>
      </c>
      <c r="CY53" s="75">
        <f t="shared" si="748"/>
        <v>0</v>
      </c>
      <c r="CZ53" s="75">
        <f t="shared" si="748"/>
        <v>0</v>
      </c>
      <c r="DA53" s="75">
        <f t="shared" si="748"/>
        <v>-37330.28152</v>
      </c>
      <c r="DB53" s="75">
        <f t="shared" si="748"/>
        <v>0</v>
      </c>
      <c r="DC53" s="75">
        <f t="shared" si="748"/>
        <v>0</v>
      </c>
      <c r="DD53" s="75">
        <f t="shared" ref="DD53:DI53" si="749">IF($CD53=DD$5,$BQ53,0)</f>
        <v>0</v>
      </c>
      <c r="DE53" s="75">
        <f t="shared" si="749"/>
        <v>0</v>
      </c>
      <c r="DF53" s="75">
        <f t="shared" si="749"/>
        <v>0</v>
      </c>
      <c r="DG53" s="75">
        <f t="shared" si="749"/>
        <v>0</v>
      </c>
      <c r="DH53" s="75">
        <f t="shared" si="749"/>
        <v>0</v>
      </c>
      <c r="DI53" s="75" t="str">
        <f t="shared" si="749"/>
        <v>#REF!</v>
      </c>
      <c r="DJ53" s="75">
        <f t="shared" ref="DJ53:DO53" si="750">IF($CE53=DJ$5,$BT53,0)</f>
        <v>0</v>
      </c>
      <c r="DK53" s="75">
        <f t="shared" si="750"/>
        <v>0</v>
      </c>
      <c r="DL53" s="75">
        <f t="shared" si="750"/>
        <v>0</v>
      </c>
      <c r="DM53" s="75">
        <f t="shared" si="750"/>
        <v>0</v>
      </c>
      <c r="DN53" s="75">
        <f t="shared" si="750"/>
        <v>0</v>
      </c>
      <c r="DO53" s="75">
        <f t="shared" si="750"/>
        <v>0</v>
      </c>
      <c r="DP53" s="75">
        <f t="shared" ref="DP53:DU53" si="751">IF($CD53=DP$5,$BR53,0)</f>
        <v>0</v>
      </c>
      <c r="DQ53" s="75">
        <f t="shared" si="751"/>
        <v>0</v>
      </c>
      <c r="DR53" s="75">
        <f t="shared" si="751"/>
        <v>0</v>
      </c>
      <c r="DS53" s="75">
        <f t="shared" si="751"/>
        <v>0</v>
      </c>
      <c r="DT53" s="75">
        <f t="shared" si="751"/>
        <v>0</v>
      </c>
      <c r="DU53" s="75">
        <f t="shared" si="751"/>
        <v>0</v>
      </c>
      <c r="DV53" s="75">
        <f t="shared" ref="DV53:EA53" si="752">IF($CE53=DV$5,$BU53,0)</f>
        <v>0</v>
      </c>
      <c r="DW53" s="75">
        <f t="shared" si="752"/>
        <v>0</v>
      </c>
      <c r="DX53" s="75">
        <f t="shared" si="752"/>
        <v>0</v>
      </c>
      <c r="DY53" s="75">
        <f t="shared" si="752"/>
        <v>0</v>
      </c>
      <c r="DZ53" s="75">
        <f t="shared" si="752"/>
        <v>0</v>
      </c>
      <c r="EA53" s="75">
        <f t="shared" si="752"/>
        <v>0</v>
      </c>
      <c r="EB53" s="75">
        <f t="shared" ref="EB53:EG53" si="753">IF($CD53=EB$5,$BS53,0)</f>
        <v>0</v>
      </c>
      <c r="EC53" s="75">
        <f t="shared" si="753"/>
        <v>0</v>
      </c>
      <c r="ED53" s="75">
        <f t="shared" si="753"/>
        <v>0</v>
      </c>
      <c r="EE53" s="75">
        <f t="shared" si="753"/>
        <v>0</v>
      </c>
      <c r="EF53" s="75">
        <f t="shared" si="753"/>
        <v>0</v>
      </c>
      <c r="EG53" s="75">
        <f t="shared" si="753"/>
        <v>-2463.79858</v>
      </c>
      <c r="EH53" s="75">
        <f t="shared" ref="EH53:EM53" si="754">IF($CE53=EH$5,$BV53,0)</f>
        <v>0</v>
      </c>
      <c r="EI53" s="75">
        <f t="shared" si="754"/>
        <v>0</v>
      </c>
      <c r="EJ53" s="75">
        <f t="shared" si="754"/>
        <v>0</v>
      </c>
      <c r="EK53" s="75">
        <f t="shared" si="754"/>
        <v>0</v>
      </c>
      <c r="EL53" s="75">
        <f t="shared" si="754"/>
        <v>0</v>
      </c>
      <c r="EM53" s="75">
        <f t="shared" si="754"/>
        <v>0</v>
      </c>
    </row>
    <row r="54" ht="13.5" customHeight="1">
      <c r="A54" s="18"/>
      <c r="B54" s="126" t="s">
        <v>172</v>
      </c>
      <c r="C54" s="18"/>
      <c r="D54" s="78">
        <v>0.02</v>
      </c>
      <c r="E54" s="78">
        <v>0.02</v>
      </c>
      <c r="F54" s="78">
        <v>0.02</v>
      </c>
      <c r="G54" s="113"/>
      <c r="H54" s="113"/>
      <c r="I54" s="113"/>
      <c r="J54" s="113"/>
      <c r="K54" s="113"/>
      <c r="L54" s="113"/>
      <c r="M54" s="113"/>
      <c r="N54" s="113"/>
      <c r="O54" s="113"/>
      <c r="P54" s="130"/>
      <c r="Q54" s="170" t="s">
        <v>181</v>
      </c>
      <c r="R54" s="109">
        <v>9020.0</v>
      </c>
      <c r="S54" s="109">
        <v>1.0</v>
      </c>
      <c r="T54" s="109">
        <v>180.0</v>
      </c>
      <c r="U54" s="199" t="s">
        <v>127</v>
      </c>
      <c r="V54" s="130"/>
      <c r="W54" s="134"/>
      <c r="X54" s="165"/>
      <c r="Y54" s="136" t="str">
        <f t="shared" si="535"/>
        <v> </v>
      </c>
      <c r="Z54" s="136"/>
      <c r="AA54" s="109"/>
      <c r="AB54" s="109">
        <v>56.0</v>
      </c>
      <c r="AC54" s="109"/>
      <c r="AD54" s="200"/>
      <c r="AE54" s="109">
        <v>0.0</v>
      </c>
      <c r="AF54" s="144">
        <v>1.0</v>
      </c>
      <c r="AG54" s="144">
        <v>1.0</v>
      </c>
      <c r="AH54" s="144">
        <v>1.0</v>
      </c>
      <c r="AI54" s="144">
        <v>0.0</v>
      </c>
      <c r="AJ54" s="144">
        <v>0.0</v>
      </c>
      <c r="AK54" s="3"/>
      <c r="AL54" s="201"/>
      <c r="AM54" s="28"/>
      <c r="AN54" s="3"/>
      <c r="AO54" s="171" t="str">
        <f t="shared" si="344"/>
        <v>#REF!</v>
      </c>
      <c r="AP54" s="202" t="str">
        <f t="shared" ref="AP54:AQ54" si="755">AV54-AU54</f>
        <v>#REF!</v>
      </c>
      <c r="AQ54" s="202">
        <f t="shared" si="755"/>
        <v>-1500</v>
      </c>
      <c r="AR54" s="202" t="str">
        <f t="shared" si="346"/>
        <v>#REF!</v>
      </c>
      <c r="AS54" s="171" t="str">
        <f t="shared" si="519"/>
        <v/>
      </c>
      <c r="AT54" s="171">
        <f t="shared" si="347"/>
        <v>18.89184288</v>
      </c>
      <c r="AU54" s="193" t="str">
        <f t="shared" si="537"/>
        <v>#REF!</v>
      </c>
      <c r="AV54" s="203">
        <v>1500.0</v>
      </c>
      <c r="AW54" s="193">
        <f t="shared" si="539"/>
        <v>0</v>
      </c>
      <c r="AX54" s="193">
        <f t="shared" si="253"/>
        <v>0</v>
      </c>
      <c r="AY54" s="203">
        <v>0.0</v>
      </c>
      <c r="AZ54" s="193">
        <f t="shared" si="255"/>
        <v>0</v>
      </c>
      <c r="BA54" s="204">
        <f t="shared" ref="BA54:BC54" si="756">$W54*D$82*$AJ54</f>
        <v>0</v>
      </c>
      <c r="BB54" s="204">
        <f t="shared" si="756"/>
        <v>0</v>
      </c>
      <c r="BC54" s="204">
        <f t="shared" si="756"/>
        <v>0</v>
      </c>
      <c r="BD54" s="204" t="str">
        <f t="shared" ref="BD54:BF54" si="757">IF(AU54&gt;=D$43,D$43/1000*D$42*$AE54,IF(MOD(AU54,1000)&gt;0.1,$AE54*D$42*(ABS(AU54/1000)+1),$AE54*D$42*ABS(AU54/1000)))</f>
        <v>#REF!</v>
      </c>
      <c r="BE54" s="204">
        <f t="shared" si="757"/>
        <v>0</v>
      </c>
      <c r="BF54" s="204">
        <f t="shared" si="757"/>
        <v>0</v>
      </c>
      <c r="BG54" s="204" t="str">
        <f t="shared" si="542"/>
        <v>#REF!</v>
      </c>
      <c r="BH54" s="204">
        <f t="shared" si="543"/>
        <v>93</v>
      </c>
      <c r="BI54" s="204">
        <f t="shared" si="544"/>
        <v>0</v>
      </c>
      <c r="BJ54" s="204" t="str">
        <f t="shared" si="545"/>
        <v>#REF!</v>
      </c>
      <c r="BK54" s="204">
        <f t="shared" si="580"/>
        <v>0</v>
      </c>
      <c r="BL54" s="204" t="str">
        <f t="shared" ref="BL54:BN54" si="758">$AF54*AU54*D$85</f>
        <v>#REF!</v>
      </c>
      <c r="BM54" s="204">
        <f t="shared" si="758"/>
        <v>21.75</v>
      </c>
      <c r="BN54" s="204">
        <f t="shared" si="758"/>
        <v>0</v>
      </c>
      <c r="BO54" s="205">
        <v>0.0</v>
      </c>
      <c r="BP54" s="200">
        <f t="shared" si="548"/>
        <v>0</v>
      </c>
      <c r="BQ54" s="204" t="str">
        <f t="shared" si="357"/>
        <v>#REF!</v>
      </c>
      <c r="BR54" s="204">
        <f t="shared" si="54"/>
        <v>114.75</v>
      </c>
      <c r="BS54" s="204">
        <f t="shared" si="358"/>
        <v>0</v>
      </c>
      <c r="BT54" s="204" t="str">
        <f t="shared" ref="BT54:BV54" si="759">IF($AG54=0,0,IF($AG54=1,D$48*AU54,IF($AG54=2,AU54*D$54,"Error in col x")))</f>
        <v>#REF!</v>
      </c>
      <c r="BU54" s="204">
        <f t="shared" si="759"/>
        <v>105</v>
      </c>
      <c r="BV54" s="204">
        <f t="shared" si="759"/>
        <v>0</v>
      </c>
      <c r="BW54" s="204" t="str">
        <f t="shared" ref="BW54:BY54" si="760">SUM(BQ54,BT54)</f>
        <v>#REF!</v>
      </c>
      <c r="BX54" s="204">
        <f t="shared" si="760"/>
        <v>219.75</v>
      </c>
      <c r="BY54" s="204">
        <f t="shared" si="760"/>
        <v>0</v>
      </c>
      <c r="BZ54" s="14"/>
      <c r="CA54" s="206" t="str">
        <f t="shared" ref="CA54:CB54" si="761">SUM(AU54,BW54)</f>
        <v>#REF!</v>
      </c>
      <c r="CB54" s="206">
        <f t="shared" si="761"/>
        <v>1719.75</v>
      </c>
      <c r="CC54" s="207">
        <f t="shared" si="59"/>
        <v>90201180</v>
      </c>
      <c r="CD54" s="207">
        <f t="shared" si="60"/>
        <v>90202080</v>
      </c>
      <c r="CE54" s="207">
        <f t="shared" si="430"/>
        <v>90202380</v>
      </c>
      <c r="CF54" s="208">
        <f t="shared" ref="CF54:CM54" si="762">IF($CC54=CF$5,$AU54,0)</f>
        <v>0</v>
      </c>
      <c r="CG54" s="208">
        <f t="shared" si="762"/>
        <v>0</v>
      </c>
      <c r="CH54" s="208">
        <f t="shared" si="762"/>
        <v>0</v>
      </c>
      <c r="CI54" s="208">
        <f t="shared" si="762"/>
        <v>0</v>
      </c>
      <c r="CJ54" s="208">
        <f t="shared" si="762"/>
        <v>0</v>
      </c>
      <c r="CK54" s="208" t="str">
        <f t="shared" si="762"/>
        <v>#REF!</v>
      </c>
      <c r="CL54" s="208">
        <f t="shared" si="762"/>
        <v>0</v>
      </c>
      <c r="CM54" s="208">
        <f t="shared" si="762"/>
        <v>0</v>
      </c>
      <c r="CN54" s="208">
        <f t="shared" ref="CN54:CU54" si="763">IF($CC54=CN$5,$AV54,0)</f>
        <v>0</v>
      </c>
      <c r="CO54" s="208">
        <f t="shared" si="763"/>
        <v>0</v>
      </c>
      <c r="CP54" s="208">
        <f t="shared" si="763"/>
        <v>0</v>
      </c>
      <c r="CQ54" s="208">
        <f t="shared" si="763"/>
        <v>0</v>
      </c>
      <c r="CR54" s="208">
        <f t="shared" si="763"/>
        <v>0</v>
      </c>
      <c r="CS54" s="208">
        <f t="shared" si="763"/>
        <v>1500</v>
      </c>
      <c r="CT54" s="208">
        <f t="shared" si="763"/>
        <v>0</v>
      </c>
      <c r="CU54" s="208">
        <f t="shared" si="763"/>
        <v>0</v>
      </c>
      <c r="CV54" s="208">
        <f t="shared" ref="CV54:DC54" si="764">IF($CC54=CV$5,$AW54,0)</f>
        <v>0</v>
      </c>
      <c r="CW54" s="208">
        <f t="shared" si="764"/>
        <v>0</v>
      </c>
      <c r="CX54" s="208">
        <f t="shared" si="764"/>
        <v>0</v>
      </c>
      <c r="CY54" s="208">
        <f t="shared" si="764"/>
        <v>0</v>
      </c>
      <c r="CZ54" s="208">
        <f t="shared" si="764"/>
        <v>0</v>
      </c>
      <c r="DA54" s="208">
        <f t="shared" si="764"/>
        <v>0</v>
      </c>
      <c r="DB54" s="208">
        <f t="shared" si="764"/>
        <v>0</v>
      </c>
      <c r="DC54" s="208">
        <f t="shared" si="764"/>
        <v>0</v>
      </c>
      <c r="DD54" s="208">
        <f t="shared" ref="DD54:DI54" si="765">IF($CD54=DD$5,$BQ54,0)</f>
        <v>0</v>
      </c>
      <c r="DE54" s="208">
        <f t="shared" si="765"/>
        <v>0</v>
      </c>
      <c r="DF54" s="208">
        <f t="shared" si="765"/>
        <v>0</v>
      </c>
      <c r="DG54" s="208">
        <f t="shared" si="765"/>
        <v>0</v>
      </c>
      <c r="DH54" s="208">
        <f t="shared" si="765"/>
        <v>0</v>
      </c>
      <c r="DI54" s="208" t="str">
        <f t="shared" si="765"/>
        <v>#REF!</v>
      </c>
      <c r="DJ54" s="208">
        <f t="shared" ref="DJ54:DO54" si="766">IF($CE54=DJ$5,$BT54,0)</f>
        <v>0</v>
      </c>
      <c r="DK54" s="208">
        <f t="shared" si="766"/>
        <v>0</v>
      </c>
      <c r="DL54" s="208">
        <f t="shared" si="766"/>
        <v>0</v>
      </c>
      <c r="DM54" s="208">
        <f t="shared" si="766"/>
        <v>0</v>
      </c>
      <c r="DN54" s="208">
        <f t="shared" si="766"/>
        <v>0</v>
      </c>
      <c r="DO54" s="208" t="str">
        <f t="shared" si="766"/>
        <v>#REF!</v>
      </c>
      <c r="DP54" s="208">
        <f t="shared" ref="DP54:DU54" si="767">IF($CD54=DP$5,$BR54,0)</f>
        <v>0</v>
      </c>
      <c r="DQ54" s="208">
        <f t="shared" si="767"/>
        <v>0</v>
      </c>
      <c r="DR54" s="208">
        <f t="shared" si="767"/>
        <v>0</v>
      </c>
      <c r="DS54" s="208">
        <f t="shared" si="767"/>
        <v>0</v>
      </c>
      <c r="DT54" s="208">
        <f t="shared" si="767"/>
        <v>0</v>
      </c>
      <c r="DU54" s="208">
        <f t="shared" si="767"/>
        <v>114.75</v>
      </c>
      <c r="DV54" s="208">
        <f t="shared" ref="DV54:EA54" si="768">IF($CE54=DV$5,$BU54,0)</f>
        <v>0</v>
      </c>
      <c r="DW54" s="208">
        <f t="shared" si="768"/>
        <v>0</v>
      </c>
      <c r="DX54" s="208">
        <f t="shared" si="768"/>
        <v>0</v>
      </c>
      <c r="DY54" s="208">
        <f t="shared" si="768"/>
        <v>0</v>
      </c>
      <c r="DZ54" s="208">
        <f t="shared" si="768"/>
        <v>0</v>
      </c>
      <c r="EA54" s="208">
        <f t="shared" si="768"/>
        <v>105</v>
      </c>
      <c r="EB54" s="75">
        <f t="shared" ref="EB54:EG54" si="769">IF($CD55=EB$5,$BS55,0)</f>
        <v>0</v>
      </c>
      <c r="EC54" s="75">
        <f t="shared" si="769"/>
        <v>0</v>
      </c>
      <c r="ED54" s="75">
        <f t="shared" si="769"/>
        <v>0</v>
      </c>
      <c r="EE54" s="75">
        <f t="shared" si="769"/>
        <v>0</v>
      </c>
      <c r="EF54" s="75">
        <f t="shared" si="769"/>
        <v>0</v>
      </c>
      <c r="EG54" s="75">
        <f t="shared" si="769"/>
        <v>23391.64563</v>
      </c>
      <c r="EH54" s="75">
        <f t="shared" ref="EH54:EM54" si="770">IF($CE55=EH$5,$BV55,0)</f>
        <v>0</v>
      </c>
      <c r="EI54" s="75">
        <f t="shared" si="770"/>
        <v>0</v>
      </c>
      <c r="EJ54" s="75">
        <f t="shared" si="770"/>
        <v>0</v>
      </c>
      <c r="EK54" s="75">
        <f t="shared" si="770"/>
        <v>0</v>
      </c>
      <c r="EL54" s="75">
        <f t="shared" si="770"/>
        <v>0</v>
      </c>
      <c r="EM54" s="75">
        <f t="shared" si="770"/>
        <v>2946.665449</v>
      </c>
    </row>
    <row r="55" ht="13.5" customHeight="1">
      <c r="A55" s="18"/>
      <c r="B55" s="126"/>
      <c r="C55" s="18"/>
      <c r="D55" s="78"/>
      <c r="E55" s="78"/>
      <c r="F55" s="78"/>
      <c r="G55" s="113"/>
      <c r="H55" s="18"/>
      <c r="I55" s="18"/>
      <c r="J55" s="18"/>
      <c r="K55" s="18"/>
      <c r="L55" s="18"/>
      <c r="M55" s="18"/>
      <c r="N55" s="18"/>
      <c r="O55" s="113"/>
      <c r="P55" s="18"/>
      <c r="Q55" s="140" t="s">
        <v>218</v>
      </c>
      <c r="R55" s="28">
        <v>9020.0</v>
      </c>
      <c r="S55" s="28">
        <v>1.0</v>
      </c>
      <c r="T55" s="28">
        <v>181.0</v>
      </c>
      <c r="U55" s="18" t="s">
        <v>101</v>
      </c>
      <c r="V55" s="18" t="s">
        <v>219</v>
      </c>
      <c r="W55" s="71">
        <v>1.0</v>
      </c>
      <c r="X55" s="90"/>
      <c r="Y55" s="77" t="str">
        <f t="shared" si="535"/>
        <v> </v>
      </c>
      <c r="Z55" s="77"/>
      <c r="AA55" s="28">
        <v>114.0</v>
      </c>
      <c r="AB55" s="28">
        <v>114.0</v>
      </c>
      <c r="AC55" s="28">
        <v>40.0</v>
      </c>
      <c r="AD55" s="92">
        <v>52.0</v>
      </c>
      <c r="AE55" s="28">
        <v>1.0</v>
      </c>
      <c r="AF55" s="28">
        <v>1.0</v>
      </c>
      <c r="AG55" s="28">
        <v>1.0</v>
      </c>
      <c r="AH55" s="28">
        <v>1.0</v>
      </c>
      <c r="AI55" s="28">
        <v>2.0</v>
      </c>
      <c r="AJ55" s="28">
        <v>1.0</v>
      </c>
      <c r="AK55" s="3"/>
      <c r="AL55" s="40" t="s">
        <v>13</v>
      </c>
      <c r="AM55" s="28"/>
      <c r="AN55" s="3"/>
      <c r="AO55" s="84" t="str">
        <f t="shared" si="344"/>
        <v>#REF!</v>
      </c>
      <c r="AP55" s="85" t="str">
        <f t="shared" ref="AP55:AQ55" si="771">AV55-AU55</f>
        <v>#REF!</v>
      </c>
      <c r="AQ55" s="85">
        <f t="shared" si="771"/>
        <v>926.3007</v>
      </c>
      <c r="AR55" s="85" t="str">
        <f t="shared" si="346"/>
        <v>#REF!</v>
      </c>
      <c r="AS55" s="84">
        <f t="shared" si="519"/>
        <v>19.79275</v>
      </c>
      <c r="AT55" s="84">
        <f t="shared" si="347"/>
        <v>20.23808688</v>
      </c>
      <c r="AU55" s="94" t="str">
        <f t="shared" si="537"/>
        <v>#REF!</v>
      </c>
      <c r="AV55" s="94">
        <f t="shared" ref="AV55:AV56" si="787">IF($E$9=0,$AS55*$W55,IF($E$9=1,$AS55*$AC55*$AD55,"error some place"))</f>
        <v>41168.92</v>
      </c>
      <c r="AW55" s="94">
        <f t="shared" si="539"/>
        <v>42095.2207</v>
      </c>
      <c r="AX55" s="94">
        <f t="shared" si="253"/>
        <v>15131.3184</v>
      </c>
      <c r="AY55" s="94">
        <f t="shared" ref="AY55:AY60" si="788">W55*VLOOKUP($AI55,$C$275:$F$283,3)</f>
        <v>15822.54454</v>
      </c>
      <c r="AZ55" s="94">
        <f t="shared" si="255"/>
        <v>17088.3481</v>
      </c>
      <c r="BA55" s="91">
        <f t="shared" ref="BA55:BA60" si="789">$W55*D$82*$AJ55</f>
        <v>250</v>
      </c>
      <c r="BB55" s="91">
        <f t="shared" ref="BB55:BB56" si="790">693.88*1.08*W55</f>
        <v>749.3904</v>
      </c>
      <c r="BC55" s="91">
        <f t="shared" ref="BC55:BC57" si="791">$W55*F$82*$AJ55</f>
        <v>250</v>
      </c>
      <c r="BD55" s="91" t="str">
        <f t="shared" ref="BD55:BF55" si="772">IF(AU55&gt;=D$43,D$43/1000*D$42*$AE55,IF(MOD(AU55,1000)&gt;0.1,$AE55*D$42*(ABS(AU55/1000)+1),$AE55*D$42*ABS(AU55/1000)))</f>
        <v>#REF!</v>
      </c>
      <c r="BE55" s="91">
        <f t="shared" si="772"/>
        <v>230.2423032</v>
      </c>
      <c r="BF55" s="91">
        <f t="shared" si="772"/>
        <v>235.299905</v>
      </c>
      <c r="BG55" s="91" t="str">
        <f t="shared" si="542"/>
        <v>#REF!</v>
      </c>
      <c r="BH55" s="91">
        <f t="shared" si="543"/>
        <v>2552.47304</v>
      </c>
      <c r="BI55" s="91">
        <f t="shared" si="544"/>
        <v>2609.903683</v>
      </c>
      <c r="BJ55" s="91" t="str">
        <f t="shared" si="545"/>
        <v>#REF!</v>
      </c>
      <c r="BK55" s="91">
        <f t="shared" si="580"/>
        <v>2525.713242</v>
      </c>
      <c r="BL55" s="91" t="str">
        <f t="shared" ref="BL55:BN55" si="773">$AF55*AU55*D$85</f>
        <v>#REF!</v>
      </c>
      <c r="BM55" s="91">
        <f t="shared" si="773"/>
        <v>596.94934</v>
      </c>
      <c r="BN55" s="91">
        <f t="shared" si="773"/>
        <v>610.3807002</v>
      </c>
      <c r="BO55" s="95">
        <f t="shared" ref="BO55:BO60" si="794">IF(AV55&gt;$C$91,$C$91*$E$91,IF(AV55&lt;$C$91,AV55*$E$91))</f>
        <v>72</v>
      </c>
      <c r="BP55" s="95">
        <f t="shared" si="548"/>
        <v>72</v>
      </c>
      <c r="BQ55" s="91" t="str">
        <f t="shared" si="357"/>
        <v>#REF!</v>
      </c>
      <c r="BR55" s="91">
        <f t="shared" si="54"/>
        <v>20023.59962</v>
      </c>
      <c r="BS55" s="91">
        <f t="shared" si="358"/>
        <v>23391.64563</v>
      </c>
      <c r="BT55" s="91" t="str">
        <f t="shared" ref="BT55:BV55" si="774">IF($AG55=0,0,IF($AG55=1,D$48*AU55,IF($AG55=2,AU55*D$54,"Error in col x")))</f>
        <v>#REF!</v>
      </c>
      <c r="BU55" s="91">
        <f t="shared" si="774"/>
        <v>2881.8244</v>
      </c>
      <c r="BV55" s="91">
        <f t="shared" si="774"/>
        <v>2946.665449</v>
      </c>
      <c r="BW55" s="91" t="str">
        <f t="shared" ref="BW55:BY55" si="775">SUM(BQ55,BT55)</f>
        <v>#REF!</v>
      </c>
      <c r="BX55" s="91">
        <f t="shared" si="775"/>
        <v>22905.42402</v>
      </c>
      <c r="BY55" s="91">
        <f t="shared" si="775"/>
        <v>26338.31108</v>
      </c>
      <c r="BZ55" s="14"/>
      <c r="CA55" s="44" t="str">
        <f t="shared" ref="CA55:CB55" si="776">SUM(AU55,BW55)</f>
        <v>#REF!</v>
      </c>
      <c r="CB55" s="44">
        <f t="shared" si="776"/>
        <v>64074.34402</v>
      </c>
      <c r="CC55" s="69">
        <f t="shared" si="59"/>
        <v>90201181</v>
      </c>
      <c r="CD55" s="69">
        <f t="shared" si="60"/>
        <v>90202080</v>
      </c>
      <c r="CE55" s="69">
        <f t="shared" si="430"/>
        <v>90202380</v>
      </c>
      <c r="CF55" s="75">
        <f t="shared" ref="CF55:CM55" si="777">IF($CC55=CF$5,$AU55,0)</f>
        <v>0</v>
      </c>
      <c r="CG55" s="75">
        <f t="shared" si="777"/>
        <v>0</v>
      </c>
      <c r="CH55" s="75">
        <f t="shared" si="777"/>
        <v>0</v>
      </c>
      <c r="CI55" s="75">
        <f t="shared" si="777"/>
        <v>0</v>
      </c>
      <c r="CJ55" s="75">
        <f t="shared" si="777"/>
        <v>0</v>
      </c>
      <c r="CK55" s="75">
        <f t="shared" si="777"/>
        <v>0</v>
      </c>
      <c r="CL55" s="75" t="str">
        <f t="shared" si="777"/>
        <v>#REF!</v>
      </c>
      <c r="CM55" s="75">
        <f t="shared" si="777"/>
        <v>0</v>
      </c>
      <c r="CN55" s="75">
        <f t="shared" ref="CN55:CU55" si="778">IF($CC55=CN$5,$AV55,0)</f>
        <v>0</v>
      </c>
      <c r="CO55" s="75">
        <f t="shared" si="778"/>
        <v>0</v>
      </c>
      <c r="CP55" s="75">
        <f t="shared" si="778"/>
        <v>0</v>
      </c>
      <c r="CQ55" s="75">
        <f t="shared" si="778"/>
        <v>0</v>
      </c>
      <c r="CR55" s="75">
        <f t="shared" si="778"/>
        <v>0</v>
      </c>
      <c r="CS55" s="75">
        <f t="shared" si="778"/>
        <v>0</v>
      </c>
      <c r="CT55" s="75">
        <f t="shared" si="778"/>
        <v>41168.92</v>
      </c>
      <c r="CU55" s="75">
        <f t="shared" si="778"/>
        <v>0</v>
      </c>
      <c r="CV55" s="75">
        <f t="shared" ref="CV55:DC55" si="779">IF($CC55=CV$5,$AW55,0)</f>
        <v>0</v>
      </c>
      <c r="CW55" s="75">
        <f t="shared" si="779"/>
        <v>0</v>
      </c>
      <c r="CX55" s="75">
        <f t="shared" si="779"/>
        <v>0</v>
      </c>
      <c r="CY55" s="75">
        <f t="shared" si="779"/>
        <v>0</v>
      </c>
      <c r="CZ55" s="75">
        <f t="shared" si="779"/>
        <v>0</v>
      </c>
      <c r="DA55" s="75">
        <f t="shared" si="779"/>
        <v>0</v>
      </c>
      <c r="DB55" s="75">
        <f t="shared" si="779"/>
        <v>42095.2207</v>
      </c>
      <c r="DC55" s="75">
        <f t="shared" si="779"/>
        <v>0</v>
      </c>
      <c r="DD55" s="75">
        <f t="shared" ref="DD55:DI55" si="780">IF($CD55=DD$5,$BQ55,0)</f>
        <v>0</v>
      </c>
      <c r="DE55" s="75">
        <f t="shared" si="780"/>
        <v>0</v>
      </c>
      <c r="DF55" s="75">
        <f t="shared" si="780"/>
        <v>0</v>
      </c>
      <c r="DG55" s="75">
        <f t="shared" si="780"/>
        <v>0</v>
      </c>
      <c r="DH55" s="75">
        <f t="shared" si="780"/>
        <v>0</v>
      </c>
      <c r="DI55" s="75" t="str">
        <f t="shared" si="780"/>
        <v>#REF!</v>
      </c>
      <c r="DJ55" s="75">
        <f t="shared" ref="DJ55:DO55" si="781">IF($CE55=DJ$5,$BT55,0)</f>
        <v>0</v>
      </c>
      <c r="DK55" s="75">
        <f t="shared" si="781"/>
        <v>0</v>
      </c>
      <c r="DL55" s="75">
        <f t="shared" si="781"/>
        <v>0</v>
      </c>
      <c r="DM55" s="75">
        <f t="shared" si="781"/>
        <v>0</v>
      </c>
      <c r="DN55" s="75">
        <f t="shared" si="781"/>
        <v>0</v>
      </c>
      <c r="DO55" s="75" t="str">
        <f t="shared" si="781"/>
        <v>#REF!</v>
      </c>
      <c r="DP55" s="75">
        <f t="shared" ref="DP55:DU55" si="782">IF($CD55=DP$5,$BR55,0)</f>
        <v>0</v>
      </c>
      <c r="DQ55" s="75">
        <f t="shared" si="782"/>
        <v>0</v>
      </c>
      <c r="DR55" s="75">
        <f t="shared" si="782"/>
        <v>0</v>
      </c>
      <c r="DS55" s="75">
        <f t="shared" si="782"/>
        <v>0</v>
      </c>
      <c r="DT55" s="75">
        <f t="shared" si="782"/>
        <v>0</v>
      </c>
      <c r="DU55" s="75">
        <f t="shared" si="782"/>
        <v>20023.59962</v>
      </c>
      <c r="DV55" s="75">
        <f t="shared" ref="DV55:EA55" si="783">IF($CE55=DV$5,$BU55,0)</f>
        <v>0</v>
      </c>
      <c r="DW55" s="75">
        <f t="shared" si="783"/>
        <v>0</v>
      </c>
      <c r="DX55" s="75">
        <f t="shared" si="783"/>
        <v>0</v>
      </c>
      <c r="DY55" s="75">
        <f t="shared" si="783"/>
        <v>0</v>
      </c>
      <c r="DZ55" s="75">
        <f t="shared" si="783"/>
        <v>0</v>
      </c>
      <c r="EA55" s="75">
        <f t="shared" si="783"/>
        <v>2881.8244</v>
      </c>
      <c r="EB55" s="75">
        <f t="shared" ref="EB55:EG55" si="784">IF($CD57=EB$5,$BS57,0)</f>
        <v>0</v>
      </c>
      <c r="EC55" s="75">
        <f t="shared" si="784"/>
        <v>0</v>
      </c>
      <c r="ED55" s="75">
        <f t="shared" si="784"/>
        <v>0</v>
      </c>
      <c r="EE55" s="75">
        <f t="shared" si="784"/>
        <v>0</v>
      </c>
      <c r="EF55" s="75">
        <f t="shared" si="784"/>
        <v>0</v>
      </c>
      <c r="EG55" s="75">
        <f t="shared" si="784"/>
        <v>14621.86623</v>
      </c>
      <c r="EH55" s="75">
        <f t="shared" ref="EH55:EM55" si="785">IF($CE57=EH$5,$BV57,0)</f>
        <v>0</v>
      </c>
      <c r="EI55" s="75">
        <f t="shared" si="785"/>
        <v>0</v>
      </c>
      <c r="EJ55" s="75">
        <f t="shared" si="785"/>
        <v>0</v>
      </c>
      <c r="EK55" s="75">
        <f t="shared" si="785"/>
        <v>0</v>
      </c>
      <c r="EL55" s="75">
        <f t="shared" si="785"/>
        <v>0</v>
      </c>
      <c r="EM55" s="75">
        <f t="shared" si="785"/>
        <v>1982.246721</v>
      </c>
    </row>
    <row r="56" ht="26.25" customHeight="1">
      <c r="A56" s="18"/>
      <c r="B56" s="142" t="s">
        <v>221</v>
      </c>
      <c r="G56" s="113"/>
      <c r="H56" s="113"/>
      <c r="I56" s="142" t="s">
        <v>222</v>
      </c>
      <c r="N56" s="18"/>
      <c r="O56" s="113"/>
      <c r="P56" s="18"/>
      <c r="Q56" s="170" t="s">
        <v>223</v>
      </c>
      <c r="R56" s="109">
        <v>9020.0</v>
      </c>
      <c r="S56" s="109">
        <v>1.0</v>
      </c>
      <c r="T56" s="109">
        <v>181.0</v>
      </c>
      <c r="U56" s="130" t="s">
        <v>101</v>
      </c>
      <c r="V56" s="130" t="s">
        <v>219</v>
      </c>
      <c r="W56" s="134">
        <v>1.0</v>
      </c>
      <c r="X56" s="165"/>
      <c r="Y56" s="136" t="str">
        <f t="shared" si="535"/>
        <v> </v>
      </c>
      <c r="Z56" s="136"/>
      <c r="AA56" s="109">
        <v>114.0</v>
      </c>
      <c r="AB56" s="109">
        <v>114.0</v>
      </c>
      <c r="AC56" s="109">
        <v>2.25</v>
      </c>
      <c r="AD56" s="137">
        <v>52.0</v>
      </c>
      <c r="AE56" s="109">
        <v>0.0</v>
      </c>
      <c r="AF56" s="109">
        <v>1.0</v>
      </c>
      <c r="AG56" s="109">
        <v>1.0</v>
      </c>
      <c r="AH56" s="109">
        <v>1.0</v>
      </c>
      <c r="AI56" s="109">
        <v>0.0</v>
      </c>
      <c r="AJ56" s="109">
        <v>0.0</v>
      </c>
      <c r="AK56" s="3"/>
      <c r="AL56" s="40" t="s">
        <v>13</v>
      </c>
      <c r="AM56" s="28"/>
      <c r="AN56" s="3"/>
      <c r="AO56" s="84" t="str">
        <f t="shared" si="344"/>
        <v>#REF!</v>
      </c>
      <c r="AP56" s="85" t="str">
        <f t="shared" ref="AP56:AQ56" si="786">AV56-AU56</f>
        <v>#REF!</v>
      </c>
      <c r="AQ56" s="85">
        <f t="shared" si="786"/>
        <v>52.10441437</v>
      </c>
      <c r="AR56" s="85" t="str">
        <f t="shared" si="346"/>
        <v>#REF!</v>
      </c>
      <c r="AS56" s="84">
        <f t="shared" si="519"/>
        <v>19.79275</v>
      </c>
      <c r="AT56" s="84">
        <f t="shared" si="347"/>
        <v>20.23808688</v>
      </c>
      <c r="AU56" s="94" t="str">
        <f t="shared" si="537"/>
        <v>#REF!</v>
      </c>
      <c r="AV56" s="94">
        <f t="shared" si="787"/>
        <v>2315.75175</v>
      </c>
      <c r="AW56" s="94">
        <f t="shared" si="539"/>
        <v>2367.856164</v>
      </c>
      <c r="AX56" s="94">
        <f t="shared" si="253"/>
        <v>0</v>
      </c>
      <c r="AY56" s="94">
        <f t="shared" si="788"/>
        <v>0</v>
      </c>
      <c r="AZ56" s="94">
        <f t="shared" si="255"/>
        <v>0</v>
      </c>
      <c r="BA56" s="91">
        <f t="shared" si="789"/>
        <v>0</v>
      </c>
      <c r="BB56" s="91">
        <f t="shared" si="790"/>
        <v>749.3904</v>
      </c>
      <c r="BC56" s="91">
        <f t="shared" si="791"/>
        <v>0</v>
      </c>
      <c r="BD56" s="91" t="str">
        <f t="shared" ref="BD56:BF56" si="792">IF(AU56&gt;=D$43,D$43/1000*D$42*$AE56,IF(MOD(AU56,1000)&gt;0.1,$AE56*D$42*(ABS(AU56/1000)+1),$AE56*D$42*ABS(AU56/1000)))</f>
        <v>#REF!</v>
      </c>
      <c r="BE56" s="91">
        <f t="shared" si="792"/>
        <v>0</v>
      </c>
      <c r="BF56" s="91">
        <f t="shared" si="792"/>
        <v>0</v>
      </c>
      <c r="BG56" s="91" t="str">
        <f t="shared" si="542"/>
        <v>#REF!</v>
      </c>
      <c r="BH56" s="91">
        <f t="shared" si="543"/>
        <v>143.5766085</v>
      </c>
      <c r="BI56" s="91">
        <f t="shared" si="544"/>
        <v>146.8070822</v>
      </c>
      <c r="BJ56" s="91" t="str">
        <f t="shared" si="545"/>
        <v>#REF!</v>
      </c>
      <c r="BK56" s="91">
        <f t="shared" si="580"/>
        <v>142.0713699</v>
      </c>
      <c r="BL56" s="91" t="str">
        <f t="shared" ref="BL56:BN56" si="793">$AF56*AU56*D$85</f>
        <v>#REF!</v>
      </c>
      <c r="BM56" s="91">
        <f t="shared" si="793"/>
        <v>33.57840038</v>
      </c>
      <c r="BN56" s="91">
        <f t="shared" si="793"/>
        <v>34.33391438</v>
      </c>
      <c r="BO56" s="95">
        <f t="shared" si="794"/>
        <v>13.8945105</v>
      </c>
      <c r="BP56" s="95">
        <f t="shared" si="548"/>
        <v>14.20713699</v>
      </c>
      <c r="BQ56" s="91" t="str">
        <f t="shared" si="357"/>
        <v>#REF!</v>
      </c>
      <c r="BR56" s="91">
        <f t="shared" si="54"/>
        <v>940.4399194</v>
      </c>
      <c r="BS56" s="91">
        <f t="shared" si="358"/>
        <v>337.4195034</v>
      </c>
      <c r="BT56" s="91" t="str">
        <f t="shared" ref="BT56:BV56" si="795">IF($AG56=0,0,IF($AG56=1,D$48*AU56,IF($AG56=2,AU56*D$54,"Error in col x")))</f>
        <v>#REF!</v>
      </c>
      <c r="BU56" s="91">
        <f t="shared" si="795"/>
        <v>162.1026225</v>
      </c>
      <c r="BV56" s="91">
        <f t="shared" si="795"/>
        <v>165.7499315</v>
      </c>
      <c r="BW56" s="91" t="str">
        <f t="shared" ref="BW56:BY56" si="796">SUM(BQ56,BT56)</f>
        <v>#REF!</v>
      </c>
      <c r="BX56" s="91">
        <f t="shared" si="796"/>
        <v>1102.542542</v>
      </c>
      <c r="BY56" s="91">
        <f t="shared" si="796"/>
        <v>503.1694349</v>
      </c>
      <c r="BZ56" s="14"/>
      <c r="CA56" s="44" t="str">
        <f t="shared" ref="CA56:CB56" si="797">SUM(AU56,BW56)</f>
        <v>#REF!</v>
      </c>
      <c r="CB56" s="44">
        <f t="shared" si="797"/>
        <v>3418.294292</v>
      </c>
      <c r="CC56" s="69">
        <f t="shared" si="59"/>
        <v>90201181</v>
      </c>
      <c r="CD56" s="69">
        <f t="shared" si="60"/>
        <v>90202080</v>
      </c>
      <c r="CE56" s="69">
        <f t="shared" si="430"/>
        <v>90202380</v>
      </c>
      <c r="CF56" s="75">
        <f t="shared" ref="CF56:CM56" si="798">IF($CC56=CF$5,$AU56,0)</f>
        <v>0</v>
      </c>
      <c r="CG56" s="75">
        <f t="shared" si="798"/>
        <v>0</v>
      </c>
      <c r="CH56" s="75">
        <f t="shared" si="798"/>
        <v>0</v>
      </c>
      <c r="CI56" s="75">
        <f t="shared" si="798"/>
        <v>0</v>
      </c>
      <c r="CJ56" s="75">
        <f t="shared" si="798"/>
        <v>0</v>
      </c>
      <c r="CK56" s="75">
        <f t="shared" si="798"/>
        <v>0</v>
      </c>
      <c r="CL56" s="75" t="str">
        <f t="shared" si="798"/>
        <v>#REF!</v>
      </c>
      <c r="CM56" s="75">
        <f t="shared" si="798"/>
        <v>0</v>
      </c>
      <c r="CN56" s="75">
        <f t="shared" ref="CN56:CU56" si="799">IF($CC56=CN$5,$AV56,0)</f>
        <v>0</v>
      </c>
      <c r="CO56" s="75">
        <f t="shared" si="799"/>
        <v>0</v>
      </c>
      <c r="CP56" s="75">
        <f t="shared" si="799"/>
        <v>0</v>
      </c>
      <c r="CQ56" s="75">
        <f t="shared" si="799"/>
        <v>0</v>
      </c>
      <c r="CR56" s="75">
        <f t="shared" si="799"/>
        <v>0</v>
      </c>
      <c r="CS56" s="75">
        <f t="shared" si="799"/>
        <v>0</v>
      </c>
      <c r="CT56" s="75">
        <f t="shared" si="799"/>
        <v>2315.75175</v>
      </c>
      <c r="CU56" s="75">
        <f t="shared" si="799"/>
        <v>0</v>
      </c>
      <c r="CV56" s="75">
        <f t="shared" ref="CV56:DC56" si="800">IF($CC56=CV$5,$AW56,0)</f>
        <v>0</v>
      </c>
      <c r="CW56" s="75">
        <f t="shared" si="800"/>
        <v>0</v>
      </c>
      <c r="CX56" s="75">
        <f t="shared" si="800"/>
        <v>0</v>
      </c>
      <c r="CY56" s="75">
        <f t="shared" si="800"/>
        <v>0</v>
      </c>
      <c r="CZ56" s="75">
        <f t="shared" si="800"/>
        <v>0</v>
      </c>
      <c r="DA56" s="75">
        <f t="shared" si="800"/>
        <v>0</v>
      </c>
      <c r="DB56" s="75">
        <f t="shared" si="800"/>
        <v>2367.856164</v>
      </c>
      <c r="DC56" s="75">
        <f t="shared" si="800"/>
        <v>0</v>
      </c>
      <c r="DD56" s="75">
        <f t="shared" ref="DD56:DI56" si="801">IF($CD56=DD$5,$BQ56,0)</f>
        <v>0</v>
      </c>
      <c r="DE56" s="75">
        <f t="shared" si="801"/>
        <v>0</v>
      </c>
      <c r="DF56" s="75">
        <f t="shared" si="801"/>
        <v>0</v>
      </c>
      <c r="DG56" s="75">
        <f t="shared" si="801"/>
        <v>0</v>
      </c>
      <c r="DH56" s="75">
        <f t="shared" si="801"/>
        <v>0</v>
      </c>
      <c r="DI56" s="75" t="str">
        <f t="shared" si="801"/>
        <v>#REF!</v>
      </c>
      <c r="DJ56" s="75">
        <f t="shared" ref="DJ56:DO56" si="802">IF($CE56=DJ$5,$BT56,0)</f>
        <v>0</v>
      </c>
      <c r="DK56" s="75">
        <f t="shared" si="802"/>
        <v>0</v>
      </c>
      <c r="DL56" s="75">
        <f t="shared" si="802"/>
        <v>0</v>
      </c>
      <c r="DM56" s="75">
        <f t="shared" si="802"/>
        <v>0</v>
      </c>
      <c r="DN56" s="75">
        <f t="shared" si="802"/>
        <v>0</v>
      </c>
      <c r="DO56" s="75" t="str">
        <f t="shared" si="802"/>
        <v>#REF!</v>
      </c>
      <c r="DP56" s="75">
        <f t="shared" ref="DP56:DU56" si="803">IF($CD56=DP$5,$BR56,0)</f>
        <v>0</v>
      </c>
      <c r="DQ56" s="75">
        <f t="shared" si="803"/>
        <v>0</v>
      </c>
      <c r="DR56" s="75">
        <f t="shared" si="803"/>
        <v>0</v>
      </c>
      <c r="DS56" s="75">
        <f t="shared" si="803"/>
        <v>0</v>
      </c>
      <c r="DT56" s="75">
        <f t="shared" si="803"/>
        <v>0</v>
      </c>
      <c r="DU56" s="75">
        <f t="shared" si="803"/>
        <v>940.4399194</v>
      </c>
      <c r="DV56" s="75">
        <f t="shared" ref="DV56:EA56" si="804">IF($CE56=DV$5,$BU56,0)</f>
        <v>0</v>
      </c>
      <c r="DW56" s="75">
        <f t="shared" si="804"/>
        <v>0</v>
      </c>
      <c r="DX56" s="75">
        <f t="shared" si="804"/>
        <v>0</v>
      </c>
      <c r="DY56" s="75">
        <f t="shared" si="804"/>
        <v>0</v>
      </c>
      <c r="DZ56" s="75">
        <f t="shared" si="804"/>
        <v>0</v>
      </c>
      <c r="EA56" s="75">
        <f t="shared" si="804"/>
        <v>162.1026225</v>
      </c>
      <c r="EB56" s="75">
        <f t="shared" ref="EB56:EG56" si="805">IF($CD58=EB$5,$BS58,0)</f>
        <v>0</v>
      </c>
      <c r="EC56" s="75">
        <f t="shared" si="805"/>
        <v>0</v>
      </c>
      <c r="ED56" s="75">
        <f t="shared" si="805"/>
        <v>0</v>
      </c>
      <c r="EE56" s="75">
        <f t="shared" si="805"/>
        <v>0</v>
      </c>
      <c r="EF56" s="75">
        <f t="shared" si="805"/>
        <v>0</v>
      </c>
      <c r="EG56" s="75">
        <f t="shared" si="805"/>
        <v>866.7015728</v>
      </c>
      <c r="EH56" s="75">
        <f t="shared" ref="EH56:EM56" si="806">IF($CE58=EH$5,$BV58,0)</f>
        <v>0</v>
      </c>
      <c r="EI56" s="75">
        <f t="shared" si="806"/>
        <v>0</v>
      </c>
      <c r="EJ56" s="75">
        <f t="shared" si="806"/>
        <v>0</v>
      </c>
      <c r="EK56" s="75">
        <f t="shared" si="806"/>
        <v>0</v>
      </c>
      <c r="EL56" s="75">
        <f t="shared" si="806"/>
        <v>0</v>
      </c>
      <c r="EM56" s="75">
        <f t="shared" si="806"/>
        <v>0</v>
      </c>
    </row>
    <row r="57" ht="14.25" customHeight="1">
      <c r="A57" s="18"/>
      <c r="B57" s="112" t="s">
        <v>224</v>
      </c>
      <c r="C57" s="18"/>
      <c r="D57" s="28"/>
      <c r="E57" s="28"/>
      <c r="F57" s="28"/>
      <c r="G57" s="113"/>
      <c r="H57" s="113"/>
      <c r="I57" s="112" t="s">
        <v>225</v>
      </c>
      <c r="J57" s="18"/>
      <c r="K57" s="28"/>
      <c r="L57" s="28"/>
      <c r="M57" s="28"/>
      <c r="N57" s="18"/>
      <c r="O57" s="113"/>
      <c r="P57" s="18"/>
      <c r="Q57" s="140" t="s">
        <v>226</v>
      </c>
      <c r="R57" s="28">
        <v>9020.0</v>
      </c>
      <c r="S57" s="28">
        <v>1.0</v>
      </c>
      <c r="T57" s="28">
        <v>181.0</v>
      </c>
      <c r="U57" s="70" t="s">
        <v>227</v>
      </c>
      <c r="V57" s="70" t="s">
        <v>175</v>
      </c>
      <c r="W57" s="71">
        <v>0.5</v>
      </c>
      <c r="X57" s="90">
        <v>40378.0</v>
      </c>
      <c r="Y57" s="77">
        <f t="shared" si="535"/>
        <v>5</v>
      </c>
      <c r="Z57" s="77"/>
      <c r="AA57" s="36">
        <v>115.0</v>
      </c>
      <c r="AB57" s="36">
        <v>116.0</v>
      </c>
      <c r="AC57" s="36">
        <v>40.0</v>
      </c>
      <c r="AD57" s="92">
        <v>52.0</v>
      </c>
      <c r="AE57" s="28">
        <v>1.0</v>
      </c>
      <c r="AF57" s="28">
        <v>1.0</v>
      </c>
      <c r="AG57" s="28">
        <v>1.0</v>
      </c>
      <c r="AH57" s="28">
        <v>1.0</v>
      </c>
      <c r="AI57" s="28">
        <v>4.0</v>
      </c>
      <c r="AJ57" s="28">
        <v>1.0</v>
      </c>
      <c r="AK57" s="3"/>
      <c r="AL57" s="19"/>
      <c r="AM57" s="28"/>
      <c r="AN57" s="3"/>
      <c r="AO57" s="84" t="str">
        <f t="shared" si="344"/>
        <v>#REF!</v>
      </c>
      <c r="AP57" s="85" t="str">
        <f t="shared" ref="AP57:AQ57" si="807">AV57-AU57</f>
        <v>#REF!</v>
      </c>
      <c r="AQ57" s="85">
        <f t="shared" si="807"/>
        <v>-11257.9522</v>
      </c>
      <c r="AR57" s="85" t="str">
        <f t="shared" si="346"/>
        <v>#REF!</v>
      </c>
      <c r="AS57" s="84"/>
      <c r="AT57" s="84">
        <f t="shared" si="347"/>
        <v>13.61433188</v>
      </c>
      <c r="AU57" s="94" t="str">
        <f t="shared" si="537"/>
        <v>#REF!</v>
      </c>
      <c r="AV57" s="147">
        <f>(77221*1.025)/2</f>
        <v>39575.7625</v>
      </c>
      <c r="AW57" s="94">
        <f t="shared" si="539"/>
        <v>28317.8103</v>
      </c>
      <c r="AX57" s="94">
        <f t="shared" si="253"/>
        <v>9208.4256</v>
      </c>
      <c r="AY57" s="94">
        <f t="shared" si="788"/>
        <v>9629.083224</v>
      </c>
      <c r="AZ57" s="94">
        <f t="shared" si="255"/>
        <v>10399.40988</v>
      </c>
      <c r="BA57" s="91">
        <f t="shared" si="789"/>
        <v>125</v>
      </c>
      <c r="BB57" s="91">
        <f>443.88*1.08*W57</f>
        <v>239.6952</v>
      </c>
      <c r="BC57" s="91">
        <f t="shared" si="791"/>
        <v>125</v>
      </c>
      <c r="BD57" s="91" t="str">
        <f t="shared" ref="BD57:BF57" si="808">IF(AU57&gt;=D$43,D$43/1000*D$42*$AE57,IF(MOD(AU57,1000)&gt;0.1,$AE57*D$42*(ABS(AU57/1000)+1),$AE57*D$42*ABS(AU57/1000)))</f>
        <v>#REF!</v>
      </c>
      <c r="BE57" s="91">
        <f t="shared" si="808"/>
        <v>221.5436633</v>
      </c>
      <c r="BF57" s="91">
        <f t="shared" si="808"/>
        <v>160.0752442</v>
      </c>
      <c r="BG57" s="91" t="str">
        <f t="shared" si="542"/>
        <v>#REF!</v>
      </c>
      <c r="BH57" s="91">
        <f t="shared" si="543"/>
        <v>2453.697275</v>
      </c>
      <c r="BI57" s="91">
        <f t="shared" si="544"/>
        <v>1755.704239</v>
      </c>
      <c r="BJ57" s="91" t="str">
        <f t="shared" si="545"/>
        <v>#REF!</v>
      </c>
      <c r="BK57" s="91">
        <f t="shared" si="580"/>
        <v>1699.068618</v>
      </c>
      <c r="BL57" s="91" t="str">
        <f t="shared" ref="BL57:BN57" si="809">$AF57*AU57*D$85</f>
        <v>#REF!</v>
      </c>
      <c r="BM57" s="91">
        <f t="shared" si="809"/>
        <v>573.8485563</v>
      </c>
      <c r="BN57" s="91">
        <f t="shared" si="809"/>
        <v>410.6082494</v>
      </c>
      <c r="BO57" s="95">
        <f t="shared" si="794"/>
        <v>72</v>
      </c>
      <c r="BP57" s="95">
        <f t="shared" si="548"/>
        <v>72</v>
      </c>
      <c r="BQ57" s="91" t="str">
        <f t="shared" si="357"/>
        <v>#REF!</v>
      </c>
      <c r="BR57" s="91">
        <f t="shared" si="54"/>
        <v>13189.86792</v>
      </c>
      <c r="BS57" s="91">
        <f t="shared" si="358"/>
        <v>14621.86623</v>
      </c>
      <c r="BT57" s="91" t="str">
        <f t="shared" ref="BT57:BV57" si="810">IF($AG57=0,0,IF($AG57=1,D$48*AU57,IF($AG57=2,AU57*D$54,"Error in col x")))</f>
        <v>#REF!</v>
      </c>
      <c r="BU57" s="91">
        <f t="shared" si="810"/>
        <v>2770.303375</v>
      </c>
      <c r="BV57" s="91">
        <f t="shared" si="810"/>
        <v>1982.246721</v>
      </c>
      <c r="BW57" s="91" t="str">
        <f t="shared" ref="BW57:BY57" si="811">SUM(BQ57,BT57)</f>
        <v>#REF!</v>
      </c>
      <c r="BX57" s="91">
        <f t="shared" si="811"/>
        <v>15960.17129</v>
      </c>
      <c r="BY57" s="91">
        <f t="shared" si="811"/>
        <v>16604.11295</v>
      </c>
      <c r="BZ57" s="14"/>
      <c r="CA57" s="44" t="str">
        <f t="shared" ref="CA57:CB57" si="812">SUM(AU57,BW57)</f>
        <v>#REF!</v>
      </c>
      <c r="CB57" s="44">
        <f t="shared" si="812"/>
        <v>55535.93379</v>
      </c>
      <c r="CC57" s="69">
        <f t="shared" si="59"/>
        <v>90201181</v>
      </c>
      <c r="CD57" s="69">
        <f t="shared" si="60"/>
        <v>90202080</v>
      </c>
      <c r="CE57" s="69">
        <f t="shared" si="430"/>
        <v>90202380</v>
      </c>
      <c r="CF57" s="75">
        <f t="shared" ref="CF57:CM57" si="813">IF($CC57=CF$5,$AU57,0)</f>
        <v>0</v>
      </c>
      <c r="CG57" s="75">
        <f t="shared" si="813"/>
        <v>0</v>
      </c>
      <c r="CH57" s="75">
        <f t="shared" si="813"/>
        <v>0</v>
      </c>
      <c r="CI57" s="75">
        <f t="shared" si="813"/>
        <v>0</v>
      </c>
      <c r="CJ57" s="75">
        <f t="shared" si="813"/>
        <v>0</v>
      </c>
      <c r="CK57" s="75">
        <f t="shared" si="813"/>
        <v>0</v>
      </c>
      <c r="CL57" s="75" t="str">
        <f t="shared" si="813"/>
        <v>#REF!</v>
      </c>
      <c r="CM57" s="75">
        <f t="shared" si="813"/>
        <v>0</v>
      </c>
      <c r="CN57" s="75">
        <f t="shared" ref="CN57:CU57" si="814">IF($CC57=CN$5,$AV57,0)</f>
        <v>0</v>
      </c>
      <c r="CO57" s="75">
        <f t="shared" si="814"/>
        <v>0</v>
      </c>
      <c r="CP57" s="75">
        <f t="shared" si="814"/>
        <v>0</v>
      </c>
      <c r="CQ57" s="75">
        <f t="shared" si="814"/>
        <v>0</v>
      </c>
      <c r="CR57" s="75">
        <f t="shared" si="814"/>
        <v>0</v>
      </c>
      <c r="CS57" s="75">
        <f t="shared" si="814"/>
        <v>0</v>
      </c>
      <c r="CT57" s="75">
        <f t="shared" si="814"/>
        <v>39575.7625</v>
      </c>
      <c r="CU57" s="75">
        <f t="shared" si="814"/>
        <v>0</v>
      </c>
      <c r="CV57" s="75">
        <f t="shared" ref="CV57:DC57" si="815">IF($CC57=CV$5,$AW57,0)</f>
        <v>0</v>
      </c>
      <c r="CW57" s="75">
        <f t="shared" si="815"/>
        <v>0</v>
      </c>
      <c r="CX57" s="75">
        <f t="shared" si="815"/>
        <v>0</v>
      </c>
      <c r="CY57" s="75">
        <f t="shared" si="815"/>
        <v>0</v>
      </c>
      <c r="CZ57" s="75">
        <f t="shared" si="815"/>
        <v>0</v>
      </c>
      <c r="DA57" s="75">
        <f t="shared" si="815"/>
        <v>0</v>
      </c>
      <c r="DB57" s="75">
        <f t="shared" si="815"/>
        <v>28317.8103</v>
      </c>
      <c r="DC57" s="75">
        <f t="shared" si="815"/>
        <v>0</v>
      </c>
      <c r="DD57" s="75">
        <f t="shared" ref="DD57:DI57" si="816">IF($CD57=DD$5,$BQ57,0)</f>
        <v>0</v>
      </c>
      <c r="DE57" s="75">
        <f t="shared" si="816"/>
        <v>0</v>
      </c>
      <c r="DF57" s="75">
        <f t="shared" si="816"/>
        <v>0</v>
      </c>
      <c r="DG57" s="75">
        <f t="shared" si="816"/>
        <v>0</v>
      </c>
      <c r="DH57" s="75">
        <f t="shared" si="816"/>
        <v>0</v>
      </c>
      <c r="DI57" s="75" t="str">
        <f t="shared" si="816"/>
        <v>#REF!</v>
      </c>
      <c r="DJ57" s="75">
        <f t="shared" ref="DJ57:DO57" si="817">IF($CE57=DJ$5,$BT57,0)</f>
        <v>0</v>
      </c>
      <c r="DK57" s="75">
        <f t="shared" si="817"/>
        <v>0</v>
      </c>
      <c r="DL57" s="75">
        <f t="shared" si="817"/>
        <v>0</v>
      </c>
      <c r="DM57" s="75">
        <f t="shared" si="817"/>
        <v>0</v>
      </c>
      <c r="DN57" s="75">
        <f t="shared" si="817"/>
        <v>0</v>
      </c>
      <c r="DO57" s="75" t="str">
        <f t="shared" si="817"/>
        <v>#REF!</v>
      </c>
      <c r="DP57" s="75">
        <f t="shared" ref="DP57:DU57" si="818">IF($CD57=DP$5,$BR57,0)</f>
        <v>0</v>
      </c>
      <c r="DQ57" s="75">
        <f t="shared" si="818"/>
        <v>0</v>
      </c>
      <c r="DR57" s="75">
        <f t="shared" si="818"/>
        <v>0</v>
      </c>
      <c r="DS57" s="75">
        <f t="shared" si="818"/>
        <v>0</v>
      </c>
      <c r="DT57" s="75">
        <f t="shared" si="818"/>
        <v>0</v>
      </c>
      <c r="DU57" s="75">
        <f t="shared" si="818"/>
        <v>13189.86792</v>
      </c>
      <c r="DV57" s="75">
        <f t="shared" ref="DV57:EA57" si="819">IF($CE57=DV$5,$BU57,0)</f>
        <v>0</v>
      </c>
      <c r="DW57" s="75">
        <f t="shared" si="819"/>
        <v>0</v>
      </c>
      <c r="DX57" s="75">
        <f t="shared" si="819"/>
        <v>0</v>
      </c>
      <c r="DY57" s="75">
        <f t="shared" si="819"/>
        <v>0</v>
      </c>
      <c r="DZ57" s="75">
        <f t="shared" si="819"/>
        <v>0</v>
      </c>
      <c r="EA57" s="75">
        <f t="shared" si="819"/>
        <v>2770.303375</v>
      </c>
      <c r="EB57" s="18">
        <f t="shared" ref="EB57:EG57" si="820">IF($CD59=EB$5,$BS59,0)</f>
        <v>0</v>
      </c>
      <c r="EC57" s="18">
        <f t="shared" si="820"/>
        <v>0</v>
      </c>
      <c r="ED57" s="18">
        <f t="shared" si="820"/>
        <v>0</v>
      </c>
      <c r="EE57" s="18">
        <f t="shared" si="820"/>
        <v>0</v>
      </c>
      <c r="EF57" s="18">
        <f t="shared" si="820"/>
        <v>0</v>
      </c>
      <c r="EG57" s="75">
        <f t="shared" si="820"/>
        <v>1778.540465</v>
      </c>
      <c r="EH57" s="18">
        <f t="shared" ref="EH57:EM57" si="821">IF($CE59=EH$5,$BV59,0)</f>
        <v>0</v>
      </c>
      <c r="EI57" s="18">
        <f t="shared" si="821"/>
        <v>0</v>
      </c>
      <c r="EJ57" s="18">
        <f t="shared" si="821"/>
        <v>0</v>
      </c>
      <c r="EK57" s="18">
        <f t="shared" si="821"/>
        <v>0</v>
      </c>
      <c r="EL57" s="18">
        <f t="shared" si="821"/>
        <v>0</v>
      </c>
      <c r="EM57" s="91">
        <f t="shared" si="821"/>
        <v>0</v>
      </c>
    </row>
    <row r="58" ht="12.75" customHeight="1">
      <c r="A58" s="18"/>
      <c r="B58" s="18" t="s">
        <v>168</v>
      </c>
      <c r="C58" s="18"/>
      <c r="D58" s="78"/>
      <c r="E58" s="209">
        <v>0.07</v>
      </c>
      <c r="F58" s="146">
        <v>0.08</v>
      </c>
      <c r="G58" s="113"/>
      <c r="H58" s="113"/>
      <c r="I58" s="18" t="s">
        <v>168</v>
      </c>
      <c r="J58" s="18"/>
      <c r="K58" s="78"/>
      <c r="L58" s="209">
        <v>0.07</v>
      </c>
      <c r="M58" s="146">
        <v>0.08</v>
      </c>
      <c r="N58" s="18"/>
      <c r="O58" s="113"/>
      <c r="P58" s="113"/>
      <c r="Q58" s="140" t="s">
        <v>228</v>
      </c>
      <c r="R58" s="28">
        <v>9020.0</v>
      </c>
      <c r="S58" s="28">
        <v>1.0</v>
      </c>
      <c r="T58" s="128">
        <v>180.0</v>
      </c>
      <c r="U58" s="70" t="s">
        <v>229</v>
      </c>
      <c r="V58" s="70" t="s">
        <v>230</v>
      </c>
      <c r="W58" s="71">
        <v>0.0</v>
      </c>
      <c r="X58" s="90"/>
      <c r="Y58" s="77"/>
      <c r="Z58" s="77"/>
      <c r="AA58" s="36">
        <v>117.0</v>
      </c>
      <c r="AB58" s="36">
        <v>117.0</v>
      </c>
      <c r="AC58" s="36">
        <v>10.0</v>
      </c>
      <c r="AD58" s="92">
        <v>36.0</v>
      </c>
      <c r="AE58" s="28">
        <v>0.0</v>
      </c>
      <c r="AF58" s="28">
        <v>1.0</v>
      </c>
      <c r="AG58" s="28">
        <v>0.0</v>
      </c>
      <c r="AH58" s="28">
        <v>1.0</v>
      </c>
      <c r="AI58" s="28">
        <v>0.0</v>
      </c>
      <c r="AJ58" s="28">
        <v>0.0</v>
      </c>
      <c r="AK58" s="3"/>
      <c r="AL58" s="19"/>
      <c r="AM58" s="28"/>
      <c r="AN58" s="3"/>
      <c r="AO58" s="84" t="str">
        <f t="shared" si="344"/>
        <v>#REF!</v>
      </c>
      <c r="AP58" s="85" t="str">
        <f t="shared" ref="AP58:AQ58" si="822">AV58-AU58</f>
        <v>#REF!</v>
      </c>
      <c r="AQ58" s="85">
        <f t="shared" si="822"/>
        <v>133.8363</v>
      </c>
      <c r="AR58" s="85" t="str">
        <f t="shared" si="346"/>
        <v>#REF!</v>
      </c>
      <c r="AS58" s="84">
        <f t="shared" ref="AS58:AS60" si="839">VLOOKUP(AA58,$C$109:$G$234,3)</f>
        <v>16.523</v>
      </c>
      <c r="AT58" s="84">
        <f t="shared" si="347"/>
        <v>16.8947675</v>
      </c>
      <c r="AU58" s="94" t="str">
        <f t="shared" si="537"/>
        <v>#REF!</v>
      </c>
      <c r="AV58" s="94">
        <f t="shared" ref="AV58:AV60" si="840">IF($E$9=0,$AS58*$W58,IF($E$9=1,$AS58*$AC58*$AD58,"error some place"))</f>
        <v>5948.28</v>
      </c>
      <c r="AW58" s="94">
        <f t="shared" si="539"/>
        <v>6082.1163</v>
      </c>
      <c r="AX58" s="94">
        <f t="shared" si="253"/>
        <v>0</v>
      </c>
      <c r="AY58" s="94">
        <f t="shared" si="788"/>
        <v>0</v>
      </c>
      <c r="AZ58" s="94">
        <f t="shared" si="255"/>
        <v>0</v>
      </c>
      <c r="BA58" s="91">
        <f t="shared" si="789"/>
        <v>0</v>
      </c>
      <c r="BB58" s="91">
        <f t="shared" ref="BB58:BC58" si="823">$W58*E$82*$AJ58</f>
        <v>0</v>
      </c>
      <c r="BC58" s="91">
        <f t="shared" si="823"/>
        <v>0</v>
      </c>
      <c r="BD58" s="91" t="str">
        <f t="shared" ref="BD58:BF58" si="824">IF(AU58&gt;=D$43,D$43/1000*D$42*$AE58,IF(MOD(AU58,1000)&gt;0.1,$AE58*D$42*(ABS(AU58/1000)+1),$AE58*D$42*ABS(AU58/1000)))</f>
        <v>#REF!</v>
      </c>
      <c r="BE58" s="91">
        <f t="shared" si="824"/>
        <v>0</v>
      </c>
      <c r="BF58" s="91">
        <f t="shared" si="824"/>
        <v>0</v>
      </c>
      <c r="BG58" s="91" t="str">
        <f t="shared" si="542"/>
        <v>#REF!</v>
      </c>
      <c r="BH58" s="91">
        <f t="shared" si="543"/>
        <v>368.79336</v>
      </c>
      <c r="BI58" s="91">
        <f t="shared" si="544"/>
        <v>377.0912106</v>
      </c>
      <c r="BJ58" s="91" t="str">
        <f t="shared" si="545"/>
        <v>#REF!</v>
      </c>
      <c r="BK58" s="91">
        <f t="shared" si="580"/>
        <v>364.926978</v>
      </c>
      <c r="BL58" s="91" t="str">
        <f t="shared" ref="BL58:BN58" si="825">$AF58*AU58*D$85</f>
        <v>#REF!</v>
      </c>
      <c r="BM58" s="91">
        <f t="shared" si="825"/>
        <v>86.25006</v>
      </c>
      <c r="BN58" s="91">
        <f t="shared" si="825"/>
        <v>88.19068635</v>
      </c>
      <c r="BO58" s="210">
        <f t="shared" si="794"/>
        <v>35.68968</v>
      </c>
      <c r="BP58" s="95">
        <f t="shared" si="548"/>
        <v>36.4926978</v>
      </c>
      <c r="BQ58" s="91" t="str">
        <f t="shared" si="357"/>
        <v>#REF!</v>
      </c>
      <c r="BR58" s="91">
        <f t="shared" si="54"/>
        <v>490.7331</v>
      </c>
      <c r="BS58" s="91">
        <f t="shared" si="358"/>
        <v>866.7015728</v>
      </c>
      <c r="BT58" s="91">
        <f t="shared" ref="BT58:BV58" si="826">IF($AG58=0,0,IF($AG58=1,D$48*AU58,IF($AG58=2,AU58*D$54,"Error in col x")))</f>
        <v>0</v>
      </c>
      <c r="BU58" s="91">
        <f t="shared" si="826"/>
        <v>0</v>
      </c>
      <c r="BV58" s="91">
        <f t="shared" si="826"/>
        <v>0</v>
      </c>
      <c r="BW58" s="91" t="str">
        <f t="shared" ref="BW58:BY58" si="827">SUM(BQ58,BT58)</f>
        <v>#REF!</v>
      </c>
      <c r="BX58" s="91">
        <f t="shared" si="827"/>
        <v>490.7331</v>
      </c>
      <c r="BY58" s="91">
        <f t="shared" si="827"/>
        <v>866.7015728</v>
      </c>
      <c r="BZ58" s="14"/>
      <c r="CA58" s="44" t="str">
        <f t="shared" ref="CA58:CB58" si="828">SUM(AU58,BW58)</f>
        <v>#REF!</v>
      </c>
      <c r="CB58" s="44">
        <f t="shared" si="828"/>
        <v>6439.0131</v>
      </c>
      <c r="CC58" s="69">
        <f t="shared" si="59"/>
        <v>90201180</v>
      </c>
      <c r="CD58" s="69">
        <f t="shared" si="60"/>
        <v>90202080</v>
      </c>
      <c r="CE58" s="69">
        <f t="shared" si="430"/>
        <v>90202380</v>
      </c>
      <c r="CF58" s="75">
        <f t="shared" ref="CF58:CM58" si="829">IF($CC58=CF$5,$AU58,0)</f>
        <v>0</v>
      </c>
      <c r="CG58" s="75">
        <f t="shared" si="829"/>
        <v>0</v>
      </c>
      <c r="CH58" s="75">
        <f t="shared" si="829"/>
        <v>0</v>
      </c>
      <c r="CI58" s="75">
        <f t="shared" si="829"/>
        <v>0</v>
      </c>
      <c r="CJ58" s="75">
        <f t="shared" si="829"/>
        <v>0</v>
      </c>
      <c r="CK58" s="75" t="str">
        <f t="shared" si="829"/>
        <v>#REF!</v>
      </c>
      <c r="CL58" s="75">
        <f t="shared" si="829"/>
        <v>0</v>
      </c>
      <c r="CM58" s="75">
        <f t="shared" si="829"/>
        <v>0</v>
      </c>
      <c r="CN58" s="75">
        <f t="shared" ref="CN58:CU58" si="830">IF($CC58=CN$5,$AV58,0)</f>
        <v>0</v>
      </c>
      <c r="CO58" s="75">
        <f t="shared" si="830"/>
        <v>0</v>
      </c>
      <c r="CP58" s="75">
        <f t="shared" si="830"/>
        <v>0</v>
      </c>
      <c r="CQ58" s="75">
        <f t="shared" si="830"/>
        <v>0</v>
      </c>
      <c r="CR58" s="75">
        <f t="shared" si="830"/>
        <v>0</v>
      </c>
      <c r="CS58" s="75">
        <f t="shared" si="830"/>
        <v>5948.28</v>
      </c>
      <c r="CT58" s="75">
        <f t="shared" si="830"/>
        <v>0</v>
      </c>
      <c r="CU58" s="75">
        <f t="shared" si="830"/>
        <v>0</v>
      </c>
      <c r="CV58" s="75">
        <f t="shared" ref="CV58:DC58" si="831">IF($CC58=CV$5,$AW58,0)</f>
        <v>0</v>
      </c>
      <c r="CW58" s="75">
        <f t="shared" si="831"/>
        <v>0</v>
      </c>
      <c r="CX58" s="75">
        <f t="shared" si="831"/>
        <v>0</v>
      </c>
      <c r="CY58" s="75">
        <f t="shared" si="831"/>
        <v>0</v>
      </c>
      <c r="CZ58" s="75">
        <f t="shared" si="831"/>
        <v>0</v>
      </c>
      <c r="DA58" s="75">
        <f t="shared" si="831"/>
        <v>6082.1163</v>
      </c>
      <c r="DB58" s="75">
        <f t="shared" si="831"/>
        <v>0</v>
      </c>
      <c r="DC58" s="75">
        <f t="shared" si="831"/>
        <v>0</v>
      </c>
      <c r="DD58" s="75">
        <f t="shared" ref="DD58:DI58" si="832">IF($CD58=DD$5,$BQ58,0)</f>
        <v>0</v>
      </c>
      <c r="DE58" s="75">
        <f t="shared" si="832"/>
        <v>0</v>
      </c>
      <c r="DF58" s="75">
        <f t="shared" si="832"/>
        <v>0</v>
      </c>
      <c r="DG58" s="75">
        <f t="shared" si="832"/>
        <v>0</v>
      </c>
      <c r="DH58" s="75">
        <f t="shared" si="832"/>
        <v>0</v>
      </c>
      <c r="DI58" s="75" t="str">
        <f t="shared" si="832"/>
        <v>#REF!</v>
      </c>
      <c r="DJ58" s="75">
        <f t="shared" ref="DJ58:DO58" si="833">IF($CE58=DJ$5,$BT58,0)</f>
        <v>0</v>
      </c>
      <c r="DK58" s="75">
        <f t="shared" si="833"/>
        <v>0</v>
      </c>
      <c r="DL58" s="75">
        <f t="shared" si="833"/>
        <v>0</v>
      </c>
      <c r="DM58" s="75">
        <f t="shared" si="833"/>
        <v>0</v>
      </c>
      <c r="DN58" s="75">
        <f t="shared" si="833"/>
        <v>0</v>
      </c>
      <c r="DO58" s="75">
        <f t="shared" si="833"/>
        <v>0</v>
      </c>
      <c r="DP58" s="75">
        <f t="shared" ref="DP58:DU58" si="834">IF($CD58=DP$5,$BR58,0)</f>
        <v>0</v>
      </c>
      <c r="DQ58" s="75">
        <f t="shared" si="834"/>
        <v>0</v>
      </c>
      <c r="DR58" s="75">
        <f t="shared" si="834"/>
        <v>0</v>
      </c>
      <c r="DS58" s="75">
        <f t="shared" si="834"/>
        <v>0</v>
      </c>
      <c r="DT58" s="75">
        <f t="shared" si="834"/>
        <v>0</v>
      </c>
      <c r="DU58" s="75">
        <f t="shared" si="834"/>
        <v>490.7331</v>
      </c>
      <c r="DV58" s="75">
        <f t="shared" ref="DV58:EA58" si="835">IF($CE58=DV$5,$BU58,0)</f>
        <v>0</v>
      </c>
      <c r="DW58" s="75">
        <f t="shared" si="835"/>
        <v>0</v>
      </c>
      <c r="DX58" s="75">
        <f t="shared" si="835"/>
        <v>0</v>
      </c>
      <c r="DY58" s="75">
        <f t="shared" si="835"/>
        <v>0</v>
      </c>
      <c r="DZ58" s="75">
        <f t="shared" si="835"/>
        <v>0</v>
      </c>
      <c r="EA58" s="75">
        <f t="shared" si="835"/>
        <v>0</v>
      </c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</row>
    <row r="59" ht="12.75" customHeight="1">
      <c r="A59" s="18"/>
      <c r="B59" s="126" t="s">
        <v>232</v>
      </c>
      <c r="C59" s="18"/>
      <c r="D59" s="42">
        <v>7629.12</v>
      </c>
      <c r="E59" s="42">
        <f t="shared" ref="E59:F59" si="836">SUM(D59*E58+D59)</f>
        <v>8163.1584</v>
      </c>
      <c r="F59" s="42">
        <f t="shared" si="836"/>
        <v>8816.211072</v>
      </c>
      <c r="G59" s="113"/>
      <c r="H59" s="113"/>
      <c r="I59" s="126" t="s">
        <v>232</v>
      </c>
      <c r="J59" s="18"/>
      <c r="K59" s="42">
        <v>7629.12</v>
      </c>
      <c r="L59" s="42">
        <f t="shared" ref="L59:M59" si="837">SUM(K59*L58+K59)</f>
        <v>8163.1584</v>
      </c>
      <c r="M59" s="42">
        <f t="shared" si="837"/>
        <v>8816.211072</v>
      </c>
      <c r="N59" s="18"/>
      <c r="O59" s="113"/>
      <c r="P59" s="113"/>
      <c r="Q59" s="140" t="s">
        <v>228</v>
      </c>
      <c r="R59" s="28">
        <v>9020.0</v>
      </c>
      <c r="S59" s="28">
        <v>1.0</v>
      </c>
      <c r="T59" s="128">
        <v>180.0</v>
      </c>
      <c r="U59" s="70" t="s">
        <v>233</v>
      </c>
      <c r="V59" s="70" t="s">
        <v>234</v>
      </c>
      <c r="W59" s="71">
        <v>0.0</v>
      </c>
      <c r="X59" s="90"/>
      <c r="Y59" s="77"/>
      <c r="Z59" s="77"/>
      <c r="AA59" s="36">
        <v>117.0</v>
      </c>
      <c r="AB59" s="36">
        <v>117.0</v>
      </c>
      <c r="AC59" s="211">
        <v>20.0</v>
      </c>
      <c r="AD59" s="92">
        <v>37.0</v>
      </c>
      <c r="AE59" s="28">
        <v>0.0</v>
      </c>
      <c r="AF59" s="28">
        <v>1.0</v>
      </c>
      <c r="AG59" s="28">
        <v>0.0</v>
      </c>
      <c r="AH59" s="28">
        <v>1.0</v>
      </c>
      <c r="AI59" s="28">
        <v>0.0</v>
      </c>
      <c r="AJ59" s="28">
        <v>0.0</v>
      </c>
      <c r="AK59" s="3"/>
      <c r="AL59" s="40"/>
      <c r="AM59" s="28"/>
      <c r="AN59" s="3"/>
      <c r="AO59" s="84" t="str">
        <f t="shared" si="344"/>
        <v>#REF!</v>
      </c>
      <c r="AP59" s="85" t="str">
        <f t="shared" ref="AP59:AQ59" si="838">AV59-AU59</f>
        <v>#REF!</v>
      </c>
      <c r="AQ59" s="85">
        <f t="shared" si="838"/>
        <v>275.10795</v>
      </c>
      <c r="AR59" s="85" t="str">
        <f t="shared" si="346"/>
        <v>#REF!</v>
      </c>
      <c r="AS59" s="84">
        <f t="shared" si="839"/>
        <v>16.523</v>
      </c>
      <c r="AT59" s="84">
        <f t="shared" si="347"/>
        <v>16.8947675</v>
      </c>
      <c r="AU59" s="85" t="str">
        <f t="shared" si="537"/>
        <v>#REF!</v>
      </c>
      <c r="AV59" s="94">
        <f t="shared" si="840"/>
        <v>12227.02</v>
      </c>
      <c r="AW59" s="94">
        <f t="shared" si="539"/>
        <v>12502.12795</v>
      </c>
      <c r="AX59" s="94">
        <f t="shared" si="253"/>
        <v>0</v>
      </c>
      <c r="AY59" s="94">
        <f t="shared" si="788"/>
        <v>0</v>
      </c>
      <c r="AZ59" s="94">
        <f t="shared" si="255"/>
        <v>0</v>
      </c>
      <c r="BA59" s="94">
        <f t="shared" si="789"/>
        <v>0</v>
      </c>
      <c r="BB59" s="91">
        <f t="shared" ref="BB59:BC59" si="841">$W59*E$82*$AJ59</f>
        <v>0</v>
      </c>
      <c r="BC59" s="91">
        <f t="shared" si="841"/>
        <v>0</v>
      </c>
      <c r="BD59" s="91" t="str">
        <f t="shared" ref="BD59:BF59" si="842">IF(AU59&gt;=D$43,D$43/1000*D$42*$AE59,IF(MOD(AU59,1000)&gt;0.1,$AE59*D$42*(ABS(AU59/1000)+1),$AE59*D$42*ABS(AU59/1000)))</f>
        <v>#REF!</v>
      </c>
      <c r="BE59" s="91">
        <f t="shared" si="842"/>
        <v>0</v>
      </c>
      <c r="BF59" s="91">
        <f t="shared" si="842"/>
        <v>0</v>
      </c>
      <c r="BG59" s="91" t="str">
        <f t="shared" si="542"/>
        <v>#REF!</v>
      </c>
      <c r="BH59" s="91">
        <f t="shared" si="543"/>
        <v>758.07524</v>
      </c>
      <c r="BI59" s="91">
        <f t="shared" si="544"/>
        <v>775.1319329</v>
      </c>
      <c r="BJ59" s="91" t="str">
        <f t="shared" si="545"/>
        <v>#REF!</v>
      </c>
      <c r="BK59" s="91">
        <f t="shared" si="580"/>
        <v>750.127677</v>
      </c>
      <c r="BL59" s="91" t="str">
        <f t="shared" ref="BL59:BN59" si="843">$AF59*AU59*D$85</f>
        <v>#REF!</v>
      </c>
      <c r="BM59" s="91">
        <f t="shared" si="843"/>
        <v>177.29179</v>
      </c>
      <c r="BN59" s="91">
        <f t="shared" si="843"/>
        <v>181.2808553</v>
      </c>
      <c r="BO59" s="91">
        <f t="shared" si="794"/>
        <v>72</v>
      </c>
      <c r="BP59" s="91">
        <f t="shared" si="548"/>
        <v>72</v>
      </c>
      <c r="BQ59" s="91" t="str">
        <f t="shared" si="357"/>
        <v>#REF!</v>
      </c>
      <c r="BR59" s="91">
        <f t="shared" si="54"/>
        <v>1007.36703</v>
      </c>
      <c r="BS59" s="91">
        <f t="shared" si="358"/>
        <v>1778.540465</v>
      </c>
      <c r="BT59" s="91">
        <f t="shared" ref="BT59:BV59" si="844">IF($AG59=0,0,IF($AG59=1,D$48*AU59,IF($AG59=2,AU59*D$54,"Error in col x")))</f>
        <v>0</v>
      </c>
      <c r="BU59" s="91">
        <f t="shared" si="844"/>
        <v>0</v>
      </c>
      <c r="BV59" s="91">
        <f t="shared" si="844"/>
        <v>0</v>
      </c>
      <c r="BW59" s="91" t="str">
        <f t="shared" ref="BW59:BY59" si="845">SUM(BQ59,BT59)</f>
        <v>#REF!</v>
      </c>
      <c r="BX59" s="91">
        <f t="shared" si="845"/>
        <v>1007.36703</v>
      </c>
      <c r="BY59" s="91">
        <f t="shared" si="845"/>
        <v>1778.540465</v>
      </c>
      <c r="BZ59" s="14"/>
      <c r="CA59" s="44" t="str">
        <f t="shared" ref="CA59:CB59" si="846">SUM(AU59,BW59)</f>
        <v>#REF!</v>
      </c>
      <c r="CB59" s="44">
        <f t="shared" si="846"/>
        <v>13234.38703</v>
      </c>
      <c r="CC59" s="69">
        <f t="shared" si="59"/>
        <v>90201180</v>
      </c>
      <c r="CD59" s="69">
        <f t="shared" si="60"/>
        <v>90202080</v>
      </c>
      <c r="CE59" s="69">
        <f t="shared" si="430"/>
        <v>90202380</v>
      </c>
      <c r="CF59" s="18">
        <f t="shared" ref="CF59:CM59" si="847">IF($CC59=CF$5,$AU59,0)</f>
        <v>0</v>
      </c>
      <c r="CG59" s="18">
        <f t="shared" si="847"/>
        <v>0</v>
      </c>
      <c r="CH59" s="18">
        <f t="shared" si="847"/>
        <v>0</v>
      </c>
      <c r="CI59" s="18">
        <f t="shared" si="847"/>
        <v>0</v>
      </c>
      <c r="CJ59" s="18">
        <f t="shared" si="847"/>
        <v>0</v>
      </c>
      <c r="CK59" s="212" t="str">
        <f t="shared" si="847"/>
        <v>#REF!</v>
      </c>
      <c r="CL59" s="18">
        <f t="shared" si="847"/>
        <v>0</v>
      </c>
      <c r="CM59" s="75">
        <f t="shared" si="847"/>
        <v>0</v>
      </c>
      <c r="CN59" s="18">
        <f t="shared" ref="CN59:CU59" si="848">IF($CC59=CN$5,$AV59,0)</f>
        <v>0</v>
      </c>
      <c r="CO59" s="18">
        <f t="shared" si="848"/>
        <v>0</v>
      </c>
      <c r="CP59" s="18">
        <f t="shared" si="848"/>
        <v>0</v>
      </c>
      <c r="CQ59" s="18">
        <f t="shared" si="848"/>
        <v>0</v>
      </c>
      <c r="CR59" s="18">
        <f t="shared" si="848"/>
        <v>0</v>
      </c>
      <c r="CS59" s="91">
        <f t="shared" si="848"/>
        <v>12227.02</v>
      </c>
      <c r="CT59" s="18">
        <f t="shared" si="848"/>
        <v>0</v>
      </c>
      <c r="CU59" s="75">
        <f t="shared" si="848"/>
        <v>0</v>
      </c>
      <c r="CV59" s="18">
        <f t="shared" ref="CV59:DC59" si="849">IF($CC59=CV$5,$AW59,0)</f>
        <v>0</v>
      </c>
      <c r="CW59" s="18">
        <f t="shared" si="849"/>
        <v>0</v>
      </c>
      <c r="CX59" s="18">
        <f t="shared" si="849"/>
        <v>0</v>
      </c>
      <c r="CY59" s="18">
        <f t="shared" si="849"/>
        <v>0</v>
      </c>
      <c r="CZ59" s="18">
        <f t="shared" si="849"/>
        <v>0</v>
      </c>
      <c r="DA59" s="91">
        <f t="shared" si="849"/>
        <v>12502.12795</v>
      </c>
      <c r="DB59" s="18">
        <f t="shared" si="849"/>
        <v>0</v>
      </c>
      <c r="DC59" s="75">
        <f t="shared" si="849"/>
        <v>0</v>
      </c>
      <c r="DD59" s="18">
        <f t="shared" ref="DD59:DI59" si="850">IF($CD59=DD$5,$BQ59,0)</f>
        <v>0</v>
      </c>
      <c r="DE59" s="18">
        <f t="shared" si="850"/>
        <v>0</v>
      </c>
      <c r="DF59" s="18">
        <f t="shared" si="850"/>
        <v>0</v>
      </c>
      <c r="DG59" s="18">
        <f t="shared" si="850"/>
        <v>0</v>
      </c>
      <c r="DH59" s="18">
        <f t="shared" si="850"/>
        <v>0</v>
      </c>
      <c r="DI59" s="75" t="str">
        <f t="shared" si="850"/>
        <v>#REF!</v>
      </c>
      <c r="DJ59" s="18">
        <f t="shared" ref="DJ59:DO59" si="851">IF($CE59=DJ$5,$BT59,0)</f>
        <v>0</v>
      </c>
      <c r="DK59" s="18">
        <f t="shared" si="851"/>
        <v>0</v>
      </c>
      <c r="DL59" s="18">
        <f t="shared" si="851"/>
        <v>0</v>
      </c>
      <c r="DM59" s="18">
        <f t="shared" si="851"/>
        <v>0</v>
      </c>
      <c r="DN59" s="18">
        <f t="shared" si="851"/>
        <v>0</v>
      </c>
      <c r="DO59" s="91">
        <f t="shared" si="851"/>
        <v>0</v>
      </c>
      <c r="DP59" s="213">
        <f t="shared" ref="DP59:DU59" si="852">IF($CD59=DP$5,$BR59,0)</f>
        <v>0</v>
      </c>
      <c r="DQ59" s="213">
        <f t="shared" si="852"/>
        <v>0</v>
      </c>
      <c r="DR59" s="213">
        <f t="shared" si="852"/>
        <v>0</v>
      </c>
      <c r="DS59" s="213">
        <f t="shared" si="852"/>
        <v>0</v>
      </c>
      <c r="DT59" s="213">
        <f t="shared" si="852"/>
        <v>0</v>
      </c>
      <c r="DU59" s="213">
        <f t="shared" si="852"/>
        <v>1007.36703</v>
      </c>
      <c r="DV59" s="18">
        <f t="shared" ref="DV59:EA59" si="853">IF($CE59=DV$5,$BU59,0)</f>
        <v>0</v>
      </c>
      <c r="DW59" s="18">
        <f t="shared" si="853"/>
        <v>0</v>
      </c>
      <c r="DX59" s="18">
        <f t="shared" si="853"/>
        <v>0</v>
      </c>
      <c r="DY59" s="18">
        <f t="shared" si="853"/>
        <v>0</v>
      </c>
      <c r="DZ59" s="18">
        <f t="shared" si="853"/>
        <v>0</v>
      </c>
      <c r="EA59" s="91">
        <f t="shared" si="853"/>
        <v>0</v>
      </c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</row>
    <row r="60" ht="27.75" customHeight="1">
      <c r="A60" s="18"/>
      <c r="B60" s="18" t="s">
        <v>235</v>
      </c>
      <c r="C60" s="18"/>
      <c r="D60" s="214">
        <v>0.88</v>
      </c>
      <c r="E60" s="214">
        <v>0.86</v>
      </c>
      <c r="F60" s="214">
        <v>0.86</v>
      </c>
      <c r="G60" s="113"/>
      <c r="H60" s="113"/>
      <c r="I60" s="18" t="s">
        <v>235</v>
      </c>
      <c r="J60" s="18"/>
      <c r="K60" s="214">
        <v>0.88</v>
      </c>
      <c r="L60" s="214">
        <v>0.86</v>
      </c>
      <c r="M60" s="214">
        <v>0.86</v>
      </c>
      <c r="N60" s="18"/>
      <c r="O60" s="113"/>
      <c r="P60" s="215" t="s">
        <v>131</v>
      </c>
      <c r="Q60" s="131" t="s">
        <v>236</v>
      </c>
      <c r="R60" s="109">
        <v>9003.0</v>
      </c>
      <c r="S60" s="109">
        <v>1.0</v>
      </c>
      <c r="T60" s="109">
        <v>180.0</v>
      </c>
      <c r="U60" s="106" t="s">
        <v>115</v>
      </c>
      <c r="V60" s="106"/>
      <c r="W60" s="134">
        <v>0.5</v>
      </c>
      <c r="X60" s="165"/>
      <c r="Y60" s="136"/>
      <c r="Z60" s="136"/>
      <c r="AA60" s="211">
        <v>31.0</v>
      </c>
      <c r="AB60" s="211"/>
      <c r="AC60" s="211">
        <v>20.0</v>
      </c>
      <c r="AD60" s="137">
        <v>52.0</v>
      </c>
      <c r="AE60" s="109">
        <v>1.0</v>
      </c>
      <c r="AF60" s="109">
        <v>1.0</v>
      </c>
      <c r="AG60" s="109">
        <v>1.0</v>
      </c>
      <c r="AH60" s="109">
        <v>1.0</v>
      </c>
      <c r="AI60" s="109">
        <v>1.0</v>
      </c>
      <c r="AJ60" s="109">
        <v>1.0</v>
      </c>
      <c r="AK60" s="3"/>
      <c r="AL60" s="18"/>
      <c r="AM60" s="28"/>
      <c r="AN60" s="3"/>
      <c r="AO60" s="84"/>
      <c r="AP60" s="85"/>
      <c r="AQ60" s="85"/>
      <c r="AR60" s="85"/>
      <c r="AS60" s="84">
        <f t="shared" si="839"/>
        <v>17.617675</v>
      </c>
      <c r="AT60" s="84"/>
      <c r="AU60" s="94"/>
      <c r="AV60" s="94">
        <f t="shared" si="840"/>
        <v>18322.382</v>
      </c>
      <c r="AW60" s="94"/>
      <c r="AX60" s="94">
        <f t="shared" si="253"/>
        <v>3356.8128</v>
      </c>
      <c r="AY60" s="94">
        <f t="shared" si="788"/>
        <v>3510.158112</v>
      </c>
      <c r="AZ60" s="94">
        <f t="shared" si="255"/>
        <v>3790.970761</v>
      </c>
      <c r="BA60" s="91">
        <f t="shared" si="789"/>
        <v>125</v>
      </c>
      <c r="BB60" s="91">
        <f t="shared" ref="BB60:BC60" si="854">$W60*E$82*$AJ60</f>
        <v>125</v>
      </c>
      <c r="BC60" s="91">
        <f t="shared" si="854"/>
        <v>125</v>
      </c>
      <c r="BD60" s="91">
        <f t="shared" ref="BD60:BF60" si="855">IF(AU60&gt;=D$43,D$43/1000*D$42*$AE60,IF(MOD(AU60,1000)&gt;0.1,$AE60*D$42*(ABS(AU60/1000)+1),$AE60*D$42*ABS(AU60/1000)))</f>
        <v>0</v>
      </c>
      <c r="BE60" s="91">
        <f t="shared" si="855"/>
        <v>105.5002057</v>
      </c>
      <c r="BF60" s="91">
        <f t="shared" si="855"/>
        <v>0</v>
      </c>
      <c r="BG60" s="91">
        <f t="shared" si="542"/>
        <v>0</v>
      </c>
      <c r="BH60" s="91">
        <f t="shared" si="543"/>
        <v>1135.987684</v>
      </c>
      <c r="BI60" s="91">
        <f t="shared" si="544"/>
        <v>0</v>
      </c>
      <c r="BJ60" s="91">
        <f t="shared" si="545"/>
        <v>0</v>
      </c>
      <c r="BK60" s="91">
        <f t="shared" si="580"/>
        <v>0</v>
      </c>
      <c r="BL60" s="91">
        <f t="shared" ref="BL60:BN60" si="856">$AF60*AU60*D$85</f>
        <v>0</v>
      </c>
      <c r="BM60" s="91">
        <f t="shared" si="856"/>
        <v>265.674539</v>
      </c>
      <c r="BN60" s="91">
        <f t="shared" si="856"/>
        <v>0</v>
      </c>
      <c r="BO60" s="91">
        <f t="shared" si="794"/>
        <v>72</v>
      </c>
      <c r="BP60" s="91">
        <f t="shared" si="548"/>
        <v>0</v>
      </c>
      <c r="BQ60" s="91" t="str">
        <f t="shared" si="357"/>
        <v>#REF!</v>
      </c>
      <c r="BR60" s="91">
        <f t="shared" si="54"/>
        <v>5214.320541</v>
      </c>
      <c r="BS60" s="91">
        <f t="shared" si="358"/>
        <v>3915.970761</v>
      </c>
      <c r="BT60" s="91">
        <f t="shared" ref="BT60:BV60" si="857">IF($AG60=0,0,IF($AG60=1,D$48*AU60,IF($AG60=2,AU60*D$54,"Error in col x")))</f>
        <v>0</v>
      </c>
      <c r="BU60" s="91">
        <f t="shared" si="857"/>
        <v>1282.56674</v>
      </c>
      <c r="BV60" s="91">
        <f t="shared" si="857"/>
        <v>0</v>
      </c>
      <c r="BW60" s="91" t="str">
        <f t="shared" ref="BW60:BX60" si="858">SUM(BQ60,BT60)</f>
        <v>#REF!</v>
      </c>
      <c r="BX60" s="91">
        <f t="shared" si="858"/>
        <v>6496.887281</v>
      </c>
      <c r="BY60" s="91"/>
      <c r="BZ60" s="14"/>
      <c r="CA60" s="44" t="str">
        <f t="shared" ref="CA60:CB60" si="859">SUM(AU60,BW60)</f>
        <v>#REF!</v>
      </c>
      <c r="CB60" s="44">
        <f t="shared" si="859"/>
        <v>24819.26928</v>
      </c>
      <c r="CC60" s="18">
        <f t="shared" si="59"/>
        <v>90031180</v>
      </c>
      <c r="CD60" s="18">
        <f t="shared" si="60"/>
        <v>90032080</v>
      </c>
      <c r="CE60" s="18">
        <f t="shared" si="430"/>
        <v>90032380</v>
      </c>
      <c r="CF60" s="18"/>
      <c r="CG60" s="18"/>
      <c r="CH60" s="18"/>
      <c r="CI60" s="18"/>
      <c r="CJ60" s="18"/>
      <c r="CK60" s="18"/>
      <c r="CL60" s="18"/>
      <c r="CM60" s="75">
        <f t="shared" ref="CM60:CM64" si="871">IF($CC60=CM$5,$AU60,0)</f>
        <v>0</v>
      </c>
      <c r="CN60" s="213">
        <f t="shared" ref="CN60:CU60" si="860">IF($CC60=CN$5,$AV60,0)</f>
        <v>0</v>
      </c>
      <c r="CO60" s="213">
        <f t="shared" si="860"/>
        <v>0</v>
      </c>
      <c r="CP60" s="213">
        <f t="shared" si="860"/>
        <v>0</v>
      </c>
      <c r="CQ60" s="213">
        <f t="shared" si="860"/>
        <v>18322.382</v>
      </c>
      <c r="CR60" s="213">
        <f t="shared" si="860"/>
        <v>0</v>
      </c>
      <c r="CS60" s="213">
        <f t="shared" si="860"/>
        <v>0</v>
      </c>
      <c r="CT60" s="213">
        <f t="shared" si="860"/>
        <v>0</v>
      </c>
      <c r="CU60" s="213">
        <f t="shared" si="860"/>
        <v>0</v>
      </c>
      <c r="CV60" s="213"/>
      <c r="CW60" s="213"/>
      <c r="CX60" s="213"/>
      <c r="CY60" s="213"/>
      <c r="CZ60" s="213"/>
      <c r="DA60" s="213"/>
      <c r="DB60" s="213"/>
      <c r="DC60" s="213">
        <f t="shared" ref="DC60:DC76" si="873">IF($CC60=DC$5,$AW60,0)</f>
        <v>0</v>
      </c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>
        <f t="shared" ref="DP60:DU60" si="861">IF($CD60=DP$5,$BR60,0)</f>
        <v>0</v>
      </c>
      <c r="DQ60" s="213">
        <f t="shared" si="861"/>
        <v>0</v>
      </c>
      <c r="DR60" s="213">
        <f t="shared" si="861"/>
        <v>0</v>
      </c>
      <c r="DS60" s="213">
        <f t="shared" si="861"/>
        <v>5214.320541</v>
      </c>
      <c r="DT60" s="213">
        <f t="shared" si="861"/>
        <v>0</v>
      </c>
      <c r="DU60" s="213">
        <f t="shared" si="861"/>
        <v>0</v>
      </c>
      <c r="DV60" s="213">
        <f t="shared" ref="DV60:EA60" si="862">IF($CE60=DV$5,$BU60,0)</f>
        <v>0</v>
      </c>
      <c r="DW60" s="213">
        <f t="shared" si="862"/>
        <v>0</v>
      </c>
      <c r="DX60" s="213">
        <f t="shared" si="862"/>
        <v>0</v>
      </c>
      <c r="DY60" s="213">
        <f t="shared" si="862"/>
        <v>1282.56674</v>
      </c>
      <c r="DZ60" s="213">
        <f t="shared" si="862"/>
        <v>0</v>
      </c>
      <c r="EA60" s="213">
        <f t="shared" si="862"/>
        <v>0</v>
      </c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</row>
    <row r="61" ht="14.25" customHeight="1">
      <c r="A61" s="18"/>
      <c r="B61" s="18" t="s">
        <v>235</v>
      </c>
      <c r="C61" s="18"/>
      <c r="D61" s="42">
        <f t="shared" ref="D61:F61" si="863">D60*D59</f>
        <v>6713.6256</v>
      </c>
      <c r="E61" s="42">
        <f t="shared" si="863"/>
        <v>7020.316224</v>
      </c>
      <c r="F61" s="42">
        <f t="shared" si="863"/>
        <v>7581.941522</v>
      </c>
      <c r="G61" s="18"/>
      <c r="H61" s="18"/>
      <c r="I61" s="18" t="s">
        <v>235</v>
      </c>
      <c r="J61" s="18"/>
      <c r="K61" s="42">
        <f t="shared" ref="K61:M61" si="864">K60*K59</f>
        <v>6713.6256</v>
      </c>
      <c r="L61" s="42">
        <f t="shared" si="864"/>
        <v>7020.316224</v>
      </c>
      <c r="M61" s="42">
        <f t="shared" si="864"/>
        <v>7581.941522</v>
      </c>
      <c r="N61" s="18"/>
      <c r="O61" s="18"/>
      <c r="P61" s="215"/>
      <c r="Q61" s="170" t="s">
        <v>156</v>
      </c>
      <c r="R61" s="109">
        <v>9005.0</v>
      </c>
      <c r="S61" s="109">
        <v>1.0</v>
      </c>
      <c r="T61" s="109">
        <v>180.0</v>
      </c>
      <c r="U61" s="133" t="s">
        <v>127</v>
      </c>
      <c r="V61" s="106"/>
      <c r="W61" s="134"/>
      <c r="X61" s="165"/>
      <c r="Y61" s="136"/>
      <c r="Z61" s="136"/>
      <c r="AA61" s="211"/>
      <c r="AB61" s="211"/>
      <c r="AC61" s="211"/>
      <c r="AD61" s="200"/>
      <c r="AE61" s="109"/>
      <c r="AF61" s="144">
        <v>1.0</v>
      </c>
      <c r="AG61" s="144">
        <v>1.0</v>
      </c>
      <c r="AH61" s="144">
        <v>1.0</v>
      </c>
      <c r="AI61" s="109"/>
      <c r="AJ61" s="109"/>
      <c r="AK61" s="3"/>
      <c r="AL61" s="18"/>
      <c r="AM61" s="28"/>
      <c r="AN61" s="3"/>
      <c r="AO61" s="84"/>
      <c r="AP61" s="85"/>
      <c r="AQ61" s="85"/>
      <c r="AR61" s="85"/>
      <c r="AS61" s="84"/>
      <c r="AT61" s="84"/>
      <c r="AU61" s="94"/>
      <c r="AV61" s="147">
        <v>1500.0</v>
      </c>
      <c r="AW61" s="94"/>
      <c r="AX61" s="94"/>
      <c r="AY61" s="203">
        <v>0.0</v>
      </c>
      <c r="AZ61" s="94"/>
      <c r="BA61" s="91"/>
      <c r="BB61" s="91">
        <f t="shared" ref="BB61:BC61" si="865">$W61*E$82*$AJ61</f>
        <v>0</v>
      </c>
      <c r="BC61" s="91">
        <f t="shared" si="865"/>
        <v>0</v>
      </c>
      <c r="BD61" s="91">
        <f t="shared" ref="BD61:BF61" si="866">IF(AU61&gt;=D$43,D$43/1000*D$42*$AE61,IF(MOD(AU61,1000)&gt;0.1,$AE61*D$42*(ABS(AU61/1000)+1),$AE61*D$42*ABS(AU61/1000)))</f>
        <v>0</v>
      </c>
      <c r="BE61" s="91">
        <f t="shared" si="866"/>
        <v>0</v>
      </c>
      <c r="BF61" s="91">
        <f t="shared" si="866"/>
        <v>0</v>
      </c>
      <c r="BG61" s="91">
        <f t="shared" si="542"/>
        <v>0</v>
      </c>
      <c r="BH61" s="91">
        <f t="shared" si="543"/>
        <v>93</v>
      </c>
      <c r="BI61" s="91">
        <f t="shared" si="544"/>
        <v>0</v>
      </c>
      <c r="BJ61" s="91">
        <f t="shared" si="545"/>
        <v>0</v>
      </c>
      <c r="BK61" s="91">
        <f t="shared" si="580"/>
        <v>0</v>
      </c>
      <c r="BL61" s="91">
        <f t="shared" ref="BL61:BN61" si="867">$AF61*AU61*D$85</f>
        <v>0</v>
      </c>
      <c r="BM61" s="91">
        <f t="shared" si="867"/>
        <v>21.75</v>
      </c>
      <c r="BN61" s="91">
        <f t="shared" si="867"/>
        <v>0</v>
      </c>
      <c r="BO61" s="216">
        <v>0.0</v>
      </c>
      <c r="BP61" s="91">
        <f t="shared" si="548"/>
        <v>0</v>
      </c>
      <c r="BQ61" s="91" t="str">
        <f t="shared" si="357"/>
        <v>#REF!</v>
      </c>
      <c r="BR61" s="91">
        <f t="shared" si="54"/>
        <v>114.75</v>
      </c>
      <c r="BS61" s="91">
        <f t="shared" si="358"/>
        <v>0</v>
      </c>
      <c r="BT61" s="91">
        <f t="shared" ref="BT61:BV61" si="868">IF($AG61=0,0,IF($AG61=1,D$48*AU61,IF($AG61=2,AU61*D$54,"Error in col x")))</f>
        <v>0</v>
      </c>
      <c r="BU61" s="91">
        <f t="shared" si="868"/>
        <v>105</v>
      </c>
      <c r="BV61" s="91">
        <f t="shared" si="868"/>
        <v>0</v>
      </c>
      <c r="BW61" s="91" t="str">
        <f t="shared" ref="BW61:BX61" si="869">SUM(BQ61,BT61)</f>
        <v>#REF!</v>
      </c>
      <c r="BX61" s="91">
        <f t="shared" si="869"/>
        <v>219.75</v>
      </c>
      <c r="BY61" s="91"/>
      <c r="BZ61" s="14"/>
      <c r="CA61" s="44" t="str">
        <f t="shared" ref="CA61:CB61" si="870">SUM(AU61,BW61)</f>
        <v>#REF!</v>
      </c>
      <c r="CB61" s="44">
        <f t="shared" si="870"/>
        <v>1719.75</v>
      </c>
      <c r="CC61" s="18">
        <f t="shared" si="59"/>
        <v>90051180</v>
      </c>
      <c r="CD61" s="18">
        <f t="shared" si="60"/>
        <v>90052080</v>
      </c>
      <c r="CE61" s="18">
        <f t="shared" si="430"/>
        <v>90052380</v>
      </c>
      <c r="CF61" s="18"/>
      <c r="CG61" s="18"/>
      <c r="CH61" s="18"/>
      <c r="CI61" s="18"/>
      <c r="CJ61" s="18"/>
      <c r="CK61" s="18"/>
      <c r="CL61" s="18"/>
      <c r="CM61" s="75">
        <f t="shared" si="871"/>
        <v>0</v>
      </c>
      <c r="CN61" s="213">
        <f t="shared" ref="CN61:CU61" si="872">IF($CC61=CN$5,$AV61,0)</f>
        <v>0</v>
      </c>
      <c r="CO61" s="213">
        <f t="shared" si="872"/>
        <v>0</v>
      </c>
      <c r="CP61" s="213">
        <f t="shared" si="872"/>
        <v>0</v>
      </c>
      <c r="CQ61" s="213">
        <f t="shared" si="872"/>
        <v>0</v>
      </c>
      <c r="CR61" s="213">
        <f t="shared" si="872"/>
        <v>1500</v>
      </c>
      <c r="CS61" s="213">
        <f t="shared" si="872"/>
        <v>0</v>
      </c>
      <c r="CT61" s="213">
        <f t="shared" si="872"/>
        <v>0</v>
      </c>
      <c r="CU61" s="213">
        <f t="shared" si="872"/>
        <v>0</v>
      </c>
      <c r="CV61" s="213"/>
      <c r="CW61" s="213"/>
      <c r="CX61" s="213"/>
      <c r="CY61" s="213"/>
      <c r="CZ61" s="213"/>
      <c r="DA61" s="213"/>
      <c r="DB61" s="213"/>
      <c r="DC61" s="213">
        <f t="shared" si="873"/>
        <v>0</v>
      </c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>
        <f t="shared" ref="DP61:DU61" si="874">IF($CD61=DP$5,$BR61,0)</f>
        <v>0</v>
      </c>
      <c r="DQ61" s="213">
        <f t="shared" si="874"/>
        <v>0</v>
      </c>
      <c r="DR61" s="213">
        <f t="shared" si="874"/>
        <v>0</v>
      </c>
      <c r="DS61" s="213">
        <f t="shared" si="874"/>
        <v>0</v>
      </c>
      <c r="DT61" s="213">
        <f t="shared" si="874"/>
        <v>114.75</v>
      </c>
      <c r="DU61" s="213">
        <f t="shared" si="874"/>
        <v>0</v>
      </c>
      <c r="DV61" s="213">
        <f t="shared" ref="DV61:EA61" si="875">IF($CE61=DV$5,$BU61,0)</f>
        <v>0</v>
      </c>
      <c r="DW61" s="213">
        <f t="shared" si="875"/>
        <v>0</v>
      </c>
      <c r="DX61" s="213">
        <f t="shared" si="875"/>
        <v>0</v>
      </c>
      <c r="DY61" s="213">
        <f t="shared" si="875"/>
        <v>0</v>
      </c>
      <c r="DZ61" s="213">
        <f t="shared" si="875"/>
        <v>105</v>
      </c>
      <c r="EA61" s="213">
        <f t="shared" si="875"/>
        <v>0</v>
      </c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</row>
    <row r="62" ht="13.5" customHeight="1">
      <c r="A62" s="18"/>
      <c r="B62" s="18"/>
      <c r="C62" s="18"/>
      <c r="D62" s="28"/>
      <c r="E62" s="28"/>
      <c r="F62" s="28"/>
      <c r="G62" s="126"/>
      <c r="H62" s="126"/>
      <c r="I62" s="18"/>
      <c r="J62" s="18"/>
      <c r="K62" s="28"/>
      <c r="L62" s="28"/>
      <c r="M62" s="28"/>
      <c r="N62" s="18"/>
      <c r="O62" s="126"/>
      <c r="P62" s="113"/>
      <c r="Q62" s="170" t="s">
        <v>87</v>
      </c>
      <c r="R62" s="109">
        <v>9003.0</v>
      </c>
      <c r="S62" s="109">
        <v>1.0</v>
      </c>
      <c r="T62" s="109">
        <v>180.0</v>
      </c>
      <c r="U62" s="133" t="s">
        <v>127</v>
      </c>
      <c r="V62" s="106"/>
      <c r="W62" s="134"/>
      <c r="X62" s="165"/>
      <c r="Y62" s="136"/>
      <c r="Z62" s="136"/>
      <c r="AA62" s="211"/>
      <c r="AB62" s="211"/>
      <c r="AC62" s="211"/>
      <c r="AD62" s="200"/>
      <c r="AE62" s="109"/>
      <c r="AF62" s="144">
        <v>1.0</v>
      </c>
      <c r="AG62" s="144">
        <v>1.0</v>
      </c>
      <c r="AH62" s="144">
        <v>1.0</v>
      </c>
      <c r="AI62" s="109"/>
      <c r="AJ62" s="109"/>
      <c r="AK62" s="3"/>
      <c r="AL62" s="18"/>
      <c r="AM62" s="28"/>
      <c r="AN62" s="3"/>
      <c r="AO62" s="84"/>
      <c r="AP62" s="85"/>
      <c r="AQ62" s="85"/>
      <c r="AR62" s="85"/>
      <c r="AS62" s="84"/>
      <c r="AT62" s="84"/>
      <c r="AU62" s="94"/>
      <c r="AV62" s="147">
        <v>1500.0</v>
      </c>
      <c r="AW62" s="94"/>
      <c r="AX62" s="94"/>
      <c r="AY62" s="203">
        <v>0.0</v>
      </c>
      <c r="AZ62" s="94"/>
      <c r="BA62" s="91"/>
      <c r="BB62" s="91">
        <f t="shared" ref="BB62:BC62" si="876">$W62*E$82*$AJ62</f>
        <v>0</v>
      </c>
      <c r="BC62" s="91">
        <f t="shared" si="876"/>
        <v>0</v>
      </c>
      <c r="BD62" s="91">
        <f t="shared" ref="BD62:BF62" si="877">IF(AU62&gt;=D$43,D$43/1000*D$42*$AE62,IF(MOD(AU62,1000)&gt;0.1,$AE62*D$42*(ABS(AU62/1000)+1),$AE62*D$42*ABS(AU62/1000)))</f>
        <v>0</v>
      </c>
      <c r="BE62" s="91">
        <f t="shared" si="877"/>
        <v>0</v>
      </c>
      <c r="BF62" s="91">
        <f t="shared" si="877"/>
        <v>0</v>
      </c>
      <c r="BG62" s="91">
        <f t="shared" si="542"/>
        <v>0</v>
      </c>
      <c r="BH62" s="91">
        <f t="shared" si="543"/>
        <v>93</v>
      </c>
      <c r="BI62" s="91">
        <f t="shared" si="544"/>
        <v>0</v>
      </c>
      <c r="BJ62" s="91">
        <f t="shared" si="545"/>
        <v>0</v>
      </c>
      <c r="BK62" s="91">
        <f t="shared" si="580"/>
        <v>0</v>
      </c>
      <c r="BL62" s="91">
        <f t="shared" ref="BL62:BN62" si="878">$AF62*AU62*D$85</f>
        <v>0</v>
      </c>
      <c r="BM62" s="91">
        <f t="shared" si="878"/>
        <v>21.75</v>
      </c>
      <c r="BN62" s="91">
        <f t="shared" si="878"/>
        <v>0</v>
      </c>
      <c r="BO62" s="216">
        <v>0.0</v>
      </c>
      <c r="BP62" s="91">
        <f t="shared" si="548"/>
        <v>0</v>
      </c>
      <c r="BQ62" s="91" t="str">
        <f t="shared" si="357"/>
        <v>#REF!</v>
      </c>
      <c r="BR62" s="91">
        <f t="shared" si="54"/>
        <v>114.75</v>
      </c>
      <c r="BS62" s="91">
        <f t="shared" si="358"/>
        <v>0</v>
      </c>
      <c r="BT62" s="91">
        <f t="shared" ref="BT62:BV62" si="879">IF($AG62=0,0,IF($AG62=1,D$48*AU62,IF($AG62=2,AU62*D$54,"Error in col x")))</f>
        <v>0</v>
      </c>
      <c r="BU62" s="91">
        <f t="shared" si="879"/>
        <v>105</v>
      </c>
      <c r="BV62" s="91">
        <f t="shared" si="879"/>
        <v>0</v>
      </c>
      <c r="BW62" s="91" t="str">
        <f t="shared" ref="BW62:BX62" si="880">SUM(BQ62,BT62)</f>
        <v>#REF!</v>
      </c>
      <c r="BX62" s="91">
        <f t="shared" si="880"/>
        <v>219.75</v>
      </c>
      <c r="BY62" s="91"/>
      <c r="BZ62" s="14"/>
      <c r="CA62" s="44" t="str">
        <f t="shared" ref="CA62:CB62" si="881">SUM(AU62,BW62)</f>
        <v>#REF!</v>
      </c>
      <c r="CB62" s="44">
        <f t="shared" si="881"/>
        <v>1719.75</v>
      </c>
      <c r="CC62" s="18">
        <f t="shared" si="59"/>
        <v>90031180</v>
      </c>
      <c r="CD62" s="18">
        <f t="shared" si="60"/>
        <v>90032080</v>
      </c>
      <c r="CE62" s="18">
        <f t="shared" si="430"/>
        <v>90032380</v>
      </c>
      <c r="CF62" s="18"/>
      <c r="CG62" s="18"/>
      <c r="CH62" s="18"/>
      <c r="CI62" s="18"/>
      <c r="CJ62" s="18"/>
      <c r="CK62" s="18"/>
      <c r="CL62" s="18"/>
      <c r="CM62" s="75">
        <f t="shared" si="871"/>
        <v>0</v>
      </c>
      <c r="CN62" s="213">
        <f t="shared" ref="CN62:CU62" si="882">IF($CC62=CN$5,$AV62,0)</f>
        <v>0</v>
      </c>
      <c r="CO62" s="213">
        <f t="shared" si="882"/>
        <v>0</v>
      </c>
      <c r="CP62" s="213">
        <f t="shared" si="882"/>
        <v>0</v>
      </c>
      <c r="CQ62" s="213">
        <f t="shared" si="882"/>
        <v>1500</v>
      </c>
      <c r="CR62" s="213">
        <f t="shared" si="882"/>
        <v>0</v>
      </c>
      <c r="CS62" s="213">
        <f t="shared" si="882"/>
        <v>0</v>
      </c>
      <c r="CT62" s="213">
        <f t="shared" si="882"/>
        <v>0</v>
      </c>
      <c r="CU62" s="213">
        <f t="shared" si="882"/>
        <v>0</v>
      </c>
      <c r="CV62" s="213"/>
      <c r="CW62" s="213"/>
      <c r="CX62" s="213"/>
      <c r="CY62" s="213"/>
      <c r="CZ62" s="213"/>
      <c r="DA62" s="213"/>
      <c r="DB62" s="213"/>
      <c r="DC62" s="213">
        <f t="shared" si="873"/>
        <v>0</v>
      </c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>
        <f t="shared" ref="DP62:DU62" si="883">IF($CD62=DP$5,$BR62,0)</f>
        <v>0</v>
      </c>
      <c r="DQ62" s="213">
        <f t="shared" si="883"/>
        <v>0</v>
      </c>
      <c r="DR62" s="213">
        <f t="shared" si="883"/>
        <v>0</v>
      </c>
      <c r="DS62" s="213">
        <f t="shared" si="883"/>
        <v>114.75</v>
      </c>
      <c r="DT62" s="213">
        <f t="shared" si="883"/>
        <v>0</v>
      </c>
      <c r="DU62" s="213">
        <f t="shared" si="883"/>
        <v>0</v>
      </c>
      <c r="DV62" s="213">
        <f t="shared" ref="DV62:EA62" si="884">IF($CE62=DV$5,$BU62,0)</f>
        <v>0</v>
      </c>
      <c r="DW62" s="213">
        <f t="shared" si="884"/>
        <v>0</v>
      </c>
      <c r="DX62" s="213">
        <f t="shared" si="884"/>
        <v>0</v>
      </c>
      <c r="DY62" s="213">
        <f t="shared" si="884"/>
        <v>105</v>
      </c>
      <c r="DZ62" s="213">
        <f t="shared" si="884"/>
        <v>0</v>
      </c>
      <c r="EA62" s="213">
        <f t="shared" si="884"/>
        <v>0</v>
      </c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</row>
    <row r="63" ht="27.0" customHeight="1">
      <c r="A63" s="18"/>
      <c r="B63" s="112" t="s">
        <v>238</v>
      </c>
      <c r="C63" s="18"/>
      <c r="D63" s="28"/>
      <c r="E63" s="28"/>
      <c r="F63" s="28"/>
      <c r="G63" s="164"/>
      <c r="H63" s="164"/>
      <c r="I63" s="112" t="s">
        <v>239</v>
      </c>
      <c r="J63" s="18"/>
      <c r="K63" s="28"/>
      <c r="L63" s="28"/>
      <c r="M63" s="28"/>
      <c r="N63" s="18"/>
      <c r="O63" s="164"/>
      <c r="P63" s="18"/>
      <c r="Q63" s="170" t="s">
        <v>173</v>
      </c>
      <c r="R63" s="109">
        <v>9005.0</v>
      </c>
      <c r="S63" s="109">
        <v>1.0</v>
      </c>
      <c r="T63" s="109">
        <v>180.0</v>
      </c>
      <c r="U63" s="130" t="s">
        <v>174</v>
      </c>
      <c r="V63" s="130" t="s">
        <v>175</v>
      </c>
      <c r="W63" s="134">
        <v>0.5</v>
      </c>
      <c r="X63" s="219"/>
      <c r="Y63" s="136"/>
      <c r="Z63" s="220" t="s">
        <v>240</v>
      </c>
      <c r="AA63" s="36"/>
      <c r="AB63" s="36"/>
      <c r="AC63" s="36"/>
      <c r="AD63" s="74"/>
      <c r="AE63" s="28">
        <v>0.0</v>
      </c>
      <c r="AF63" s="28">
        <v>1.0</v>
      </c>
      <c r="AG63" s="28">
        <v>1.0</v>
      </c>
      <c r="AH63" s="28">
        <v>1.0</v>
      </c>
      <c r="AI63" s="28">
        <v>0.0</v>
      </c>
      <c r="AJ63" s="28">
        <v>0.0</v>
      </c>
      <c r="AK63" s="3"/>
      <c r="AL63" s="18"/>
      <c r="AM63" s="28"/>
      <c r="AN63" s="3"/>
      <c r="AO63" s="84"/>
      <c r="AP63" s="85"/>
      <c r="AQ63" s="85"/>
      <c r="AR63" s="85"/>
      <c r="AS63" s="84"/>
      <c r="AT63" s="84"/>
      <c r="AU63" s="94"/>
      <c r="AV63" s="193">
        <f>750</f>
        <v>750</v>
      </c>
      <c r="AW63" s="94"/>
      <c r="AX63" s="94"/>
      <c r="AY63" s="94"/>
      <c r="AZ63" s="94"/>
      <c r="BA63" s="91"/>
      <c r="BB63" s="91">
        <f t="shared" ref="BB63:BC63" si="885">$W63*E$82*$AJ63</f>
        <v>0</v>
      </c>
      <c r="BC63" s="91">
        <f t="shared" si="885"/>
        <v>0</v>
      </c>
      <c r="BD63" s="91">
        <f t="shared" ref="BD63:BF63" si="886">IF(AU63&gt;=D$43,D$43/1000*D$42*$AE63,IF(MOD(AU63,1000)&gt;0.1,$AE63*D$42*(ABS(AU63/1000)+1),$AE63*D$42*ABS(AU63/1000)))</f>
        <v>0</v>
      </c>
      <c r="BE63" s="91">
        <f t="shared" si="886"/>
        <v>0</v>
      </c>
      <c r="BF63" s="91">
        <f t="shared" si="886"/>
        <v>0</v>
      </c>
      <c r="BG63" s="91">
        <f t="shared" si="542"/>
        <v>0</v>
      </c>
      <c r="BH63" s="91">
        <f t="shared" si="543"/>
        <v>46.5</v>
      </c>
      <c r="BI63" s="91">
        <f t="shared" si="544"/>
        <v>0</v>
      </c>
      <c r="BJ63" s="91">
        <f t="shared" si="545"/>
        <v>0</v>
      </c>
      <c r="BK63" s="91">
        <f t="shared" si="580"/>
        <v>0</v>
      </c>
      <c r="BL63" s="91">
        <f t="shared" ref="BL63:BN63" si="887">$AF63*AU63*D$85</f>
        <v>0</v>
      </c>
      <c r="BM63" s="91">
        <f t="shared" si="887"/>
        <v>10.875</v>
      </c>
      <c r="BN63" s="91">
        <f t="shared" si="887"/>
        <v>0</v>
      </c>
      <c r="BO63" s="91">
        <v>0.0</v>
      </c>
      <c r="BP63" s="91">
        <f t="shared" si="548"/>
        <v>0</v>
      </c>
      <c r="BQ63" s="91" t="str">
        <f t="shared" si="357"/>
        <v>#REF!</v>
      </c>
      <c r="BR63" s="91">
        <f t="shared" si="54"/>
        <v>57.375</v>
      </c>
      <c r="BS63" s="91">
        <f t="shared" si="358"/>
        <v>0</v>
      </c>
      <c r="BT63" s="91">
        <f t="shared" ref="BT63:BV63" si="888">IF($AG63=0,0,IF($AG63=1,D$48*AU63,IF($AG63=2,AU63*D$54,"Error in col x")))</f>
        <v>0</v>
      </c>
      <c r="BU63" s="91">
        <f t="shared" si="888"/>
        <v>52.5</v>
      </c>
      <c r="BV63" s="91">
        <f t="shared" si="888"/>
        <v>0</v>
      </c>
      <c r="BW63" s="91" t="str">
        <f t="shared" ref="BW63:BX63" si="889">SUM(BQ63,BT63)</f>
        <v>#REF!</v>
      </c>
      <c r="BX63" s="91">
        <f t="shared" si="889"/>
        <v>109.875</v>
      </c>
      <c r="BY63" s="91"/>
      <c r="BZ63" s="14"/>
      <c r="CA63" s="44" t="str">
        <f t="shared" ref="CA63:CB63" si="890">SUM(AU63,BW63)</f>
        <v>#REF!</v>
      </c>
      <c r="CB63" s="44">
        <f t="shared" si="890"/>
        <v>859.875</v>
      </c>
      <c r="CC63" s="18">
        <f t="shared" si="59"/>
        <v>90051180</v>
      </c>
      <c r="CD63" s="18">
        <f t="shared" si="60"/>
        <v>90052080</v>
      </c>
      <c r="CE63" s="18">
        <f t="shared" si="430"/>
        <v>90052380</v>
      </c>
      <c r="CF63" s="18"/>
      <c r="CG63" s="18"/>
      <c r="CH63" s="18"/>
      <c r="CI63" s="18"/>
      <c r="CJ63" s="18"/>
      <c r="CK63" s="18"/>
      <c r="CL63" s="18"/>
      <c r="CM63" s="75">
        <f t="shared" si="871"/>
        <v>0</v>
      </c>
      <c r="CN63" s="213">
        <f t="shared" ref="CN63:CU63" si="891">IF($CC63=CN$5,$AV63,0)</f>
        <v>0</v>
      </c>
      <c r="CO63" s="213">
        <f t="shared" si="891"/>
        <v>0</v>
      </c>
      <c r="CP63" s="213">
        <f t="shared" si="891"/>
        <v>0</v>
      </c>
      <c r="CQ63" s="213">
        <f t="shared" si="891"/>
        <v>0</v>
      </c>
      <c r="CR63" s="213">
        <f t="shared" si="891"/>
        <v>750</v>
      </c>
      <c r="CS63" s="213">
        <f t="shared" si="891"/>
        <v>0</v>
      </c>
      <c r="CT63" s="213">
        <f t="shared" si="891"/>
        <v>0</v>
      </c>
      <c r="CU63" s="213">
        <f t="shared" si="891"/>
        <v>0</v>
      </c>
      <c r="CV63" s="213"/>
      <c r="CW63" s="213"/>
      <c r="CX63" s="213"/>
      <c r="CY63" s="213"/>
      <c r="CZ63" s="213"/>
      <c r="DA63" s="213"/>
      <c r="DB63" s="213"/>
      <c r="DC63" s="213">
        <f t="shared" si="873"/>
        <v>0</v>
      </c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>
        <f t="shared" ref="DP63:DU63" si="892">IF($CD63=DP$5,$BR63,0)</f>
        <v>0</v>
      </c>
      <c r="DQ63" s="213">
        <f t="shared" si="892"/>
        <v>0</v>
      </c>
      <c r="DR63" s="213">
        <f t="shared" si="892"/>
        <v>0</v>
      </c>
      <c r="DS63" s="213">
        <f t="shared" si="892"/>
        <v>0</v>
      </c>
      <c r="DT63" s="213">
        <f t="shared" si="892"/>
        <v>57.375</v>
      </c>
      <c r="DU63" s="213">
        <f t="shared" si="892"/>
        <v>0</v>
      </c>
      <c r="DV63" s="213">
        <f t="shared" ref="DV63:EA63" si="893">IF($CE63=DV$5,$BU63,0)</f>
        <v>0</v>
      </c>
      <c r="DW63" s="213">
        <f t="shared" si="893"/>
        <v>0</v>
      </c>
      <c r="DX63" s="213">
        <f t="shared" si="893"/>
        <v>0</v>
      </c>
      <c r="DY63" s="213">
        <f t="shared" si="893"/>
        <v>0</v>
      </c>
      <c r="DZ63" s="213">
        <f t="shared" si="893"/>
        <v>52.5</v>
      </c>
      <c r="EA63" s="213">
        <f t="shared" si="893"/>
        <v>0</v>
      </c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ht="27.75" customHeight="1">
      <c r="A64" s="18"/>
      <c r="B64" s="18" t="s">
        <v>168</v>
      </c>
      <c r="C64" s="18"/>
      <c r="D64" s="78"/>
      <c r="E64" s="146">
        <f t="shared" ref="E64:F64" si="894">E58</f>
        <v>0.07</v>
      </c>
      <c r="F64" s="146">
        <f t="shared" si="894"/>
        <v>0.08</v>
      </c>
      <c r="G64" s="221"/>
      <c r="H64" s="221"/>
      <c r="I64" s="18" t="s">
        <v>168</v>
      </c>
      <c r="J64" s="18"/>
      <c r="K64" s="78"/>
      <c r="L64" s="146">
        <f t="shared" ref="L64:M64" si="895">L58</f>
        <v>0.07</v>
      </c>
      <c r="M64" s="146">
        <f t="shared" si="895"/>
        <v>0.08</v>
      </c>
      <c r="N64" s="18"/>
      <c r="O64" s="221"/>
      <c r="P64" s="18"/>
      <c r="Q64" s="170" t="s">
        <v>173</v>
      </c>
      <c r="R64" s="109">
        <v>9005.0</v>
      </c>
      <c r="S64" s="109">
        <v>1.0</v>
      </c>
      <c r="T64" s="109">
        <v>180.0</v>
      </c>
      <c r="U64" s="130" t="s">
        <v>174</v>
      </c>
      <c r="V64" s="130" t="s">
        <v>175</v>
      </c>
      <c r="W64" s="134">
        <v>0.5</v>
      </c>
      <c r="X64" s="219"/>
      <c r="Y64" s="136"/>
      <c r="Z64" s="220" t="s">
        <v>241</v>
      </c>
      <c r="AA64" s="36"/>
      <c r="AB64" s="36"/>
      <c r="AC64" s="36"/>
      <c r="AD64" s="74"/>
      <c r="AE64" s="28">
        <v>0.0</v>
      </c>
      <c r="AF64" s="28">
        <v>1.0</v>
      </c>
      <c r="AG64" s="28">
        <v>1.0</v>
      </c>
      <c r="AH64" s="28">
        <v>1.0</v>
      </c>
      <c r="AI64" s="28">
        <v>0.0</v>
      </c>
      <c r="AJ64" s="28">
        <v>0.0</v>
      </c>
      <c r="AK64" s="3"/>
      <c r="AL64" s="18"/>
      <c r="AM64" s="28"/>
      <c r="AN64" s="3"/>
      <c r="AO64" s="84"/>
      <c r="AP64" s="85"/>
      <c r="AQ64" s="85"/>
      <c r="AR64" s="85"/>
      <c r="AS64" s="84"/>
      <c r="AT64" s="84"/>
      <c r="AU64" s="94"/>
      <c r="AV64" s="193">
        <f>2500/2</f>
        <v>1250</v>
      </c>
      <c r="AW64" s="94"/>
      <c r="AX64" s="94"/>
      <c r="AY64" s="94"/>
      <c r="AZ64" s="94"/>
      <c r="BA64" s="91"/>
      <c r="BB64" s="91">
        <f t="shared" ref="BB64:BC64" si="896">$W64*E$82*$AJ64</f>
        <v>0</v>
      </c>
      <c r="BC64" s="91">
        <f t="shared" si="896"/>
        <v>0</v>
      </c>
      <c r="BD64" s="91">
        <f t="shared" ref="BD64:BF64" si="897">IF(AU64&gt;=D$43,D$43/1000*D$42*$AE64,IF(MOD(AU64,1000)&gt;0.1,$AE64*D$42*(ABS(AU64/1000)+1),$AE64*D$42*ABS(AU64/1000)))</f>
        <v>0</v>
      </c>
      <c r="BE64" s="91">
        <f t="shared" si="897"/>
        <v>0</v>
      </c>
      <c r="BF64" s="91">
        <f t="shared" si="897"/>
        <v>0</v>
      </c>
      <c r="BG64" s="91">
        <f t="shared" si="542"/>
        <v>0</v>
      </c>
      <c r="BH64" s="91">
        <f t="shared" si="543"/>
        <v>77.5</v>
      </c>
      <c r="BI64" s="91">
        <f t="shared" si="544"/>
        <v>0</v>
      </c>
      <c r="BJ64" s="91">
        <f t="shared" si="545"/>
        <v>0</v>
      </c>
      <c r="BK64" s="91">
        <f t="shared" si="580"/>
        <v>0</v>
      </c>
      <c r="BL64" s="91">
        <f t="shared" ref="BL64:BN64" si="898">$AF64*AU64*D$85</f>
        <v>0</v>
      </c>
      <c r="BM64" s="91">
        <f t="shared" si="898"/>
        <v>18.125</v>
      </c>
      <c r="BN64" s="91">
        <f t="shared" si="898"/>
        <v>0</v>
      </c>
      <c r="BO64" s="91">
        <v>0.0</v>
      </c>
      <c r="BP64" s="91">
        <f t="shared" si="548"/>
        <v>0</v>
      </c>
      <c r="BQ64" s="91" t="str">
        <f t="shared" si="357"/>
        <v>#REF!</v>
      </c>
      <c r="BR64" s="91">
        <f t="shared" si="54"/>
        <v>95.625</v>
      </c>
      <c r="BS64" s="91">
        <f t="shared" si="358"/>
        <v>0</v>
      </c>
      <c r="BT64" s="91">
        <f t="shared" ref="BT64:BV64" si="899">IF($AG64=0,0,IF($AG64=1,D$48*AU64,IF($AG64=2,AU64*D$54,"Error in col x")))</f>
        <v>0</v>
      </c>
      <c r="BU64" s="91">
        <f t="shared" si="899"/>
        <v>87.5</v>
      </c>
      <c r="BV64" s="91">
        <f t="shared" si="899"/>
        <v>0</v>
      </c>
      <c r="BW64" s="91" t="str">
        <f t="shared" ref="BW64:BX64" si="900">SUM(BQ64,BT64)</f>
        <v>#REF!</v>
      </c>
      <c r="BX64" s="91">
        <f t="shared" si="900"/>
        <v>183.125</v>
      </c>
      <c r="BY64" s="91"/>
      <c r="BZ64" s="14"/>
      <c r="CA64" s="44" t="str">
        <f t="shared" ref="CA64:CB64" si="901">SUM(AU64,BW64)</f>
        <v>#REF!</v>
      </c>
      <c r="CB64" s="44">
        <f t="shared" si="901"/>
        <v>1433.125</v>
      </c>
      <c r="CC64" s="18">
        <f t="shared" si="59"/>
        <v>90051180</v>
      </c>
      <c r="CD64" s="18">
        <f t="shared" si="60"/>
        <v>90052080</v>
      </c>
      <c r="CE64" s="18">
        <f t="shared" si="430"/>
        <v>90052380</v>
      </c>
      <c r="CF64" s="18"/>
      <c r="CG64" s="18"/>
      <c r="CH64" s="18"/>
      <c r="CI64" s="18"/>
      <c r="CJ64" s="18"/>
      <c r="CK64" s="18"/>
      <c r="CL64" s="18"/>
      <c r="CM64" s="75">
        <f t="shared" si="871"/>
        <v>0</v>
      </c>
      <c r="CN64" s="213">
        <f t="shared" ref="CN64:CU64" si="902">IF($CC64=CN$5,$AV64,0)</f>
        <v>0</v>
      </c>
      <c r="CO64" s="213">
        <f t="shared" si="902"/>
        <v>0</v>
      </c>
      <c r="CP64" s="213">
        <f t="shared" si="902"/>
        <v>0</v>
      </c>
      <c r="CQ64" s="213">
        <f t="shared" si="902"/>
        <v>0</v>
      </c>
      <c r="CR64" s="213">
        <f t="shared" si="902"/>
        <v>1250</v>
      </c>
      <c r="CS64" s="213">
        <f t="shared" si="902"/>
        <v>0</v>
      </c>
      <c r="CT64" s="213">
        <f t="shared" si="902"/>
        <v>0</v>
      </c>
      <c r="CU64" s="213">
        <f t="shared" si="902"/>
        <v>0</v>
      </c>
      <c r="CV64" s="213"/>
      <c r="CW64" s="213"/>
      <c r="CX64" s="213"/>
      <c r="CY64" s="213"/>
      <c r="CZ64" s="213"/>
      <c r="DA64" s="213"/>
      <c r="DB64" s="213"/>
      <c r="DC64" s="213">
        <f t="shared" si="873"/>
        <v>0</v>
      </c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>
        <f t="shared" ref="DP64:DU64" si="903">IF($CD64=DP$5,$BR64,0)</f>
        <v>0</v>
      </c>
      <c r="DQ64" s="213">
        <f t="shared" si="903"/>
        <v>0</v>
      </c>
      <c r="DR64" s="213">
        <f t="shared" si="903"/>
        <v>0</v>
      </c>
      <c r="DS64" s="213">
        <f t="shared" si="903"/>
        <v>0</v>
      </c>
      <c r="DT64" s="213">
        <f t="shared" si="903"/>
        <v>95.625</v>
      </c>
      <c r="DU64" s="213">
        <f t="shared" si="903"/>
        <v>0</v>
      </c>
      <c r="DV64" s="213">
        <f t="shared" ref="DV64:EA64" si="904">IF($CE64=DV$5,$BU64,0)</f>
        <v>0</v>
      </c>
      <c r="DW64" s="213">
        <f t="shared" si="904"/>
        <v>0</v>
      </c>
      <c r="DX64" s="213">
        <f t="shared" si="904"/>
        <v>0</v>
      </c>
      <c r="DY64" s="213">
        <f t="shared" si="904"/>
        <v>0</v>
      </c>
      <c r="DZ64" s="213">
        <f t="shared" si="904"/>
        <v>87.5</v>
      </c>
      <c r="EA64" s="213">
        <f t="shared" si="904"/>
        <v>0</v>
      </c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ht="14.25" customHeight="1">
      <c r="A65" s="18"/>
      <c r="B65" s="126" t="s">
        <v>232</v>
      </c>
      <c r="C65" s="18"/>
      <c r="D65" s="156">
        <v>17194.68</v>
      </c>
      <c r="E65" s="42">
        <f t="shared" ref="E65:F65" si="905">SUM(D65*E64+D65)</f>
        <v>18398.3076</v>
      </c>
      <c r="F65" s="42">
        <f t="shared" si="905"/>
        <v>19870.17221</v>
      </c>
      <c r="G65" s="164"/>
      <c r="H65" s="164"/>
      <c r="I65" s="126" t="s">
        <v>232</v>
      </c>
      <c r="J65" s="18"/>
      <c r="K65" s="156">
        <v>17194.68</v>
      </c>
      <c r="L65" s="42">
        <f t="shared" ref="L65:M65" si="906">SUM(K65*L64+K65)</f>
        <v>18398.3076</v>
      </c>
      <c r="M65" s="42">
        <f t="shared" si="906"/>
        <v>19870.17221</v>
      </c>
      <c r="N65" s="18"/>
      <c r="O65" s="164"/>
      <c r="P65" s="164"/>
      <c r="Q65" s="170"/>
      <c r="R65" s="144"/>
      <c r="S65" s="109"/>
      <c r="T65" s="144"/>
      <c r="U65" s="130"/>
      <c r="V65" s="130"/>
      <c r="W65" s="134"/>
      <c r="X65" s="219"/>
      <c r="Y65" s="136"/>
      <c r="Z65" s="220"/>
      <c r="AA65" s="36"/>
      <c r="AB65" s="36"/>
      <c r="AC65" s="36"/>
      <c r="AD65" s="74"/>
      <c r="AE65" s="28">
        <v>0.0</v>
      </c>
      <c r="AF65" s="28">
        <v>1.0</v>
      </c>
      <c r="AG65" s="28">
        <v>1.0</v>
      </c>
      <c r="AH65" s="28">
        <v>1.0</v>
      </c>
      <c r="AI65" s="28">
        <v>0.0</v>
      </c>
      <c r="AJ65" s="28">
        <v>0.0</v>
      </c>
      <c r="AK65" s="3"/>
      <c r="AL65" s="18"/>
      <c r="AM65" s="28"/>
      <c r="AN65" s="3"/>
      <c r="AO65" s="84"/>
      <c r="AP65" s="85"/>
      <c r="AQ65" s="85"/>
      <c r="AR65" s="85"/>
      <c r="AS65" s="84"/>
      <c r="AT65" s="84"/>
      <c r="AU65" s="94"/>
      <c r="AV65" s="193"/>
      <c r="AW65" s="94"/>
      <c r="AX65" s="94"/>
      <c r="AY65" s="94"/>
      <c r="AZ65" s="94"/>
      <c r="BA65" s="91"/>
      <c r="BB65" s="91">
        <f t="shared" ref="BB65:BC65" si="907">$W65*E$82*$AJ65</f>
        <v>0</v>
      </c>
      <c r="BC65" s="91">
        <f t="shared" si="907"/>
        <v>0</v>
      </c>
      <c r="BD65" s="91">
        <f t="shared" ref="BD65:BF65" si="908">IF(AU65&gt;=D$43,D$43/1000*D$42*$AE65,IF(MOD(AU65,1000)&gt;0.1,$AE65*D$42*(ABS(AU65/1000)+1),$AE65*D$42*ABS(AU65/1000)))</f>
        <v>0</v>
      </c>
      <c r="BE65" s="91">
        <f t="shared" si="908"/>
        <v>0</v>
      </c>
      <c r="BF65" s="91">
        <f t="shared" si="908"/>
        <v>0</v>
      </c>
      <c r="BG65" s="91">
        <f t="shared" si="542"/>
        <v>0</v>
      </c>
      <c r="BH65" s="91">
        <f t="shared" si="543"/>
        <v>0</v>
      </c>
      <c r="BI65" s="91">
        <f t="shared" si="544"/>
        <v>0</v>
      </c>
      <c r="BJ65" s="91">
        <f t="shared" si="545"/>
        <v>0</v>
      </c>
      <c r="BK65" s="91">
        <f t="shared" si="580"/>
        <v>0</v>
      </c>
      <c r="BL65" s="91">
        <f t="shared" ref="BL65:BN65" si="909">$AF65*AU65*D$85</f>
        <v>0</v>
      </c>
      <c r="BM65" s="91">
        <f t="shared" si="909"/>
        <v>0</v>
      </c>
      <c r="BN65" s="91">
        <f t="shared" si="909"/>
        <v>0</v>
      </c>
      <c r="BO65" s="216">
        <v>0.0</v>
      </c>
      <c r="BP65" s="91">
        <f t="shared" si="548"/>
        <v>0</v>
      </c>
      <c r="BQ65" s="91" t="str">
        <f t="shared" si="357"/>
        <v>#REF!</v>
      </c>
      <c r="BR65" s="91">
        <f t="shared" si="54"/>
        <v>0</v>
      </c>
      <c r="BS65" s="91">
        <f t="shared" si="358"/>
        <v>0</v>
      </c>
      <c r="BT65" s="91">
        <f t="shared" ref="BT65:BV65" si="910">IF($AG65=0,0,IF($AG65=1,D$48*AU65,IF($AG65=2,AU65*D$54,"Error in col x")))</f>
        <v>0</v>
      </c>
      <c r="BU65" s="91">
        <f t="shared" si="910"/>
        <v>0</v>
      </c>
      <c r="BV65" s="91">
        <f t="shared" si="910"/>
        <v>0</v>
      </c>
      <c r="BW65" s="91" t="str">
        <f t="shared" ref="BW65:BX65" si="911">SUM(BQ65,BT65)</f>
        <v>#REF!</v>
      </c>
      <c r="BX65" s="91">
        <f t="shared" si="911"/>
        <v>0</v>
      </c>
      <c r="BY65" s="91"/>
      <c r="BZ65" s="91"/>
      <c r="CA65" s="91"/>
      <c r="CB65" s="44">
        <f t="shared" ref="CB65:CB66" si="919">SUM(AV65,BX65)</f>
        <v>0</v>
      </c>
      <c r="CC65" s="18">
        <f t="shared" si="59"/>
        <v>0</v>
      </c>
      <c r="CD65" s="18">
        <f t="shared" si="60"/>
        <v>1</v>
      </c>
      <c r="CE65" s="18" t="str">
        <f t="shared" si="430"/>
        <v>#N/A</v>
      </c>
      <c r="CF65" s="18"/>
      <c r="CG65" s="18"/>
      <c r="CH65" s="18"/>
      <c r="CI65" s="18"/>
      <c r="CJ65" s="18"/>
      <c r="CK65" s="18"/>
      <c r="CL65" s="18"/>
      <c r="CM65" s="18"/>
      <c r="CN65" s="213">
        <f t="shared" ref="CN65:CU65" si="912">IF($CC65=CN$5,$AV65,0)</f>
        <v>0</v>
      </c>
      <c r="CO65" s="213">
        <f t="shared" si="912"/>
        <v>0</v>
      </c>
      <c r="CP65" s="213">
        <f t="shared" si="912"/>
        <v>0</v>
      </c>
      <c r="CQ65" s="213">
        <f t="shared" si="912"/>
        <v>0</v>
      </c>
      <c r="CR65" s="213">
        <f t="shared" si="912"/>
        <v>0</v>
      </c>
      <c r="CS65" s="213">
        <f t="shared" si="912"/>
        <v>0</v>
      </c>
      <c r="CT65" s="213">
        <f t="shared" si="912"/>
        <v>0</v>
      </c>
      <c r="CU65" s="213">
        <f t="shared" si="912"/>
        <v>0</v>
      </c>
      <c r="CV65" s="213"/>
      <c r="CW65" s="213"/>
      <c r="CX65" s="213"/>
      <c r="CY65" s="213"/>
      <c r="CZ65" s="213"/>
      <c r="DA65" s="213"/>
      <c r="DB65" s="213"/>
      <c r="DC65" s="213">
        <f t="shared" si="873"/>
        <v>0</v>
      </c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>
        <f t="shared" ref="DP65:DU65" si="913">IF($CD65=DP$5,$BR65,0)</f>
        <v>0</v>
      </c>
      <c r="DQ65" s="213">
        <f t="shared" si="913"/>
        <v>0</v>
      </c>
      <c r="DR65" s="213">
        <f t="shared" si="913"/>
        <v>0</v>
      </c>
      <c r="DS65" s="213">
        <f t="shared" si="913"/>
        <v>0</v>
      </c>
      <c r="DT65" s="213">
        <f t="shared" si="913"/>
        <v>0</v>
      </c>
      <c r="DU65" s="213">
        <f t="shared" si="913"/>
        <v>0</v>
      </c>
      <c r="DV65" s="213"/>
      <c r="DW65" s="213"/>
      <c r="DX65" s="213"/>
      <c r="DY65" s="213"/>
      <c r="DZ65" s="213"/>
      <c r="EA65" s="213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</row>
    <row r="66" ht="14.25" customHeight="1">
      <c r="A66" s="18"/>
      <c r="B66" s="18" t="s">
        <v>235</v>
      </c>
      <c r="C66" s="18"/>
      <c r="D66" s="214">
        <v>0.88</v>
      </c>
      <c r="E66" s="214">
        <v>0.86</v>
      </c>
      <c r="F66" s="214">
        <v>0.86</v>
      </c>
      <c r="G66" s="18"/>
      <c r="H66" s="18"/>
      <c r="I66" s="18" t="s">
        <v>235</v>
      </c>
      <c r="J66" s="18"/>
      <c r="K66" s="214">
        <v>0.88</v>
      </c>
      <c r="L66" s="214">
        <v>0.86</v>
      </c>
      <c r="M66" s="214">
        <v>0.86</v>
      </c>
      <c r="N66" s="18"/>
      <c r="O66" s="18"/>
      <c r="P66" s="221"/>
      <c r="Q66" s="222" t="s">
        <v>242</v>
      </c>
      <c r="R66" s="144">
        <v>9020.0</v>
      </c>
      <c r="S66" s="109">
        <v>1.0</v>
      </c>
      <c r="T66" s="144">
        <v>181.0</v>
      </c>
      <c r="U66" s="130" t="s">
        <v>174</v>
      </c>
      <c r="V66" s="130" t="s">
        <v>175</v>
      </c>
      <c r="W66" s="134">
        <v>0.5</v>
      </c>
      <c r="X66" s="219"/>
      <c r="Y66" s="136"/>
      <c r="Z66" s="220" t="s">
        <v>241</v>
      </c>
      <c r="AA66" s="36"/>
      <c r="AB66" s="36"/>
      <c r="AC66" s="36"/>
      <c r="AD66" s="74"/>
      <c r="AE66" s="28">
        <v>0.0</v>
      </c>
      <c r="AF66" s="28">
        <v>1.0</v>
      </c>
      <c r="AG66" s="28">
        <v>1.0</v>
      </c>
      <c r="AH66" s="28">
        <v>1.0</v>
      </c>
      <c r="AI66" s="28">
        <v>0.0</v>
      </c>
      <c r="AJ66" s="28">
        <v>0.0</v>
      </c>
      <c r="AK66" s="3"/>
      <c r="AL66" s="18"/>
      <c r="AM66" s="28"/>
      <c r="AN66" s="3"/>
      <c r="AO66" s="84"/>
      <c r="AP66" s="85"/>
      <c r="AQ66" s="85"/>
      <c r="AR66" s="85"/>
      <c r="AS66" s="84"/>
      <c r="AT66" s="84"/>
      <c r="AU66" s="94"/>
      <c r="AV66" s="193">
        <f>2500/2</f>
        <v>1250</v>
      </c>
      <c r="AW66" s="94"/>
      <c r="AX66" s="94"/>
      <c r="AY66" s="94"/>
      <c r="AZ66" s="94"/>
      <c r="BA66" s="91"/>
      <c r="BB66" s="91">
        <f t="shared" ref="BB66:BC66" si="914">$W66*E$82*$AJ66</f>
        <v>0</v>
      </c>
      <c r="BC66" s="91">
        <f t="shared" si="914"/>
        <v>0</v>
      </c>
      <c r="BD66" s="91">
        <f t="shared" ref="BD66:BF66" si="915">IF(AU66&gt;=D$43,D$43/1000*D$42*$AE66,IF(MOD(AU66,1000)&gt;0.1,$AE66*D$42*(ABS(AU66/1000)+1),$AE66*D$42*ABS(AU66/1000)))</f>
        <v>0</v>
      </c>
      <c r="BE66" s="91">
        <f t="shared" si="915"/>
        <v>0</v>
      </c>
      <c r="BF66" s="91">
        <f t="shared" si="915"/>
        <v>0</v>
      </c>
      <c r="BG66" s="91">
        <f t="shared" si="542"/>
        <v>0</v>
      </c>
      <c r="BH66" s="91">
        <f t="shared" si="543"/>
        <v>77.5</v>
      </c>
      <c r="BI66" s="91">
        <f t="shared" si="544"/>
        <v>0</v>
      </c>
      <c r="BJ66" s="91">
        <f t="shared" si="545"/>
        <v>0</v>
      </c>
      <c r="BK66" s="91">
        <f t="shared" si="580"/>
        <v>0</v>
      </c>
      <c r="BL66" s="91">
        <f t="shared" ref="BL66:BN66" si="916">$AF66*AU66*D$85</f>
        <v>0</v>
      </c>
      <c r="BM66" s="91">
        <f t="shared" si="916"/>
        <v>18.125</v>
      </c>
      <c r="BN66" s="91">
        <f t="shared" si="916"/>
        <v>0</v>
      </c>
      <c r="BO66" s="216">
        <v>0.0</v>
      </c>
      <c r="BP66" s="91">
        <f t="shared" si="548"/>
        <v>0</v>
      </c>
      <c r="BQ66" s="91" t="str">
        <f t="shared" si="357"/>
        <v>#REF!</v>
      </c>
      <c r="BR66" s="91">
        <f t="shared" si="54"/>
        <v>95.625</v>
      </c>
      <c r="BS66" s="91">
        <f t="shared" si="358"/>
        <v>0</v>
      </c>
      <c r="BT66" s="91">
        <f t="shared" ref="BT66:BV66" si="917">IF($AG66=0,0,IF($AG66=1,D$48*AU66,IF($AG66=2,AU66*D$54,"Error in col x")))</f>
        <v>0</v>
      </c>
      <c r="BU66" s="91">
        <f t="shared" si="917"/>
        <v>87.5</v>
      </c>
      <c r="BV66" s="91">
        <f t="shared" si="917"/>
        <v>0</v>
      </c>
      <c r="BW66" s="91" t="str">
        <f t="shared" ref="BW66:BX66" si="918">SUM(BQ66,BT66)</f>
        <v>#REF!</v>
      </c>
      <c r="BX66" s="91">
        <f t="shared" si="918"/>
        <v>183.125</v>
      </c>
      <c r="BY66" s="91"/>
      <c r="BZ66" s="91"/>
      <c r="CA66" s="91"/>
      <c r="CB66" s="44">
        <f t="shared" si="919"/>
        <v>1433.125</v>
      </c>
      <c r="CC66" s="18">
        <f t="shared" si="59"/>
        <v>90201181</v>
      </c>
      <c r="CD66" s="18">
        <f t="shared" si="60"/>
        <v>90202080</v>
      </c>
      <c r="CE66" s="18">
        <f t="shared" si="430"/>
        <v>90202380</v>
      </c>
      <c r="CF66" s="18"/>
      <c r="CG66" s="18"/>
      <c r="CH66" s="18"/>
      <c r="CI66" s="18"/>
      <c r="CJ66" s="18"/>
      <c r="CK66" s="18"/>
      <c r="CL66" s="18"/>
      <c r="CM66" s="18"/>
      <c r="CN66" s="213">
        <f t="shared" ref="CN66:CU66" si="920">IF($CC66=CN$5,$AV66,0)</f>
        <v>0</v>
      </c>
      <c r="CO66" s="213">
        <f t="shared" si="920"/>
        <v>0</v>
      </c>
      <c r="CP66" s="213">
        <f t="shared" si="920"/>
        <v>0</v>
      </c>
      <c r="CQ66" s="213">
        <f t="shared" si="920"/>
        <v>0</v>
      </c>
      <c r="CR66" s="213">
        <f t="shared" si="920"/>
        <v>0</v>
      </c>
      <c r="CS66" s="213">
        <f t="shared" si="920"/>
        <v>0</v>
      </c>
      <c r="CT66" s="213">
        <f t="shared" si="920"/>
        <v>1250</v>
      </c>
      <c r="CU66" s="213">
        <f t="shared" si="920"/>
        <v>0</v>
      </c>
      <c r="CV66" s="213"/>
      <c r="CW66" s="213"/>
      <c r="CX66" s="213"/>
      <c r="CY66" s="213"/>
      <c r="CZ66" s="213"/>
      <c r="DA66" s="213"/>
      <c r="DB66" s="213"/>
      <c r="DC66" s="213">
        <f t="shared" si="873"/>
        <v>0</v>
      </c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>
        <f t="shared" ref="DP66:DU66" si="921">IF($CD66=DP$5,$BR66,0)</f>
        <v>0</v>
      </c>
      <c r="DQ66" s="213">
        <f t="shared" si="921"/>
        <v>0</v>
      </c>
      <c r="DR66" s="213">
        <f t="shared" si="921"/>
        <v>0</v>
      </c>
      <c r="DS66" s="213">
        <f t="shared" si="921"/>
        <v>0</v>
      </c>
      <c r="DT66" s="213">
        <f t="shared" si="921"/>
        <v>0</v>
      </c>
      <c r="DU66" s="213">
        <f t="shared" si="921"/>
        <v>95.625</v>
      </c>
      <c r="DV66" s="213"/>
      <c r="DW66" s="213"/>
      <c r="DX66" s="213"/>
      <c r="DY66" s="213"/>
      <c r="DZ66" s="213"/>
      <c r="EA66" s="213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</row>
    <row r="67" ht="13.5" customHeight="1">
      <c r="A67" s="18"/>
      <c r="B67" s="18" t="s">
        <v>235</v>
      </c>
      <c r="C67" s="18"/>
      <c r="D67" s="42">
        <f t="shared" ref="D67:F67" si="922">D66*D65</f>
        <v>15131.3184</v>
      </c>
      <c r="E67" s="42">
        <f t="shared" si="922"/>
        <v>15822.54454</v>
      </c>
      <c r="F67" s="42">
        <f t="shared" si="922"/>
        <v>17088.3481</v>
      </c>
      <c r="G67" s="18"/>
      <c r="H67" s="18"/>
      <c r="I67" s="18" t="s">
        <v>235</v>
      </c>
      <c r="J67" s="18"/>
      <c r="K67" s="42">
        <f t="shared" ref="K67:M67" si="923">K66*K65</f>
        <v>15131.3184</v>
      </c>
      <c r="L67" s="42">
        <f t="shared" si="923"/>
        <v>15822.54454</v>
      </c>
      <c r="M67" s="42">
        <f t="shared" si="923"/>
        <v>17088.3481</v>
      </c>
      <c r="N67" s="18"/>
      <c r="O67" s="18"/>
      <c r="P67" s="164"/>
      <c r="Q67" s="29"/>
      <c r="R67" s="28"/>
      <c r="S67" s="28"/>
      <c r="T67" s="28"/>
      <c r="U67" s="70"/>
      <c r="V67" s="70"/>
      <c r="W67" s="28"/>
      <c r="X67" s="149"/>
      <c r="Y67" s="77"/>
      <c r="Z67" s="77"/>
      <c r="AA67" s="36"/>
      <c r="AB67" s="36"/>
      <c r="AC67" s="36"/>
      <c r="AD67" s="74"/>
      <c r="AE67" s="28"/>
      <c r="AF67" s="28"/>
      <c r="AG67" s="28"/>
      <c r="AH67" s="28"/>
      <c r="AI67" s="28"/>
      <c r="AJ67" s="28"/>
      <c r="AK67" s="28"/>
      <c r="AL67" s="18"/>
      <c r="AM67" s="28"/>
      <c r="AN67" s="28"/>
      <c r="AO67" s="84"/>
      <c r="AP67" s="85"/>
      <c r="AQ67" s="85"/>
      <c r="AR67" s="85"/>
      <c r="AS67" s="84"/>
      <c r="AT67" s="84"/>
      <c r="AU67" s="94"/>
      <c r="AV67" s="94"/>
      <c r="AW67" s="94"/>
      <c r="AX67" s="94"/>
      <c r="AY67" s="94"/>
      <c r="AZ67" s="94"/>
      <c r="BA67" s="91"/>
      <c r="BB67" s="91">
        <f t="shared" ref="BB67:BC67" si="924">$W67*E$82*$AJ67</f>
        <v>0</v>
      </c>
      <c r="BC67" s="91">
        <f t="shared" si="924"/>
        <v>0</v>
      </c>
      <c r="BD67" s="91">
        <f t="shared" ref="BD67:BF67" si="925">IF(AU67&gt;=D$43,D$43/1000*D$42*$AE67,IF(MOD(AU67,1000)&gt;0.1,$AE67*D$42*(ABS(AU67/1000)+1),$AE67*D$42*ABS(AU67/1000)))</f>
        <v>0</v>
      </c>
      <c r="BE67" s="91">
        <f t="shared" si="925"/>
        <v>0</v>
      </c>
      <c r="BF67" s="91">
        <f t="shared" si="925"/>
        <v>0</v>
      </c>
      <c r="BG67" s="91">
        <f t="shared" si="542"/>
        <v>0</v>
      </c>
      <c r="BH67" s="91">
        <f t="shared" si="543"/>
        <v>0</v>
      </c>
      <c r="BI67" s="91">
        <f t="shared" si="544"/>
        <v>0</v>
      </c>
      <c r="BJ67" s="91">
        <f t="shared" si="545"/>
        <v>0</v>
      </c>
      <c r="BK67" s="91">
        <f t="shared" si="580"/>
        <v>0</v>
      </c>
      <c r="BL67" s="91">
        <f t="shared" ref="BL67:BN67" si="926">$AF67*AU67*D$85</f>
        <v>0</v>
      </c>
      <c r="BM67" s="91">
        <f t="shared" si="926"/>
        <v>0</v>
      </c>
      <c r="BN67" s="91">
        <f t="shared" si="926"/>
        <v>0</v>
      </c>
      <c r="BO67" s="91">
        <f t="shared" ref="BO67:BO76" si="934">IF(AV67&gt;$C$91,$C$91*$E$91,IF(AV67&lt;$C$91,AV67*$E$91))</f>
        <v>0</v>
      </c>
      <c r="BP67" s="91">
        <f t="shared" si="548"/>
        <v>0</v>
      </c>
      <c r="BQ67" s="91" t="str">
        <f t="shared" si="357"/>
        <v>#REF!</v>
      </c>
      <c r="BR67" s="91">
        <f t="shared" si="54"/>
        <v>0</v>
      </c>
      <c r="BS67" s="91">
        <f t="shared" si="358"/>
        <v>0</v>
      </c>
      <c r="BT67" s="91">
        <f t="shared" ref="BT67:BV67" si="927">IF($AG67=0,0,IF($AG67=1,D$48*AU67,IF($AG67=2,AU67*D$54,"Error in col x")))</f>
        <v>0</v>
      </c>
      <c r="BU67" s="91">
        <f t="shared" si="927"/>
        <v>0</v>
      </c>
      <c r="BV67" s="91">
        <f t="shared" si="927"/>
        <v>0</v>
      </c>
      <c r="BW67" s="91" t="str">
        <f t="shared" ref="BW67:BX67" si="928">SUM(BQ67,BT67)</f>
        <v>#REF!</v>
      </c>
      <c r="BX67" s="91">
        <f t="shared" si="928"/>
        <v>0</v>
      </c>
      <c r="BY67" s="91"/>
      <c r="BZ67" s="91"/>
      <c r="CA67" s="91"/>
      <c r="CB67" s="91"/>
      <c r="CC67" s="18">
        <f t="shared" si="59"/>
        <v>0</v>
      </c>
      <c r="CD67" s="18">
        <f t="shared" si="60"/>
        <v>1</v>
      </c>
      <c r="CE67" s="18" t="str">
        <f t="shared" si="430"/>
        <v>#N/A</v>
      </c>
      <c r="CF67" s="18"/>
      <c r="CG67" s="18"/>
      <c r="CH67" s="18"/>
      <c r="CI67" s="18"/>
      <c r="CJ67" s="18"/>
      <c r="CK67" s="18"/>
      <c r="CL67" s="18"/>
      <c r="CM67" s="18"/>
      <c r="CN67" s="213">
        <f t="shared" ref="CN67:CU67" si="929">IF($CC67=CN$5,$AV67,0)</f>
        <v>0</v>
      </c>
      <c r="CO67" s="213">
        <f t="shared" si="929"/>
        <v>0</v>
      </c>
      <c r="CP67" s="213">
        <f t="shared" si="929"/>
        <v>0</v>
      </c>
      <c r="CQ67" s="213">
        <f t="shared" si="929"/>
        <v>0</v>
      </c>
      <c r="CR67" s="213">
        <f t="shared" si="929"/>
        <v>0</v>
      </c>
      <c r="CS67" s="213">
        <f t="shared" si="929"/>
        <v>0</v>
      </c>
      <c r="CT67" s="213">
        <f t="shared" si="929"/>
        <v>0</v>
      </c>
      <c r="CU67" s="213">
        <f t="shared" si="929"/>
        <v>0</v>
      </c>
      <c r="CV67" s="213"/>
      <c r="CW67" s="213"/>
      <c r="CX67" s="213"/>
      <c r="CY67" s="213"/>
      <c r="CZ67" s="213"/>
      <c r="DA67" s="213"/>
      <c r="DB67" s="213"/>
      <c r="DC67" s="213">
        <f t="shared" si="873"/>
        <v>0</v>
      </c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>
        <f t="shared" ref="DP67:DU67" si="930">IF($CD67=DP$5,$BR67,0)</f>
        <v>0</v>
      </c>
      <c r="DQ67" s="213">
        <f t="shared" si="930"/>
        <v>0</v>
      </c>
      <c r="DR67" s="213">
        <f t="shared" si="930"/>
        <v>0</v>
      </c>
      <c r="DS67" s="213">
        <f t="shared" si="930"/>
        <v>0</v>
      </c>
      <c r="DT67" s="213">
        <f t="shared" si="930"/>
        <v>0</v>
      </c>
      <c r="DU67" s="213">
        <f t="shared" si="930"/>
        <v>0</v>
      </c>
      <c r="DV67" s="213"/>
      <c r="DW67" s="213"/>
      <c r="DX67" s="213"/>
      <c r="DY67" s="213"/>
      <c r="DZ67" s="213"/>
      <c r="EA67" s="213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</row>
    <row r="68" ht="12.75" customHeight="1">
      <c r="A68" s="18"/>
      <c r="B68" s="18"/>
      <c r="C68" s="18"/>
      <c r="D68" s="42"/>
      <c r="E68" s="42"/>
      <c r="F68" s="42"/>
      <c r="G68" s="18"/>
      <c r="H68" s="18"/>
      <c r="I68" s="18"/>
      <c r="J68" s="18"/>
      <c r="K68" s="42"/>
      <c r="L68" s="42"/>
      <c r="M68" s="42"/>
      <c r="N68" s="18"/>
      <c r="O68" s="18"/>
      <c r="P68" s="18"/>
      <c r="Q68" s="29"/>
      <c r="R68" s="28"/>
      <c r="S68" s="28"/>
      <c r="T68" s="28"/>
      <c r="U68" s="70"/>
      <c r="V68" s="70"/>
      <c r="W68" s="28"/>
      <c r="X68" s="149"/>
      <c r="Y68" s="77"/>
      <c r="Z68" s="77"/>
      <c r="AA68" s="36"/>
      <c r="AB68" s="36"/>
      <c r="AC68" s="36"/>
      <c r="AD68" s="74"/>
      <c r="AE68" s="28"/>
      <c r="AF68" s="28"/>
      <c r="AG68" s="28"/>
      <c r="AH68" s="28"/>
      <c r="AI68" s="28"/>
      <c r="AJ68" s="28"/>
      <c r="AK68" s="28"/>
      <c r="AL68" s="18"/>
      <c r="AM68" s="28"/>
      <c r="AN68" s="28"/>
      <c r="AO68" s="84"/>
      <c r="AP68" s="85"/>
      <c r="AQ68" s="85"/>
      <c r="AR68" s="85"/>
      <c r="AS68" s="84"/>
      <c r="AT68" s="84"/>
      <c r="AU68" s="94"/>
      <c r="AV68" s="94"/>
      <c r="AW68" s="94"/>
      <c r="AX68" s="94"/>
      <c r="AY68" s="94"/>
      <c r="AZ68" s="94"/>
      <c r="BA68" s="91"/>
      <c r="BB68" s="91">
        <f t="shared" ref="BB68:BC68" si="931">$W68*E$82*$AJ68</f>
        <v>0</v>
      </c>
      <c r="BC68" s="91">
        <f t="shared" si="931"/>
        <v>0</v>
      </c>
      <c r="BD68" s="91">
        <f t="shared" ref="BD68:BF68" si="932">IF(AU68&gt;=D$43,D$43/1000*D$42*$AE68,IF(MOD(AU68,1000)&gt;0.1,$AE68*D$42*(ABS(AU68/1000)+1),$AE68*D$42*ABS(AU68/1000)))</f>
        <v>0</v>
      </c>
      <c r="BE68" s="91">
        <f t="shared" si="932"/>
        <v>0</v>
      </c>
      <c r="BF68" s="91">
        <f t="shared" si="932"/>
        <v>0</v>
      </c>
      <c r="BG68" s="91">
        <f t="shared" si="542"/>
        <v>0</v>
      </c>
      <c r="BH68" s="91">
        <f t="shared" si="543"/>
        <v>0</v>
      </c>
      <c r="BI68" s="91">
        <f t="shared" si="544"/>
        <v>0</v>
      </c>
      <c r="BJ68" s="91">
        <f t="shared" si="545"/>
        <v>0</v>
      </c>
      <c r="BK68" s="91">
        <f t="shared" si="580"/>
        <v>0</v>
      </c>
      <c r="BL68" s="91">
        <f t="shared" ref="BL68:BN68" si="933">$AF68*AU68*D$85</f>
        <v>0</v>
      </c>
      <c r="BM68" s="91">
        <f t="shared" si="933"/>
        <v>0</v>
      </c>
      <c r="BN68" s="91">
        <f t="shared" si="933"/>
        <v>0</v>
      </c>
      <c r="BO68" s="91">
        <f t="shared" si="934"/>
        <v>0</v>
      </c>
      <c r="BP68" s="91">
        <f t="shared" si="548"/>
        <v>0</v>
      </c>
      <c r="BQ68" s="91" t="str">
        <f t="shared" si="357"/>
        <v>#REF!</v>
      </c>
      <c r="BR68" s="91">
        <f t="shared" si="54"/>
        <v>0</v>
      </c>
      <c r="BS68" s="91">
        <f t="shared" si="358"/>
        <v>0</v>
      </c>
      <c r="BT68" s="91">
        <f t="shared" ref="BT68:BV68" si="935">IF($AG68=0,0,IF($AG68=1,D$48*AU68,IF($AG68=2,AU68*D$54,"Error in col x")))</f>
        <v>0</v>
      </c>
      <c r="BU68" s="91">
        <f t="shared" si="935"/>
        <v>0</v>
      </c>
      <c r="BV68" s="91">
        <f t="shared" si="935"/>
        <v>0</v>
      </c>
      <c r="BW68" s="91" t="str">
        <f t="shared" ref="BW68:BX68" si="936">SUM(BQ68,BT68)</f>
        <v>#REF!</v>
      </c>
      <c r="BX68" s="91">
        <f t="shared" si="936"/>
        <v>0</v>
      </c>
      <c r="BY68" s="91"/>
      <c r="BZ68" s="91"/>
      <c r="CA68" s="91"/>
      <c r="CB68" s="91"/>
      <c r="CC68" s="18">
        <f t="shared" si="59"/>
        <v>0</v>
      </c>
      <c r="CD68" s="18">
        <f t="shared" si="60"/>
        <v>1</v>
      </c>
      <c r="CE68" s="18" t="str">
        <f t="shared" si="430"/>
        <v>#N/A</v>
      </c>
      <c r="CF68" s="18"/>
      <c r="CG68" s="18"/>
      <c r="CH68" s="18"/>
      <c r="CI68" s="18"/>
      <c r="CJ68" s="18"/>
      <c r="CK68" s="18"/>
      <c r="CL68" s="18"/>
      <c r="CM68" s="18"/>
      <c r="CN68" s="213">
        <f t="shared" ref="CN68:CU68" si="937">IF($CC68=CN$5,$AV68,0)</f>
        <v>0</v>
      </c>
      <c r="CO68" s="213">
        <f t="shared" si="937"/>
        <v>0</v>
      </c>
      <c r="CP68" s="213">
        <f t="shared" si="937"/>
        <v>0</v>
      </c>
      <c r="CQ68" s="213">
        <f t="shared" si="937"/>
        <v>0</v>
      </c>
      <c r="CR68" s="213">
        <f t="shared" si="937"/>
        <v>0</v>
      </c>
      <c r="CS68" s="213">
        <f t="shared" si="937"/>
        <v>0</v>
      </c>
      <c r="CT68" s="213">
        <f t="shared" si="937"/>
        <v>0</v>
      </c>
      <c r="CU68" s="213">
        <f t="shared" si="937"/>
        <v>0</v>
      </c>
      <c r="CV68" s="213"/>
      <c r="CW68" s="213"/>
      <c r="CX68" s="213"/>
      <c r="CY68" s="213"/>
      <c r="CZ68" s="213"/>
      <c r="DA68" s="213"/>
      <c r="DB68" s="213"/>
      <c r="DC68" s="213">
        <f t="shared" si="873"/>
        <v>0</v>
      </c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>
        <f t="shared" ref="DP68:DU68" si="938">IF($CD68=DP$5,$BR68,0)</f>
        <v>0</v>
      </c>
      <c r="DQ68" s="213">
        <f t="shared" si="938"/>
        <v>0</v>
      </c>
      <c r="DR68" s="213">
        <f t="shared" si="938"/>
        <v>0</v>
      </c>
      <c r="DS68" s="213">
        <f t="shared" si="938"/>
        <v>0</v>
      </c>
      <c r="DT68" s="213">
        <f t="shared" si="938"/>
        <v>0</v>
      </c>
      <c r="DU68" s="213">
        <f t="shared" si="938"/>
        <v>0</v>
      </c>
      <c r="DV68" s="213"/>
      <c r="DW68" s="213"/>
      <c r="DX68" s="213"/>
      <c r="DY68" s="213"/>
      <c r="DZ68" s="213"/>
      <c r="EA68" s="213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</row>
    <row r="69" ht="13.5" customHeight="1">
      <c r="A69" s="18"/>
      <c r="B69" s="112" t="s">
        <v>243</v>
      </c>
      <c r="C69" s="18"/>
      <c r="D69" s="28"/>
      <c r="E69" s="28"/>
      <c r="F69" s="28"/>
      <c r="G69" s="18"/>
      <c r="H69" s="18"/>
      <c r="I69" s="112" t="s">
        <v>244</v>
      </c>
      <c r="J69" s="18"/>
      <c r="K69" s="28"/>
      <c r="L69" s="28"/>
      <c r="M69" s="28"/>
      <c r="N69" s="18"/>
      <c r="O69" s="18"/>
      <c r="P69" s="18"/>
      <c r="Q69" s="29"/>
      <c r="R69" s="28"/>
      <c r="S69" s="28"/>
      <c r="T69" s="28"/>
      <c r="U69" s="70"/>
      <c r="V69" s="70"/>
      <c r="W69" s="28"/>
      <c r="X69" s="149"/>
      <c r="Y69" s="77"/>
      <c r="Z69" s="77"/>
      <c r="AA69" s="36"/>
      <c r="AB69" s="36"/>
      <c r="AC69" s="36"/>
      <c r="AD69" s="74"/>
      <c r="AE69" s="28"/>
      <c r="AF69" s="28"/>
      <c r="AG69" s="28"/>
      <c r="AH69" s="28"/>
      <c r="AI69" s="28"/>
      <c r="AJ69" s="28"/>
      <c r="AK69" s="28"/>
      <c r="AL69" s="18"/>
      <c r="AM69" s="28"/>
      <c r="AN69" s="28"/>
      <c r="AO69" s="84"/>
      <c r="AP69" s="85"/>
      <c r="AQ69" s="85"/>
      <c r="AR69" s="85"/>
      <c r="AS69" s="84"/>
      <c r="AT69" s="84"/>
      <c r="AU69" s="94"/>
      <c r="AV69" s="94"/>
      <c r="AW69" s="94"/>
      <c r="AX69" s="94"/>
      <c r="AY69" s="94"/>
      <c r="AZ69" s="94"/>
      <c r="BA69" s="91"/>
      <c r="BB69" s="91">
        <f t="shared" ref="BB69:BC69" si="939">$W69*E$82*$AJ69</f>
        <v>0</v>
      </c>
      <c r="BC69" s="91">
        <f t="shared" si="939"/>
        <v>0</v>
      </c>
      <c r="BD69" s="91">
        <f t="shared" ref="BD69:BF69" si="940">IF(AU69&gt;=D$43,D$43/1000*D$42*$AE69,IF(MOD(AU69,1000)&gt;0.1,$AE69*D$42*(ABS(AU69/1000)+1),$AE69*D$42*ABS(AU69/1000)))</f>
        <v>0</v>
      </c>
      <c r="BE69" s="91">
        <f t="shared" si="940"/>
        <v>0</v>
      </c>
      <c r="BF69" s="91">
        <f t="shared" si="940"/>
        <v>0</v>
      </c>
      <c r="BG69" s="91">
        <f t="shared" si="542"/>
        <v>0</v>
      </c>
      <c r="BH69" s="91">
        <f t="shared" si="543"/>
        <v>0</v>
      </c>
      <c r="BI69" s="91">
        <f t="shared" si="544"/>
        <v>0</v>
      </c>
      <c r="BJ69" s="91">
        <f t="shared" si="545"/>
        <v>0</v>
      </c>
      <c r="BK69" s="91">
        <f t="shared" si="580"/>
        <v>0</v>
      </c>
      <c r="BL69" s="91">
        <f t="shared" ref="BL69:BN69" si="941">$AF69*AU69*D$85</f>
        <v>0</v>
      </c>
      <c r="BM69" s="91">
        <f t="shared" si="941"/>
        <v>0</v>
      </c>
      <c r="BN69" s="91">
        <f t="shared" si="941"/>
        <v>0</v>
      </c>
      <c r="BO69" s="91">
        <f t="shared" si="934"/>
        <v>0</v>
      </c>
      <c r="BP69" s="91">
        <f t="shared" si="548"/>
        <v>0</v>
      </c>
      <c r="BQ69" s="91" t="str">
        <f t="shared" si="357"/>
        <v>#REF!</v>
      </c>
      <c r="BR69" s="91">
        <f t="shared" si="54"/>
        <v>0</v>
      </c>
      <c r="BS69" s="91">
        <f t="shared" si="358"/>
        <v>0</v>
      </c>
      <c r="BT69" s="91">
        <f t="shared" ref="BT69:BV69" si="942">IF($AG69=0,0,IF($AG69=1,D$48*AU69,IF($AG69=2,AU69*D$54,"Error in col x")))</f>
        <v>0</v>
      </c>
      <c r="BU69" s="91">
        <f t="shared" si="942"/>
        <v>0</v>
      </c>
      <c r="BV69" s="91">
        <f t="shared" si="942"/>
        <v>0</v>
      </c>
      <c r="BW69" s="91" t="str">
        <f t="shared" ref="BW69:BX69" si="943">SUM(BQ69,BT69)</f>
        <v>#REF!</v>
      </c>
      <c r="BX69" s="91">
        <f t="shared" si="943"/>
        <v>0</v>
      </c>
      <c r="BY69" s="91"/>
      <c r="BZ69" s="91"/>
      <c r="CA69" s="91"/>
      <c r="CB69" s="91"/>
      <c r="CC69" s="18">
        <f t="shared" si="59"/>
        <v>0</v>
      </c>
      <c r="CD69" s="18">
        <f t="shared" si="60"/>
        <v>1</v>
      </c>
      <c r="CE69" s="18" t="str">
        <f t="shared" si="430"/>
        <v>#N/A</v>
      </c>
      <c r="CF69" s="18"/>
      <c r="CG69" s="18"/>
      <c r="CH69" s="18"/>
      <c r="CI69" s="18"/>
      <c r="CJ69" s="18"/>
      <c r="CK69" s="18"/>
      <c r="CL69" s="18"/>
      <c r="CM69" s="18"/>
      <c r="CN69" s="213">
        <f t="shared" ref="CN69:CU69" si="944">IF($CC69=CN$5,$AV69,0)</f>
        <v>0</v>
      </c>
      <c r="CO69" s="213">
        <f t="shared" si="944"/>
        <v>0</v>
      </c>
      <c r="CP69" s="213">
        <f t="shared" si="944"/>
        <v>0</v>
      </c>
      <c r="CQ69" s="213">
        <f t="shared" si="944"/>
        <v>0</v>
      </c>
      <c r="CR69" s="213">
        <f t="shared" si="944"/>
        <v>0</v>
      </c>
      <c r="CS69" s="213">
        <f t="shared" si="944"/>
        <v>0</v>
      </c>
      <c r="CT69" s="213">
        <f t="shared" si="944"/>
        <v>0</v>
      </c>
      <c r="CU69" s="213">
        <f t="shared" si="944"/>
        <v>0</v>
      </c>
      <c r="CV69" s="213"/>
      <c r="CW69" s="213"/>
      <c r="CX69" s="213"/>
      <c r="CY69" s="213"/>
      <c r="CZ69" s="213"/>
      <c r="DA69" s="213"/>
      <c r="DB69" s="213"/>
      <c r="DC69" s="213">
        <f t="shared" si="873"/>
        <v>0</v>
      </c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>
        <f t="shared" ref="DP69:DU69" si="945">IF($CD69=DP$5,$BR69,0)</f>
        <v>0</v>
      </c>
      <c r="DQ69" s="213">
        <f t="shared" si="945"/>
        <v>0</v>
      </c>
      <c r="DR69" s="213">
        <f t="shared" si="945"/>
        <v>0</v>
      </c>
      <c r="DS69" s="213">
        <f t="shared" si="945"/>
        <v>0</v>
      </c>
      <c r="DT69" s="213">
        <f t="shared" si="945"/>
        <v>0</v>
      </c>
      <c r="DU69" s="213">
        <f t="shared" si="945"/>
        <v>0</v>
      </c>
      <c r="DV69" s="213"/>
      <c r="DW69" s="213"/>
      <c r="DX69" s="213"/>
      <c r="DY69" s="213"/>
      <c r="DZ69" s="213"/>
      <c r="EA69" s="213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</row>
    <row r="70" ht="14.25" customHeight="1">
      <c r="A70" s="18"/>
      <c r="B70" s="18" t="s">
        <v>168</v>
      </c>
      <c r="C70" s="18"/>
      <c r="D70" s="78"/>
      <c r="E70" s="146">
        <f t="shared" ref="E70:F70" si="946">E64</f>
        <v>0.07</v>
      </c>
      <c r="F70" s="146">
        <f t="shared" si="946"/>
        <v>0.08</v>
      </c>
      <c r="G70" s="18"/>
      <c r="H70" s="18"/>
      <c r="I70" s="18" t="s">
        <v>168</v>
      </c>
      <c r="J70" s="18"/>
      <c r="K70" s="78"/>
      <c r="L70" s="146">
        <f t="shared" ref="L70:M70" si="947">L64</f>
        <v>0.07</v>
      </c>
      <c r="M70" s="146">
        <f t="shared" si="947"/>
        <v>0.08</v>
      </c>
      <c r="N70" s="18"/>
      <c r="O70" s="18"/>
      <c r="P70" s="18"/>
      <c r="Q70" s="140"/>
      <c r="R70" s="28"/>
      <c r="S70" s="28"/>
      <c r="T70" s="28"/>
      <c r="U70" s="70"/>
      <c r="V70" s="70"/>
      <c r="W70" s="28"/>
      <c r="X70" s="149"/>
      <c r="Y70" s="77"/>
      <c r="Z70" s="77"/>
      <c r="AA70" s="36"/>
      <c r="AB70" s="36"/>
      <c r="AC70" s="36"/>
      <c r="AD70" s="74"/>
      <c r="AE70" s="28"/>
      <c r="AF70" s="28"/>
      <c r="AG70" s="28"/>
      <c r="AH70" s="28"/>
      <c r="AI70" s="28"/>
      <c r="AJ70" s="28"/>
      <c r="AK70" s="28"/>
      <c r="AL70" s="18"/>
      <c r="AM70" s="28"/>
      <c r="AN70" s="28"/>
      <c r="AO70" s="84"/>
      <c r="AP70" s="85"/>
      <c r="AQ70" s="85"/>
      <c r="AR70" s="85"/>
      <c r="AS70" s="84"/>
      <c r="AT70" s="84"/>
      <c r="AU70" s="94"/>
      <c r="AV70" s="94"/>
      <c r="AW70" s="94"/>
      <c r="AX70" s="94"/>
      <c r="AY70" s="94"/>
      <c r="AZ70" s="94"/>
      <c r="BA70" s="91"/>
      <c r="BB70" s="91">
        <f t="shared" ref="BB70:BC70" si="948">$W70*E$82*$AJ70</f>
        <v>0</v>
      </c>
      <c r="BC70" s="91">
        <f t="shared" si="948"/>
        <v>0</v>
      </c>
      <c r="BD70" s="91">
        <f t="shared" ref="BD70:BF70" si="949">IF(AU70&gt;=D$43,D$43/1000*D$42*$AE70,IF(MOD(AU70,1000)&gt;0.1,$AE70*D$42*(ABS(AU70/1000)+1),$AE70*D$42*ABS(AU70/1000)))</f>
        <v>0</v>
      </c>
      <c r="BE70" s="91">
        <f t="shared" si="949"/>
        <v>0</v>
      </c>
      <c r="BF70" s="91">
        <f t="shared" si="949"/>
        <v>0</v>
      </c>
      <c r="BG70" s="91">
        <f t="shared" si="542"/>
        <v>0</v>
      </c>
      <c r="BH70" s="91">
        <f t="shared" si="543"/>
        <v>0</v>
      </c>
      <c r="BI70" s="91">
        <f t="shared" si="544"/>
        <v>0</v>
      </c>
      <c r="BJ70" s="91">
        <f t="shared" si="545"/>
        <v>0</v>
      </c>
      <c r="BK70" s="91">
        <f t="shared" si="580"/>
        <v>0</v>
      </c>
      <c r="BL70" s="91">
        <f t="shared" ref="BL70:BN70" si="950">$AF70*AU70*D$85</f>
        <v>0</v>
      </c>
      <c r="BM70" s="91">
        <f t="shared" si="950"/>
        <v>0</v>
      </c>
      <c r="BN70" s="91">
        <f t="shared" si="950"/>
        <v>0</v>
      </c>
      <c r="BO70" s="91">
        <f t="shared" si="934"/>
        <v>0</v>
      </c>
      <c r="BP70" s="91">
        <f t="shared" si="548"/>
        <v>0</v>
      </c>
      <c r="BQ70" s="91" t="str">
        <f t="shared" si="357"/>
        <v>#REF!</v>
      </c>
      <c r="BR70" s="91">
        <f t="shared" si="54"/>
        <v>0</v>
      </c>
      <c r="BS70" s="91">
        <f t="shared" si="358"/>
        <v>0</v>
      </c>
      <c r="BT70" s="91">
        <f t="shared" ref="BT70:BV70" si="951">IF($AG70=0,0,IF($AG70=1,D$48*AU70,IF($AG70=2,AU70*D$54,"Error in col x")))</f>
        <v>0</v>
      </c>
      <c r="BU70" s="91">
        <f t="shared" si="951"/>
        <v>0</v>
      </c>
      <c r="BV70" s="91">
        <f t="shared" si="951"/>
        <v>0</v>
      </c>
      <c r="BW70" s="91" t="str">
        <f t="shared" ref="BW70:BX70" si="952">SUM(BQ70,BT70)</f>
        <v>#REF!</v>
      </c>
      <c r="BX70" s="91">
        <f t="shared" si="952"/>
        <v>0</v>
      </c>
      <c r="BY70" s="91"/>
      <c r="BZ70" s="91"/>
      <c r="CA70" s="91"/>
      <c r="CB70" s="91"/>
      <c r="CC70" s="18">
        <f t="shared" si="59"/>
        <v>0</v>
      </c>
      <c r="CD70" s="18">
        <f t="shared" si="60"/>
        <v>1</v>
      </c>
      <c r="CE70" s="18" t="str">
        <f t="shared" si="430"/>
        <v>#N/A</v>
      </c>
      <c r="CF70" s="18"/>
      <c r="CG70" s="18"/>
      <c r="CH70" s="18"/>
      <c r="CI70" s="18"/>
      <c r="CJ70" s="18"/>
      <c r="CK70" s="18"/>
      <c r="CL70" s="18"/>
      <c r="CM70" s="18"/>
      <c r="CN70" s="213">
        <f t="shared" ref="CN70:CU70" si="953">IF($CC70=CN$5,$AV70,0)</f>
        <v>0</v>
      </c>
      <c r="CO70" s="213">
        <f t="shared" si="953"/>
        <v>0</v>
      </c>
      <c r="CP70" s="213">
        <f t="shared" si="953"/>
        <v>0</v>
      </c>
      <c r="CQ70" s="213">
        <f t="shared" si="953"/>
        <v>0</v>
      </c>
      <c r="CR70" s="213">
        <f t="shared" si="953"/>
        <v>0</v>
      </c>
      <c r="CS70" s="213">
        <f t="shared" si="953"/>
        <v>0</v>
      </c>
      <c r="CT70" s="213">
        <f t="shared" si="953"/>
        <v>0</v>
      </c>
      <c r="CU70" s="213">
        <f t="shared" si="953"/>
        <v>0</v>
      </c>
      <c r="CV70" s="213"/>
      <c r="CW70" s="213"/>
      <c r="CX70" s="213"/>
      <c r="CY70" s="213"/>
      <c r="CZ70" s="213"/>
      <c r="DA70" s="213"/>
      <c r="DB70" s="213"/>
      <c r="DC70" s="213">
        <f t="shared" si="873"/>
        <v>0</v>
      </c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>
        <f t="shared" ref="DP70:DU70" si="954">IF($CD70=DP$5,$BR70,0)</f>
        <v>0</v>
      </c>
      <c r="DQ70" s="213">
        <f t="shared" si="954"/>
        <v>0</v>
      </c>
      <c r="DR70" s="213">
        <f t="shared" si="954"/>
        <v>0</v>
      </c>
      <c r="DS70" s="213">
        <f t="shared" si="954"/>
        <v>0</v>
      </c>
      <c r="DT70" s="213">
        <f t="shared" si="954"/>
        <v>0</v>
      </c>
      <c r="DU70" s="213">
        <f t="shared" si="954"/>
        <v>0</v>
      </c>
      <c r="DV70" s="213"/>
      <c r="DW70" s="213"/>
      <c r="DX70" s="213"/>
      <c r="DY70" s="213"/>
      <c r="DZ70" s="213"/>
      <c r="EA70" s="213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</row>
    <row r="71" ht="14.25" customHeight="1">
      <c r="A71" s="18"/>
      <c r="B71" s="126" t="s">
        <v>232</v>
      </c>
      <c r="C71" s="18" t="s">
        <v>1</v>
      </c>
      <c r="D71" s="156">
        <v>13501.92</v>
      </c>
      <c r="E71" s="42">
        <f t="shared" ref="E71:F71" si="955">SUM(D71*E70+D71)</f>
        <v>14447.0544</v>
      </c>
      <c r="F71" s="42">
        <f t="shared" si="955"/>
        <v>15602.81875</v>
      </c>
      <c r="G71" s="126"/>
      <c r="H71" s="126"/>
      <c r="I71" s="126" t="s">
        <v>232</v>
      </c>
      <c r="J71" s="18" t="s">
        <v>1</v>
      </c>
      <c r="K71" s="156">
        <v>13501.92</v>
      </c>
      <c r="L71" s="42">
        <f t="shared" ref="L71:M71" si="956">SUM(K71*L70+K71)</f>
        <v>14447.0544</v>
      </c>
      <c r="M71" s="42">
        <f t="shared" si="956"/>
        <v>15602.81875</v>
      </c>
      <c r="N71" s="18"/>
      <c r="O71" s="126"/>
      <c r="P71" s="18"/>
      <c r="Q71" s="140"/>
      <c r="R71" s="28"/>
      <c r="S71" s="28"/>
      <c r="T71" s="28"/>
      <c r="U71" s="70"/>
      <c r="V71" s="70"/>
      <c r="W71" s="28"/>
      <c r="X71" s="149"/>
      <c r="Y71" s="77"/>
      <c r="Z71" s="77"/>
      <c r="AA71" s="36"/>
      <c r="AB71" s="36"/>
      <c r="AC71" s="36"/>
      <c r="AD71" s="74"/>
      <c r="AE71" s="28"/>
      <c r="AF71" s="28"/>
      <c r="AG71" s="28"/>
      <c r="AH71" s="28"/>
      <c r="AI71" s="28"/>
      <c r="AJ71" s="28"/>
      <c r="AK71" s="28"/>
      <c r="AL71" s="18"/>
      <c r="AM71" s="28"/>
      <c r="AN71" s="28"/>
      <c r="AO71" s="84"/>
      <c r="AP71" s="85"/>
      <c r="AQ71" s="85"/>
      <c r="AR71" s="85"/>
      <c r="AS71" s="84"/>
      <c r="AT71" s="84"/>
      <c r="AU71" s="94"/>
      <c r="AV71" s="94"/>
      <c r="AW71" s="94"/>
      <c r="AX71" s="94"/>
      <c r="AY71" s="94"/>
      <c r="AZ71" s="94"/>
      <c r="BA71" s="91"/>
      <c r="BB71" s="91">
        <f t="shared" ref="BB71:BC71" si="957">$W71*E$82*$AJ71</f>
        <v>0</v>
      </c>
      <c r="BC71" s="91">
        <f t="shared" si="957"/>
        <v>0</v>
      </c>
      <c r="BD71" s="91">
        <f t="shared" ref="BD71:BF71" si="958">IF(AU71&gt;=D$43,D$43/1000*D$42*$AE71,IF(MOD(AU71,1000)&gt;0.1,$AE71*D$42*(ABS(AU71/1000)+1),$AE71*D$42*ABS(AU71/1000)))</f>
        <v>0</v>
      </c>
      <c r="BE71" s="91">
        <f t="shared" si="958"/>
        <v>0</v>
      </c>
      <c r="BF71" s="91">
        <f t="shared" si="958"/>
        <v>0</v>
      </c>
      <c r="BG71" s="91">
        <f t="shared" si="542"/>
        <v>0</v>
      </c>
      <c r="BH71" s="91">
        <f t="shared" si="543"/>
        <v>0</v>
      </c>
      <c r="BI71" s="91">
        <f t="shared" si="544"/>
        <v>0</v>
      </c>
      <c r="BJ71" s="91">
        <f t="shared" si="545"/>
        <v>0</v>
      </c>
      <c r="BK71" s="91">
        <f t="shared" si="580"/>
        <v>0</v>
      </c>
      <c r="BL71" s="91">
        <f t="shared" ref="BL71:BN71" si="959">$AF71*AU71*D$85</f>
        <v>0</v>
      </c>
      <c r="BM71" s="91">
        <f t="shared" si="959"/>
        <v>0</v>
      </c>
      <c r="BN71" s="91">
        <f t="shared" si="959"/>
        <v>0</v>
      </c>
      <c r="BO71" s="91">
        <f t="shared" si="934"/>
        <v>0</v>
      </c>
      <c r="BP71" s="91">
        <f t="shared" si="548"/>
        <v>0</v>
      </c>
      <c r="BQ71" s="91" t="str">
        <f t="shared" si="357"/>
        <v>#REF!</v>
      </c>
      <c r="BR71" s="91">
        <f t="shared" si="54"/>
        <v>0</v>
      </c>
      <c r="BS71" s="91">
        <f t="shared" si="358"/>
        <v>0</v>
      </c>
      <c r="BT71" s="91">
        <f t="shared" ref="BT71:BV71" si="960">IF($AG71=0,0,IF($AG71=1,D$48*AU71,IF($AG71=2,AU71*D$54,"Error in col x")))</f>
        <v>0</v>
      </c>
      <c r="BU71" s="91">
        <f t="shared" si="960"/>
        <v>0</v>
      </c>
      <c r="BV71" s="91">
        <f t="shared" si="960"/>
        <v>0</v>
      </c>
      <c r="BW71" s="91" t="str">
        <f t="shared" ref="BW71:BX71" si="961">SUM(BQ71,BT71)</f>
        <v>#REF!</v>
      </c>
      <c r="BX71" s="91">
        <f t="shared" si="961"/>
        <v>0</v>
      </c>
      <c r="BY71" s="91"/>
      <c r="BZ71" s="91"/>
      <c r="CA71" s="91"/>
      <c r="CB71" s="91"/>
      <c r="CC71" s="18">
        <f t="shared" si="59"/>
        <v>0</v>
      </c>
      <c r="CD71" s="18">
        <f t="shared" si="60"/>
        <v>1</v>
      </c>
      <c r="CE71" s="18" t="str">
        <f t="shared" si="430"/>
        <v>#N/A</v>
      </c>
      <c r="CF71" s="18"/>
      <c r="CG71" s="18"/>
      <c r="CH71" s="18"/>
      <c r="CI71" s="18"/>
      <c r="CJ71" s="18"/>
      <c r="CK71" s="18"/>
      <c r="CL71" s="18"/>
      <c r="CM71" s="18"/>
      <c r="CN71" s="213">
        <f t="shared" ref="CN71:CU71" si="962">IF($CC71=CN$5,$AV71,0)</f>
        <v>0</v>
      </c>
      <c r="CO71" s="213">
        <f t="shared" si="962"/>
        <v>0</v>
      </c>
      <c r="CP71" s="213">
        <f t="shared" si="962"/>
        <v>0</v>
      </c>
      <c r="CQ71" s="213">
        <f t="shared" si="962"/>
        <v>0</v>
      </c>
      <c r="CR71" s="213">
        <f t="shared" si="962"/>
        <v>0</v>
      </c>
      <c r="CS71" s="213">
        <f t="shared" si="962"/>
        <v>0</v>
      </c>
      <c r="CT71" s="213">
        <f t="shared" si="962"/>
        <v>0</v>
      </c>
      <c r="CU71" s="213">
        <f t="shared" si="962"/>
        <v>0</v>
      </c>
      <c r="CV71" s="213"/>
      <c r="CW71" s="213"/>
      <c r="CX71" s="213"/>
      <c r="CY71" s="213"/>
      <c r="CZ71" s="213"/>
      <c r="DA71" s="213"/>
      <c r="DB71" s="213"/>
      <c r="DC71" s="213">
        <f t="shared" si="873"/>
        <v>0</v>
      </c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>
        <f t="shared" ref="DP71:DU71" si="963">IF($CD71=DP$5,$BR71,0)</f>
        <v>0</v>
      </c>
      <c r="DQ71" s="213">
        <f t="shared" si="963"/>
        <v>0</v>
      </c>
      <c r="DR71" s="213">
        <f t="shared" si="963"/>
        <v>0</v>
      </c>
      <c r="DS71" s="213">
        <f t="shared" si="963"/>
        <v>0</v>
      </c>
      <c r="DT71" s="213">
        <f t="shared" si="963"/>
        <v>0</v>
      </c>
      <c r="DU71" s="213">
        <f t="shared" si="963"/>
        <v>0</v>
      </c>
      <c r="DV71" s="213"/>
      <c r="DW71" s="213"/>
      <c r="DX71" s="213"/>
      <c r="DY71" s="213"/>
      <c r="DZ71" s="213"/>
      <c r="EA71" s="213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</row>
    <row r="72" ht="14.25" customHeight="1">
      <c r="A72" s="18"/>
      <c r="B72" s="18" t="s">
        <v>235</v>
      </c>
      <c r="C72" s="18"/>
      <c r="D72" s="214">
        <v>0.88</v>
      </c>
      <c r="E72" s="214">
        <v>0.86</v>
      </c>
      <c r="F72" s="214">
        <v>0.86</v>
      </c>
      <c r="G72" s="126"/>
      <c r="H72" s="126"/>
      <c r="I72" s="18" t="s">
        <v>235</v>
      </c>
      <c r="J72" s="18"/>
      <c r="K72" s="214">
        <v>0.88</v>
      </c>
      <c r="L72" s="214">
        <v>0.86</v>
      </c>
      <c r="M72" s="214">
        <v>0.86</v>
      </c>
      <c r="N72" s="18"/>
      <c r="O72" s="126"/>
      <c r="P72" s="18"/>
      <c r="Q72" s="140"/>
      <c r="R72" s="28"/>
      <c r="S72" s="28"/>
      <c r="T72" s="28"/>
      <c r="U72" s="70"/>
      <c r="V72" s="70"/>
      <c r="W72" s="28"/>
      <c r="X72" s="149"/>
      <c r="Y72" s="77"/>
      <c r="Z72" s="77"/>
      <c r="AA72" s="36"/>
      <c r="AB72" s="36"/>
      <c r="AC72" s="36"/>
      <c r="AD72" s="74"/>
      <c r="AE72" s="28"/>
      <c r="AF72" s="28"/>
      <c r="AG72" s="28"/>
      <c r="AH72" s="28"/>
      <c r="AI72" s="28"/>
      <c r="AJ72" s="28"/>
      <c r="AK72" s="28"/>
      <c r="AL72" s="18"/>
      <c r="AM72" s="28"/>
      <c r="AN72" s="28"/>
      <c r="AO72" s="84"/>
      <c r="AP72" s="85"/>
      <c r="AQ72" s="85"/>
      <c r="AR72" s="85"/>
      <c r="AS72" s="84"/>
      <c r="AT72" s="84"/>
      <c r="AU72" s="94"/>
      <c r="AV72" s="94"/>
      <c r="AW72" s="94"/>
      <c r="AX72" s="94"/>
      <c r="AY72" s="94"/>
      <c r="AZ72" s="94"/>
      <c r="BA72" s="91"/>
      <c r="BB72" s="91">
        <f t="shared" ref="BB72:BC72" si="964">$W72*E$82*$AJ72</f>
        <v>0</v>
      </c>
      <c r="BC72" s="91">
        <f t="shared" si="964"/>
        <v>0</v>
      </c>
      <c r="BD72" s="91">
        <f t="shared" ref="BD72:BF72" si="965">IF(AU72&gt;=D$43,D$43/1000*D$42*$AE72,IF(MOD(AU72,1000)&gt;0.1,$AE72*D$42*(ABS(AU72/1000)+1),$AE72*D$42*ABS(AU72/1000)))</f>
        <v>0</v>
      </c>
      <c r="BE72" s="91">
        <f t="shared" si="965"/>
        <v>0</v>
      </c>
      <c r="BF72" s="91">
        <f t="shared" si="965"/>
        <v>0</v>
      </c>
      <c r="BG72" s="91">
        <f t="shared" si="542"/>
        <v>0</v>
      </c>
      <c r="BH72" s="91">
        <f t="shared" si="543"/>
        <v>0</v>
      </c>
      <c r="BI72" s="91">
        <f t="shared" si="544"/>
        <v>0</v>
      </c>
      <c r="BJ72" s="91">
        <f t="shared" si="545"/>
        <v>0</v>
      </c>
      <c r="BK72" s="91">
        <f t="shared" si="580"/>
        <v>0</v>
      </c>
      <c r="BL72" s="91">
        <f t="shared" ref="BL72:BN72" si="966">$AF72*AU72*D$85</f>
        <v>0</v>
      </c>
      <c r="BM72" s="91">
        <f t="shared" si="966"/>
        <v>0</v>
      </c>
      <c r="BN72" s="91">
        <f t="shared" si="966"/>
        <v>0</v>
      </c>
      <c r="BO72" s="91">
        <f t="shared" si="934"/>
        <v>0</v>
      </c>
      <c r="BP72" s="91">
        <f t="shared" si="548"/>
        <v>0</v>
      </c>
      <c r="BQ72" s="91" t="str">
        <f t="shared" si="357"/>
        <v>#REF!</v>
      </c>
      <c r="BR72" s="91">
        <f t="shared" si="54"/>
        <v>0</v>
      </c>
      <c r="BS72" s="91">
        <f t="shared" si="358"/>
        <v>0</v>
      </c>
      <c r="BT72" s="91">
        <f t="shared" ref="BT72:BV72" si="967">IF($AG72=0,0,IF($AG72=1,D$48*AU72,IF($AG72=2,AU72*D$54,"Error in col x")))</f>
        <v>0</v>
      </c>
      <c r="BU72" s="91">
        <f t="shared" si="967"/>
        <v>0</v>
      </c>
      <c r="BV72" s="91">
        <f t="shared" si="967"/>
        <v>0</v>
      </c>
      <c r="BW72" s="91" t="str">
        <f t="shared" ref="BW72:BX72" si="968">SUM(BQ72,BT72)</f>
        <v>#REF!</v>
      </c>
      <c r="BX72" s="91">
        <f t="shared" si="968"/>
        <v>0</v>
      </c>
      <c r="BY72" s="91"/>
      <c r="BZ72" s="91"/>
      <c r="CA72" s="91"/>
      <c r="CB72" s="91"/>
      <c r="CC72" s="18">
        <f t="shared" si="59"/>
        <v>0</v>
      </c>
      <c r="CD72" s="18">
        <f t="shared" si="60"/>
        <v>1</v>
      </c>
      <c r="CE72" s="18" t="str">
        <f t="shared" si="430"/>
        <v>#N/A</v>
      </c>
      <c r="CF72" s="18"/>
      <c r="CG72" s="18"/>
      <c r="CH72" s="18"/>
      <c r="CI72" s="18"/>
      <c r="CJ72" s="18"/>
      <c r="CK72" s="18"/>
      <c r="CL72" s="18"/>
      <c r="CM72" s="18"/>
      <c r="CN72" s="213">
        <f t="shared" ref="CN72:CU72" si="969">IF($CC72=CN$5,$AV72,0)</f>
        <v>0</v>
      </c>
      <c r="CO72" s="213">
        <f t="shared" si="969"/>
        <v>0</v>
      </c>
      <c r="CP72" s="213">
        <f t="shared" si="969"/>
        <v>0</v>
      </c>
      <c r="CQ72" s="213">
        <f t="shared" si="969"/>
        <v>0</v>
      </c>
      <c r="CR72" s="213">
        <f t="shared" si="969"/>
        <v>0</v>
      </c>
      <c r="CS72" s="213">
        <f t="shared" si="969"/>
        <v>0</v>
      </c>
      <c r="CT72" s="213">
        <f t="shared" si="969"/>
        <v>0</v>
      </c>
      <c r="CU72" s="213">
        <f t="shared" si="969"/>
        <v>0</v>
      </c>
      <c r="CV72" s="213"/>
      <c r="CW72" s="213"/>
      <c r="CX72" s="213"/>
      <c r="CY72" s="213"/>
      <c r="CZ72" s="213"/>
      <c r="DA72" s="213"/>
      <c r="DB72" s="213"/>
      <c r="DC72" s="213">
        <f t="shared" si="873"/>
        <v>0</v>
      </c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>
        <f t="shared" ref="DP72:DU72" si="970">IF($CD72=DP$5,$BR72,0)</f>
        <v>0</v>
      </c>
      <c r="DQ72" s="213">
        <f t="shared" si="970"/>
        <v>0</v>
      </c>
      <c r="DR72" s="213">
        <f t="shared" si="970"/>
        <v>0</v>
      </c>
      <c r="DS72" s="213">
        <f t="shared" si="970"/>
        <v>0</v>
      </c>
      <c r="DT72" s="213">
        <f t="shared" si="970"/>
        <v>0</v>
      </c>
      <c r="DU72" s="213">
        <f t="shared" si="970"/>
        <v>0</v>
      </c>
      <c r="DV72" s="213"/>
      <c r="DW72" s="213"/>
      <c r="DX72" s="213"/>
      <c r="DY72" s="213"/>
      <c r="DZ72" s="213"/>
      <c r="EA72" s="213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</row>
    <row r="73" ht="13.5" customHeight="1">
      <c r="A73" s="18"/>
      <c r="B73" s="18" t="s">
        <v>235</v>
      </c>
      <c r="C73" s="18"/>
      <c r="D73" s="42">
        <f t="shared" ref="D73:F73" si="971">D72*D71</f>
        <v>11881.6896</v>
      </c>
      <c r="E73" s="42">
        <f t="shared" si="971"/>
        <v>12424.46678</v>
      </c>
      <c r="F73" s="42">
        <f t="shared" si="971"/>
        <v>13418.42413</v>
      </c>
      <c r="G73" s="126"/>
      <c r="H73" s="126"/>
      <c r="I73" s="18" t="s">
        <v>235</v>
      </c>
      <c r="J73" s="18"/>
      <c r="K73" s="42">
        <f t="shared" ref="K73:M73" si="972">K72*K71</f>
        <v>11881.6896</v>
      </c>
      <c r="L73" s="42">
        <f t="shared" si="972"/>
        <v>12424.46678</v>
      </c>
      <c r="M73" s="42">
        <f t="shared" si="972"/>
        <v>13418.42413</v>
      </c>
      <c r="N73" s="18"/>
      <c r="O73" s="126"/>
      <c r="P73" s="126"/>
      <c r="Q73" s="140"/>
      <c r="R73" s="28"/>
      <c r="S73" s="28"/>
      <c r="T73" s="28"/>
      <c r="U73" s="70"/>
      <c r="V73" s="70"/>
      <c r="W73" s="28"/>
      <c r="X73" s="149"/>
      <c r="Y73" s="77"/>
      <c r="Z73" s="77"/>
      <c r="AA73" s="36"/>
      <c r="AB73" s="36"/>
      <c r="AC73" s="36"/>
      <c r="AD73" s="74"/>
      <c r="AE73" s="28"/>
      <c r="AF73" s="28"/>
      <c r="AG73" s="28"/>
      <c r="AH73" s="28"/>
      <c r="AI73" s="28"/>
      <c r="AJ73" s="28"/>
      <c r="AK73" s="28"/>
      <c r="AL73" s="18"/>
      <c r="AM73" s="28"/>
      <c r="AN73" s="28"/>
      <c r="AO73" s="84"/>
      <c r="AP73" s="85"/>
      <c r="AQ73" s="85"/>
      <c r="AR73" s="85"/>
      <c r="AS73" s="84"/>
      <c r="AT73" s="84"/>
      <c r="AU73" s="94"/>
      <c r="AV73" s="94"/>
      <c r="AW73" s="94"/>
      <c r="AX73" s="94"/>
      <c r="AY73" s="94"/>
      <c r="AZ73" s="94"/>
      <c r="BA73" s="91"/>
      <c r="BB73" s="91">
        <f t="shared" ref="BB73:BC73" si="973">$W73*E$82*$AJ73</f>
        <v>0</v>
      </c>
      <c r="BC73" s="91">
        <f t="shared" si="973"/>
        <v>0</v>
      </c>
      <c r="BD73" s="91">
        <f t="shared" ref="BD73:BF73" si="974">IF(AU73&gt;=D$43,D$43/1000*D$42*$AE73,IF(MOD(AU73,1000)&gt;0.1,$AE73*D$42*(ABS(AU73/1000)+1),$AE73*D$42*ABS(AU73/1000)))</f>
        <v>0</v>
      </c>
      <c r="BE73" s="91">
        <f t="shared" si="974"/>
        <v>0</v>
      </c>
      <c r="BF73" s="91">
        <f t="shared" si="974"/>
        <v>0</v>
      </c>
      <c r="BG73" s="91">
        <f t="shared" si="542"/>
        <v>0</v>
      </c>
      <c r="BH73" s="91">
        <f t="shared" si="543"/>
        <v>0</v>
      </c>
      <c r="BI73" s="91">
        <f t="shared" si="544"/>
        <v>0</v>
      </c>
      <c r="BJ73" s="91">
        <f t="shared" si="545"/>
        <v>0</v>
      </c>
      <c r="BK73" s="91">
        <f t="shared" si="580"/>
        <v>0</v>
      </c>
      <c r="BL73" s="91">
        <f t="shared" ref="BL73:BN73" si="975">$AF73*AU73*D$85</f>
        <v>0</v>
      </c>
      <c r="BM73" s="91">
        <f t="shared" si="975"/>
        <v>0</v>
      </c>
      <c r="BN73" s="91">
        <f t="shared" si="975"/>
        <v>0</v>
      </c>
      <c r="BO73" s="91">
        <f t="shared" si="934"/>
        <v>0</v>
      </c>
      <c r="BP73" s="91">
        <f t="shared" si="548"/>
        <v>0</v>
      </c>
      <c r="BQ73" s="91" t="str">
        <f t="shared" si="357"/>
        <v>#REF!</v>
      </c>
      <c r="BR73" s="91">
        <f t="shared" si="54"/>
        <v>0</v>
      </c>
      <c r="BS73" s="91">
        <f t="shared" si="358"/>
        <v>0</v>
      </c>
      <c r="BT73" s="91">
        <f t="shared" ref="BT73:BV73" si="976">IF($AG73=0,0,IF($AG73=1,D$48*AU73,IF($AG73=2,AU73*D$54,"Error in col x")))</f>
        <v>0</v>
      </c>
      <c r="BU73" s="91">
        <f t="shared" si="976"/>
        <v>0</v>
      </c>
      <c r="BV73" s="91">
        <f t="shared" si="976"/>
        <v>0</v>
      </c>
      <c r="BW73" s="91" t="str">
        <f t="shared" ref="BW73:BX73" si="977">SUM(BQ73,BT73)</f>
        <v>#REF!</v>
      </c>
      <c r="BX73" s="91">
        <f t="shared" si="977"/>
        <v>0</v>
      </c>
      <c r="BY73" s="91"/>
      <c r="BZ73" s="91"/>
      <c r="CA73" s="91"/>
      <c r="CB73" s="91"/>
      <c r="CC73" s="18">
        <f t="shared" si="59"/>
        <v>0</v>
      </c>
      <c r="CD73" s="18">
        <f t="shared" si="60"/>
        <v>1</v>
      </c>
      <c r="CE73" s="18" t="str">
        <f t="shared" si="430"/>
        <v>#N/A</v>
      </c>
      <c r="CF73" s="18"/>
      <c r="CG73" s="18"/>
      <c r="CH73" s="18"/>
      <c r="CI73" s="18"/>
      <c r="CJ73" s="18"/>
      <c r="CK73" s="18"/>
      <c r="CL73" s="18"/>
      <c r="CM73" s="18"/>
      <c r="CN73" s="213">
        <f t="shared" ref="CN73:CU73" si="978">IF($CC73=CN$5,$AV73,0)</f>
        <v>0</v>
      </c>
      <c r="CO73" s="213">
        <f t="shared" si="978"/>
        <v>0</v>
      </c>
      <c r="CP73" s="213">
        <f t="shared" si="978"/>
        <v>0</v>
      </c>
      <c r="CQ73" s="213">
        <f t="shared" si="978"/>
        <v>0</v>
      </c>
      <c r="CR73" s="213">
        <f t="shared" si="978"/>
        <v>0</v>
      </c>
      <c r="CS73" s="213">
        <f t="shared" si="978"/>
        <v>0</v>
      </c>
      <c r="CT73" s="213">
        <f t="shared" si="978"/>
        <v>0</v>
      </c>
      <c r="CU73" s="213">
        <f t="shared" si="978"/>
        <v>0</v>
      </c>
      <c r="CV73" s="213"/>
      <c r="CW73" s="213"/>
      <c r="CX73" s="213"/>
      <c r="CY73" s="213"/>
      <c r="CZ73" s="213"/>
      <c r="DA73" s="213"/>
      <c r="DB73" s="213"/>
      <c r="DC73" s="213">
        <f t="shared" si="873"/>
        <v>0</v>
      </c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>
        <f t="shared" ref="DP73:DU73" si="979">IF($CD73=DP$5,$BR73,0)</f>
        <v>0</v>
      </c>
      <c r="DQ73" s="213">
        <f t="shared" si="979"/>
        <v>0</v>
      </c>
      <c r="DR73" s="213">
        <f t="shared" si="979"/>
        <v>0</v>
      </c>
      <c r="DS73" s="213">
        <f t="shared" si="979"/>
        <v>0</v>
      </c>
      <c r="DT73" s="213">
        <f t="shared" si="979"/>
        <v>0</v>
      </c>
      <c r="DU73" s="213">
        <f t="shared" si="979"/>
        <v>0</v>
      </c>
      <c r="DV73" s="213"/>
      <c r="DW73" s="213"/>
      <c r="DX73" s="213"/>
      <c r="DY73" s="213"/>
      <c r="DZ73" s="213"/>
      <c r="EA73" s="213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</row>
    <row r="74" ht="12.75" customHeight="1">
      <c r="A74" s="18"/>
      <c r="B74" s="18"/>
      <c r="C74" s="18"/>
      <c r="D74" s="28"/>
      <c r="E74" s="28"/>
      <c r="F74" s="28"/>
      <c r="G74" s="126"/>
      <c r="H74" s="126"/>
      <c r="I74" s="18"/>
      <c r="J74" s="18"/>
      <c r="K74" s="28"/>
      <c r="L74" s="28"/>
      <c r="M74" s="28"/>
      <c r="N74" s="18"/>
      <c r="O74" s="126"/>
      <c r="P74" s="126"/>
      <c r="Q74" s="140"/>
      <c r="R74" s="28"/>
      <c r="S74" s="28"/>
      <c r="T74" s="28"/>
      <c r="U74" s="70"/>
      <c r="V74" s="70"/>
      <c r="W74" s="28"/>
      <c r="X74" s="149"/>
      <c r="Y74" s="77"/>
      <c r="Z74" s="77"/>
      <c r="AA74" s="36"/>
      <c r="AB74" s="36"/>
      <c r="AC74" s="36"/>
      <c r="AD74" s="74"/>
      <c r="AE74" s="28"/>
      <c r="AF74" s="28"/>
      <c r="AG74" s="28"/>
      <c r="AH74" s="28"/>
      <c r="AI74" s="28"/>
      <c r="AJ74" s="28"/>
      <c r="AK74" s="28"/>
      <c r="AL74" s="18"/>
      <c r="AM74" s="28"/>
      <c r="AN74" s="28"/>
      <c r="AO74" s="84"/>
      <c r="AP74" s="85"/>
      <c r="AQ74" s="85"/>
      <c r="AR74" s="85"/>
      <c r="AS74" s="84"/>
      <c r="AT74" s="84"/>
      <c r="AU74" s="94"/>
      <c r="AV74" s="94"/>
      <c r="AW74" s="94"/>
      <c r="AX74" s="94"/>
      <c r="AY74" s="94"/>
      <c r="AZ74" s="94"/>
      <c r="BA74" s="91"/>
      <c r="BB74" s="91">
        <f t="shared" ref="BB74:BC74" si="980">$W74*E$82*$AJ74</f>
        <v>0</v>
      </c>
      <c r="BC74" s="91">
        <f t="shared" si="980"/>
        <v>0</v>
      </c>
      <c r="BD74" s="91">
        <f t="shared" ref="BD74:BF74" si="981">IF(AU74&gt;=D$43,D$43/1000*D$42*$AE74,IF(MOD(AU74,1000)&gt;0.1,$AE74*D$42*(ABS(AU74/1000)+1),$AE74*D$42*ABS(AU74/1000)))</f>
        <v>0</v>
      </c>
      <c r="BE74" s="91">
        <f t="shared" si="981"/>
        <v>0</v>
      </c>
      <c r="BF74" s="91">
        <f t="shared" si="981"/>
        <v>0</v>
      </c>
      <c r="BG74" s="91">
        <f t="shared" si="542"/>
        <v>0</v>
      </c>
      <c r="BH74" s="91">
        <f t="shared" si="543"/>
        <v>0</v>
      </c>
      <c r="BI74" s="91">
        <f t="shared" si="544"/>
        <v>0</v>
      </c>
      <c r="BJ74" s="91">
        <f t="shared" si="545"/>
        <v>0</v>
      </c>
      <c r="BK74" s="91">
        <f t="shared" si="580"/>
        <v>0</v>
      </c>
      <c r="BL74" s="91">
        <f t="shared" ref="BL74:BN74" si="982">$AF74*AU74*D$85</f>
        <v>0</v>
      </c>
      <c r="BM74" s="91">
        <f t="shared" si="982"/>
        <v>0</v>
      </c>
      <c r="BN74" s="91">
        <f t="shared" si="982"/>
        <v>0</v>
      </c>
      <c r="BO74" s="91">
        <f t="shared" si="934"/>
        <v>0</v>
      </c>
      <c r="BP74" s="91">
        <f t="shared" si="548"/>
        <v>0</v>
      </c>
      <c r="BQ74" s="91" t="str">
        <f t="shared" si="357"/>
        <v>#REF!</v>
      </c>
      <c r="BR74" s="91">
        <f t="shared" si="54"/>
        <v>0</v>
      </c>
      <c r="BS74" s="91">
        <f t="shared" si="358"/>
        <v>0</v>
      </c>
      <c r="BT74" s="91">
        <f t="shared" ref="BT74:BV74" si="983">IF($AG74=0,0,IF($AG74=1,D$48*AU74,IF($AG74=2,AU74*D$54,"Error in col x")))</f>
        <v>0</v>
      </c>
      <c r="BU74" s="91">
        <f t="shared" si="983"/>
        <v>0</v>
      </c>
      <c r="BV74" s="91">
        <f t="shared" si="983"/>
        <v>0</v>
      </c>
      <c r="BW74" s="91" t="str">
        <f t="shared" ref="BW74:BX74" si="984">SUM(BQ74,BT74)</f>
        <v>#REF!</v>
      </c>
      <c r="BX74" s="91">
        <f t="shared" si="984"/>
        <v>0</v>
      </c>
      <c r="BY74" s="91"/>
      <c r="BZ74" s="91"/>
      <c r="CA74" s="91"/>
      <c r="CB74" s="91"/>
      <c r="CC74" s="18">
        <f t="shared" si="59"/>
        <v>0</v>
      </c>
      <c r="CD74" s="18">
        <f t="shared" si="60"/>
        <v>1</v>
      </c>
      <c r="CE74" s="18" t="str">
        <f t="shared" si="430"/>
        <v>#N/A</v>
      </c>
      <c r="CF74" s="18"/>
      <c r="CG74" s="18"/>
      <c r="CH74" s="18"/>
      <c r="CI74" s="18"/>
      <c r="CJ74" s="18"/>
      <c r="CK74" s="18"/>
      <c r="CL74" s="18"/>
      <c r="CM74" s="18"/>
      <c r="CN74" s="213">
        <f t="shared" ref="CN74:CU74" si="985">IF($CC74=CN$5,$AV74,0)</f>
        <v>0</v>
      </c>
      <c r="CO74" s="213">
        <f t="shared" si="985"/>
        <v>0</v>
      </c>
      <c r="CP74" s="213">
        <f t="shared" si="985"/>
        <v>0</v>
      </c>
      <c r="CQ74" s="213">
        <f t="shared" si="985"/>
        <v>0</v>
      </c>
      <c r="CR74" s="213">
        <f t="shared" si="985"/>
        <v>0</v>
      </c>
      <c r="CS74" s="213">
        <f t="shared" si="985"/>
        <v>0</v>
      </c>
      <c r="CT74" s="213">
        <f t="shared" si="985"/>
        <v>0</v>
      </c>
      <c r="CU74" s="213">
        <f t="shared" si="985"/>
        <v>0</v>
      </c>
      <c r="CV74" s="213"/>
      <c r="CW74" s="213"/>
      <c r="CX74" s="213"/>
      <c r="CY74" s="213"/>
      <c r="CZ74" s="213"/>
      <c r="DA74" s="213"/>
      <c r="DB74" s="213"/>
      <c r="DC74" s="213">
        <f t="shared" si="873"/>
        <v>0</v>
      </c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>
        <f t="shared" ref="DP74:DU74" si="986">IF($CD74=DP$5,$BR74,0)</f>
        <v>0</v>
      </c>
      <c r="DQ74" s="213">
        <f t="shared" si="986"/>
        <v>0</v>
      </c>
      <c r="DR74" s="213">
        <f t="shared" si="986"/>
        <v>0</v>
      </c>
      <c r="DS74" s="213">
        <f t="shared" si="986"/>
        <v>0</v>
      </c>
      <c r="DT74" s="213">
        <f t="shared" si="986"/>
        <v>0</v>
      </c>
      <c r="DU74" s="213">
        <f t="shared" si="986"/>
        <v>0</v>
      </c>
      <c r="DV74" s="213"/>
      <c r="DW74" s="213"/>
      <c r="DX74" s="213"/>
      <c r="DY74" s="213"/>
      <c r="DZ74" s="213"/>
      <c r="EA74" s="213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</row>
    <row r="75" ht="13.5" customHeight="1">
      <c r="A75" s="18"/>
      <c r="B75" s="112" t="s">
        <v>245</v>
      </c>
      <c r="C75" s="18"/>
      <c r="D75" s="28"/>
      <c r="E75" s="28"/>
      <c r="F75" s="28"/>
      <c r="G75" s="126"/>
      <c r="H75" s="126"/>
      <c r="I75" s="112" t="s">
        <v>246</v>
      </c>
      <c r="J75" s="18"/>
      <c r="K75" s="28"/>
      <c r="L75" s="28"/>
      <c r="M75" s="28"/>
      <c r="N75" s="18"/>
      <c r="O75" s="126"/>
      <c r="P75" s="126"/>
      <c r="Q75" s="140"/>
      <c r="R75" s="28"/>
      <c r="S75" s="28"/>
      <c r="T75" s="28"/>
      <c r="U75" s="70"/>
      <c r="V75" s="70"/>
      <c r="W75" s="28"/>
      <c r="X75" s="149"/>
      <c r="Y75" s="77"/>
      <c r="Z75" s="77"/>
      <c r="AA75" s="36"/>
      <c r="AB75" s="36"/>
      <c r="AC75" s="36"/>
      <c r="AD75" s="74"/>
      <c r="AE75" s="28"/>
      <c r="AF75" s="28"/>
      <c r="AG75" s="28"/>
      <c r="AH75" s="28"/>
      <c r="AI75" s="28"/>
      <c r="AJ75" s="28"/>
      <c r="AK75" s="28"/>
      <c r="AL75" s="40" t="s">
        <v>167</v>
      </c>
      <c r="AM75" s="28"/>
      <c r="AN75" s="28"/>
      <c r="AO75" s="84"/>
      <c r="AP75" s="85"/>
      <c r="AQ75" s="85"/>
      <c r="AR75" s="85"/>
      <c r="AS75" s="84"/>
      <c r="AT75" s="84"/>
      <c r="AU75" s="94"/>
      <c r="AV75" s="94"/>
      <c r="AW75" s="94"/>
      <c r="AX75" s="94"/>
      <c r="AY75" s="94"/>
      <c r="AZ75" s="94"/>
      <c r="BA75" s="91"/>
      <c r="BB75" s="91">
        <f t="shared" ref="BB75:BC75" si="987">$W75*E$82*$AJ75</f>
        <v>0</v>
      </c>
      <c r="BC75" s="91">
        <f t="shared" si="987"/>
        <v>0</v>
      </c>
      <c r="BD75" s="91">
        <f t="shared" ref="BD75:BF75" si="988">IF(AU75&gt;=D$43,D$43/1000*D$42*$AE75,IF(MOD(AU75,1000)&gt;0.1,$AE75*D$42*(ABS(AU75/1000)+1),$AE75*D$42*ABS(AU75/1000)))</f>
        <v>0</v>
      </c>
      <c r="BE75" s="91">
        <f t="shared" si="988"/>
        <v>0</v>
      </c>
      <c r="BF75" s="91">
        <f t="shared" si="988"/>
        <v>0</v>
      </c>
      <c r="BG75" s="91">
        <f t="shared" si="542"/>
        <v>0</v>
      </c>
      <c r="BH75" s="91">
        <f t="shared" si="543"/>
        <v>0</v>
      </c>
      <c r="BI75" s="91">
        <f t="shared" si="544"/>
        <v>0</v>
      </c>
      <c r="BJ75" s="91">
        <f t="shared" si="545"/>
        <v>0</v>
      </c>
      <c r="BK75" s="91">
        <f t="shared" si="580"/>
        <v>0</v>
      </c>
      <c r="BL75" s="91">
        <f t="shared" ref="BL75:BN75" si="989">$AF75*AU75*D$85</f>
        <v>0</v>
      </c>
      <c r="BM75" s="91">
        <f t="shared" si="989"/>
        <v>0</v>
      </c>
      <c r="BN75" s="91">
        <f t="shared" si="989"/>
        <v>0</v>
      </c>
      <c r="BO75" s="91">
        <f t="shared" si="934"/>
        <v>0</v>
      </c>
      <c r="BP75" s="91">
        <f t="shared" si="548"/>
        <v>0</v>
      </c>
      <c r="BQ75" s="91" t="str">
        <f t="shared" si="357"/>
        <v>#REF!</v>
      </c>
      <c r="BR75" s="91">
        <f t="shared" si="54"/>
        <v>0</v>
      </c>
      <c r="BS75" s="91">
        <f t="shared" si="358"/>
        <v>0</v>
      </c>
      <c r="BT75" s="91">
        <f t="shared" ref="BT75:BV75" si="990">IF($AG75=0,0,IF($AG75=1,D$48*AU75,IF($AG75=2,AU75*D$54,"Error in col x")))</f>
        <v>0</v>
      </c>
      <c r="BU75" s="91">
        <f t="shared" si="990"/>
        <v>0</v>
      </c>
      <c r="BV75" s="91">
        <f t="shared" si="990"/>
        <v>0</v>
      </c>
      <c r="BW75" s="91" t="str">
        <f t="shared" ref="BW75:BX75" si="991">SUM(BQ75,BT75)</f>
        <v>#REF!</v>
      </c>
      <c r="BX75" s="91">
        <f t="shared" si="991"/>
        <v>0</v>
      </c>
      <c r="BY75" s="91"/>
      <c r="BZ75" s="91"/>
      <c r="CA75" s="91"/>
      <c r="CB75" s="91"/>
      <c r="CC75" s="18">
        <f t="shared" si="59"/>
        <v>0</v>
      </c>
      <c r="CD75" s="18">
        <f t="shared" si="60"/>
        <v>1</v>
      </c>
      <c r="CE75" s="18" t="str">
        <f t="shared" si="430"/>
        <v>#N/A</v>
      </c>
      <c r="CF75" s="18"/>
      <c r="CG75" s="18"/>
      <c r="CH75" s="18"/>
      <c r="CI75" s="18"/>
      <c r="CJ75" s="18"/>
      <c r="CK75" s="18"/>
      <c r="CL75" s="18"/>
      <c r="CM75" s="18"/>
      <c r="CN75" s="213">
        <f t="shared" ref="CN75:CU75" si="992">IF($CC75=CN$5,$AV75,0)</f>
        <v>0</v>
      </c>
      <c r="CO75" s="213">
        <f t="shared" si="992"/>
        <v>0</v>
      </c>
      <c r="CP75" s="213">
        <f t="shared" si="992"/>
        <v>0</v>
      </c>
      <c r="CQ75" s="213">
        <f t="shared" si="992"/>
        <v>0</v>
      </c>
      <c r="CR75" s="213">
        <f t="shared" si="992"/>
        <v>0</v>
      </c>
      <c r="CS75" s="213">
        <f t="shared" si="992"/>
        <v>0</v>
      </c>
      <c r="CT75" s="213">
        <f t="shared" si="992"/>
        <v>0</v>
      </c>
      <c r="CU75" s="213">
        <f t="shared" si="992"/>
        <v>0</v>
      </c>
      <c r="CV75" s="213"/>
      <c r="CW75" s="213"/>
      <c r="CX75" s="213"/>
      <c r="CY75" s="213"/>
      <c r="CZ75" s="213"/>
      <c r="DA75" s="213"/>
      <c r="DB75" s="213"/>
      <c r="DC75" s="213">
        <f t="shared" si="873"/>
        <v>0</v>
      </c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>
        <f t="shared" ref="DP75:DU75" si="993">IF($CD75=DP$5,$BR75,0)</f>
        <v>0</v>
      </c>
      <c r="DQ75" s="213">
        <f t="shared" si="993"/>
        <v>0</v>
      </c>
      <c r="DR75" s="213">
        <f t="shared" si="993"/>
        <v>0</v>
      </c>
      <c r="DS75" s="213">
        <f t="shared" si="993"/>
        <v>0</v>
      </c>
      <c r="DT75" s="213">
        <f t="shared" si="993"/>
        <v>0</v>
      </c>
      <c r="DU75" s="213">
        <f t="shared" si="993"/>
        <v>0</v>
      </c>
      <c r="DV75" s="213"/>
      <c r="DW75" s="213"/>
      <c r="DX75" s="213"/>
      <c r="DY75" s="213"/>
      <c r="DZ75" s="213"/>
      <c r="EA75" s="213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</row>
    <row r="76" ht="14.25" customHeight="1">
      <c r="A76" s="18"/>
      <c r="B76" s="18" t="s">
        <v>168</v>
      </c>
      <c r="C76" s="18"/>
      <c r="D76" s="78"/>
      <c r="E76" s="146">
        <f t="shared" ref="E76:F76" si="994">E70</f>
        <v>0.07</v>
      </c>
      <c r="F76" s="146">
        <f t="shared" si="994"/>
        <v>0.08</v>
      </c>
      <c r="G76" s="126"/>
      <c r="H76" s="126"/>
      <c r="I76" s="18" t="s">
        <v>168</v>
      </c>
      <c r="J76" s="18"/>
      <c r="K76" s="78"/>
      <c r="L76" s="146">
        <f t="shared" ref="L76:M76" si="995">L70</f>
        <v>0.07</v>
      </c>
      <c r="M76" s="146">
        <f t="shared" si="995"/>
        <v>0.08</v>
      </c>
      <c r="N76" s="18"/>
      <c r="O76" s="126"/>
      <c r="P76" s="126"/>
      <c r="Q76" s="140"/>
      <c r="R76" s="28"/>
      <c r="S76" s="28"/>
      <c r="T76" s="28"/>
      <c r="U76" s="70"/>
      <c r="V76" s="70"/>
      <c r="W76" s="28"/>
      <c r="X76" s="149"/>
      <c r="Y76" s="77"/>
      <c r="Z76" s="77"/>
      <c r="AA76" s="36"/>
      <c r="AB76" s="36"/>
      <c r="AC76" s="36"/>
      <c r="AD76" s="74"/>
      <c r="AE76" s="28"/>
      <c r="AF76" s="28"/>
      <c r="AG76" s="28"/>
      <c r="AH76" s="28"/>
      <c r="AI76" s="28"/>
      <c r="AJ76" s="28"/>
      <c r="AK76" s="28"/>
      <c r="AL76" s="19" t="s">
        <v>247</v>
      </c>
      <c r="AM76" s="28"/>
      <c r="AN76" s="28"/>
      <c r="AO76" s="84"/>
      <c r="AP76" s="85"/>
      <c r="AQ76" s="85"/>
      <c r="AR76" s="85"/>
      <c r="AS76" s="84"/>
      <c r="AT76" s="84"/>
      <c r="AU76" s="94"/>
      <c r="AV76" s="94"/>
      <c r="AW76" s="94"/>
      <c r="AX76" s="94"/>
      <c r="AY76" s="94"/>
      <c r="AZ76" s="94"/>
      <c r="BA76" s="91"/>
      <c r="BB76" s="91">
        <f t="shared" ref="BB76:BC76" si="996">$W76*E$82*$AJ76</f>
        <v>0</v>
      </c>
      <c r="BC76" s="91">
        <f t="shared" si="996"/>
        <v>0</v>
      </c>
      <c r="BD76" s="91">
        <f t="shared" ref="BD76:BF76" si="997">IF(AU76&gt;=D$43,D$43/1000*D$42*$AE76,IF(MOD(AU76,1000)&gt;0.1,$AE76*D$42*(ABS(AU76/1000)+1),$AE76*D$42*ABS(AU76/1000)))</f>
        <v>0</v>
      </c>
      <c r="BE76" s="91">
        <f t="shared" si="997"/>
        <v>0</v>
      </c>
      <c r="BF76" s="91">
        <f t="shared" si="997"/>
        <v>0</v>
      </c>
      <c r="BG76" s="91">
        <f t="shared" si="542"/>
        <v>0</v>
      </c>
      <c r="BH76" s="91">
        <f t="shared" si="543"/>
        <v>0</v>
      </c>
      <c r="BI76" s="91">
        <f t="shared" si="544"/>
        <v>0</v>
      </c>
      <c r="BJ76" s="91">
        <f t="shared" si="545"/>
        <v>0</v>
      </c>
      <c r="BK76" s="91">
        <f t="shared" si="580"/>
        <v>0</v>
      </c>
      <c r="BL76" s="91">
        <f t="shared" ref="BL76:BN76" si="998">$AF76*AU76*D$85</f>
        <v>0</v>
      </c>
      <c r="BM76" s="91">
        <f t="shared" si="998"/>
        <v>0</v>
      </c>
      <c r="BN76" s="91">
        <f t="shared" si="998"/>
        <v>0</v>
      </c>
      <c r="BO76" s="91">
        <f t="shared" si="934"/>
        <v>0</v>
      </c>
      <c r="BP76" s="91">
        <f t="shared" si="548"/>
        <v>0</v>
      </c>
      <c r="BQ76" s="91" t="str">
        <f t="shared" si="357"/>
        <v>#REF!</v>
      </c>
      <c r="BR76" s="91">
        <f t="shared" si="54"/>
        <v>0</v>
      </c>
      <c r="BS76" s="91">
        <f t="shared" si="358"/>
        <v>0</v>
      </c>
      <c r="BT76" s="91">
        <f t="shared" ref="BT76:BV76" si="999">IF($AG76=0,0,IF($AG76=1,D$48*AU76,IF($AG76=2,AU76*D$54,"Error in col x")))</f>
        <v>0</v>
      </c>
      <c r="BU76" s="91">
        <f t="shared" si="999"/>
        <v>0</v>
      </c>
      <c r="BV76" s="91">
        <f t="shared" si="999"/>
        <v>0</v>
      </c>
      <c r="BW76" s="91" t="str">
        <f t="shared" ref="BW76:BX76" si="1000">SUM(BQ76,BT76)</f>
        <v>#REF!</v>
      </c>
      <c r="BX76" s="91">
        <f t="shared" si="1000"/>
        <v>0</v>
      </c>
      <c r="BY76" s="91"/>
      <c r="BZ76" s="91"/>
      <c r="CA76" s="91"/>
      <c r="CB76" s="91"/>
      <c r="CC76" s="18">
        <f t="shared" si="59"/>
        <v>0</v>
      </c>
      <c r="CD76" s="18">
        <f t="shared" si="60"/>
        <v>1</v>
      </c>
      <c r="CE76" s="18" t="str">
        <f t="shared" si="430"/>
        <v>#N/A</v>
      </c>
      <c r="CF76" s="18"/>
      <c r="CG76" s="18"/>
      <c r="CH76" s="18"/>
      <c r="CI76" s="18"/>
      <c r="CJ76" s="18"/>
      <c r="CK76" s="18"/>
      <c r="CL76" s="18"/>
      <c r="CM76" s="18"/>
      <c r="CN76" s="213">
        <f t="shared" ref="CN76:CU76" si="1001">IF($CC76=CN$5,$AV76,0)</f>
        <v>0</v>
      </c>
      <c r="CO76" s="213">
        <f t="shared" si="1001"/>
        <v>0</v>
      </c>
      <c r="CP76" s="213">
        <f t="shared" si="1001"/>
        <v>0</v>
      </c>
      <c r="CQ76" s="213">
        <f t="shared" si="1001"/>
        <v>0</v>
      </c>
      <c r="CR76" s="213">
        <f t="shared" si="1001"/>
        <v>0</v>
      </c>
      <c r="CS76" s="213">
        <f t="shared" si="1001"/>
        <v>0</v>
      </c>
      <c r="CT76" s="213">
        <f t="shared" si="1001"/>
        <v>0</v>
      </c>
      <c r="CU76" s="213">
        <f t="shared" si="1001"/>
        <v>0</v>
      </c>
      <c r="CV76" s="213"/>
      <c r="CW76" s="213"/>
      <c r="CX76" s="213"/>
      <c r="CY76" s="213"/>
      <c r="CZ76" s="213"/>
      <c r="DA76" s="213"/>
      <c r="DB76" s="213"/>
      <c r="DC76" s="213">
        <f t="shared" si="873"/>
        <v>0</v>
      </c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>
        <f t="shared" ref="DP76:DU76" si="1002">IF($CD76=DP$5,$BR76,0)</f>
        <v>0</v>
      </c>
      <c r="DQ76" s="213">
        <f t="shared" si="1002"/>
        <v>0</v>
      </c>
      <c r="DR76" s="213">
        <f t="shared" si="1002"/>
        <v>0</v>
      </c>
      <c r="DS76" s="213">
        <f t="shared" si="1002"/>
        <v>0</v>
      </c>
      <c r="DT76" s="213">
        <f t="shared" si="1002"/>
        <v>0</v>
      </c>
      <c r="DU76" s="213">
        <f t="shared" si="1002"/>
        <v>0</v>
      </c>
      <c r="DV76" s="213"/>
      <c r="DW76" s="213"/>
      <c r="DX76" s="213"/>
      <c r="DY76" s="213"/>
      <c r="DZ76" s="213"/>
      <c r="EA76" s="213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</row>
    <row r="77" ht="14.25" customHeight="1">
      <c r="A77" s="18"/>
      <c r="B77" s="126" t="s">
        <v>232</v>
      </c>
      <c r="C77" s="18"/>
      <c r="D77" s="156">
        <v>20928.24</v>
      </c>
      <c r="E77" s="42">
        <f t="shared" ref="E77:F77" si="1003">SUM(D77*E76+D77)</f>
        <v>22393.2168</v>
      </c>
      <c r="F77" s="42">
        <f t="shared" si="1003"/>
        <v>24184.67414</v>
      </c>
      <c r="G77" s="126"/>
      <c r="H77" s="126"/>
      <c r="I77" s="126" t="s">
        <v>232</v>
      </c>
      <c r="J77" s="18"/>
      <c r="K77" s="156">
        <v>20928.24</v>
      </c>
      <c r="L77" s="42">
        <f t="shared" ref="L77:M77" si="1004">SUM(K77*L76+K77)</f>
        <v>22393.2168</v>
      </c>
      <c r="M77" s="42">
        <f t="shared" si="1004"/>
        <v>24184.67414</v>
      </c>
      <c r="N77" s="18"/>
      <c r="O77" s="126"/>
      <c r="P77" s="126"/>
      <c r="Q77" s="223"/>
      <c r="R77" s="28"/>
      <c r="S77" s="28"/>
      <c r="T77" s="28"/>
      <c r="U77" s="70"/>
      <c r="V77" s="70"/>
      <c r="W77" s="28"/>
      <c r="X77" s="149"/>
      <c r="Y77" s="77"/>
      <c r="Z77" s="77"/>
      <c r="AA77" s="36"/>
      <c r="AB77" s="36"/>
      <c r="AC77" s="36"/>
      <c r="AD77" s="74"/>
      <c r="AE77" s="28"/>
      <c r="AF77" s="28"/>
      <c r="AG77" s="28"/>
      <c r="AH77" s="28"/>
      <c r="AI77" s="28"/>
      <c r="AJ77" s="28"/>
      <c r="AK77" s="28"/>
      <c r="AL77" s="40" t="s">
        <v>161</v>
      </c>
      <c r="AM77" s="28"/>
      <c r="AN77" s="28"/>
      <c r="AO77" s="84"/>
      <c r="AP77" s="85"/>
      <c r="AQ77" s="85"/>
      <c r="AR77" s="85"/>
      <c r="AS77" s="84"/>
      <c r="AT77" s="84"/>
      <c r="AU77" s="94"/>
      <c r="AV77" s="94"/>
      <c r="AW77" s="94"/>
      <c r="AX77" s="94"/>
      <c r="AY77" s="94"/>
      <c r="AZ77" s="94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</row>
    <row r="78" ht="14.25" customHeight="1">
      <c r="A78" s="18"/>
      <c r="B78" s="18" t="s">
        <v>235</v>
      </c>
      <c r="C78" s="18"/>
      <c r="D78" s="214">
        <v>0.88</v>
      </c>
      <c r="E78" s="214">
        <v>0.86</v>
      </c>
      <c r="F78" s="214">
        <v>0.86</v>
      </c>
      <c r="G78" s="164"/>
      <c r="H78" s="164" t="s">
        <v>1</v>
      </c>
      <c r="I78" s="18" t="s">
        <v>235</v>
      </c>
      <c r="J78" s="18"/>
      <c r="K78" s="214">
        <v>0.88</v>
      </c>
      <c r="L78" s="214">
        <v>0.86</v>
      </c>
      <c r="M78" s="214">
        <v>0.86</v>
      </c>
      <c r="N78" s="18"/>
      <c r="O78" s="164"/>
      <c r="P78" s="126"/>
      <c r="Q78" s="224"/>
      <c r="R78" s="28"/>
      <c r="S78" s="28"/>
      <c r="T78" s="28"/>
      <c r="U78" s="70"/>
      <c r="V78" s="70"/>
      <c r="W78" s="28"/>
      <c r="X78" s="149"/>
      <c r="Y78" s="77"/>
      <c r="Z78" s="77"/>
      <c r="AA78" s="36"/>
      <c r="AB78" s="36"/>
      <c r="AC78" s="36"/>
      <c r="AD78" s="74"/>
      <c r="AE78" s="28"/>
      <c r="AF78" s="28"/>
      <c r="AG78" s="28"/>
      <c r="AH78" s="28"/>
      <c r="AI78" s="28"/>
      <c r="AJ78" s="28"/>
      <c r="AK78" s="28"/>
      <c r="AL78" s="40"/>
      <c r="AM78" s="28"/>
      <c r="AN78" s="28"/>
      <c r="AO78" s="225"/>
      <c r="AP78" s="226"/>
      <c r="AQ78" s="226"/>
      <c r="AR78" s="226"/>
      <c r="AS78" s="84"/>
      <c r="AT78" s="84"/>
      <c r="AU78" s="94"/>
      <c r="AV78" s="94"/>
      <c r="AW78" s="94"/>
      <c r="AX78" s="94"/>
      <c r="AY78" s="94"/>
      <c r="AZ78" s="94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</row>
    <row r="79" ht="13.5" customHeight="1">
      <c r="A79" s="18"/>
      <c r="B79" s="18" t="s">
        <v>235</v>
      </c>
      <c r="C79" s="18"/>
      <c r="D79" s="42">
        <f t="shared" ref="D79:F79" si="1005">D78*D77</f>
        <v>18416.8512</v>
      </c>
      <c r="E79" s="42">
        <f t="shared" si="1005"/>
        <v>19258.16645</v>
      </c>
      <c r="F79" s="42">
        <f t="shared" si="1005"/>
        <v>20798.81976</v>
      </c>
      <c r="G79" s="221"/>
      <c r="H79" s="221"/>
      <c r="I79" s="18" t="s">
        <v>235</v>
      </c>
      <c r="J79" s="18"/>
      <c r="K79" s="42">
        <f t="shared" ref="K79:M79" si="1006">K78*K77</f>
        <v>18416.8512</v>
      </c>
      <c r="L79" s="42">
        <f t="shared" si="1006"/>
        <v>19258.16645</v>
      </c>
      <c r="M79" s="42">
        <f t="shared" si="1006"/>
        <v>20798.81976</v>
      </c>
      <c r="N79" s="18"/>
      <c r="O79" s="221"/>
      <c r="P79" s="126"/>
      <c r="Q79" s="223"/>
      <c r="R79" s="28"/>
      <c r="S79" s="28"/>
      <c r="T79" s="28"/>
      <c r="U79" s="70"/>
      <c r="V79" s="70"/>
      <c r="W79" s="28"/>
      <c r="X79" s="149"/>
      <c r="Y79" s="77"/>
      <c r="Z79" s="77"/>
      <c r="AA79" s="36"/>
      <c r="AB79" s="36"/>
      <c r="AC79" s="36"/>
      <c r="AD79" s="74"/>
      <c r="AE79" s="28"/>
      <c r="AF79" s="28"/>
      <c r="AG79" s="28"/>
      <c r="AH79" s="28"/>
      <c r="AI79" s="28"/>
      <c r="AJ79" s="28"/>
      <c r="AK79" s="28"/>
      <c r="AL79" s="40"/>
      <c r="AM79" s="28"/>
      <c r="AN79" s="28"/>
      <c r="AO79" s="225"/>
      <c r="AP79" s="226"/>
      <c r="AQ79" s="226"/>
      <c r="AR79" s="226"/>
      <c r="AS79" s="84"/>
      <c r="AT79" s="84"/>
      <c r="AU79" s="94"/>
      <c r="AV79" s="94"/>
      <c r="AW79" s="94"/>
      <c r="AX79" s="94"/>
      <c r="AY79" s="94"/>
      <c r="AZ79" s="94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</row>
    <row r="80" ht="12.75" customHeight="1">
      <c r="A80" s="18"/>
      <c r="B80" s="18"/>
      <c r="C80" s="18"/>
      <c r="D80" s="28"/>
      <c r="E80" s="28"/>
      <c r="F80" s="28"/>
      <c r="G80" s="164"/>
      <c r="H80" s="18"/>
      <c r="I80" s="18"/>
      <c r="J80" s="18"/>
      <c r="K80" s="18"/>
      <c r="L80" s="18"/>
      <c r="M80" s="18"/>
      <c r="N80" s="18"/>
      <c r="O80" s="164"/>
      <c r="P80" s="164"/>
      <c r="Q80" s="29"/>
      <c r="R80" s="28"/>
      <c r="S80" s="28"/>
      <c r="T80" s="28"/>
      <c r="U80" s="70"/>
      <c r="V80" s="70"/>
      <c r="W80" s="28"/>
      <c r="X80" s="149"/>
      <c r="Y80" s="77"/>
      <c r="Z80" s="77"/>
      <c r="AA80" s="36"/>
      <c r="AB80" s="36"/>
      <c r="AC80" s="36"/>
      <c r="AD80" s="74"/>
      <c r="AE80" s="28"/>
      <c r="AF80" s="28"/>
      <c r="AG80" s="28"/>
      <c r="AH80" s="28"/>
      <c r="AI80" s="28"/>
      <c r="AJ80" s="28"/>
      <c r="AK80" s="28"/>
      <c r="AL80" s="78"/>
      <c r="AM80" s="28"/>
      <c r="AN80" s="28"/>
      <c r="AO80" s="227"/>
      <c r="AP80" s="212"/>
      <c r="AQ80" s="212"/>
      <c r="AR80" s="212"/>
      <c r="AS80" s="84"/>
      <c r="AT80" s="84"/>
      <c r="AU80" s="94"/>
      <c r="AV80" s="94"/>
      <c r="AW80" s="94"/>
      <c r="AX80" s="94"/>
      <c r="AY80" s="94"/>
      <c r="AZ80" s="94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</row>
    <row r="81" ht="13.5" customHeight="1">
      <c r="A81" s="18"/>
      <c r="B81" s="112" t="s">
        <v>248</v>
      </c>
      <c r="C81" s="18"/>
      <c r="D81" s="28"/>
      <c r="E81" s="28"/>
      <c r="F81" s="28"/>
      <c r="G81" s="18"/>
      <c r="H81" s="18" t="s">
        <v>1</v>
      </c>
      <c r="I81" s="18"/>
      <c r="J81" s="18"/>
      <c r="K81" s="18"/>
      <c r="L81" s="18"/>
      <c r="M81" s="18"/>
      <c r="N81" s="18"/>
      <c r="O81" s="18"/>
      <c r="P81" s="221"/>
      <c r="Q81" s="140"/>
      <c r="R81" s="28"/>
      <c r="S81" s="28"/>
      <c r="T81" s="28"/>
      <c r="U81" s="70"/>
      <c r="V81" s="70"/>
      <c r="W81" s="28"/>
      <c r="X81" s="149"/>
      <c r="Y81" s="77"/>
      <c r="Z81" s="77"/>
      <c r="AA81" s="36"/>
      <c r="AB81" s="36"/>
      <c r="AC81" s="36"/>
      <c r="AD81" s="74"/>
      <c r="AE81" s="28"/>
      <c r="AF81" s="28"/>
      <c r="AG81" s="28"/>
      <c r="AH81" s="28"/>
      <c r="AI81" s="28"/>
      <c r="AJ81" s="28"/>
      <c r="AK81" s="18"/>
      <c r="AL81" s="19"/>
      <c r="AM81" s="28"/>
      <c r="AN81" s="28"/>
      <c r="AO81" s="227"/>
      <c r="AP81" s="212"/>
      <c r="AQ81" s="212"/>
      <c r="AR81" s="212"/>
      <c r="AS81" s="84"/>
      <c r="AT81" s="84"/>
      <c r="AU81" s="94"/>
      <c r="AV81" s="94"/>
      <c r="AW81" s="94"/>
      <c r="AX81" s="94"/>
      <c r="AY81" s="94"/>
      <c r="AZ81" s="94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</row>
    <row r="82" ht="14.25" customHeight="1">
      <c r="A82" s="18"/>
      <c r="B82" s="18" t="s">
        <v>235</v>
      </c>
      <c r="C82" s="18"/>
      <c r="D82" s="228">
        <v>250.0</v>
      </c>
      <c r="E82" s="228">
        <v>250.0</v>
      </c>
      <c r="F82" s="228">
        <v>250.0</v>
      </c>
      <c r="G82" s="126"/>
      <c r="H82" s="126"/>
      <c r="I82" s="126"/>
      <c r="J82" s="126"/>
      <c r="K82" s="126"/>
      <c r="L82" s="126"/>
      <c r="M82" s="126"/>
      <c r="N82" s="126"/>
      <c r="O82" s="126"/>
      <c r="P82" s="164"/>
      <c r="Q82" s="223"/>
      <c r="R82" s="28"/>
      <c r="S82" s="28"/>
      <c r="T82" s="28"/>
      <c r="U82" s="70"/>
      <c r="V82" s="70"/>
      <c r="W82" s="28"/>
      <c r="X82" s="149"/>
      <c r="Y82" s="77"/>
      <c r="Z82" s="77"/>
      <c r="AA82" s="36"/>
      <c r="AB82" s="36"/>
      <c r="AC82" s="36"/>
      <c r="AD82" s="74"/>
      <c r="AE82" s="28"/>
      <c r="AF82" s="28"/>
      <c r="AG82" s="28"/>
      <c r="AH82" s="28"/>
      <c r="AI82" s="28"/>
      <c r="AJ82" s="28"/>
      <c r="AK82" s="18"/>
      <c r="AL82" s="19" t="s">
        <v>4</v>
      </c>
      <c r="AM82" s="28"/>
      <c r="AN82" s="28"/>
      <c r="AO82" s="227"/>
      <c r="AP82" s="212"/>
      <c r="AQ82" s="212"/>
      <c r="AR82" s="212"/>
      <c r="AS82" s="84"/>
      <c r="AT82" s="84"/>
      <c r="AU82" s="94"/>
      <c r="AV82" s="94"/>
      <c r="AW82" s="94"/>
      <c r="AX82" s="94"/>
      <c r="AY82" s="94"/>
      <c r="AZ82" s="94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</row>
    <row r="83" ht="13.5" customHeight="1">
      <c r="A83" s="18"/>
      <c r="B83" s="18"/>
      <c r="C83" s="18"/>
      <c r="D83" s="28"/>
      <c r="E83" s="28"/>
      <c r="F83" s="28"/>
      <c r="G83" s="164"/>
      <c r="H83" s="164"/>
      <c r="I83" s="164"/>
      <c r="J83" s="164"/>
      <c r="K83" s="164"/>
      <c r="L83" s="164"/>
      <c r="M83" s="164"/>
      <c r="N83" s="164"/>
      <c r="O83" s="164"/>
      <c r="P83" s="18"/>
      <c r="Q83" s="29"/>
      <c r="R83" s="28"/>
      <c r="S83" s="28"/>
      <c r="T83" s="28"/>
      <c r="U83" s="70"/>
      <c r="V83" s="70"/>
      <c r="W83" s="28"/>
      <c r="X83" s="149"/>
      <c r="Y83" s="77"/>
      <c r="Z83" s="77"/>
      <c r="AA83" s="36"/>
      <c r="AB83" s="36"/>
      <c r="AC83" s="36"/>
      <c r="AD83" s="74"/>
      <c r="AE83" s="28"/>
      <c r="AF83" s="28"/>
      <c r="AG83" s="28"/>
      <c r="AH83" s="28"/>
      <c r="AI83" s="28"/>
      <c r="AJ83" s="28"/>
      <c r="AK83" s="18"/>
      <c r="AL83" s="19" t="s">
        <v>7</v>
      </c>
      <c r="AM83" s="40"/>
      <c r="AN83" s="40"/>
      <c r="AO83" s="227"/>
      <c r="AP83" s="212"/>
      <c r="AQ83" s="212"/>
      <c r="AR83" s="212"/>
      <c r="AS83" s="84"/>
      <c r="AT83" s="84"/>
      <c r="AU83" s="94"/>
      <c r="AV83" s="94"/>
      <c r="AW83" s="94"/>
      <c r="AX83" s="94"/>
      <c r="AY83" s="94"/>
      <c r="AZ83" s="94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</row>
    <row r="84" ht="13.5" customHeight="1">
      <c r="A84" s="18"/>
      <c r="B84" s="112" t="s">
        <v>249</v>
      </c>
      <c r="C84" s="18"/>
      <c r="D84" s="28"/>
      <c r="E84" s="78"/>
      <c r="F84" s="78"/>
      <c r="G84" s="18"/>
      <c r="H84" s="18"/>
      <c r="I84" s="18"/>
      <c r="J84" s="18"/>
      <c r="K84" s="18"/>
      <c r="L84" s="18"/>
      <c r="M84" s="18"/>
      <c r="N84" s="18"/>
      <c r="O84" s="18"/>
      <c r="P84" s="126"/>
      <c r="Q84" s="140"/>
      <c r="R84" s="28"/>
      <c r="S84" s="28"/>
      <c r="T84" s="28"/>
      <c r="U84" s="70"/>
      <c r="V84" s="70"/>
      <c r="W84" s="28"/>
      <c r="X84" s="149"/>
      <c r="Y84" s="77"/>
      <c r="Z84" s="77"/>
      <c r="AA84" s="36"/>
      <c r="AB84" s="36"/>
      <c r="AC84" s="36"/>
      <c r="AD84" s="74"/>
      <c r="AE84" s="28"/>
      <c r="AF84" s="28"/>
      <c r="AG84" s="28"/>
      <c r="AH84" s="28"/>
      <c r="AI84" s="28"/>
      <c r="AJ84" s="28"/>
      <c r="AK84" s="18"/>
      <c r="AL84" s="19" t="s">
        <v>9</v>
      </c>
      <c r="AM84" s="40"/>
      <c r="AN84" s="40"/>
      <c r="AO84" s="227"/>
      <c r="AP84" s="212"/>
      <c r="AQ84" s="212"/>
      <c r="AR84" s="212"/>
      <c r="AS84" s="84"/>
      <c r="AT84" s="84"/>
      <c r="AU84" s="94"/>
      <c r="AV84" s="94"/>
      <c r="AW84" s="94"/>
      <c r="AX84" s="94"/>
      <c r="AY84" s="94"/>
      <c r="AZ84" s="94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</row>
    <row r="85" ht="14.25" customHeight="1">
      <c r="A85" s="18"/>
      <c r="B85" s="18" t="s">
        <v>250</v>
      </c>
      <c r="C85" s="18"/>
      <c r="D85" s="114">
        <v>0.0145</v>
      </c>
      <c r="E85" s="114">
        <v>0.0145</v>
      </c>
      <c r="F85" s="114">
        <v>0.0145</v>
      </c>
      <c r="G85" s="126"/>
      <c r="H85" s="126"/>
      <c r="I85" s="126"/>
      <c r="J85" s="126"/>
      <c r="K85" s="126"/>
      <c r="L85" s="126"/>
      <c r="M85" s="126"/>
      <c r="N85" s="126"/>
      <c r="O85" s="126"/>
      <c r="P85" s="164"/>
      <c r="Q85" s="29"/>
      <c r="R85" s="28"/>
      <c r="S85" s="28"/>
      <c r="T85" s="28"/>
      <c r="U85" s="70"/>
      <c r="V85" s="70"/>
      <c r="W85" s="28"/>
      <c r="X85" s="149"/>
      <c r="Y85" s="77"/>
      <c r="Z85" s="77"/>
      <c r="AA85" s="36"/>
      <c r="AB85" s="36"/>
      <c r="AC85" s="36"/>
      <c r="AD85" s="74"/>
      <c r="AE85" s="28"/>
      <c r="AF85" s="28"/>
      <c r="AG85" s="28"/>
      <c r="AH85" s="28"/>
      <c r="AI85" s="28"/>
      <c r="AJ85" s="28"/>
      <c r="AK85" s="18"/>
      <c r="AL85" s="40" t="s">
        <v>13</v>
      </c>
      <c r="AM85" s="18"/>
      <c r="AN85" s="18"/>
      <c r="AO85" s="227"/>
      <c r="AP85" s="212"/>
      <c r="AQ85" s="212"/>
      <c r="AR85" s="212"/>
      <c r="AS85" s="84"/>
      <c r="AT85" s="84"/>
      <c r="AU85" s="94"/>
      <c r="AV85" s="94"/>
      <c r="AW85" s="94"/>
      <c r="AX85" s="94"/>
      <c r="AY85" s="94"/>
      <c r="AZ85" s="94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</row>
    <row r="86" ht="13.5" customHeight="1">
      <c r="A86" s="18"/>
      <c r="B86" s="18"/>
      <c r="C86" s="18"/>
      <c r="D86" s="28"/>
      <c r="E86" s="28"/>
      <c r="F86" s="2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29"/>
      <c r="R86" s="28"/>
      <c r="S86" s="28"/>
      <c r="T86" s="28"/>
      <c r="U86" s="70"/>
      <c r="V86" s="70"/>
      <c r="W86" s="28"/>
      <c r="X86" s="149"/>
      <c r="Y86" s="77"/>
      <c r="Z86" s="77"/>
      <c r="AA86" s="36"/>
      <c r="AB86" s="36"/>
      <c r="AC86" s="36"/>
      <c r="AD86" s="74"/>
      <c r="AE86" s="28"/>
      <c r="AF86" s="28"/>
      <c r="AG86" s="28"/>
      <c r="AH86" s="28"/>
      <c r="AI86" s="28"/>
      <c r="AJ86" s="28"/>
      <c r="AK86" s="18"/>
      <c r="AL86" s="40" t="s">
        <v>42</v>
      </c>
      <c r="AM86" s="18"/>
      <c r="AN86" s="18"/>
      <c r="AO86" s="227"/>
      <c r="AP86" s="212"/>
      <c r="AQ86" s="212"/>
      <c r="AR86" s="212"/>
      <c r="AS86" s="84"/>
      <c r="AT86" s="84"/>
      <c r="AU86" s="94"/>
      <c r="AV86" s="94"/>
      <c r="AW86" s="94"/>
      <c r="AX86" s="94"/>
      <c r="AY86" s="94"/>
      <c r="AZ86" s="94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</row>
    <row r="87" ht="13.5" customHeight="1">
      <c r="A87" s="18"/>
      <c r="B87" s="112" t="s">
        <v>52</v>
      </c>
      <c r="C87" s="18"/>
      <c r="D87" s="28"/>
      <c r="E87" s="78"/>
      <c r="F87" s="78"/>
      <c r="G87" s="18"/>
      <c r="H87" s="18"/>
      <c r="I87" s="18"/>
      <c r="J87" s="18"/>
      <c r="K87" s="18"/>
      <c r="L87" s="18"/>
      <c r="M87" s="18"/>
      <c r="N87" s="18"/>
      <c r="O87" s="18"/>
      <c r="P87" s="126"/>
      <c r="Q87" s="140"/>
      <c r="R87" s="28"/>
      <c r="S87" s="28"/>
      <c r="T87" s="28"/>
      <c r="U87" s="70"/>
      <c r="V87" s="70"/>
      <c r="W87" s="28"/>
      <c r="X87" s="149"/>
      <c r="Y87" s="77"/>
      <c r="Z87" s="77"/>
      <c r="AA87" s="36"/>
      <c r="AB87" s="36"/>
      <c r="AC87" s="36"/>
      <c r="AD87" s="74"/>
      <c r="AE87" s="28"/>
      <c r="AF87" s="28"/>
      <c r="AG87" s="28"/>
      <c r="AH87" s="28"/>
      <c r="AI87" s="28"/>
      <c r="AJ87" s="28"/>
      <c r="AK87" s="18"/>
      <c r="AL87" s="19" t="s">
        <v>68</v>
      </c>
      <c r="AM87" s="18"/>
      <c r="AN87" s="18"/>
      <c r="AO87" s="227"/>
      <c r="AP87" s="212"/>
      <c r="AQ87" s="212"/>
      <c r="AR87" s="212"/>
      <c r="AS87" s="84"/>
      <c r="AT87" s="84"/>
      <c r="AU87" s="94"/>
      <c r="AV87" s="94"/>
      <c r="AW87" s="94"/>
      <c r="AX87" s="94"/>
      <c r="AY87" s="94"/>
      <c r="AZ87" s="94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</row>
    <row r="88" ht="14.25" customHeight="1">
      <c r="A88" s="18"/>
      <c r="B88" s="18" t="s">
        <v>250</v>
      </c>
      <c r="C88" s="18"/>
      <c r="D88" s="114">
        <v>0.062</v>
      </c>
      <c r="E88" s="114">
        <v>0.062</v>
      </c>
      <c r="F88" s="114">
        <v>0.062</v>
      </c>
      <c r="G88" s="126"/>
      <c r="H88" s="126"/>
      <c r="I88" s="126"/>
      <c r="J88" s="126"/>
      <c r="K88" s="126"/>
      <c r="L88" s="126"/>
      <c r="M88" s="126"/>
      <c r="N88" s="126"/>
      <c r="O88" s="126"/>
      <c r="P88" s="18"/>
      <c r="Q88" s="148"/>
      <c r="R88" s="28"/>
      <c r="S88" s="28"/>
      <c r="T88" s="28"/>
      <c r="U88" s="70"/>
      <c r="V88" s="70"/>
      <c r="W88" s="28"/>
      <c r="X88" s="149"/>
      <c r="Y88" s="77"/>
      <c r="Z88" s="77"/>
      <c r="AA88" s="36"/>
      <c r="AB88" s="36"/>
      <c r="AC88" s="36"/>
      <c r="AD88" s="74"/>
      <c r="AE88" s="28"/>
      <c r="AF88" s="28"/>
      <c r="AG88" s="28"/>
      <c r="AH88" s="28"/>
      <c r="AI88" s="28"/>
      <c r="AJ88" s="28"/>
      <c r="AK88" s="18"/>
      <c r="AL88" s="40" t="s">
        <v>76</v>
      </c>
      <c r="AM88" s="18"/>
      <c r="AN88" s="18"/>
      <c r="AO88" s="227"/>
      <c r="AP88" s="212"/>
      <c r="AQ88" s="212"/>
      <c r="AR88" s="212"/>
      <c r="AS88" s="84"/>
      <c r="AT88" s="84"/>
      <c r="AU88" s="94"/>
      <c r="AV88" s="94"/>
      <c r="AW88" s="94"/>
      <c r="AX88" s="94"/>
      <c r="AY88" s="94"/>
      <c r="AZ88" s="94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</row>
    <row r="89" ht="13.5" customHeight="1">
      <c r="A89" s="18"/>
      <c r="B89" s="18"/>
      <c r="C89" s="18"/>
      <c r="D89" s="142"/>
      <c r="E89" s="142"/>
      <c r="F89" s="142"/>
      <c r="G89" s="126"/>
      <c r="H89" s="126"/>
      <c r="I89" s="126"/>
      <c r="J89" s="126"/>
      <c r="K89" s="126"/>
      <c r="L89" s="126"/>
      <c r="M89" s="126"/>
      <c r="N89" s="126"/>
      <c r="O89" s="126"/>
      <c r="P89" s="18"/>
      <c r="Q89" s="29"/>
      <c r="R89" s="28"/>
      <c r="S89" s="28"/>
      <c r="T89" s="28"/>
      <c r="U89" s="70"/>
      <c r="V89" s="70"/>
      <c r="W89" s="28"/>
      <c r="X89" s="149"/>
      <c r="Y89" s="77"/>
      <c r="Z89" s="77"/>
      <c r="AA89" s="36"/>
      <c r="AB89" s="36"/>
      <c r="AC89" s="36"/>
      <c r="AD89" s="74"/>
      <c r="AE89" s="28"/>
      <c r="AF89" s="28"/>
      <c r="AG89" s="28"/>
      <c r="AH89" s="28"/>
      <c r="AI89" s="28"/>
      <c r="AJ89" s="28"/>
      <c r="AK89" s="18"/>
      <c r="AL89" s="40" t="s">
        <v>83</v>
      </c>
      <c r="AM89" s="18"/>
      <c r="AN89" s="18"/>
      <c r="AO89" s="227"/>
      <c r="AP89" s="212"/>
      <c r="AQ89" s="212"/>
      <c r="AR89" s="212"/>
      <c r="AS89" s="84"/>
      <c r="AT89" s="84"/>
      <c r="AU89" s="94"/>
      <c r="AV89" s="94"/>
      <c r="AW89" s="94"/>
      <c r="AX89" s="94"/>
      <c r="AY89" s="94"/>
      <c r="AZ89" s="94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</row>
    <row r="90" ht="13.5" customHeight="1">
      <c r="A90" s="18"/>
      <c r="B90" s="112" t="s">
        <v>251</v>
      </c>
      <c r="C90" s="18" t="s">
        <v>252</v>
      </c>
      <c r="D90" s="28"/>
      <c r="E90" s="28"/>
      <c r="F90" s="28"/>
      <c r="G90" s="126"/>
      <c r="H90" s="28"/>
      <c r="I90" s="28"/>
      <c r="J90" s="28"/>
      <c r="K90" s="28"/>
      <c r="L90" s="28"/>
      <c r="M90" s="28"/>
      <c r="N90" s="28"/>
      <c r="O90" s="28"/>
      <c r="P90" s="126"/>
      <c r="Q90" s="140"/>
      <c r="R90" s="28"/>
      <c r="S90" s="28"/>
      <c r="T90" s="28"/>
      <c r="U90" s="70"/>
      <c r="V90" s="70"/>
      <c r="W90" s="28"/>
      <c r="X90" s="149"/>
      <c r="Y90" s="77"/>
      <c r="Z90" s="77"/>
      <c r="AA90" s="36"/>
      <c r="AB90" s="36"/>
      <c r="AC90" s="36"/>
      <c r="AD90" s="74"/>
      <c r="AE90" s="28"/>
      <c r="AF90" s="28"/>
      <c r="AG90" s="28"/>
      <c r="AH90" s="28"/>
      <c r="AI90" s="28"/>
      <c r="AJ90" s="28"/>
      <c r="AK90" s="18"/>
      <c r="AL90" s="40" t="s">
        <v>84</v>
      </c>
      <c r="AM90" s="18"/>
      <c r="AN90" s="18"/>
      <c r="AO90" s="227"/>
      <c r="AP90" s="212"/>
      <c r="AQ90" s="212"/>
      <c r="AR90" s="212"/>
      <c r="AS90" s="84"/>
      <c r="AT90" s="84"/>
      <c r="AU90" s="94"/>
      <c r="AV90" s="94"/>
      <c r="AW90" s="94"/>
      <c r="AX90" s="94"/>
      <c r="AY90" s="94"/>
      <c r="AZ90" s="94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</row>
    <row r="91" ht="14.25" customHeight="1">
      <c r="A91" s="18"/>
      <c r="B91" s="18" t="s">
        <v>253</v>
      </c>
      <c r="C91" s="30">
        <v>12000.0</v>
      </c>
      <c r="D91" s="114">
        <v>0.006</v>
      </c>
      <c r="E91" s="114">
        <v>0.006</v>
      </c>
      <c r="F91" s="114">
        <v>0.006</v>
      </c>
      <c r="G91" s="126"/>
      <c r="H91" s="28"/>
      <c r="I91" s="28"/>
      <c r="J91" s="28"/>
      <c r="K91" s="28"/>
      <c r="L91" s="28"/>
      <c r="M91" s="28"/>
      <c r="N91" s="28"/>
      <c r="O91" s="28"/>
      <c r="P91" s="126"/>
      <c r="Q91" s="140"/>
      <c r="R91" s="28"/>
      <c r="S91" s="28"/>
      <c r="T91" s="28"/>
      <c r="U91" s="28"/>
      <c r="V91" s="70"/>
      <c r="W91" s="70"/>
      <c r="X91" s="149"/>
      <c r="Y91" s="28"/>
      <c r="Z91" s="28"/>
      <c r="AA91" s="77"/>
      <c r="AB91" s="77"/>
      <c r="AC91" s="28"/>
      <c r="AD91" s="74"/>
      <c r="AE91" s="36"/>
      <c r="AF91" s="28"/>
      <c r="AG91" s="28"/>
      <c r="AH91" s="28"/>
      <c r="AI91" s="28"/>
      <c r="AJ91" s="28"/>
      <c r="AK91" s="28"/>
      <c r="AL91" s="78"/>
      <c r="AM91" s="18"/>
      <c r="AN91" s="18"/>
      <c r="AO91" s="227"/>
      <c r="AP91" s="212"/>
      <c r="AQ91" s="212"/>
      <c r="AR91" s="212"/>
      <c r="AS91" s="84"/>
      <c r="AT91" s="84"/>
      <c r="AU91" s="85"/>
      <c r="AV91" s="94"/>
      <c r="AW91" s="94"/>
      <c r="AX91" s="94"/>
      <c r="AY91" s="94"/>
      <c r="AZ91" s="94"/>
      <c r="BA91" s="94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</row>
    <row r="92" ht="13.5" customHeight="1">
      <c r="A92" s="18"/>
      <c r="B92" s="18" t="s">
        <v>254</v>
      </c>
      <c r="C92" s="18"/>
      <c r="D92" s="28"/>
      <c r="E92" s="28"/>
      <c r="F92" s="28"/>
      <c r="G92" s="113"/>
      <c r="H92" s="113"/>
      <c r="I92" s="113"/>
      <c r="J92" s="113"/>
      <c r="K92" s="113"/>
      <c r="L92" s="113"/>
      <c r="M92" s="113"/>
      <c r="N92" s="113"/>
      <c r="O92" s="113"/>
      <c r="P92" s="28"/>
      <c r="Q92" s="29"/>
      <c r="R92" s="28"/>
      <c r="S92" s="28"/>
      <c r="T92" s="28"/>
      <c r="U92" s="70"/>
      <c r="V92" s="70"/>
      <c r="W92" s="28"/>
      <c r="X92" s="149"/>
      <c r="Y92" s="77"/>
      <c r="Z92" s="77"/>
      <c r="AA92" s="36"/>
      <c r="AB92" s="36"/>
      <c r="AC92" s="36"/>
      <c r="AD92" s="74"/>
      <c r="AE92" s="28"/>
      <c r="AF92" s="28"/>
      <c r="AG92" s="28"/>
      <c r="AH92" s="28"/>
      <c r="AI92" s="28"/>
      <c r="AJ92" s="28"/>
      <c r="AK92" s="18"/>
      <c r="AL92" s="19" t="s">
        <v>83</v>
      </c>
      <c r="AM92" s="18"/>
      <c r="AN92" s="18"/>
      <c r="AO92" s="227"/>
      <c r="AP92" s="212"/>
      <c r="AQ92" s="212"/>
      <c r="AR92" s="212"/>
      <c r="AS92" s="84"/>
      <c r="AT92" s="84"/>
      <c r="AU92" s="94"/>
      <c r="AV92" s="94"/>
      <c r="AW92" s="94"/>
      <c r="AX92" s="94"/>
      <c r="AY92" s="94"/>
      <c r="AZ92" s="94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</row>
    <row r="93" ht="12.75" customHeight="1">
      <c r="A93" s="18"/>
      <c r="B93" s="18"/>
      <c r="C93" s="18"/>
      <c r="D93" s="28"/>
      <c r="E93" s="28"/>
      <c r="F93" s="28"/>
      <c r="G93" s="18"/>
      <c r="H93" s="18"/>
      <c r="I93" s="18"/>
      <c r="J93" s="18"/>
      <c r="K93" s="18"/>
      <c r="L93" s="18"/>
      <c r="M93" s="18"/>
      <c r="N93" s="18"/>
      <c r="O93" s="18"/>
      <c r="P93" s="28"/>
      <c r="Q93" s="148"/>
      <c r="R93" s="28"/>
      <c r="S93" s="28"/>
      <c r="T93" s="28"/>
      <c r="U93" s="70"/>
      <c r="V93" s="70"/>
      <c r="W93" s="28"/>
      <c r="X93" s="149"/>
      <c r="Y93" s="77"/>
      <c r="Z93" s="77"/>
      <c r="AA93" s="36"/>
      <c r="AB93" s="36"/>
      <c r="AC93" s="36"/>
      <c r="AD93" s="74"/>
      <c r="AE93" s="28"/>
      <c r="AF93" s="28"/>
      <c r="AG93" s="28"/>
      <c r="AH93" s="28"/>
      <c r="AI93" s="28"/>
      <c r="AJ93" s="28"/>
      <c r="AK93" s="18"/>
      <c r="AL93" s="19" t="s">
        <v>106</v>
      </c>
      <c r="AM93" s="18"/>
      <c r="AN93" s="18"/>
      <c r="AO93" s="227"/>
      <c r="AP93" s="212"/>
      <c r="AQ93" s="212"/>
      <c r="AR93" s="212"/>
      <c r="AS93" s="84"/>
      <c r="AT93" s="84"/>
      <c r="AU93" s="94"/>
      <c r="AV93" s="94"/>
      <c r="AW93" s="94"/>
      <c r="AX93" s="94"/>
      <c r="AY93" s="94"/>
      <c r="AZ93" s="94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</row>
    <row r="94" ht="13.5" customHeight="1">
      <c r="A94" s="18"/>
      <c r="B94" s="229"/>
      <c r="C94" s="121"/>
      <c r="D94" s="121"/>
      <c r="E94" s="149"/>
      <c r="F94" s="149"/>
      <c r="G94" s="18"/>
      <c r="H94" s="94"/>
      <c r="I94" s="78"/>
      <c r="J94" s="3"/>
      <c r="K94" s="94">
        <f>E94-D94</f>
        <v>0</v>
      </c>
      <c r="L94" s="78" t="str">
        <f>IF($D94=0," ",K94/$D94)</f>
        <v> </v>
      </c>
      <c r="M94" s="3"/>
      <c r="N94" s="3"/>
      <c r="O94" s="3"/>
      <c r="P94" s="3"/>
      <c r="Q94" s="148"/>
      <c r="R94" s="28"/>
      <c r="S94" s="28"/>
      <c r="T94" s="28"/>
      <c r="U94" s="70"/>
      <c r="V94" s="70"/>
      <c r="W94" s="28"/>
      <c r="X94" s="149"/>
      <c r="Y94" s="77"/>
      <c r="Z94" s="77"/>
      <c r="AA94" s="36"/>
      <c r="AB94" s="36"/>
      <c r="AC94" s="36"/>
      <c r="AD94" s="74"/>
      <c r="AE94" s="28"/>
      <c r="AF94" s="28"/>
      <c r="AG94" s="28"/>
      <c r="AH94" s="28"/>
      <c r="AI94" s="28"/>
      <c r="AJ94" s="28"/>
      <c r="AK94" s="18"/>
      <c r="AL94" s="18"/>
      <c r="AM94" s="18"/>
      <c r="AN94" s="18"/>
      <c r="AO94" s="227"/>
      <c r="AP94" s="212"/>
      <c r="AQ94" s="212"/>
      <c r="AR94" s="212"/>
      <c r="AS94" s="84"/>
      <c r="AT94" s="84"/>
      <c r="AU94" s="94"/>
      <c r="AV94" s="94"/>
      <c r="AW94" s="94"/>
      <c r="AX94" s="94"/>
      <c r="AY94" s="94"/>
      <c r="AZ94" s="94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</row>
    <row r="95" ht="13.5" customHeight="1">
      <c r="A95" s="18"/>
      <c r="B95" s="230"/>
      <c r="C95" s="121"/>
      <c r="D95" s="85"/>
      <c r="E95" s="149"/>
      <c r="F95" s="149"/>
      <c r="G95" s="18"/>
      <c r="H95" s="94"/>
      <c r="I95" s="78"/>
      <c r="J95" s="3"/>
      <c r="K95" s="94"/>
      <c r="L95" s="78"/>
      <c r="M95" s="3"/>
      <c r="N95" s="3"/>
      <c r="O95" s="3"/>
      <c r="P95" s="3"/>
      <c r="Q95" s="148"/>
      <c r="R95" s="28"/>
      <c r="S95" s="28"/>
      <c r="T95" s="28"/>
      <c r="U95" s="70"/>
      <c r="V95" s="70"/>
      <c r="W95" s="28"/>
      <c r="X95" s="149"/>
      <c r="Y95" s="77"/>
      <c r="Z95" s="77"/>
      <c r="AA95" s="36"/>
      <c r="AB95" s="36"/>
      <c r="AC95" s="36"/>
      <c r="AD95" s="74"/>
      <c r="AE95" s="28"/>
      <c r="AF95" s="28"/>
      <c r="AG95" s="28"/>
      <c r="AH95" s="28"/>
      <c r="AI95" s="28"/>
      <c r="AJ95" s="28"/>
      <c r="AK95" s="18"/>
      <c r="AL95" s="18"/>
      <c r="AM95" s="18"/>
      <c r="AN95" s="18"/>
      <c r="AO95" s="227"/>
      <c r="AP95" s="212"/>
      <c r="AQ95" s="212"/>
      <c r="AR95" s="212"/>
      <c r="AS95" s="84"/>
      <c r="AT95" s="84"/>
      <c r="AU95" s="94"/>
      <c r="AV95" s="94"/>
      <c r="AW95" s="94"/>
      <c r="AX95" s="94"/>
      <c r="AY95" s="94"/>
      <c r="AZ95" s="94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</row>
    <row r="96" ht="13.5" customHeight="1">
      <c r="A96" s="18"/>
      <c r="B96" s="229" t="s">
        <v>255</v>
      </c>
      <c r="C96" s="121">
        <f t="shared" ref="C96:E96" si="1007">SUM(C95)</f>
        <v>0</v>
      </c>
      <c r="D96" s="121">
        <f t="shared" si="1007"/>
        <v>0</v>
      </c>
      <c r="E96" s="121">
        <f t="shared" si="1007"/>
        <v>0</v>
      </c>
      <c r="F96" s="121"/>
      <c r="G96" s="18"/>
      <c r="H96" s="121">
        <f>D96-C96</f>
        <v>0</v>
      </c>
      <c r="I96" s="142" t="str">
        <f>IF(C96=0," ",H96/C96)</f>
        <v> </v>
      </c>
      <c r="J96" s="3"/>
      <c r="K96" s="121">
        <f>E96-D96</f>
        <v>0</v>
      </c>
      <c r="L96" s="142" t="str">
        <f>IF($D96=0," ",K96/$D96)</f>
        <v> </v>
      </c>
      <c r="M96" s="3"/>
      <c r="N96" s="3"/>
      <c r="O96" s="3"/>
      <c r="P96" s="3"/>
      <c r="Q96" s="148"/>
      <c r="R96" s="28"/>
      <c r="S96" s="28"/>
      <c r="T96" s="28"/>
      <c r="U96" s="70"/>
      <c r="V96" s="70"/>
      <c r="W96" s="28"/>
      <c r="X96" s="149"/>
      <c r="Y96" s="77"/>
      <c r="Z96" s="77"/>
      <c r="AA96" s="36"/>
      <c r="AB96" s="36"/>
      <c r="AC96" s="36"/>
      <c r="AD96" s="74"/>
      <c r="AE96" s="28"/>
      <c r="AF96" s="28"/>
      <c r="AG96" s="28"/>
      <c r="AH96" s="28"/>
      <c r="AI96" s="28"/>
      <c r="AJ96" s="28"/>
      <c r="AK96" s="18"/>
      <c r="AL96" s="18"/>
      <c r="AM96" s="18"/>
      <c r="AN96" s="18"/>
      <c r="AO96" s="227"/>
      <c r="AP96" s="212"/>
      <c r="AQ96" s="212"/>
      <c r="AR96" s="212"/>
      <c r="AS96" s="84"/>
      <c r="AT96" s="84"/>
      <c r="AU96" s="94"/>
      <c r="AV96" s="94"/>
      <c r="AW96" s="94"/>
      <c r="AX96" s="94"/>
      <c r="AY96" s="94"/>
      <c r="AZ96" s="94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</row>
    <row r="97" ht="13.5" customHeight="1">
      <c r="A97" s="18"/>
      <c r="B97" s="39"/>
      <c r="C97" s="121"/>
      <c r="D97" s="121"/>
      <c r="E97" s="121"/>
      <c r="F97" s="121"/>
      <c r="G97" s="18"/>
      <c r="H97" s="121"/>
      <c r="I97" s="121"/>
      <c r="J97" s="3"/>
      <c r="K97" s="3"/>
      <c r="L97" s="3"/>
      <c r="M97" s="3"/>
      <c r="N97" s="3"/>
      <c r="O97" s="3"/>
      <c r="P97" s="3"/>
      <c r="Q97" s="148"/>
      <c r="R97" s="28"/>
      <c r="S97" s="28"/>
      <c r="T97" s="28"/>
      <c r="U97" s="70"/>
      <c r="V97" s="70"/>
      <c r="W97" s="28"/>
      <c r="X97" s="149"/>
      <c r="Y97" s="77"/>
      <c r="Z97" s="77"/>
      <c r="AA97" s="36"/>
      <c r="AB97" s="36"/>
      <c r="AC97" s="36"/>
      <c r="AD97" s="74"/>
      <c r="AE97" s="28"/>
      <c r="AF97" s="28"/>
      <c r="AG97" s="28"/>
      <c r="AH97" s="28"/>
      <c r="AI97" s="28"/>
      <c r="AJ97" s="28"/>
      <c r="AK97" s="18"/>
      <c r="AL97" s="18"/>
      <c r="AM97" s="18"/>
      <c r="AN97" s="18"/>
      <c r="AO97" s="227"/>
      <c r="AP97" s="212"/>
      <c r="AQ97" s="212"/>
      <c r="AR97" s="212"/>
      <c r="AS97" s="84"/>
      <c r="AT97" s="84"/>
      <c r="AU97" s="94"/>
      <c r="AV97" s="94"/>
      <c r="AW97" s="94"/>
      <c r="AX97" s="94"/>
      <c r="AY97" s="94"/>
      <c r="AZ97" s="94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</row>
    <row r="98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3"/>
      <c r="K98" s="3"/>
      <c r="L98" s="3"/>
      <c r="M98" s="3"/>
      <c r="N98" s="3"/>
      <c r="O98" s="3"/>
      <c r="P98" s="3"/>
      <c r="Q98" s="148"/>
      <c r="R98" s="28"/>
      <c r="S98" s="28"/>
      <c r="T98" s="28"/>
      <c r="U98" s="70"/>
      <c r="V98" s="70"/>
      <c r="W98" s="28"/>
      <c r="X98" s="149"/>
      <c r="Y98" s="77"/>
      <c r="Z98" s="77"/>
      <c r="AA98" s="36"/>
      <c r="AB98" s="36"/>
      <c r="AC98" s="36"/>
      <c r="AD98" s="74"/>
      <c r="AE98" s="28"/>
      <c r="AF98" s="28"/>
      <c r="AG98" s="28"/>
      <c r="AH98" s="28"/>
      <c r="AI98" s="28"/>
      <c r="AJ98" s="28"/>
      <c r="AK98" s="18"/>
      <c r="AL98" s="18"/>
      <c r="AM98" s="18"/>
      <c r="AN98" s="18"/>
      <c r="AO98" s="227"/>
      <c r="AP98" s="212"/>
      <c r="AQ98" s="212"/>
      <c r="AR98" s="212"/>
      <c r="AS98" s="84"/>
      <c r="AT98" s="84"/>
      <c r="AU98" s="94"/>
      <c r="AV98" s="94"/>
      <c r="AW98" s="94"/>
      <c r="AX98" s="94"/>
      <c r="AY98" s="94"/>
      <c r="AZ98" s="94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</row>
    <row r="99" ht="13.5" customHeight="1">
      <c r="A99" s="18"/>
      <c r="B99" s="18"/>
      <c r="C99" s="18"/>
      <c r="D99" s="18"/>
      <c r="E99" s="18"/>
      <c r="F99" s="18"/>
      <c r="G99" s="3"/>
      <c r="H99" s="3"/>
      <c r="I99" s="3"/>
      <c r="J99" s="3"/>
      <c r="K99" s="3"/>
      <c r="L99" s="3"/>
      <c r="M99" s="3"/>
      <c r="N99" s="3"/>
      <c r="O99" s="3"/>
      <c r="P99" s="3"/>
      <c r="Q99" s="148"/>
      <c r="R99" s="28"/>
      <c r="S99" s="28"/>
      <c r="T99" s="28"/>
      <c r="U99" s="70"/>
      <c r="V99" s="70"/>
      <c r="W99" s="28"/>
      <c r="X99" s="149"/>
      <c r="Y99" s="77"/>
      <c r="Z99" s="77"/>
      <c r="AA99" s="36"/>
      <c r="AB99" s="36"/>
      <c r="AC99" s="36"/>
      <c r="AD99" s="74"/>
      <c r="AE99" s="28"/>
      <c r="AF99" s="28"/>
      <c r="AG99" s="28"/>
      <c r="AH99" s="28"/>
      <c r="AI99" s="28"/>
      <c r="AJ99" s="28"/>
      <c r="AK99" s="18"/>
      <c r="AL99" s="18"/>
      <c r="AM99" s="18"/>
      <c r="AN99" s="18"/>
      <c r="AO99" s="227"/>
      <c r="AP99" s="212"/>
      <c r="AQ99" s="212"/>
      <c r="AR99" s="212"/>
      <c r="AS99" s="84"/>
      <c r="AT99" s="84"/>
      <c r="AU99" s="94"/>
      <c r="AV99" s="94"/>
      <c r="AW99" s="94"/>
      <c r="AX99" s="94"/>
      <c r="AY99" s="94"/>
      <c r="AZ99" s="94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</row>
    <row r="100" ht="13.5" customHeight="1">
      <c r="A100" s="18"/>
      <c r="B100" s="18"/>
      <c r="C100" s="18"/>
      <c r="D100" s="18"/>
      <c r="E100" s="18"/>
      <c r="F100" s="18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148"/>
      <c r="R100" s="28"/>
      <c r="S100" s="28"/>
      <c r="T100" s="28"/>
      <c r="U100" s="70"/>
      <c r="V100" s="70"/>
      <c r="W100" s="28"/>
      <c r="X100" s="149"/>
      <c r="Y100" s="77"/>
      <c r="Z100" s="77"/>
      <c r="AA100" s="36"/>
      <c r="AB100" s="36"/>
      <c r="AC100" s="36"/>
      <c r="AD100" s="74"/>
      <c r="AE100" s="28"/>
      <c r="AF100" s="28"/>
      <c r="AG100" s="28"/>
      <c r="AH100" s="28"/>
      <c r="AI100" s="28"/>
      <c r="AJ100" s="28"/>
      <c r="AK100" s="18"/>
      <c r="AL100" s="18"/>
      <c r="AM100" s="18"/>
      <c r="AN100" s="18"/>
      <c r="AO100" s="227"/>
      <c r="AP100" s="212"/>
      <c r="AQ100" s="212"/>
      <c r="AR100" s="212"/>
      <c r="AS100" s="84"/>
      <c r="AT100" s="84"/>
      <c r="AU100" s="94"/>
      <c r="AV100" s="94"/>
      <c r="AW100" s="94"/>
      <c r="AX100" s="94"/>
      <c r="AY100" s="94"/>
      <c r="AZ100" s="94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</row>
    <row r="101" ht="13.5" customHeight="1">
      <c r="A101" s="18"/>
      <c r="B101" s="18"/>
      <c r="C101" s="1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3"/>
      <c r="Q101" s="148"/>
      <c r="R101" s="28"/>
      <c r="S101" s="28"/>
      <c r="T101" s="28"/>
      <c r="U101" s="70"/>
      <c r="V101" s="70"/>
      <c r="W101" s="28"/>
      <c r="X101" s="149"/>
      <c r="Y101" s="77"/>
      <c r="Z101" s="77"/>
      <c r="AA101" s="36"/>
      <c r="AB101" s="36"/>
      <c r="AC101" s="36"/>
      <c r="AD101" s="74"/>
      <c r="AE101" s="28"/>
      <c r="AF101" s="28"/>
      <c r="AG101" s="28"/>
      <c r="AH101" s="28"/>
      <c r="AI101" s="28"/>
      <c r="AJ101" s="28"/>
      <c r="AK101" s="18"/>
      <c r="AL101" s="18"/>
      <c r="AM101" s="18"/>
      <c r="AN101" s="18"/>
      <c r="AO101" s="227"/>
      <c r="AP101" s="212"/>
      <c r="AQ101" s="212"/>
      <c r="AR101" s="212"/>
      <c r="AS101" s="84"/>
      <c r="AT101" s="84"/>
      <c r="AU101" s="94"/>
      <c r="AV101" s="94"/>
      <c r="AW101" s="94"/>
      <c r="AX101" s="94"/>
      <c r="AY101" s="94"/>
      <c r="AZ101" s="94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</row>
    <row r="102" ht="13.5" customHeight="1">
      <c r="A102" s="18"/>
      <c r="B102" s="70"/>
      <c r="C102" s="30" t="s">
        <v>256</v>
      </c>
      <c r="D102" s="70"/>
      <c r="E102" s="70"/>
      <c r="F102" s="70"/>
      <c r="G102" s="28"/>
      <c r="H102" s="28"/>
      <c r="I102" s="28"/>
      <c r="J102" s="28"/>
      <c r="K102" s="28"/>
      <c r="L102" s="28"/>
      <c r="M102" s="28"/>
      <c r="N102" s="28"/>
      <c r="O102" s="28"/>
      <c r="P102" s="3"/>
      <c r="Q102" s="148"/>
      <c r="R102" s="28"/>
      <c r="S102" s="28"/>
      <c r="T102" s="28"/>
      <c r="U102" s="70"/>
      <c r="V102" s="70"/>
      <c r="W102" s="28"/>
      <c r="X102" s="149"/>
      <c r="Y102" s="77"/>
      <c r="Z102" s="77"/>
      <c r="AA102" s="36"/>
      <c r="AB102" s="36"/>
      <c r="AC102" s="36"/>
      <c r="AD102" s="74"/>
      <c r="AE102" s="28"/>
      <c r="AF102" s="28"/>
      <c r="AG102" s="28"/>
      <c r="AH102" s="28"/>
      <c r="AI102" s="28"/>
      <c r="AJ102" s="28"/>
      <c r="AK102" s="18"/>
      <c r="AL102" s="18"/>
      <c r="AM102" s="18"/>
      <c r="AN102" s="18"/>
      <c r="AO102" s="227"/>
      <c r="AP102" s="212"/>
      <c r="AQ102" s="212"/>
      <c r="AR102" s="212"/>
      <c r="AS102" s="84"/>
      <c r="AT102" s="84"/>
      <c r="AU102" s="94"/>
      <c r="AV102" s="94"/>
      <c r="AW102" s="94"/>
      <c r="AX102" s="94"/>
      <c r="AY102" s="94"/>
      <c r="AZ102" s="94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</row>
    <row r="103" ht="12.75" customHeight="1">
      <c r="A103" s="18"/>
      <c r="B103" s="18"/>
      <c r="C103" s="28" t="s">
        <v>257</v>
      </c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148"/>
      <c r="R103" s="28"/>
      <c r="S103" s="28"/>
      <c r="T103" s="28"/>
      <c r="U103" s="70"/>
      <c r="V103" s="70"/>
      <c r="W103" s="28"/>
      <c r="X103" s="149"/>
      <c r="Y103" s="77"/>
      <c r="Z103" s="77"/>
      <c r="AA103" s="36"/>
      <c r="AB103" s="36"/>
      <c r="AC103" s="36"/>
      <c r="AD103" s="74"/>
      <c r="AE103" s="28"/>
      <c r="AF103" s="28"/>
      <c r="AG103" s="28"/>
      <c r="AH103" s="28"/>
      <c r="AI103" s="28"/>
      <c r="AJ103" s="28"/>
      <c r="AK103" s="18"/>
      <c r="AL103" s="18"/>
      <c r="AM103" s="18"/>
      <c r="AN103" s="18"/>
      <c r="AO103" s="227"/>
      <c r="AP103" s="212"/>
      <c r="AQ103" s="212"/>
      <c r="AR103" s="212"/>
      <c r="AS103" s="84"/>
      <c r="AT103" s="84"/>
      <c r="AU103" s="94"/>
      <c r="AV103" s="94"/>
      <c r="AW103" s="94"/>
      <c r="AX103" s="94"/>
      <c r="AY103" s="94"/>
      <c r="AZ103" s="94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</row>
    <row r="104" ht="12.75" customHeight="1">
      <c r="A104" s="18"/>
      <c r="B104" s="18"/>
      <c r="C104" s="28" t="s">
        <v>258</v>
      </c>
      <c r="D104" s="28"/>
      <c r="E104" s="28"/>
      <c r="F104" s="28"/>
      <c r="G104" s="70"/>
      <c r="H104" s="70"/>
      <c r="I104" s="70"/>
      <c r="J104" s="70"/>
      <c r="K104" s="70"/>
      <c r="L104" s="70"/>
      <c r="M104" s="70"/>
      <c r="N104" s="70"/>
      <c r="O104" s="70"/>
      <c r="P104" s="28"/>
      <c r="Q104" s="148"/>
      <c r="R104" s="28"/>
      <c r="S104" s="28"/>
      <c r="T104" s="28"/>
      <c r="U104" s="70"/>
      <c r="V104" s="70"/>
      <c r="W104" s="28"/>
      <c r="X104" s="149"/>
      <c r="Y104" s="77"/>
      <c r="Z104" s="77"/>
      <c r="AA104" s="36"/>
      <c r="AB104" s="36"/>
      <c r="AC104" s="36"/>
      <c r="AD104" s="74"/>
      <c r="AE104" s="28"/>
      <c r="AF104" s="28"/>
      <c r="AG104" s="28"/>
      <c r="AH104" s="28"/>
      <c r="AI104" s="28"/>
      <c r="AJ104" s="28"/>
      <c r="AK104" s="18"/>
      <c r="AL104" s="18"/>
      <c r="AM104" s="18"/>
      <c r="AN104" s="18"/>
      <c r="AO104" s="227"/>
      <c r="AP104" s="212"/>
      <c r="AQ104" s="212"/>
      <c r="AR104" s="212"/>
      <c r="AS104" s="84"/>
      <c r="AT104" s="84"/>
      <c r="AU104" s="94"/>
      <c r="AV104" s="94"/>
      <c r="AW104" s="94"/>
      <c r="AX104" s="94"/>
      <c r="AY104" s="94"/>
      <c r="AZ104" s="94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</row>
    <row r="105" ht="12.75" customHeight="1">
      <c r="A105" s="18"/>
      <c r="B105" s="1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148"/>
      <c r="R105" s="28"/>
      <c r="S105" s="28"/>
      <c r="T105" s="28"/>
      <c r="U105" s="70"/>
      <c r="V105" s="70"/>
      <c r="W105" s="28"/>
      <c r="X105" s="149"/>
      <c r="Y105" s="77"/>
      <c r="Z105" s="77"/>
      <c r="AA105" s="36"/>
      <c r="AB105" s="36"/>
      <c r="AC105" s="36"/>
      <c r="AD105" s="74"/>
      <c r="AE105" s="28"/>
      <c r="AF105" s="28"/>
      <c r="AG105" s="28"/>
      <c r="AH105" s="28"/>
      <c r="AI105" s="28"/>
      <c r="AJ105" s="28"/>
      <c r="AK105" s="18"/>
      <c r="AL105" s="18"/>
      <c r="AM105" s="18"/>
      <c r="AN105" s="18"/>
      <c r="AO105" s="227"/>
      <c r="AP105" s="212"/>
      <c r="AQ105" s="212"/>
      <c r="AR105" s="212"/>
      <c r="AS105" s="84"/>
      <c r="AT105" s="84"/>
      <c r="AU105" s="94"/>
      <c r="AV105" s="94"/>
      <c r="AW105" s="94"/>
      <c r="AX105" s="94"/>
      <c r="AY105" s="94"/>
      <c r="AZ105" s="94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</row>
    <row r="106" ht="13.5" customHeight="1">
      <c r="A106" s="18"/>
      <c r="B106" s="149" t="s">
        <v>259</v>
      </c>
      <c r="C106" s="2"/>
      <c r="D106" s="43" t="str">
        <f t="shared" ref="D106:F106" si="1008">D6</f>
        <v>15-16</v>
      </c>
      <c r="E106" s="43" t="str">
        <f t="shared" si="1008"/>
        <v>16-17</v>
      </c>
      <c r="F106" s="43" t="str">
        <f t="shared" si="1008"/>
        <v>17-18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70"/>
      <c r="Q106" s="148"/>
      <c r="R106" s="28"/>
      <c r="S106" s="28"/>
      <c r="T106" s="28"/>
      <c r="U106" s="70"/>
      <c r="V106" s="70"/>
      <c r="W106" s="28"/>
      <c r="X106" s="149"/>
      <c r="Y106" s="77"/>
      <c r="Z106" s="77"/>
      <c r="AA106" s="36"/>
      <c r="AB106" s="36"/>
      <c r="AC106" s="36"/>
      <c r="AD106" s="74"/>
      <c r="AE106" s="28"/>
      <c r="AF106" s="28"/>
      <c r="AG106" s="28"/>
      <c r="AH106" s="28"/>
      <c r="AI106" s="28"/>
      <c r="AJ106" s="28"/>
      <c r="AK106" s="18"/>
      <c r="AL106" s="18"/>
      <c r="AM106" s="18"/>
      <c r="AN106" s="18"/>
      <c r="AO106" s="227"/>
      <c r="AP106" s="212"/>
      <c r="AQ106" s="212"/>
      <c r="AR106" s="212"/>
      <c r="AS106" s="84"/>
      <c r="AT106" s="84"/>
      <c r="AU106" s="94"/>
      <c r="AV106" s="94"/>
      <c r="AW106" s="94"/>
      <c r="AX106" s="94"/>
      <c r="AY106" s="94"/>
      <c r="AZ106" s="94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</row>
    <row r="107" ht="13.5" customHeight="1">
      <c r="A107" s="18"/>
      <c r="B107" s="149"/>
      <c r="C107" s="2"/>
      <c r="D107" s="72">
        <v>0.02</v>
      </c>
      <c r="E107" s="231">
        <f t="shared" ref="E107:F107" si="1009">E22</f>
        <v>0.0225</v>
      </c>
      <c r="F107" s="231">
        <f t="shared" si="1009"/>
        <v>0.0225</v>
      </c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148"/>
      <c r="R107" s="28"/>
      <c r="S107" s="28"/>
      <c r="T107" s="28"/>
      <c r="U107" s="70"/>
      <c r="V107" s="70"/>
      <c r="W107" s="28"/>
      <c r="X107" s="149"/>
      <c r="Y107" s="77"/>
      <c r="Z107" s="77"/>
      <c r="AA107" s="36"/>
      <c r="AB107" s="36"/>
      <c r="AC107" s="36"/>
      <c r="AD107" s="74"/>
      <c r="AE107" s="28"/>
      <c r="AF107" s="28"/>
      <c r="AG107" s="28"/>
      <c r="AH107" s="28"/>
      <c r="AI107" s="28"/>
      <c r="AJ107" s="28"/>
      <c r="AK107" s="18"/>
      <c r="AL107" s="18"/>
      <c r="AM107" s="18"/>
      <c r="AN107" s="18"/>
      <c r="AO107" s="227"/>
      <c r="AP107" s="212"/>
      <c r="AQ107" s="212"/>
      <c r="AR107" s="212"/>
      <c r="AS107" s="84"/>
      <c r="AT107" s="84"/>
      <c r="AU107" s="94"/>
      <c r="AV107" s="94"/>
      <c r="AW107" s="94"/>
      <c r="AX107" s="94"/>
      <c r="AY107" s="94"/>
      <c r="AZ107" s="94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</row>
    <row r="108" ht="12.75" customHeight="1">
      <c r="A108" s="18"/>
      <c r="B108" s="18"/>
      <c r="C108" s="30" t="s">
        <v>260</v>
      </c>
      <c r="D108" s="85"/>
      <c r="E108" s="94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148"/>
      <c r="R108" s="28"/>
      <c r="S108" s="28"/>
      <c r="T108" s="28"/>
      <c r="U108" s="70"/>
      <c r="V108" s="70"/>
      <c r="W108" s="28"/>
      <c r="X108" s="149"/>
      <c r="Y108" s="77"/>
      <c r="Z108" s="77"/>
      <c r="AA108" s="36"/>
      <c r="AB108" s="36"/>
      <c r="AC108" s="36"/>
      <c r="AD108" s="74"/>
      <c r="AE108" s="28"/>
      <c r="AF108" s="28"/>
      <c r="AG108" s="28"/>
      <c r="AH108" s="28"/>
      <c r="AI108" s="28"/>
      <c r="AJ108" s="28"/>
      <c r="AK108" s="18"/>
      <c r="AL108" s="18"/>
      <c r="AM108" s="18"/>
      <c r="AN108" s="18"/>
      <c r="AO108" s="227"/>
      <c r="AP108" s="212"/>
      <c r="AQ108" s="212"/>
      <c r="AR108" s="212"/>
      <c r="AS108" s="84"/>
      <c r="AT108" s="84"/>
      <c r="AU108" s="94"/>
      <c r="AV108" s="94"/>
      <c r="AW108" s="94"/>
      <c r="AX108" s="94"/>
      <c r="AY108" s="94"/>
      <c r="AZ108" s="94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</row>
    <row r="109" ht="12.75" customHeight="1">
      <c r="A109" s="18"/>
      <c r="B109" s="18" t="s">
        <v>261</v>
      </c>
      <c r="C109" s="18">
        <v>0.0</v>
      </c>
      <c r="D109" s="232">
        <v>0.0</v>
      </c>
      <c r="E109" s="233"/>
      <c r="F109" s="233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148"/>
      <c r="R109" s="28"/>
      <c r="S109" s="28"/>
      <c r="T109" s="28"/>
      <c r="U109" s="70"/>
      <c r="V109" s="70"/>
      <c r="W109" s="28"/>
      <c r="X109" s="149"/>
      <c r="Y109" s="77"/>
      <c r="Z109" s="77"/>
      <c r="AA109" s="36"/>
      <c r="AB109" s="36"/>
      <c r="AC109" s="36"/>
      <c r="AD109" s="74"/>
      <c r="AE109" s="28"/>
      <c r="AF109" s="28"/>
      <c r="AG109" s="28"/>
      <c r="AH109" s="28"/>
      <c r="AI109" s="28"/>
      <c r="AJ109" s="28"/>
      <c r="AK109" s="18"/>
      <c r="AL109" s="18"/>
      <c r="AM109" s="18"/>
      <c r="AN109" s="18"/>
      <c r="AO109" s="227"/>
      <c r="AP109" s="212"/>
      <c r="AQ109" s="212"/>
      <c r="AR109" s="212"/>
      <c r="AS109" s="84"/>
      <c r="AT109" s="84"/>
      <c r="AU109" s="94"/>
      <c r="AV109" s="94"/>
      <c r="AW109" s="94"/>
      <c r="AX109" s="94"/>
      <c r="AY109" s="94"/>
      <c r="AZ109" s="94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</row>
    <row r="110" ht="15.75" customHeight="1">
      <c r="A110" s="18"/>
      <c r="B110" s="39" t="s">
        <v>262</v>
      </c>
      <c r="C110" s="18">
        <v>0.5</v>
      </c>
      <c r="D110" s="28"/>
      <c r="E110" s="234"/>
      <c r="F110" s="234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148"/>
      <c r="R110" s="28"/>
      <c r="S110" s="28"/>
      <c r="T110" s="28"/>
      <c r="U110" s="70"/>
      <c r="V110" s="70"/>
      <c r="W110" s="28"/>
      <c r="X110" s="149"/>
      <c r="Y110" s="77"/>
      <c r="Z110" s="77"/>
      <c r="AA110" s="36"/>
      <c r="AB110" s="36"/>
      <c r="AC110" s="36"/>
      <c r="AD110" s="74"/>
      <c r="AE110" s="28"/>
      <c r="AF110" s="28"/>
      <c r="AG110" s="28"/>
      <c r="AH110" s="28"/>
      <c r="AI110" s="28"/>
      <c r="AJ110" s="28"/>
      <c r="AK110" s="18"/>
      <c r="AL110" s="18"/>
      <c r="AM110" s="18"/>
      <c r="AN110" s="18"/>
      <c r="AO110" s="227"/>
      <c r="AP110" s="212"/>
      <c r="AQ110" s="212"/>
      <c r="AR110" s="212"/>
      <c r="AS110" s="84"/>
      <c r="AT110" s="84"/>
      <c r="AU110" s="94"/>
      <c r="AV110" s="94"/>
      <c r="AW110" s="94"/>
      <c r="AX110" s="94"/>
      <c r="AY110" s="94"/>
      <c r="AZ110" s="94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</row>
    <row r="111" ht="15.75" customHeight="1">
      <c r="A111" s="18"/>
      <c r="B111" s="70" t="s">
        <v>263</v>
      </c>
      <c r="C111" s="149">
        <v>1.0</v>
      </c>
      <c r="D111" s="232">
        <v>15.27</v>
      </c>
      <c r="E111" s="232">
        <f t="shared" ref="E111:E115" si="1010">D111*$E$107+D111</f>
        <v>15.613575</v>
      </c>
      <c r="F111" s="232">
        <f t="shared" ref="F111:F117" si="1011">E111*$F$107+E111</f>
        <v>15.96488044</v>
      </c>
      <c r="G111" s="28"/>
      <c r="H111" s="235">
        <f t="shared" ref="H111:H137" si="1012">(E111-D111)/D111</f>
        <v>0.0225</v>
      </c>
      <c r="I111" s="235"/>
      <c r="J111" s="28"/>
      <c r="K111" s="28"/>
      <c r="L111" s="28"/>
      <c r="M111" s="28"/>
      <c r="N111" s="28"/>
      <c r="O111" s="28"/>
      <c r="P111" s="28"/>
      <c r="Q111" s="148"/>
      <c r="R111" s="28"/>
      <c r="S111" s="28"/>
      <c r="T111" s="28"/>
      <c r="U111" s="70"/>
      <c r="V111" s="70"/>
      <c r="W111" s="28"/>
      <c r="X111" s="149"/>
      <c r="Y111" s="77"/>
      <c r="Z111" s="77"/>
      <c r="AA111" s="36"/>
      <c r="AB111" s="36"/>
      <c r="AC111" s="36"/>
      <c r="AD111" s="74"/>
      <c r="AE111" s="28"/>
      <c r="AF111" s="28"/>
      <c r="AG111" s="28"/>
      <c r="AH111" s="28"/>
      <c r="AI111" s="28"/>
      <c r="AJ111" s="28"/>
      <c r="AK111" s="18"/>
      <c r="AL111" s="18"/>
      <c r="AM111" s="18"/>
      <c r="AN111" s="18"/>
      <c r="AO111" s="227"/>
      <c r="AP111" s="212"/>
      <c r="AQ111" s="212"/>
      <c r="AR111" s="212"/>
      <c r="AS111" s="84"/>
      <c r="AT111" s="84"/>
      <c r="AU111" s="94"/>
      <c r="AV111" s="94"/>
      <c r="AW111" s="94"/>
      <c r="AX111" s="94"/>
      <c r="AY111" s="94"/>
      <c r="AZ111" s="94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</row>
    <row r="112" ht="15.75" customHeight="1">
      <c r="A112" s="18"/>
      <c r="B112" s="70" t="s">
        <v>264</v>
      </c>
      <c r="C112" s="149">
        <v>2.0</v>
      </c>
      <c r="D112" s="232">
        <v>16.85</v>
      </c>
      <c r="E112" s="232">
        <f t="shared" si="1010"/>
        <v>17.229125</v>
      </c>
      <c r="F112" s="232">
        <f t="shared" si="1011"/>
        <v>17.61678031</v>
      </c>
      <c r="G112" s="28"/>
      <c r="H112" s="235">
        <f t="shared" si="1012"/>
        <v>0.0225</v>
      </c>
      <c r="I112" s="235"/>
      <c r="J112" s="28"/>
      <c r="K112" s="28"/>
      <c r="L112" s="28"/>
      <c r="M112" s="28"/>
      <c r="N112" s="28"/>
      <c r="O112" s="28"/>
      <c r="P112" s="28"/>
      <c r="Q112" s="148"/>
      <c r="R112" s="28"/>
      <c r="S112" s="28"/>
      <c r="T112" s="28"/>
      <c r="U112" s="70"/>
      <c r="V112" s="70"/>
      <c r="W112" s="28"/>
      <c r="X112" s="149"/>
      <c r="Y112" s="77"/>
      <c r="Z112" s="77"/>
      <c r="AA112" s="36"/>
      <c r="AB112" s="36"/>
      <c r="AC112" s="36"/>
      <c r="AD112" s="74"/>
      <c r="AE112" s="28"/>
      <c r="AF112" s="28"/>
      <c r="AG112" s="28"/>
      <c r="AH112" s="28"/>
      <c r="AI112" s="28"/>
      <c r="AJ112" s="28"/>
      <c r="AK112" s="18"/>
      <c r="AL112" s="18"/>
      <c r="AM112" s="18"/>
      <c r="AN112" s="18"/>
      <c r="AO112" s="227"/>
      <c r="AP112" s="212"/>
      <c r="AQ112" s="212"/>
      <c r="AR112" s="212"/>
      <c r="AS112" s="84"/>
      <c r="AT112" s="84"/>
      <c r="AU112" s="94"/>
      <c r="AV112" s="94"/>
      <c r="AW112" s="94"/>
      <c r="AX112" s="94"/>
      <c r="AY112" s="94"/>
      <c r="AZ112" s="94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</row>
    <row r="113" ht="15.75" customHeight="1">
      <c r="A113" s="18"/>
      <c r="B113" s="70" t="s">
        <v>154</v>
      </c>
      <c r="C113" s="149">
        <v>3.0</v>
      </c>
      <c r="D113" s="232">
        <v>16.85</v>
      </c>
      <c r="E113" s="232">
        <f t="shared" si="1010"/>
        <v>17.229125</v>
      </c>
      <c r="F113" s="232">
        <f t="shared" si="1011"/>
        <v>17.61678031</v>
      </c>
      <c r="G113" s="28"/>
      <c r="H113" s="235">
        <f t="shared" si="1012"/>
        <v>0.0225</v>
      </c>
      <c r="I113" s="235"/>
      <c r="J113" s="28"/>
      <c r="K113" s="28"/>
      <c r="L113" s="28"/>
      <c r="M113" s="28"/>
      <c r="N113" s="28"/>
      <c r="O113" s="28"/>
      <c r="P113" s="28"/>
      <c r="Q113" s="148"/>
      <c r="R113" s="28"/>
      <c r="S113" s="28"/>
      <c r="T113" s="28"/>
      <c r="U113" s="70"/>
      <c r="V113" s="70"/>
      <c r="W113" s="28"/>
      <c r="X113" s="149"/>
      <c r="Y113" s="77"/>
      <c r="Z113" s="77"/>
      <c r="AA113" s="36"/>
      <c r="AB113" s="36"/>
      <c r="AC113" s="36"/>
      <c r="AD113" s="74"/>
      <c r="AE113" s="28"/>
      <c r="AF113" s="28"/>
      <c r="AG113" s="28"/>
      <c r="AH113" s="28"/>
      <c r="AI113" s="28"/>
      <c r="AJ113" s="28"/>
      <c r="AK113" s="18"/>
      <c r="AL113" s="18"/>
      <c r="AM113" s="18"/>
      <c r="AN113" s="18"/>
      <c r="AO113" s="227"/>
      <c r="AP113" s="212"/>
      <c r="AQ113" s="212"/>
      <c r="AR113" s="212"/>
      <c r="AS113" s="84"/>
      <c r="AT113" s="84"/>
      <c r="AU113" s="94"/>
      <c r="AV113" s="94"/>
      <c r="AW113" s="94"/>
      <c r="AX113" s="94"/>
      <c r="AY113" s="94"/>
      <c r="AZ113" s="94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</row>
    <row r="114" ht="15.75" customHeight="1">
      <c r="A114" s="18"/>
      <c r="B114" s="70">
        <v>2.0</v>
      </c>
      <c r="C114" s="149">
        <v>4.0</v>
      </c>
      <c r="D114" s="232">
        <v>16.93</v>
      </c>
      <c r="E114" s="232">
        <f t="shared" si="1010"/>
        <v>17.310925</v>
      </c>
      <c r="F114" s="232">
        <f t="shared" si="1011"/>
        <v>17.70042081</v>
      </c>
      <c r="G114" s="28"/>
      <c r="H114" s="235">
        <f t="shared" si="1012"/>
        <v>0.0225</v>
      </c>
      <c r="I114" s="235"/>
      <c r="J114" s="28"/>
      <c r="K114" s="28"/>
      <c r="L114" s="28"/>
      <c r="M114" s="28"/>
      <c r="N114" s="28"/>
      <c r="O114" s="28"/>
      <c r="P114" s="28"/>
      <c r="Q114" s="148"/>
      <c r="R114" s="28"/>
      <c r="S114" s="28"/>
      <c r="T114" s="28"/>
      <c r="U114" s="70"/>
      <c r="V114" s="70"/>
      <c r="W114" s="28"/>
      <c r="X114" s="149"/>
      <c r="Y114" s="77"/>
      <c r="Z114" s="77"/>
      <c r="AA114" s="36"/>
      <c r="AB114" s="36"/>
      <c r="AC114" s="36"/>
      <c r="AD114" s="74"/>
      <c r="AE114" s="28"/>
      <c r="AF114" s="28"/>
      <c r="AG114" s="28"/>
      <c r="AH114" s="28"/>
      <c r="AI114" s="28"/>
      <c r="AJ114" s="28"/>
      <c r="AK114" s="18"/>
      <c r="AL114" s="18"/>
      <c r="AM114" s="18"/>
      <c r="AN114" s="18"/>
      <c r="AO114" s="227"/>
      <c r="AP114" s="212"/>
      <c r="AQ114" s="212"/>
      <c r="AR114" s="212"/>
      <c r="AS114" s="84"/>
      <c r="AT114" s="84"/>
      <c r="AU114" s="94"/>
      <c r="AV114" s="94"/>
      <c r="AW114" s="94"/>
      <c r="AX114" s="94"/>
      <c r="AY114" s="94"/>
      <c r="AZ114" s="94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</row>
    <row r="115" ht="15.75" customHeight="1">
      <c r="A115" s="18"/>
      <c r="B115" s="70">
        <v>3.0</v>
      </c>
      <c r="C115" s="149">
        <v>5.0</v>
      </c>
      <c r="D115" s="232">
        <v>16.93</v>
      </c>
      <c r="E115" s="232">
        <f t="shared" si="1010"/>
        <v>17.310925</v>
      </c>
      <c r="F115" s="232">
        <f t="shared" si="1011"/>
        <v>17.70042081</v>
      </c>
      <c r="G115" s="28"/>
      <c r="H115" s="235">
        <f t="shared" si="1012"/>
        <v>0.0225</v>
      </c>
      <c r="I115" s="235"/>
      <c r="J115" s="28"/>
      <c r="K115" s="28"/>
      <c r="L115" s="28"/>
      <c r="M115" s="28"/>
      <c r="N115" s="28"/>
      <c r="O115" s="28"/>
      <c r="P115" s="28"/>
      <c r="Q115" s="148"/>
      <c r="R115" s="28"/>
      <c r="S115" s="28"/>
      <c r="T115" s="28"/>
      <c r="U115" s="70"/>
      <c r="V115" s="70"/>
      <c r="W115" s="28"/>
      <c r="X115" s="149"/>
      <c r="Y115" s="77"/>
      <c r="Z115" s="77"/>
      <c r="AA115" s="36"/>
      <c r="AB115" s="36"/>
      <c r="AC115" s="36"/>
      <c r="AD115" s="74"/>
      <c r="AE115" s="28"/>
      <c r="AF115" s="28"/>
      <c r="AG115" s="28"/>
      <c r="AH115" s="28"/>
      <c r="AI115" s="28"/>
      <c r="AJ115" s="28"/>
      <c r="AK115" s="18"/>
      <c r="AL115" s="18"/>
      <c r="AM115" s="18"/>
      <c r="AN115" s="18"/>
      <c r="AO115" s="227"/>
      <c r="AP115" s="212"/>
      <c r="AQ115" s="212"/>
      <c r="AR115" s="212"/>
      <c r="AS115" s="84"/>
      <c r="AT115" s="84"/>
      <c r="AU115" s="94"/>
      <c r="AV115" s="94"/>
      <c r="AW115" s="94"/>
      <c r="AX115" s="94"/>
      <c r="AY115" s="94"/>
      <c r="AZ115" s="94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</row>
    <row r="116" ht="15.75" customHeight="1">
      <c r="A116" s="18"/>
      <c r="B116" s="70">
        <v>4.0</v>
      </c>
      <c r="C116" s="149">
        <v>6.0</v>
      </c>
      <c r="D116" s="232">
        <v>17.04</v>
      </c>
      <c r="E116" s="232">
        <f t="shared" ref="E116:E117" si="1013">ROUND(D116*$E$107+D116,2)+0.01</f>
        <v>17.43</v>
      </c>
      <c r="F116" s="232">
        <f t="shared" si="1011"/>
        <v>17.822175</v>
      </c>
      <c r="G116" s="28"/>
      <c r="H116" s="235">
        <f t="shared" si="1012"/>
        <v>0.02288732394</v>
      </c>
      <c r="I116" s="235"/>
      <c r="J116" s="28"/>
      <c r="K116" s="28"/>
      <c r="L116" s="28"/>
      <c r="M116" s="28"/>
      <c r="N116" s="28"/>
      <c r="O116" s="28"/>
      <c r="P116" s="28"/>
      <c r="Q116" s="148"/>
      <c r="R116" s="28"/>
      <c r="S116" s="28"/>
      <c r="T116" s="28"/>
      <c r="U116" s="70"/>
      <c r="V116" s="70"/>
      <c r="W116" s="28"/>
      <c r="X116" s="149"/>
      <c r="Y116" s="77"/>
      <c r="Z116" s="77"/>
      <c r="AA116" s="36"/>
      <c r="AB116" s="36"/>
      <c r="AC116" s="36"/>
      <c r="AD116" s="74"/>
      <c r="AE116" s="28"/>
      <c r="AF116" s="28"/>
      <c r="AG116" s="28"/>
      <c r="AH116" s="28"/>
      <c r="AI116" s="28"/>
      <c r="AJ116" s="28"/>
      <c r="AK116" s="18"/>
      <c r="AL116" s="18"/>
      <c r="AM116" s="18"/>
      <c r="AN116" s="18"/>
      <c r="AO116" s="227"/>
      <c r="AP116" s="212"/>
      <c r="AQ116" s="212"/>
      <c r="AR116" s="212"/>
      <c r="AS116" s="84"/>
      <c r="AT116" s="84"/>
      <c r="AU116" s="94"/>
      <c r="AV116" s="94"/>
      <c r="AW116" s="94"/>
      <c r="AX116" s="94"/>
      <c r="AY116" s="94"/>
      <c r="AZ116" s="94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</row>
    <row r="117" ht="15.75" customHeight="1">
      <c r="A117" s="18"/>
      <c r="B117" s="70">
        <v>5.0</v>
      </c>
      <c r="C117" s="149">
        <v>7.0</v>
      </c>
      <c r="D117" s="232">
        <v>17.04</v>
      </c>
      <c r="E117" s="232">
        <f t="shared" si="1013"/>
        <v>17.43</v>
      </c>
      <c r="F117" s="232">
        <f t="shared" si="1011"/>
        <v>17.822175</v>
      </c>
      <c r="G117" s="28"/>
      <c r="H117" s="235">
        <f t="shared" si="1012"/>
        <v>0.02288732394</v>
      </c>
      <c r="I117" s="235"/>
      <c r="J117" s="28"/>
      <c r="K117" s="28"/>
      <c r="L117" s="28"/>
      <c r="M117" s="28"/>
      <c r="N117" s="28"/>
      <c r="O117" s="28"/>
      <c r="P117" s="28"/>
      <c r="Q117" s="148"/>
      <c r="R117" s="28"/>
      <c r="S117" s="28"/>
      <c r="T117" s="28"/>
      <c r="U117" s="70"/>
      <c r="V117" s="70"/>
      <c r="W117" s="28"/>
      <c r="X117" s="149"/>
      <c r="Y117" s="77"/>
      <c r="Z117" s="77"/>
      <c r="AA117" s="36"/>
      <c r="AB117" s="36"/>
      <c r="AC117" s="36"/>
      <c r="AD117" s="74"/>
      <c r="AE117" s="28"/>
      <c r="AF117" s="28"/>
      <c r="AG117" s="28"/>
      <c r="AH117" s="28"/>
      <c r="AI117" s="28"/>
      <c r="AJ117" s="28"/>
      <c r="AK117" s="18"/>
      <c r="AL117" s="18"/>
      <c r="AM117" s="18"/>
      <c r="AN117" s="18"/>
      <c r="AO117" s="227"/>
      <c r="AP117" s="212"/>
      <c r="AQ117" s="212"/>
      <c r="AR117" s="212"/>
      <c r="AS117" s="84"/>
      <c r="AT117" s="84"/>
      <c r="AU117" s="94"/>
      <c r="AV117" s="94"/>
      <c r="AW117" s="94"/>
      <c r="AX117" s="94"/>
      <c r="AY117" s="94"/>
      <c r="AZ117" s="94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</row>
    <row r="118" ht="15.75" customHeight="1">
      <c r="A118" s="18"/>
      <c r="B118" s="70">
        <v>6.0</v>
      </c>
      <c r="C118" s="149">
        <v>8.0</v>
      </c>
      <c r="D118" s="232">
        <v>17.14</v>
      </c>
      <c r="E118" s="232">
        <f t="shared" ref="E118:E121" si="1014">D118*$E$107+D118-0.01</f>
        <v>17.51565</v>
      </c>
      <c r="F118" s="232">
        <f t="shared" ref="F118:F121" si="1015">E118*$F$107+E118+0.01</f>
        <v>17.91975213</v>
      </c>
      <c r="G118" s="28"/>
      <c r="H118" s="235">
        <f t="shared" si="1012"/>
        <v>0.02191656943</v>
      </c>
      <c r="I118" s="235"/>
      <c r="J118" s="28"/>
      <c r="K118" s="28"/>
      <c r="L118" s="28"/>
      <c r="M118" s="28"/>
      <c r="N118" s="28"/>
      <c r="O118" s="28"/>
      <c r="P118" s="28"/>
      <c r="Q118" s="148"/>
      <c r="R118" s="28"/>
      <c r="S118" s="28"/>
      <c r="T118" s="28"/>
      <c r="U118" s="70"/>
      <c r="V118" s="70"/>
      <c r="W118" s="28"/>
      <c r="X118" s="149"/>
      <c r="Y118" s="77"/>
      <c r="Z118" s="77"/>
      <c r="AA118" s="36"/>
      <c r="AB118" s="36"/>
      <c r="AC118" s="36"/>
      <c r="AD118" s="74"/>
      <c r="AE118" s="28"/>
      <c r="AF118" s="28"/>
      <c r="AG118" s="28"/>
      <c r="AH118" s="28"/>
      <c r="AI118" s="28"/>
      <c r="AJ118" s="28"/>
      <c r="AK118" s="18"/>
      <c r="AL118" s="18"/>
      <c r="AM118" s="18"/>
      <c r="AN118" s="18"/>
      <c r="AO118" s="227"/>
      <c r="AP118" s="212"/>
      <c r="AQ118" s="212"/>
      <c r="AR118" s="212"/>
      <c r="AS118" s="84"/>
      <c r="AT118" s="84"/>
      <c r="AU118" s="94"/>
      <c r="AV118" s="94"/>
      <c r="AW118" s="94"/>
      <c r="AX118" s="94"/>
      <c r="AY118" s="94"/>
      <c r="AZ118" s="94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</row>
    <row r="119" ht="15.75" customHeight="1">
      <c r="A119" s="18"/>
      <c r="B119" s="70">
        <v>7.0</v>
      </c>
      <c r="C119" s="149">
        <v>9.0</v>
      </c>
      <c r="D119" s="232">
        <v>17.14</v>
      </c>
      <c r="E119" s="232">
        <f t="shared" si="1014"/>
        <v>17.51565</v>
      </c>
      <c r="F119" s="232">
        <f t="shared" si="1015"/>
        <v>17.91975213</v>
      </c>
      <c r="G119" s="28"/>
      <c r="H119" s="235">
        <f t="shared" si="1012"/>
        <v>0.02191656943</v>
      </c>
      <c r="I119" s="235"/>
      <c r="J119" s="28"/>
      <c r="K119" s="28"/>
      <c r="L119" s="28"/>
      <c r="M119" s="28"/>
      <c r="N119" s="28"/>
      <c r="O119" s="28"/>
      <c r="P119" s="28"/>
      <c r="Q119" s="148"/>
      <c r="R119" s="28"/>
      <c r="S119" s="28"/>
      <c r="T119" s="28"/>
      <c r="U119" s="70"/>
      <c r="V119" s="70"/>
      <c r="W119" s="28"/>
      <c r="X119" s="149"/>
      <c r="Y119" s="77"/>
      <c r="Z119" s="77"/>
      <c r="AA119" s="36"/>
      <c r="AB119" s="36"/>
      <c r="AC119" s="36"/>
      <c r="AD119" s="74"/>
      <c r="AE119" s="28"/>
      <c r="AF119" s="28"/>
      <c r="AG119" s="28"/>
      <c r="AH119" s="28"/>
      <c r="AI119" s="28"/>
      <c r="AJ119" s="28"/>
      <c r="AK119" s="18"/>
      <c r="AL119" s="18"/>
      <c r="AM119" s="18"/>
      <c r="AN119" s="18"/>
      <c r="AO119" s="227"/>
      <c r="AP119" s="212"/>
      <c r="AQ119" s="212"/>
      <c r="AR119" s="212"/>
      <c r="AS119" s="84"/>
      <c r="AT119" s="84"/>
      <c r="AU119" s="94"/>
      <c r="AV119" s="94"/>
      <c r="AW119" s="94"/>
      <c r="AX119" s="94"/>
      <c r="AY119" s="94"/>
      <c r="AZ119" s="94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</row>
    <row r="120" ht="15.75" customHeight="1">
      <c r="A120" s="18"/>
      <c r="B120" s="70">
        <v>8.0</v>
      </c>
      <c r="C120" s="149">
        <v>10.0</v>
      </c>
      <c r="D120" s="232">
        <v>17.21</v>
      </c>
      <c r="E120" s="232">
        <f t="shared" si="1014"/>
        <v>17.587225</v>
      </c>
      <c r="F120" s="232">
        <f t="shared" si="1015"/>
        <v>17.99293756</v>
      </c>
      <c r="G120" s="28"/>
      <c r="H120" s="235">
        <f t="shared" si="1012"/>
        <v>0.02191894248</v>
      </c>
      <c r="I120" s="235"/>
      <c r="J120" s="28"/>
      <c r="K120" s="28"/>
      <c r="L120" s="28"/>
      <c r="M120" s="28"/>
      <c r="N120" s="28"/>
      <c r="O120" s="28"/>
      <c r="P120" s="28"/>
      <c r="Q120" s="148"/>
      <c r="R120" s="28"/>
      <c r="S120" s="28"/>
      <c r="T120" s="28"/>
      <c r="U120" s="70"/>
      <c r="V120" s="70"/>
      <c r="W120" s="28"/>
      <c r="X120" s="149"/>
      <c r="Y120" s="77"/>
      <c r="Z120" s="77"/>
      <c r="AA120" s="36"/>
      <c r="AB120" s="36"/>
      <c r="AC120" s="36"/>
      <c r="AD120" s="74"/>
      <c r="AE120" s="28"/>
      <c r="AF120" s="28"/>
      <c r="AG120" s="28"/>
      <c r="AH120" s="28"/>
      <c r="AI120" s="28"/>
      <c r="AJ120" s="28"/>
      <c r="AK120" s="18"/>
      <c r="AL120" s="18"/>
      <c r="AM120" s="18"/>
      <c r="AN120" s="18"/>
      <c r="AO120" s="227"/>
      <c r="AP120" s="212"/>
      <c r="AQ120" s="212"/>
      <c r="AR120" s="212"/>
      <c r="AS120" s="84"/>
      <c r="AT120" s="84"/>
      <c r="AU120" s="94"/>
      <c r="AV120" s="94"/>
      <c r="AW120" s="94"/>
      <c r="AX120" s="94"/>
      <c r="AY120" s="94"/>
      <c r="AZ120" s="94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</row>
    <row r="121" ht="15.75" customHeight="1">
      <c r="A121" s="18"/>
      <c r="B121" s="70">
        <v>9.0</v>
      </c>
      <c r="C121" s="149">
        <v>11.0</v>
      </c>
      <c r="D121" s="232">
        <v>17.21</v>
      </c>
      <c r="E121" s="232">
        <f t="shared" si="1014"/>
        <v>17.587225</v>
      </c>
      <c r="F121" s="232">
        <f t="shared" si="1015"/>
        <v>17.99293756</v>
      </c>
      <c r="G121" s="28"/>
      <c r="H121" s="235">
        <f t="shared" si="1012"/>
        <v>0.02191894248</v>
      </c>
      <c r="I121" s="235"/>
      <c r="J121" s="28"/>
      <c r="K121" s="28"/>
      <c r="L121" s="28"/>
      <c r="M121" s="28"/>
      <c r="N121" s="28"/>
      <c r="O121" s="28"/>
      <c r="P121" s="28"/>
      <c r="Q121" s="148"/>
      <c r="R121" s="28"/>
      <c r="S121" s="28"/>
      <c r="T121" s="28"/>
      <c r="U121" s="70"/>
      <c r="V121" s="70"/>
      <c r="W121" s="28"/>
      <c r="X121" s="149"/>
      <c r="Y121" s="77"/>
      <c r="Z121" s="77"/>
      <c r="AA121" s="36"/>
      <c r="AB121" s="36"/>
      <c r="AC121" s="36"/>
      <c r="AD121" s="74"/>
      <c r="AE121" s="28"/>
      <c r="AF121" s="28"/>
      <c r="AG121" s="28"/>
      <c r="AH121" s="28"/>
      <c r="AI121" s="28"/>
      <c r="AJ121" s="28"/>
      <c r="AK121" s="18"/>
      <c r="AL121" s="18"/>
      <c r="AM121" s="18"/>
      <c r="AN121" s="18"/>
      <c r="AO121" s="227"/>
      <c r="AP121" s="212"/>
      <c r="AQ121" s="212"/>
      <c r="AR121" s="212"/>
      <c r="AS121" s="84"/>
      <c r="AT121" s="84"/>
      <c r="AU121" s="94"/>
      <c r="AV121" s="94"/>
      <c r="AW121" s="94"/>
      <c r="AX121" s="94"/>
      <c r="AY121" s="94"/>
      <c r="AZ121" s="94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</row>
    <row r="122" ht="15.75" customHeight="1">
      <c r="A122" s="18"/>
      <c r="B122" s="70">
        <v>10.0</v>
      </c>
      <c r="C122" s="149">
        <v>12.0</v>
      </c>
      <c r="D122" s="232">
        <v>17.29</v>
      </c>
      <c r="E122" s="232">
        <f t="shared" ref="E122:E125" si="1016">D122*$E$107+D122</f>
        <v>17.679025</v>
      </c>
      <c r="F122" s="232">
        <f t="shared" ref="F122:F125" si="1017">E122*$F$107+E122</f>
        <v>18.07680306</v>
      </c>
      <c r="G122" s="28"/>
      <c r="H122" s="235">
        <f t="shared" si="1012"/>
        <v>0.0225</v>
      </c>
      <c r="I122" s="235"/>
      <c r="J122" s="28"/>
      <c r="K122" s="28"/>
      <c r="L122" s="28"/>
      <c r="M122" s="28"/>
      <c r="N122" s="28"/>
      <c r="O122" s="28"/>
      <c r="P122" s="28"/>
      <c r="Q122" s="148"/>
      <c r="R122" s="28"/>
      <c r="S122" s="28"/>
      <c r="T122" s="28"/>
      <c r="U122" s="70"/>
      <c r="V122" s="70"/>
      <c r="W122" s="28"/>
      <c r="X122" s="149"/>
      <c r="Y122" s="77"/>
      <c r="Z122" s="77"/>
      <c r="AA122" s="36"/>
      <c r="AB122" s="36"/>
      <c r="AC122" s="36"/>
      <c r="AD122" s="74"/>
      <c r="AE122" s="28"/>
      <c r="AF122" s="28"/>
      <c r="AG122" s="28"/>
      <c r="AH122" s="28"/>
      <c r="AI122" s="28"/>
      <c r="AJ122" s="28"/>
      <c r="AK122" s="18"/>
      <c r="AL122" s="18"/>
      <c r="AM122" s="18"/>
      <c r="AN122" s="18"/>
      <c r="AO122" s="227"/>
      <c r="AP122" s="212"/>
      <c r="AQ122" s="212"/>
      <c r="AR122" s="212"/>
      <c r="AS122" s="84"/>
      <c r="AT122" s="84"/>
      <c r="AU122" s="94"/>
      <c r="AV122" s="94"/>
      <c r="AW122" s="94"/>
      <c r="AX122" s="94"/>
      <c r="AY122" s="94"/>
      <c r="AZ122" s="94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</row>
    <row r="123" ht="15.75" customHeight="1">
      <c r="A123" s="18"/>
      <c r="B123" s="70">
        <v>11.0</v>
      </c>
      <c r="C123" s="149">
        <v>13.0</v>
      </c>
      <c r="D123" s="232">
        <v>17.29</v>
      </c>
      <c r="E123" s="232">
        <f t="shared" si="1016"/>
        <v>17.679025</v>
      </c>
      <c r="F123" s="232">
        <f t="shared" si="1017"/>
        <v>18.07680306</v>
      </c>
      <c r="G123" s="28"/>
      <c r="H123" s="235">
        <f t="shared" si="1012"/>
        <v>0.0225</v>
      </c>
      <c r="I123" s="235"/>
      <c r="J123" s="28"/>
      <c r="K123" s="28"/>
      <c r="L123" s="28"/>
      <c r="M123" s="28"/>
      <c r="N123" s="28"/>
      <c r="O123" s="28"/>
      <c r="P123" s="28"/>
      <c r="Q123" s="148"/>
      <c r="R123" s="28"/>
      <c r="S123" s="28"/>
      <c r="T123" s="28"/>
      <c r="U123" s="70"/>
      <c r="V123" s="70"/>
      <c r="W123" s="28"/>
      <c r="X123" s="149"/>
      <c r="Y123" s="77"/>
      <c r="Z123" s="77"/>
      <c r="AA123" s="36"/>
      <c r="AB123" s="36"/>
      <c r="AC123" s="36"/>
      <c r="AD123" s="74"/>
      <c r="AE123" s="28"/>
      <c r="AF123" s="28"/>
      <c r="AG123" s="28"/>
      <c r="AH123" s="28"/>
      <c r="AI123" s="28"/>
      <c r="AJ123" s="28"/>
      <c r="AK123" s="18"/>
      <c r="AL123" s="18"/>
      <c r="AM123" s="18"/>
      <c r="AN123" s="18"/>
      <c r="AO123" s="227"/>
      <c r="AP123" s="212"/>
      <c r="AQ123" s="212"/>
      <c r="AR123" s="212"/>
      <c r="AS123" s="84"/>
      <c r="AT123" s="84"/>
      <c r="AU123" s="94"/>
      <c r="AV123" s="94"/>
      <c r="AW123" s="94"/>
      <c r="AX123" s="94"/>
      <c r="AY123" s="94"/>
      <c r="AZ123" s="94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</row>
    <row r="124" ht="15.75" customHeight="1">
      <c r="A124" s="18"/>
      <c r="B124" s="70">
        <v>12.0</v>
      </c>
      <c r="C124" s="149">
        <v>14.0</v>
      </c>
      <c r="D124" s="232">
        <v>17.37</v>
      </c>
      <c r="E124" s="232">
        <f t="shared" si="1016"/>
        <v>17.760825</v>
      </c>
      <c r="F124" s="232">
        <f t="shared" si="1017"/>
        <v>18.16044356</v>
      </c>
      <c r="G124" s="28"/>
      <c r="H124" s="235">
        <f t="shared" si="1012"/>
        <v>0.0225</v>
      </c>
      <c r="I124" s="235"/>
      <c r="J124" s="28"/>
      <c r="K124" s="28"/>
      <c r="L124" s="28"/>
      <c r="M124" s="28"/>
      <c r="N124" s="28"/>
      <c r="O124" s="28"/>
      <c r="P124" s="28"/>
      <c r="Q124" s="148"/>
      <c r="R124" s="28"/>
      <c r="S124" s="28"/>
      <c r="T124" s="28"/>
      <c r="U124" s="70"/>
      <c r="V124" s="70"/>
      <c r="W124" s="28"/>
      <c r="X124" s="149"/>
      <c r="Y124" s="77"/>
      <c r="Z124" s="77"/>
      <c r="AA124" s="36"/>
      <c r="AB124" s="36"/>
      <c r="AC124" s="36"/>
      <c r="AD124" s="74"/>
      <c r="AE124" s="28"/>
      <c r="AF124" s="28"/>
      <c r="AG124" s="28"/>
      <c r="AH124" s="28"/>
      <c r="AI124" s="28"/>
      <c r="AJ124" s="28"/>
      <c r="AK124" s="18"/>
      <c r="AL124" s="18"/>
      <c r="AM124" s="18"/>
      <c r="AN124" s="18"/>
      <c r="AO124" s="227"/>
      <c r="AP124" s="212"/>
      <c r="AQ124" s="212"/>
      <c r="AR124" s="212"/>
      <c r="AS124" s="84"/>
      <c r="AT124" s="84"/>
      <c r="AU124" s="94"/>
      <c r="AV124" s="94"/>
      <c r="AW124" s="94"/>
      <c r="AX124" s="94"/>
      <c r="AY124" s="94"/>
      <c r="AZ124" s="94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</row>
    <row r="125" ht="15.75" customHeight="1">
      <c r="A125" s="18"/>
      <c r="B125" s="70">
        <v>13.0</v>
      </c>
      <c r="C125" s="149">
        <v>15.0</v>
      </c>
      <c r="D125" s="232">
        <v>17.37</v>
      </c>
      <c r="E125" s="232">
        <f t="shared" si="1016"/>
        <v>17.760825</v>
      </c>
      <c r="F125" s="232">
        <f t="shared" si="1017"/>
        <v>18.16044356</v>
      </c>
      <c r="G125" s="28"/>
      <c r="H125" s="235">
        <f t="shared" si="1012"/>
        <v>0.0225</v>
      </c>
      <c r="I125" s="235"/>
      <c r="J125" s="28"/>
      <c r="K125" s="28"/>
      <c r="L125" s="28"/>
      <c r="M125" s="28"/>
      <c r="N125" s="28"/>
      <c r="O125" s="28"/>
      <c r="P125" s="28"/>
      <c r="Q125" s="148"/>
      <c r="R125" s="28"/>
      <c r="S125" s="28"/>
      <c r="T125" s="28"/>
      <c r="U125" s="70"/>
      <c r="V125" s="70"/>
      <c r="W125" s="28"/>
      <c r="X125" s="149"/>
      <c r="Y125" s="77"/>
      <c r="Z125" s="77"/>
      <c r="AA125" s="36"/>
      <c r="AB125" s="36"/>
      <c r="AC125" s="36"/>
      <c r="AD125" s="74"/>
      <c r="AE125" s="28"/>
      <c r="AF125" s="28"/>
      <c r="AG125" s="28"/>
      <c r="AH125" s="28"/>
      <c r="AI125" s="28"/>
      <c r="AJ125" s="28"/>
      <c r="AK125" s="18"/>
      <c r="AL125" s="18"/>
      <c r="AM125" s="18"/>
      <c r="AN125" s="18"/>
      <c r="AO125" s="227"/>
      <c r="AP125" s="212"/>
      <c r="AQ125" s="212"/>
      <c r="AR125" s="212"/>
      <c r="AS125" s="84"/>
      <c r="AT125" s="84"/>
      <c r="AU125" s="94"/>
      <c r="AV125" s="94"/>
      <c r="AW125" s="94"/>
      <c r="AX125" s="94"/>
      <c r="AY125" s="94"/>
      <c r="AZ125" s="94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</row>
    <row r="126" ht="15.75" customHeight="1">
      <c r="A126" s="18"/>
      <c r="B126" s="70">
        <v>14.0</v>
      </c>
      <c r="C126" s="149">
        <v>16.0</v>
      </c>
      <c r="D126" s="236">
        <v>17.55</v>
      </c>
      <c r="E126" s="232">
        <f t="shared" ref="E126:E127" si="1018">D126*$E$107+D126+0.01</f>
        <v>17.954875</v>
      </c>
      <c r="F126" s="232">
        <f t="shared" ref="F126:F129" si="1019">E126*$F$107+E126-0.01</f>
        <v>18.34885969</v>
      </c>
      <c r="G126" s="28"/>
      <c r="H126" s="235">
        <f t="shared" si="1012"/>
        <v>0.02306980057</v>
      </c>
      <c r="I126" s="235"/>
      <c r="J126" s="28"/>
      <c r="K126" s="28"/>
      <c r="L126" s="28"/>
      <c r="M126" s="28"/>
      <c r="N126" s="28"/>
      <c r="O126" s="28"/>
      <c r="P126" s="28"/>
      <c r="Q126" s="148"/>
      <c r="R126" s="28"/>
      <c r="S126" s="28"/>
      <c r="T126" s="28"/>
      <c r="U126" s="70"/>
      <c r="V126" s="70"/>
      <c r="W126" s="28"/>
      <c r="X126" s="149"/>
      <c r="Y126" s="77"/>
      <c r="Z126" s="77"/>
      <c r="AA126" s="36"/>
      <c r="AB126" s="36"/>
      <c r="AC126" s="36"/>
      <c r="AD126" s="74"/>
      <c r="AE126" s="28"/>
      <c r="AF126" s="28"/>
      <c r="AG126" s="28"/>
      <c r="AH126" s="28"/>
      <c r="AI126" s="28"/>
      <c r="AJ126" s="28"/>
      <c r="AK126" s="18"/>
      <c r="AL126" s="18"/>
      <c r="AM126" s="18"/>
      <c r="AN126" s="18"/>
      <c r="AO126" s="227"/>
      <c r="AP126" s="212"/>
      <c r="AQ126" s="212"/>
      <c r="AR126" s="212"/>
      <c r="AS126" s="84"/>
      <c r="AT126" s="84"/>
      <c r="AU126" s="94"/>
      <c r="AV126" s="94"/>
      <c r="AW126" s="94"/>
      <c r="AX126" s="94"/>
      <c r="AY126" s="94"/>
      <c r="AZ126" s="94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</row>
    <row r="127" ht="15.75" customHeight="1">
      <c r="A127" s="18"/>
      <c r="B127" s="70">
        <v>15.0</v>
      </c>
      <c r="C127" s="149">
        <v>17.0</v>
      </c>
      <c r="D127" s="236">
        <v>17.55</v>
      </c>
      <c r="E127" s="232">
        <f t="shared" si="1018"/>
        <v>17.954875</v>
      </c>
      <c r="F127" s="232">
        <f t="shared" si="1019"/>
        <v>18.34885969</v>
      </c>
      <c r="G127" s="28"/>
      <c r="H127" s="235">
        <f t="shared" si="1012"/>
        <v>0.02306980057</v>
      </c>
      <c r="I127" s="235"/>
      <c r="J127" s="28"/>
      <c r="K127" s="28"/>
      <c r="L127" s="28"/>
      <c r="M127" s="28"/>
      <c r="N127" s="28"/>
      <c r="O127" s="28"/>
      <c r="P127" s="28"/>
      <c r="Q127" s="148"/>
      <c r="R127" s="28"/>
      <c r="S127" s="28"/>
      <c r="T127" s="28"/>
      <c r="U127" s="70"/>
      <c r="V127" s="70"/>
      <c r="W127" s="28"/>
      <c r="X127" s="149"/>
      <c r="Y127" s="77"/>
      <c r="Z127" s="77"/>
      <c r="AA127" s="36"/>
      <c r="AB127" s="36"/>
      <c r="AC127" s="36"/>
      <c r="AD127" s="74"/>
      <c r="AE127" s="28"/>
      <c r="AF127" s="28"/>
      <c r="AG127" s="28"/>
      <c r="AH127" s="28"/>
      <c r="AI127" s="28"/>
      <c r="AJ127" s="28"/>
      <c r="AK127" s="18"/>
      <c r="AL127" s="18"/>
      <c r="AM127" s="18"/>
      <c r="AN127" s="18"/>
      <c r="AO127" s="227"/>
      <c r="AP127" s="212"/>
      <c r="AQ127" s="212"/>
      <c r="AR127" s="212"/>
      <c r="AS127" s="84"/>
      <c r="AT127" s="84"/>
      <c r="AU127" s="94"/>
      <c r="AV127" s="94"/>
      <c r="AW127" s="94"/>
      <c r="AX127" s="94"/>
      <c r="AY127" s="94"/>
      <c r="AZ127" s="94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</row>
    <row r="128" ht="15.75" customHeight="1">
      <c r="A128" s="18"/>
      <c r="B128" s="70">
        <v>16.0</v>
      </c>
      <c r="C128" s="149">
        <v>18.0</v>
      </c>
      <c r="D128" s="236">
        <v>17.72</v>
      </c>
      <c r="E128" s="232">
        <f t="shared" ref="E128:E135" si="1020">D128*$E$107+D128</f>
        <v>18.1187</v>
      </c>
      <c r="F128" s="232">
        <f t="shared" si="1019"/>
        <v>18.51637075</v>
      </c>
      <c r="G128" s="28"/>
      <c r="H128" s="235">
        <f t="shared" si="1012"/>
        <v>0.0225</v>
      </c>
      <c r="I128" s="235"/>
      <c r="J128" s="28"/>
      <c r="K128" s="28"/>
      <c r="L128" s="28"/>
      <c r="M128" s="28"/>
      <c r="N128" s="28"/>
      <c r="O128" s="28"/>
      <c r="P128" s="28"/>
      <c r="Q128" s="148"/>
      <c r="R128" s="28"/>
      <c r="S128" s="28"/>
      <c r="T128" s="28"/>
      <c r="U128" s="70"/>
      <c r="V128" s="70"/>
      <c r="W128" s="28"/>
      <c r="X128" s="149"/>
      <c r="Y128" s="77"/>
      <c r="Z128" s="77"/>
      <c r="AA128" s="36"/>
      <c r="AB128" s="36"/>
      <c r="AC128" s="36"/>
      <c r="AD128" s="74"/>
      <c r="AE128" s="28"/>
      <c r="AF128" s="28"/>
      <c r="AG128" s="28"/>
      <c r="AH128" s="28"/>
      <c r="AI128" s="28"/>
      <c r="AJ128" s="28"/>
      <c r="AK128" s="18"/>
      <c r="AL128" s="18"/>
      <c r="AM128" s="18"/>
      <c r="AN128" s="18"/>
      <c r="AO128" s="227"/>
      <c r="AP128" s="212"/>
      <c r="AQ128" s="212"/>
      <c r="AR128" s="212"/>
      <c r="AS128" s="84"/>
      <c r="AT128" s="84"/>
      <c r="AU128" s="94"/>
      <c r="AV128" s="94"/>
      <c r="AW128" s="94"/>
      <c r="AX128" s="94"/>
      <c r="AY128" s="94"/>
      <c r="AZ128" s="94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</row>
    <row r="129" ht="15.75" customHeight="1">
      <c r="A129" s="18"/>
      <c r="B129" s="70">
        <v>17.0</v>
      </c>
      <c r="C129" s="149">
        <v>19.0</v>
      </c>
      <c r="D129" s="236">
        <v>17.72</v>
      </c>
      <c r="E129" s="232">
        <f t="shared" si="1020"/>
        <v>18.1187</v>
      </c>
      <c r="F129" s="232">
        <f t="shared" si="1019"/>
        <v>18.51637075</v>
      </c>
      <c r="G129" s="28"/>
      <c r="H129" s="235">
        <f t="shared" si="1012"/>
        <v>0.0225</v>
      </c>
      <c r="I129" s="235"/>
      <c r="J129" s="28"/>
      <c r="K129" s="28"/>
      <c r="L129" s="28"/>
      <c r="M129" s="28"/>
      <c r="N129" s="28"/>
      <c r="O129" s="28"/>
      <c r="P129" s="28"/>
      <c r="Q129" s="148"/>
      <c r="R129" s="28"/>
      <c r="S129" s="28"/>
      <c r="T129" s="28"/>
      <c r="U129" s="70"/>
      <c r="V129" s="70"/>
      <c r="W129" s="28"/>
      <c r="X129" s="149"/>
      <c r="Y129" s="77"/>
      <c r="Z129" s="77"/>
      <c r="AA129" s="36"/>
      <c r="AB129" s="36"/>
      <c r="AC129" s="36"/>
      <c r="AD129" s="74"/>
      <c r="AE129" s="28"/>
      <c r="AF129" s="28"/>
      <c r="AG129" s="28"/>
      <c r="AH129" s="28"/>
      <c r="AI129" s="28"/>
      <c r="AJ129" s="28"/>
      <c r="AK129" s="18"/>
      <c r="AL129" s="18"/>
      <c r="AM129" s="18"/>
      <c r="AN129" s="18"/>
      <c r="AO129" s="227"/>
      <c r="AP129" s="212"/>
      <c r="AQ129" s="212"/>
      <c r="AR129" s="212"/>
      <c r="AS129" s="84"/>
      <c r="AT129" s="84"/>
      <c r="AU129" s="94"/>
      <c r="AV129" s="94"/>
      <c r="AW129" s="94"/>
      <c r="AX129" s="94"/>
      <c r="AY129" s="94"/>
      <c r="AZ129" s="94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</row>
    <row r="130" ht="15.75" customHeight="1">
      <c r="A130" s="18"/>
      <c r="B130" s="70">
        <v>18.0</v>
      </c>
      <c r="C130" s="149">
        <v>20.0</v>
      </c>
      <c r="D130" s="236">
        <v>17.89</v>
      </c>
      <c r="E130" s="232">
        <f t="shared" si="1020"/>
        <v>18.292525</v>
      </c>
      <c r="F130" s="232">
        <f t="shared" ref="F130:F131" si="1021">E130*$F$107+E130</f>
        <v>18.70410681</v>
      </c>
      <c r="G130" s="28"/>
      <c r="H130" s="235">
        <f t="shared" si="1012"/>
        <v>0.0225</v>
      </c>
      <c r="I130" s="235"/>
      <c r="J130" s="28"/>
      <c r="K130" s="28"/>
      <c r="L130" s="28"/>
      <c r="M130" s="28"/>
      <c r="N130" s="28"/>
      <c r="O130" s="28"/>
      <c r="P130" s="28"/>
      <c r="Q130" s="148"/>
      <c r="R130" s="28"/>
      <c r="S130" s="28"/>
      <c r="T130" s="28"/>
      <c r="U130" s="70"/>
      <c r="V130" s="70"/>
      <c r="W130" s="28"/>
      <c r="X130" s="149"/>
      <c r="Y130" s="77"/>
      <c r="Z130" s="77"/>
      <c r="AA130" s="36"/>
      <c r="AB130" s="36"/>
      <c r="AC130" s="36"/>
      <c r="AD130" s="74"/>
      <c r="AE130" s="28"/>
      <c r="AF130" s="28"/>
      <c r="AG130" s="28"/>
      <c r="AH130" s="28"/>
      <c r="AI130" s="28"/>
      <c r="AJ130" s="28"/>
      <c r="AK130" s="18"/>
      <c r="AL130" s="18"/>
      <c r="AM130" s="18"/>
      <c r="AN130" s="18"/>
      <c r="AO130" s="227"/>
      <c r="AP130" s="212"/>
      <c r="AQ130" s="212"/>
      <c r="AR130" s="212"/>
      <c r="AS130" s="84"/>
      <c r="AT130" s="84"/>
      <c r="AU130" s="94"/>
      <c r="AV130" s="94"/>
      <c r="AW130" s="94"/>
      <c r="AX130" s="94"/>
      <c r="AY130" s="94"/>
      <c r="AZ130" s="94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</row>
    <row r="131" ht="15.75" customHeight="1">
      <c r="A131" s="18"/>
      <c r="B131" s="70">
        <v>19.0</v>
      </c>
      <c r="C131" s="149">
        <v>21.0</v>
      </c>
      <c r="D131" s="236">
        <v>17.89</v>
      </c>
      <c r="E131" s="232">
        <f t="shared" si="1020"/>
        <v>18.292525</v>
      </c>
      <c r="F131" s="232">
        <f t="shared" si="1021"/>
        <v>18.70410681</v>
      </c>
      <c r="G131" s="28"/>
      <c r="H131" s="235">
        <f t="shared" si="1012"/>
        <v>0.0225</v>
      </c>
      <c r="I131" s="235"/>
      <c r="J131" s="28"/>
      <c r="K131" s="28"/>
      <c r="L131" s="28"/>
      <c r="M131" s="28"/>
      <c r="N131" s="28"/>
      <c r="O131" s="28"/>
      <c r="P131" s="28"/>
      <c r="Q131" s="148"/>
      <c r="R131" s="28"/>
      <c r="S131" s="28"/>
      <c r="T131" s="28"/>
      <c r="U131" s="70"/>
      <c r="V131" s="70"/>
      <c r="W131" s="28"/>
      <c r="X131" s="149"/>
      <c r="Y131" s="77"/>
      <c r="Z131" s="77"/>
      <c r="AA131" s="36"/>
      <c r="AB131" s="36"/>
      <c r="AC131" s="36"/>
      <c r="AD131" s="74"/>
      <c r="AE131" s="28"/>
      <c r="AF131" s="28"/>
      <c r="AG131" s="28"/>
      <c r="AH131" s="28"/>
      <c r="AI131" s="28"/>
      <c r="AJ131" s="28"/>
      <c r="AK131" s="18"/>
      <c r="AL131" s="18"/>
      <c r="AM131" s="18"/>
      <c r="AN131" s="18"/>
      <c r="AO131" s="227"/>
      <c r="AP131" s="212"/>
      <c r="AQ131" s="212"/>
      <c r="AR131" s="212"/>
      <c r="AS131" s="84"/>
      <c r="AT131" s="84"/>
      <c r="AU131" s="94"/>
      <c r="AV131" s="94"/>
      <c r="AW131" s="94"/>
      <c r="AX131" s="94"/>
      <c r="AY131" s="94"/>
      <c r="AZ131" s="94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</row>
    <row r="132" ht="15.75" customHeight="1">
      <c r="A132" s="18"/>
      <c r="B132" s="70">
        <v>20.0</v>
      </c>
      <c r="C132" s="149">
        <v>22.0</v>
      </c>
      <c r="D132" s="236">
        <v>18.09</v>
      </c>
      <c r="E132" s="232">
        <f t="shared" si="1020"/>
        <v>18.497025</v>
      </c>
      <c r="F132" s="232">
        <f t="shared" ref="F132:F133" si="1022">E132*$F$107+E132+0.01</f>
        <v>18.92320806</v>
      </c>
      <c r="G132" s="28"/>
      <c r="H132" s="235">
        <f t="shared" si="1012"/>
        <v>0.0225</v>
      </c>
      <c r="I132" s="235"/>
      <c r="J132" s="28"/>
      <c r="K132" s="28"/>
      <c r="L132" s="28"/>
      <c r="M132" s="28"/>
      <c r="N132" s="28"/>
      <c r="O132" s="28"/>
      <c r="P132" s="28"/>
      <c r="Q132" s="148"/>
      <c r="R132" s="28"/>
      <c r="S132" s="28"/>
      <c r="T132" s="28"/>
      <c r="U132" s="70"/>
      <c r="V132" s="70"/>
      <c r="W132" s="28"/>
      <c r="X132" s="149"/>
      <c r="Y132" s="77"/>
      <c r="Z132" s="77"/>
      <c r="AA132" s="36"/>
      <c r="AB132" s="36"/>
      <c r="AC132" s="36"/>
      <c r="AD132" s="74"/>
      <c r="AE132" s="28"/>
      <c r="AF132" s="28"/>
      <c r="AG132" s="28"/>
      <c r="AH132" s="28"/>
      <c r="AI132" s="28"/>
      <c r="AJ132" s="28"/>
      <c r="AK132" s="18"/>
      <c r="AL132" s="18"/>
      <c r="AM132" s="18"/>
      <c r="AN132" s="18"/>
      <c r="AO132" s="227"/>
      <c r="AP132" s="212"/>
      <c r="AQ132" s="212"/>
      <c r="AR132" s="212"/>
      <c r="AS132" s="84"/>
      <c r="AT132" s="84"/>
      <c r="AU132" s="94"/>
      <c r="AV132" s="94"/>
      <c r="AW132" s="94"/>
      <c r="AX132" s="94"/>
      <c r="AY132" s="94"/>
      <c r="AZ132" s="94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</row>
    <row r="133" ht="15.75" customHeight="1">
      <c r="A133" s="18"/>
      <c r="B133" s="70">
        <v>21.0</v>
      </c>
      <c r="C133" s="149">
        <v>23.0</v>
      </c>
      <c r="D133" s="236">
        <v>18.09</v>
      </c>
      <c r="E133" s="232">
        <f t="shared" si="1020"/>
        <v>18.497025</v>
      </c>
      <c r="F133" s="232">
        <f t="shared" si="1022"/>
        <v>18.92320806</v>
      </c>
      <c r="G133" s="28"/>
      <c r="H133" s="235">
        <f t="shared" si="1012"/>
        <v>0.0225</v>
      </c>
      <c r="I133" s="235"/>
      <c r="J133" s="28"/>
      <c r="K133" s="28"/>
      <c r="L133" s="28"/>
      <c r="M133" s="28"/>
      <c r="N133" s="28"/>
      <c r="O133" s="28"/>
      <c r="P133" s="28"/>
      <c r="Q133" s="148"/>
      <c r="R133" s="28"/>
      <c r="S133" s="28"/>
      <c r="T133" s="28"/>
      <c r="U133" s="70"/>
      <c r="V133" s="70"/>
      <c r="W133" s="28"/>
      <c r="X133" s="149"/>
      <c r="Y133" s="77"/>
      <c r="Z133" s="77"/>
      <c r="AA133" s="36"/>
      <c r="AB133" s="36"/>
      <c r="AC133" s="36"/>
      <c r="AD133" s="74"/>
      <c r="AE133" s="28"/>
      <c r="AF133" s="28"/>
      <c r="AG133" s="28"/>
      <c r="AH133" s="28"/>
      <c r="AI133" s="28"/>
      <c r="AJ133" s="28"/>
      <c r="AK133" s="18"/>
      <c r="AL133" s="18"/>
      <c r="AM133" s="18"/>
      <c r="AN133" s="18"/>
      <c r="AO133" s="227"/>
      <c r="AP133" s="212"/>
      <c r="AQ133" s="212"/>
      <c r="AR133" s="212"/>
      <c r="AS133" s="84"/>
      <c r="AT133" s="84"/>
      <c r="AU133" s="94"/>
      <c r="AV133" s="94"/>
      <c r="AW133" s="94"/>
      <c r="AX133" s="94"/>
      <c r="AY133" s="94"/>
      <c r="AZ133" s="94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</row>
    <row r="134" ht="15.75" customHeight="1">
      <c r="A134" s="18"/>
      <c r="B134" s="70">
        <v>22.0</v>
      </c>
      <c r="C134" s="149">
        <v>24.0</v>
      </c>
      <c r="D134" s="236">
        <v>18.26</v>
      </c>
      <c r="E134" s="232">
        <f t="shared" si="1020"/>
        <v>18.67085</v>
      </c>
      <c r="F134" s="232">
        <f t="shared" ref="F134:F135" si="1023">E134*$F$107+E134</f>
        <v>19.09094413</v>
      </c>
      <c r="G134" s="28"/>
      <c r="H134" s="235">
        <f t="shared" si="1012"/>
        <v>0.0225</v>
      </c>
      <c r="I134" s="235"/>
      <c r="J134" s="28"/>
      <c r="K134" s="28"/>
      <c r="L134" s="28"/>
      <c r="M134" s="28"/>
      <c r="N134" s="28"/>
      <c r="O134" s="28"/>
      <c r="P134" s="28"/>
      <c r="Q134" s="148"/>
      <c r="R134" s="28"/>
      <c r="S134" s="28"/>
      <c r="T134" s="28"/>
      <c r="U134" s="70"/>
      <c r="V134" s="70"/>
      <c r="W134" s="28"/>
      <c r="X134" s="149"/>
      <c r="Y134" s="77"/>
      <c r="Z134" s="77"/>
      <c r="AA134" s="36"/>
      <c r="AB134" s="36"/>
      <c r="AC134" s="36"/>
      <c r="AD134" s="74"/>
      <c r="AE134" s="28"/>
      <c r="AF134" s="28"/>
      <c r="AG134" s="28"/>
      <c r="AH134" s="28"/>
      <c r="AI134" s="28"/>
      <c r="AJ134" s="28"/>
      <c r="AK134" s="18"/>
      <c r="AL134" s="18"/>
      <c r="AM134" s="18"/>
      <c r="AN134" s="18"/>
      <c r="AO134" s="227"/>
      <c r="AP134" s="212"/>
      <c r="AQ134" s="212"/>
      <c r="AR134" s="212"/>
      <c r="AS134" s="84"/>
      <c r="AT134" s="84"/>
      <c r="AU134" s="94"/>
      <c r="AV134" s="94"/>
      <c r="AW134" s="94"/>
      <c r="AX134" s="94"/>
      <c r="AY134" s="94"/>
      <c r="AZ134" s="94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</row>
    <row r="135" ht="15.75" customHeight="1">
      <c r="A135" s="18"/>
      <c r="B135" s="70">
        <v>23.0</v>
      </c>
      <c r="C135" s="149">
        <v>25.0</v>
      </c>
      <c r="D135" s="236">
        <v>18.26</v>
      </c>
      <c r="E135" s="232">
        <f t="shared" si="1020"/>
        <v>18.67085</v>
      </c>
      <c r="F135" s="232">
        <f t="shared" si="1023"/>
        <v>19.09094413</v>
      </c>
      <c r="G135" s="28"/>
      <c r="H135" s="235">
        <f t="shared" si="1012"/>
        <v>0.0225</v>
      </c>
      <c r="I135" s="235"/>
      <c r="J135" s="28"/>
      <c r="K135" s="28"/>
      <c r="L135" s="28"/>
      <c r="M135" s="28"/>
      <c r="N135" s="28"/>
      <c r="O135" s="28"/>
      <c r="P135" s="28"/>
      <c r="Q135" s="148"/>
      <c r="R135" s="28"/>
      <c r="S135" s="28"/>
      <c r="T135" s="28"/>
      <c r="U135" s="70"/>
      <c r="V135" s="70"/>
      <c r="W135" s="28"/>
      <c r="X135" s="149"/>
      <c r="Y135" s="77"/>
      <c r="Z135" s="77"/>
      <c r="AA135" s="36"/>
      <c r="AB135" s="36"/>
      <c r="AC135" s="36"/>
      <c r="AD135" s="74"/>
      <c r="AE135" s="28"/>
      <c r="AF135" s="28"/>
      <c r="AG135" s="28"/>
      <c r="AH135" s="28"/>
      <c r="AI135" s="28"/>
      <c r="AJ135" s="28"/>
      <c r="AK135" s="18"/>
      <c r="AL135" s="18"/>
      <c r="AM135" s="18"/>
      <c r="AN135" s="18"/>
      <c r="AO135" s="227"/>
      <c r="AP135" s="212"/>
      <c r="AQ135" s="212"/>
      <c r="AR135" s="212"/>
      <c r="AS135" s="84"/>
      <c r="AT135" s="84"/>
      <c r="AU135" s="94"/>
      <c r="AV135" s="94"/>
      <c r="AW135" s="94"/>
      <c r="AX135" s="94"/>
      <c r="AY135" s="94"/>
      <c r="AZ135" s="94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</row>
    <row r="136" ht="15.75" customHeight="1">
      <c r="A136" s="18"/>
      <c r="B136" s="70">
        <v>24.0</v>
      </c>
      <c r="C136" s="149">
        <v>26.0</v>
      </c>
      <c r="D136" s="236">
        <v>18.44</v>
      </c>
      <c r="E136" s="232">
        <f t="shared" ref="E136:E137" si="1024">D136*$E$107+D136+0.01</f>
        <v>18.8649</v>
      </c>
      <c r="F136" s="232">
        <f t="shared" ref="F136:F137" si="1025">E136*$F$107+E136-0.01</f>
        <v>19.27936025</v>
      </c>
      <c r="G136" s="28"/>
      <c r="H136" s="235">
        <f t="shared" si="1012"/>
        <v>0.02304229935</v>
      </c>
      <c r="I136" s="235"/>
      <c r="J136" s="28"/>
      <c r="K136" s="28"/>
      <c r="L136" s="28"/>
      <c r="M136" s="28"/>
      <c r="N136" s="28"/>
      <c r="O136" s="28"/>
      <c r="P136" s="28"/>
      <c r="Q136" s="148"/>
      <c r="R136" s="28"/>
      <c r="S136" s="28"/>
      <c r="T136" s="28"/>
      <c r="U136" s="70"/>
      <c r="V136" s="70"/>
      <c r="W136" s="28"/>
      <c r="X136" s="149"/>
      <c r="Y136" s="77"/>
      <c r="Z136" s="77"/>
      <c r="AA136" s="36"/>
      <c r="AB136" s="36"/>
      <c r="AC136" s="36"/>
      <c r="AD136" s="74"/>
      <c r="AE136" s="28"/>
      <c r="AF136" s="28"/>
      <c r="AG136" s="28"/>
      <c r="AH136" s="28"/>
      <c r="AI136" s="28"/>
      <c r="AJ136" s="28"/>
      <c r="AK136" s="18"/>
      <c r="AL136" s="18"/>
      <c r="AM136" s="18"/>
      <c r="AN136" s="18"/>
      <c r="AO136" s="227"/>
      <c r="AP136" s="212"/>
      <c r="AQ136" s="212"/>
      <c r="AR136" s="212"/>
      <c r="AS136" s="84"/>
      <c r="AT136" s="84"/>
      <c r="AU136" s="94"/>
      <c r="AV136" s="94"/>
      <c r="AW136" s="94"/>
      <c r="AX136" s="94"/>
      <c r="AY136" s="94"/>
      <c r="AZ136" s="94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</row>
    <row r="137" ht="15.75" customHeight="1">
      <c r="A137" s="18"/>
      <c r="B137" s="70" t="s">
        <v>265</v>
      </c>
      <c r="C137" s="18">
        <v>27.0</v>
      </c>
      <c r="D137" s="236">
        <v>18.44</v>
      </c>
      <c r="E137" s="232">
        <f t="shared" si="1024"/>
        <v>18.8649</v>
      </c>
      <c r="F137" s="232">
        <f t="shared" si="1025"/>
        <v>19.27936025</v>
      </c>
      <c r="G137" s="28"/>
      <c r="H137" s="235">
        <f t="shared" si="1012"/>
        <v>0.02304229935</v>
      </c>
      <c r="I137" s="235"/>
      <c r="J137" s="28"/>
      <c r="K137" s="28"/>
      <c r="L137" s="28"/>
      <c r="M137" s="28"/>
      <c r="N137" s="28"/>
      <c r="O137" s="28"/>
      <c r="P137" s="28"/>
      <c r="Q137" s="148"/>
      <c r="R137" s="28"/>
      <c r="S137" s="28"/>
      <c r="T137" s="28"/>
      <c r="U137" s="70"/>
      <c r="V137" s="70"/>
      <c r="W137" s="28"/>
      <c r="X137" s="149"/>
      <c r="Y137" s="77"/>
      <c r="Z137" s="77"/>
      <c r="AA137" s="36"/>
      <c r="AB137" s="36"/>
      <c r="AC137" s="36"/>
      <c r="AD137" s="74"/>
      <c r="AE137" s="28"/>
      <c r="AF137" s="28"/>
      <c r="AG137" s="28"/>
      <c r="AH137" s="28"/>
      <c r="AI137" s="28"/>
      <c r="AJ137" s="28"/>
      <c r="AK137" s="18"/>
      <c r="AL137" s="18"/>
      <c r="AM137" s="18"/>
      <c r="AN137" s="18"/>
      <c r="AO137" s="227"/>
      <c r="AP137" s="212"/>
      <c r="AQ137" s="212"/>
      <c r="AR137" s="212"/>
      <c r="AS137" s="84"/>
      <c r="AT137" s="84"/>
      <c r="AU137" s="94"/>
      <c r="AV137" s="94"/>
      <c r="AW137" s="94"/>
      <c r="AX137" s="94"/>
      <c r="AY137" s="94"/>
      <c r="AZ137" s="94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</row>
    <row r="138" ht="15.75" customHeight="1">
      <c r="A138" s="18"/>
      <c r="B138" s="39" t="s">
        <v>266</v>
      </c>
      <c r="C138" s="18"/>
      <c r="D138" s="232"/>
      <c r="E138" s="232"/>
      <c r="F138" s="232"/>
      <c r="G138" s="28"/>
      <c r="H138" s="235"/>
      <c r="I138" s="235"/>
      <c r="J138" s="28"/>
      <c r="K138" s="28"/>
      <c r="L138" s="28"/>
      <c r="M138" s="28"/>
      <c r="N138" s="28"/>
      <c r="O138" s="28"/>
      <c r="P138" s="28"/>
      <c r="Q138" s="148"/>
      <c r="R138" s="28"/>
      <c r="S138" s="28"/>
      <c r="T138" s="28"/>
      <c r="U138" s="70"/>
      <c r="V138" s="70"/>
      <c r="W138" s="28"/>
      <c r="X138" s="149"/>
      <c r="Y138" s="77"/>
      <c r="Z138" s="77"/>
      <c r="AA138" s="36"/>
      <c r="AB138" s="36"/>
      <c r="AC138" s="36"/>
      <c r="AD138" s="74"/>
      <c r="AE138" s="28"/>
      <c r="AF138" s="28"/>
      <c r="AG138" s="28"/>
      <c r="AH138" s="28"/>
      <c r="AI138" s="28"/>
      <c r="AJ138" s="28"/>
      <c r="AK138" s="18"/>
      <c r="AL138" s="18"/>
      <c r="AM138" s="18"/>
      <c r="AN138" s="18"/>
      <c r="AO138" s="227"/>
      <c r="AP138" s="212"/>
      <c r="AQ138" s="212"/>
      <c r="AR138" s="212"/>
      <c r="AS138" s="84"/>
      <c r="AT138" s="84"/>
      <c r="AU138" s="94"/>
      <c r="AV138" s="94"/>
      <c r="AW138" s="94"/>
      <c r="AX138" s="94"/>
      <c r="AY138" s="94"/>
      <c r="AZ138" s="94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</row>
    <row r="139" ht="15.75" customHeight="1">
      <c r="A139" s="18"/>
      <c r="B139" s="70" t="s">
        <v>263</v>
      </c>
      <c r="C139" s="18">
        <v>28.0</v>
      </c>
      <c r="D139" s="232">
        <v>15.54</v>
      </c>
      <c r="E139" s="232">
        <f>D139*$E$107+D139</f>
        <v>15.88965</v>
      </c>
      <c r="F139" s="232">
        <f>E139*$F$107+E139</f>
        <v>16.24716713</v>
      </c>
      <c r="G139" s="28"/>
      <c r="H139" s="235">
        <f t="shared" ref="H139:H165" si="1026">(E139-D139)/D139</f>
        <v>0.0225</v>
      </c>
      <c r="I139" s="235"/>
      <c r="J139" s="28"/>
      <c r="K139" s="28"/>
      <c r="L139" s="28"/>
      <c r="M139" s="28"/>
      <c r="N139" s="28"/>
      <c r="O139" s="28"/>
      <c r="P139" s="28"/>
      <c r="Q139" s="148"/>
      <c r="R139" s="28"/>
      <c r="S139" s="28"/>
      <c r="T139" s="28"/>
      <c r="U139" s="70"/>
      <c r="V139" s="70"/>
      <c r="W139" s="28"/>
      <c r="X139" s="149"/>
      <c r="Y139" s="77"/>
      <c r="Z139" s="77"/>
      <c r="AA139" s="36"/>
      <c r="AB139" s="36"/>
      <c r="AC139" s="36"/>
      <c r="AD139" s="74"/>
      <c r="AE139" s="28"/>
      <c r="AF139" s="28"/>
      <c r="AG139" s="28"/>
      <c r="AH139" s="28"/>
      <c r="AI139" s="28"/>
      <c r="AJ139" s="28"/>
      <c r="AK139" s="18"/>
      <c r="AL139" s="18"/>
      <c r="AM139" s="18"/>
      <c r="AN139" s="18"/>
      <c r="AO139" s="227"/>
      <c r="AP139" s="212"/>
      <c r="AQ139" s="212"/>
      <c r="AR139" s="212"/>
      <c r="AS139" s="84"/>
      <c r="AT139" s="84"/>
      <c r="AU139" s="94"/>
      <c r="AV139" s="94"/>
      <c r="AW139" s="94"/>
      <c r="AX139" s="94"/>
      <c r="AY139" s="94"/>
      <c r="AZ139" s="94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</row>
    <row r="140" ht="15.75" customHeight="1">
      <c r="A140" s="18"/>
      <c r="B140" s="70" t="s">
        <v>264</v>
      </c>
      <c r="C140" s="18">
        <v>29.0</v>
      </c>
      <c r="D140" s="232">
        <v>17.16</v>
      </c>
      <c r="E140" s="232">
        <f t="shared" ref="E140:E141" si="1027">D140*$E$107+D140-0.01</f>
        <v>17.5361</v>
      </c>
      <c r="F140" s="232">
        <f t="shared" ref="F140:F141" si="1028">E140*$F$107+E140+0.01</f>
        <v>17.94066225</v>
      </c>
      <c r="G140" s="28"/>
      <c r="H140" s="235">
        <f t="shared" si="1026"/>
        <v>0.02191724942</v>
      </c>
      <c r="I140" s="235"/>
      <c r="J140" s="28"/>
      <c r="K140" s="28"/>
      <c r="L140" s="28"/>
      <c r="M140" s="28"/>
      <c r="N140" s="28"/>
      <c r="O140" s="28"/>
      <c r="P140" s="28"/>
      <c r="Q140" s="148"/>
      <c r="R140" s="28"/>
      <c r="S140" s="28"/>
      <c r="T140" s="28"/>
      <c r="U140" s="70"/>
      <c r="V140" s="70"/>
      <c r="W140" s="28"/>
      <c r="X140" s="149"/>
      <c r="Y140" s="77"/>
      <c r="Z140" s="77"/>
      <c r="AA140" s="36"/>
      <c r="AB140" s="36"/>
      <c r="AC140" s="36"/>
      <c r="AD140" s="74"/>
      <c r="AE140" s="28"/>
      <c r="AF140" s="28"/>
      <c r="AG140" s="28"/>
      <c r="AH140" s="28"/>
      <c r="AI140" s="28"/>
      <c r="AJ140" s="28"/>
      <c r="AK140" s="18"/>
      <c r="AL140" s="18"/>
      <c r="AM140" s="18"/>
      <c r="AN140" s="18"/>
      <c r="AO140" s="227"/>
      <c r="AP140" s="212"/>
      <c r="AQ140" s="212"/>
      <c r="AR140" s="212"/>
      <c r="AS140" s="84"/>
      <c r="AT140" s="84"/>
      <c r="AU140" s="94"/>
      <c r="AV140" s="94"/>
      <c r="AW140" s="94"/>
      <c r="AX140" s="94"/>
      <c r="AY140" s="94"/>
      <c r="AZ140" s="94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</row>
    <row r="141" ht="15.75" customHeight="1">
      <c r="A141" s="18"/>
      <c r="B141" s="70" t="s">
        <v>154</v>
      </c>
      <c r="C141" s="18">
        <v>30.0</v>
      </c>
      <c r="D141" s="232">
        <v>17.16</v>
      </c>
      <c r="E141" s="232">
        <f t="shared" si="1027"/>
        <v>17.5361</v>
      </c>
      <c r="F141" s="232">
        <f t="shared" si="1028"/>
        <v>17.94066225</v>
      </c>
      <c r="G141" s="28"/>
      <c r="H141" s="235">
        <f t="shared" si="1026"/>
        <v>0.02191724942</v>
      </c>
      <c r="I141" s="235"/>
      <c r="J141" s="28"/>
      <c r="K141" s="28"/>
      <c r="L141" s="28"/>
      <c r="M141" s="28"/>
      <c r="N141" s="28"/>
      <c r="O141" s="28"/>
      <c r="P141" s="28"/>
      <c r="Q141" s="148"/>
      <c r="R141" s="28"/>
      <c r="S141" s="28"/>
      <c r="T141" s="28"/>
      <c r="U141" s="70"/>
      <c r="V141" s="70"/>
      <c r="W141" s="28"/>
      <c r="X141" s="149"/>
      <c r="Y141" s="77"/>
      <c r="Z141" s="77"/>
      <c r="AA141" s="36"/>
      <c r="AB141" s="36"/>
      <c r="AC141" s="36"/>
      <c r="AD141" s="74"/>
      <c r="AE141" s="28"/>
      <c r="AF141" s="28"/>
      <c r="AG141" s="28"/>
      <c r="AH141" s="28"/>
      <c r="AI141" s="28"/>
      <c r="AJ141" s="28"/>
      <c r="AK141" s="18"/>
      <c r="AL141" s="18"/>
      <c r="AM141" s="18"/>
      <c r="AN141" s="18"/>
      <c r="AO141" s="227"/>
      <c r="AP141" s="212"/>
      <c r="AQ141" s="212"/>
      <c r="AR141" s="212"/>
      <c r="AS141" s="84"/>
      <c r="AT141" s="84"/>
      <c r="AU141" s="94"/>
      <c r="AV141" s="94"/>
      <c r="AW141" s="94"/>
      <c r="AX141" s="94"/>
      <c r="AY141" s="94"/>
      <c r="AZ141" s="94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</row>
    <row r="142" ht="15.75" customHeight="1">
      <c r="A142" s="18"/>
      <c r="B142" s="70">
        <v>2.0</v>
      </c>
      <c r="C142" s="18">
        <v>31.0</v>
      </c>
      <c r="D142" s="232">
        <v>17.23</v>
      </c>
      <c r="E142" s="232">
        <f t="shared" ref="E142:E147" si="1029">D142*$E$107+D142</f>
        <v>17.617675</v>
      </c>
      <c r="F142" s="232">
        <f t="shared" ref="F142:F147" si="1030">E142*$F$107+E142</f>
        <v>18.01407269</v>
      </c>
      <c r="G142" s="28"/>
      <c r="H142" s="235">
        <f t="shared" si="1026"/>
        <v>0.0225</v>
      </c>
      <c r="I142" s="235"/>
      <c r="J142" s="28"/>
      <c r="K142" s="28"/>
      <c r="L142" s="28"/>
      <c r="M142" s="28"/>
      <c r="N142" s="28"/>
      <c r="O142" s="28"/>
      <c r="P142" s="28"/>
      <c r="Q142" s="148"/>
      <c r="R142" s="28"/>
      <c r="S142" s="28"/>
      <c r="T142" s="28"/>
      <c r="U142" s="70"/>
      <c r="V142" s="70"/>
      <c r="W142" s="28"/>
      <c r="X142" s="149"/>
      <c r="Y142" s="77"/>
      <c r="Z142" s="77"/>
      <c r="AA142" s="36"/>
      <c r="AB142" s="36"/>
      <c r="AC142" s="36"/>
      <c r="AD142" s="74"/>
      <c r="AE142" s="28"/>
      <c r="AF142" s="28"/>
      <c r="AG142" s="28"/>
      <c r="AH142" s="28"/>
      <c r="AI142" s="28"/>
      <c r="AJ142" s="28"/>
      <c r="AK142" s="18"/>
      <c r="AL142" s="18"/>
      <c r="AM142" s="18"/>
      <c r="AN142" s="18"/>
      <c r="AO142" s="227"/>
      <c r="AP142" s="212"/>
      <c r="AQ142" s="212"/>
      <c r="AR142" s="212"/>
      <c r="AS142" s="84"/>
      <c r="AT142" s="84"/>
      <c r="AU142" s="94"/>
      <c r="AV142" s="94"/>
      <c r="AW142" s="94"/>
      <c r="AX142" s="94"/>
      <c r="AY142" s="94"/>
      <c r="AZ142" s="94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</row>
    <row r="143" ht="15.75" customHeight="1">
      <c r="A143" s="18"/>
      <c r="B143" s="70">
        <v>3.0</v>
      </c>
      <c r="C143" s="18">
        <v>32.0</v>
      </c>
      <c r="D143" s="232">
        <v>17.23</v>
      </c>
      <c r="E143" s="232">
        <f t="shared" si="1029"/>
        <v>17.617675</v>
      </c>
      <c r="F143" s="232">
        <f t="shared" si="1030"/>
        <v>18.01407269</v>
      </c>
      <c r="G143" s="28"/>
      <c r="H143" s="235">
        <f t="shared" si="1026"/>
        <v>0.0225</v>
      </c>
      <c r="I143" s="235"/>
      <c r="J143" s="28"/>
      <c r="K143" s="28"/>
      <c r="L143" s="28"/>
      <c r="M143" s="28"/>
      <c r="N143" s="28"/>
      <c r="O143" s="28"/>
      <c r="P143" s="28"/>
      <c r="Q143" s="148"/>
      <c r="R143" s="28"/>
      <c r="S143" s="28"/>
      <c r="T143" s="28"/>
      <c r="U143" s="70"/>
      <c r="V143" s="70"/>
      <c r="W143" s="28"/>
      <c r="X143" s="149"/>
      <c r="Y143" s="77"/>
      <c r="Z143" s="77"/>
      <c r="AA143" s="36"/>
      <c r="AB143" s="36"/>
      <c r="AC143" s="36"/>
      <c r="AD143" s="74"/>
      <c r="AE143" s="28"/>
      <c r="AF143" s="28"/>
      <c r="AG143" s="28"/>
      <c r="AH143" s="28"/>
      <c r="AI143" s="28"/>
      <c r="AJ143" s="28"/>
      <c r="AK143" s="18"/>
      <c r="AL143" s="18"/>
      <c r="AM143" s="18"/>
      <c r="AN143" s="18"/>
      <c r="AO143" s="227"/>
      <c r="AP143" s="212"/>
      <c r="AQ143" s="212"/>
      <c r="AR143" s="212"/>
      <c r="AS143" s="84"/>
      <c r="AT143" s="84"/>
      <c r="AU143" s="94"/>
      <c r="AV143" s="94"/>
      <c r="AW143" s="94"/>
      <c r="AX143" s="94"/>
      <c r="AY143" s="94"/>
      <c r="AZ143" s="94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</row>
    <row r="144" ht="15.75" customHeight="1">
      <c r="A144" s="18"/>
      <c r="B144" s="70">
        <v>4.0</v>
      </c>
      <c r="C144" s="18">
        <v>33.0</v>
      </c>
      <c r="D144" s="232">
        <v>17.31</v>
      </c>
      <c r="E144" s="232">
        <f t="shared" si="1029"/>
        <v>17.699475</v>
      </c>
      <c r="F144" s="232">
        <f t="shared" si="1030"/>
        <v>18.09771319</v>
      </c>
      <c r="G144" s="28"/>
      <c r="H144" s="235">
        <f t="shared" si="1026"/>
        <v>0.0225</v>
      </c>
      <c r="I144" s="235"/>
      <c r="J144" s="28"/>
      <c r="K144" s="28"/>
      <c r="L144" s="28"/>
      <c r="M144" s="28"/>
      <c r="N144" s="28"/>
      <c r="O144" s="28"/>
      <c r="P144" s="28"/>
      <c r="Q144" s="148"/>
      <c r="R144" s="28"/>
      <c r="S144" s="28"/>
      <c r="T144" s="28"/>
      <c r="U144" s="70"/>
      <c r="V144" s="70"/>
      <c r="W144" s="28"/>
      <c r="X144" s="149"/>
      <c r="Y144" s="77"/>
      <c r="Z144" s="77"/>
      <c r="AA144" s="36"/>
      <c r="AB144" s="36"/>
      <c r="AC144" s="36"/>
      <c r="AD144" s="74"/>
      <c r="AE144" s="28"/>
      <c r="AF144" s="28"/>
      <c r="AG144" s="28"/>
      <c r="AH144" s="28"/>
      <c r="AI144" s="28"/>
      <c r="AJ144" s="28"/>
      <c r="AK144" s="18"/>
      <c r="AL144" s="18"/>
      <c r="AM144" s="18"/>
      <c r="AN144" s="18"/>
      <c r="AO144" s="227"/>
      <c r="AP144" s="212"/>
      <c r="AQ144" s="212"/>
      <c r="AR144" s="212"/>
      <c r="AS144" s="84"/>
      <c r="AT144" s="84"/>
      <c r="AU144" s="94"/>
      <c r="AV144" s="94"/>
      <c r="AW144" s="94"/>
      <c r="AX144" s="94"/>
      <c r="AY144" s="94"/>
      <c r="AZ144" s="94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</row>
    <row r="145" ht="15.75" customHeight="1">
      <c r="A145" s="18"/>
      <c r="B145" s="70">
        <v>5.0</v>
      </c>
      <c r="C145" s="18">
        <v>34.0</v>
      </c>
      <c r="D145" s="232">
        <v>17.31</v>
      </c>
      <c r="E145" s="232">
        <f t="shared" si="1029"/>
        <v>17.699475</v>
      </c>
      <c r="F145" s="232">
        <f t="shared" si="1030"/>
        <v>18.09771319</v>
      </c>
      <c r="G145" s="28"/>
      <c r="H145" s="235">
        <f t="shared" si="1026"/>
        <v>0.0225</v>
      </c>
      <c r="I145" s="235"/>
      <c r="J145" s="28"/>
      <c r="K145" s="28"/>
      <c r="L145" s="28"/>
      <c r="M145" s="28"/>
      <c r="N145" s="28"/>
      <c r="O145" s="28"/>
      <c r="P145" s="28"/>
      <c r="Q145" s="148"/>
      <c r="R145" s="28"/>
      <c r="S145" s="28"/>
      <c r="T145" s="28"/>
      <c r="U145" s="70"/>
      <c r="V145" s="70"/>
      <c r="W145" s="28"/>
      <c r="X145" s="149"/>
      <c r="Y145" s="77"/>
      <c r="Z145" s="77"/>
      <c r="AA145" s="36"/>
      <c r="AB145" s="36"/>
      <c r="AC145" s="36"/>
      <c r="AD145" s="74"/>
      <c r="AE145" s="28"/>
      <c r="AF145" s="28"/>
      <c r="AG145" s="28"/>
      <c r="AH145" s="28"/>
      <c r="AI145" s="28"/>
      <c r="AJ145" s="28"/>
      <c r="AK145" s="18"/>
      <c r="AL145" s="18"/>
      <c r="AM145" s="18"/>
      <c r="AN145" s="18"/>
      <c r="AO145" s="227"/>
      <c r="AP145" s="212"/>
      <c r="AQ145" s="212"/>
      <c r="AR145" s="212"/>
      <c r="AS145" s="84"/>
      <c r="AT145" s="84"/>
      <c r="AU145" s="94"/>
      <c r="AV145" s="94"/>
      <c r="AW145" s="94"/>
      <c r="AX145" s="94"/>
      <c r="AY145" s="94"/>
      <c r="AZ145" s="94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</row>
    <row r="146" ht="15.75" customHeight="1">
      <c r="A146" s="18"/>
      <c r="B146" s="70">
        <v>6.0</v>
      </c>
      <c r="C146" s="18">
        <v>35.0</v>
      </c>
      <c r="D146" s="232">
        <v>17.39</v>
      </c>
      <c r="E146" s="232">
        <f t="shared" si="1029"/>
        <v>17.781275</v>
      </c>
      <c r="F146" s="232">
        <f t="shared" si="1030"/>
        <v>18.18135369</v>
      </c>
      <c r="G146" s="28"/>
      <c r="H146" s="235">
        <f t="shared" si="1026"/>
        <v>0.0225</v>
      </c>
      <c r="I146" s="235"/>
      <c r="J146" s="28"/>
      <c r="K146" s="28"/>
      <c r="L146" s="28"/>
      <c r="M146" s="28"/>
      <c r="N146" s="28"/>
      <c r="O146" s="28"/>
      <c r="P146" s="28"/>
      <c r="Q146" s="148"/>
      <c r="R146" s="28"/>
      <c r="S146" s="28"/>
      <c r="T146" s="28"/>
      <c r="U146" s="70"/>
      <c r="V146" s="70"/>
      <c r="W146" s="28"/>
      <c r="X146" s="149"/>
      <c r="Y146" s="77"/>
      <c r="Z146" s="77"/>
      <c r="AA146" s="36"/>
      <c r="AB146" s="36"/>
      <c r="AC146" s="36"/>
      <c r="AD146" s="74"/>
      <c r="AE146" s="28"/>
      <c r="AF146" s="28"/>
      <c r="AG146" s="28"/>
      <c r="AH146" s="28"/>
      <c r="AI146" s="28"/>
      <c r="AJ146" s="28"/>
      <c r="AK146" s="18"/>
      <c r="AL146" s="18"/>
      <c r="AM146" s="18"/>
      <c r="AN146" s="18"/>
      <c r="AO146" s="227"/>
      <c r="AP146" s="212"/>
      <c r="AQ146" s="212"/>
      <c r="AR146" s="212"/>
      <c r="AS146" s="84"/>
      <c r="AT146" s="84"/>
      <c r="AU146" s="94"/>
      <c r="AV146" s="94"/>
      <c r="AW146" s="94"/>
      <c r="AX146" s="94"/>
      <c r="AY146" s="94"/>
      <c r="AZ146" s="94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</row>
    <row r="147" ht="15.75" customHeight="1">
      <c r="A147" s="18"/>
      <c r="B147" s="70">
        <v>7.0</v>
      </c>
      <c r="C147" s="18">
        <v>36.0</v>
      </c>
      <c r="D147" s="232">
        <v>17.39</v>
      </c>
      <c r="E147" s="232">
        <f t="shared" si="1029"/>
        <v>17.781275</v>
      </c>
      <c r="F147" s="232">
        <f t="shared" si="1030"/>
        <v>18.18135369</v>
      </c>
      <c r="G147" s="28"/>
      <c r="H147" s="235">
        <f t="shared" si="1026"/>
        <v>0.0225</v>
      </c>
      <c r="I147" s="235"/>
      <c r="J147" s="28"/>
      <c r="K147" s="28"/>
      <c r="L147" s="28"/>
      <c r="M147" s="28"/>
      <c r="N147" s="28"/>
      <c r="O147" s="28"/>
      <c r="P147" s="28"/>
      <c r="Q147" s="148"/>
      <c r="R147" s="28"/>
      <c r="S147" s="28"/>
      <c r="T147" s="28"/>
      <c r="U147" s="70"/>
      <c r="V147" s="70"/>
      <c r="W147" s="28"/>
      <c r="X147" s="149"/>
      <c r="Y147" s="77"/>
      <c r="Z147" s="77"/>
      <c r="AA147" s="36"/>
      <c r="AB147" s="36"/>
      <c r="AC147" s="36"/>
      <c r="AD147" s="74"/>
      <c r="AE147" s="28"/>
      <c r="AF147" s="28"/>
      <c r="AG147" s="28"/>
      <c r="AH147" s="28"/>
      <c r="AI147" s="28"/>
      <c r="AJ147" s="28"/>
      <c r="AK147" s="18"/>
      <c r="AL147" s="18"/>
      <c r="AM147" s="18"/>
      <c r="AN147" s="18"/>
      <c r="AO147" s="227"/>
      <c r="AP147" s="212"/>
      <c r="AQ147" s="212"/>
      <c r="AR147" s="212"/>
      <c r="AS147" s="84"/>
      <c r="AT147" s="84"/>
      <c r="AU147" s="94"/>
      <c r="AV147" s="94"/>
      <c r="AW147" s="94"/>
      <c r="AX147" s="94"/>
      <c r="AY147" s="94"/>
      <c r="AZ147" s="94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</row>
    <row r="148" ht="15.75" customHeight="1">
      <c r="A148" s="18"/>
      <c r="B148" s="70">
        <v>8.0</v>
      </c>
      <c r="C148" s="18">
        <v>37.0</v>
      </c>
      <c r="D148" s="232">
        <v>17.48</v>
      </c>
      <c r="E148" s="232">
        <f t="shared" ref="E148:E149" si="1031">D148*$E$107+D148+0.01</f>
        <v>17.8833</v>
      </c>
      <c r="F148" s="232">
        <f t="shared" ref="F148:F149" si="1032">E148*$F$107+E148-0.01</f>
        <v>18.27567425</v>
      </c>
      <c r="G148" s="28"/>
      <c r="H148" s="235">
        <f t="shared" si="1026"/>
        <v>0.02307208238</v>
      </c>
      <c r="I148" s="235"/>
      <c r="J148" s="28"/>
      <c r="K148" s="28"/>
      <c r="L148" s="28"/>
      <c r="M148" s="28"/>
      <c r="N148" s="28"/>
      <c r="O148" s="28"/>
      <c r="P148" s="28"/>
      <c r="Q148" s="148"/>
      <c r="R148" s="28"/>
      <c r="S148" s="28"/>
      <c r="T148" s="28"/>
      <c r="U148" s="70"/>
      <c r="V148" s="70"/>
      <c r="W148" s="28"/>
      <c r="X148" s="149"/>
      <c r="Y148" s="77"/>
      <c r="Z148" s="77"/>
      <c r="AA148" s="36"/>
      <c r="AB148" s="36"/>
      <c r="AC148" s="36"/>
      <c r="AD148" s="74"/>
      <c r="AE148" s="28"/>
      <c r="AF148" s="28"/>
      <c r="AG148" s="28"/>
      <c r="AH148" s="28"/>
      <c r="AI148" s="28"/>
      <c r="AJ148" s="28"/>
      <c r="AK148" s="18"/>
      <c r="AL148" s="18"/>
      <c r="AM148" s="18"/>
      <c r="AN148" s="18"/>
      <c r="AO148" s="227"/>
      <c r="AP148" s="212"/>
      <c r="AQ148" s="212"/>
      <c r="AR148" s="212"/>
      <c r="AS148" s="84"/>
      <c r="AT148" s="84"/>
      <c r="AU148" s="94"/>
      <c r="AV148" s="94"/>
      <c r="AW148" s="94"/>
      <c r="AX148" s="94"/>
      <c r="AY148" s="94"/>
      <c r="AZ148" s="94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</row>
    <row r="149" ht="15.75" customHeight="1">
      <c r="A149" s="18"/>
      <c r="B149" s="70">
        <v>9.0</v>
      </c>
      <c r="C149" s="18">
        <v>38.0</v>
      </c>
      <c r="D149" s="232">
        <v>17.48</v>
      </c>
      <c r="E149" s="232">
        <f t="shared" si="1031"/>
        <v>17.8833</v>
      </c>
      <c r="F149" s="232">
        <f t="shared" si="1032"/>
        <v>18.27567425</v>
      </c>
      <c r="G149" s="28"/>
      <c r="H149" s="235">
        <f t="shared" si="1026"/>
        <v>0.02307208238</v>
      </c>
      <c r="I149" s="235"/>
      <c r="J149" s="28"/>
      <c r="K149" s="28"/>
      <c r="L149" s="28"/>
      <c r="M149" s="28"/>
      <c r="N149" s="28"/>
      <c r="O149" s="28"/>
      <c r="P149" s="28"/>
      <c r="Q149" s="148"/>
      <c r="R149" s="28"/>
      <c r="S149" s="28"/>
      <c r="T149" s="28"/>
      <c r="U149" s="70"/>
      <c r="V149" s="70"/>
      <c r="W149" s="28"/>
      <c r="X149" s="149"/>
      <c r="Y149" s="77"/>
      <c r="Z149" s="77"/>
      <c r="AA149" s="36"/>
      <c r="AB149" s="36"/>
      <c r="AC149" s="36"/>
      <c r="AD149" s="74"/>
      <c r="AE149" s="28"/>
      <c r="AF149" s="28"/>
      <c r="AG149" s="28"/>
      <c r="AH149" s="28"/>
      <c r="AI149" s="28"/>
      <c r="AJ149" s="28"/>
      <c r="AK149" s="18"/>
      <c r="AL149" s="18"/>
      <c r="AM149" s="18"/>
      <c r="AN149" s="18"/>
      <c r="AO149" s="227"/>
      <c r="AP149" s="212"/>
      <c r="AQ149" s="212"/>
      <c r="AR149" s="212"/>
      <c r="AS149" s="84"/>
      <c r="AT149" s="84"/>
      <c r="AU149" s="94"/>
      <c r="AV149" s="94"/>
      <c r="AW149" s="94"/>
      <c r="AX149" s="94"/>
      <c r="AY149" s="94"/>
      <c r="AZ149" s="94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</row>
    <row r="150" ht="15.75" customHeight="1">
      <c r="A150" s="18"/>
      <c r="B150" s="70">
        <v>10.0</v>
      </c>
      <c r="C150" s="18">
        <v>39.0</v>
      </c>
      <c r="D150" s="232">
        <v>17.57</v>
      </c>
      <c r="E150" s="232">
        <f t="shared" ref="E150:E151" si="1033">D150*$E$107+D150</f>
        <v>17.965325</v>
      </c>
      <c r="F150" s="232">
        <f t="shared" ref="F150:F151" si="1034">E150*$F$107+E150</f>
        <v>18.36954481</v>
      </c>
      <c r="G150" s="28"/>
      <c r="H150" s="235">
        <f t="shared" si="1026"/>
        <v>0.0225</v>
      </c>
      <c r="I150" s="235"/>
      <c r="J150" s="28"/>
      <c r="K150" s="28"/>
      <c r="L150" s="28"/>
      <c r="M150" s="28"/>
      <c r="N150" s="28"/>
      <c r="O150" s="28"/>
      <c r="P150" s="28"/>
      <c r="Q150" s="148"/>
      <c r="R150" s="28"/>
      <c r="S150" s="28"/>
      <c r="T150" s="28"/>
      <c r="U150" s="70"/>
      <c r="V150" s="70"/>
      <c r="W150" s="28"/>
      <c r="X150" s="149"/>
      <c r="Y150" s="77"/>
      <c r="Z150" s="77"/>
      <c r="AA150" s="36"/>
      <c r="AB150" s="36"/>
      <c r="AC150" s="36"/>
      <c r="AD150" s="74"/>
      <c r="AE150" s="28"/>
      <c r="AF150" s="28"/>
      <c r="AG150" s="28"/>
      <c r="AH150" s="28"/>
      <c r="AI150" s="28"/>
      <c r="AJ150" s="28"/>
      <c r="AK150" s="18"/>
      <c r="AL150" s="18"/>
      <c r="AM150" s="18"/>
      <c r="AN150" s="18"/>
      <c r="AO150" s="227"/>
      <c r="AP150" s="212"/>
      <c r="AQ150" s="212"/>
      <c r="AR150" s="212"/>
      <c r="AS150" s="84"/>
      <c r="AT150" s="84"/>
      <c r="AU150" s="94"/>
      <c r="AV150" s="94"/>
      <c r="AW150" s="94"/>
      <c r="AX150" s="94"/>
      <c r="AY150" s="94"/>
      <c r="AZ150" s="94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</row>
    <row r="151" ht="15.75" customHeight="1">
      <c r="A151" s="18"/>
      <c r="B151" s="70">
        <v>11.0</v>
      </c>
      <c r="C151" s="18">
        <v>40.0</v>
      </c>
      <c r="D151" s="232">
        <v>17.57</v>
      </c>
      <c r="E151" s="232">
        <f t="shared" si="1033"/>
        <v>17.965325</v>
      </c>
      <c r="F151" s="232">
        <f t="shared" si="1034"/>
        <v>18.36954481</v>
      </c>
      <c r="G151" s="28"/>
      <c r="H151" s="235">
        <f t="shared" si="1026"/>
        <v>0.0225</v>
      </c>
      <c r="I151" s="235"/>
      <c r="J151" s="28"/>
      <c r="K151" s="28"/>
      <c r="L151" s="28"/>
      <c r="M151" s="28"/>
      <c r="N151" s="28"/>
      <c r="O151" s="28"/>
      <c r="P151" s="28"/>
      <c r="Q151" s="148"/>
      <c r="R151" s="28"/>
      <c r="S151" s="28"/>
      <c r="T151" s="28"/>
      <c r="U151" s="70"/>
      <c r="V151" s="70"/>
      <c r="W151" s="28"/>
      <c r="X151" s="149"/>
      <c r="Y151" s="77"/>
      <c r="Z151" s="77"/>
      <c r="AA151" s="36"/>
      <c r="AB151" s="36"/>
      <c r="AC151" s="36"/>
      <c r="AD151" s="74"/>
      <c r="AE151" s="28"/>
      <c r="AF151" s="28"/>
      <c r="AG151" s="28"/>
      <c r="AH151" s="28"/>
      <c r="AI151" s="28"/>
      <c r="AJ151" s="28"/>
      <c r="AK151" s="18"/>
      <c r="AL151" s="18"/>
      <c r="AM151" s="18"/>
      <c r="AN151" s="18"/>
      <c r="AO151" s="227"/>
      <c r="AP151" s="212"/>
      <c r="AQ151" s="212"/>
      <c r="AR151" s="212"/>
      <c r="AS151" s="84"/>
      <c r="AT151" s="84"/>
      <c r="AU151" s="94"/>
      <c r="AV151" s="94"/>
      <c r="AW151" s="94"/>
      <c r="AX151" s="94"/>
      <c r="AY151" s="94"/>
      <c r="AZ151" s="94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</row>
    <row r="152" ht="15.75" customHeight="1">
      <c r="A152" s="18"/>
      <c r="B152" s="70">
        <v>12.0</v>
      </c>
      <c r="C152" s="18">
        <v>41.0</v>
      </c>
      <c r="D152" s="232">
        <v>17.66</v>
      </c>
      <c r="E152" s="232">
        <f t="shared" ref="E152:E153" si="1035">D152*$E$107+D152-0.01</f>
        <v>18.04735</v>
      </c>
      <c r="F152" s="232">
        <f t="shared" ref="F152:F153" si="1036">E152*$F$107+E152+0.01</f>
        <v>18.46341538</v>
      </c>
      <c r="G152" s="28"/>
      <c r="H152" s="235">
        <f t="shared" si="1026"/>
        <v>0.02193374858</v>
      </c>
      <c r="I152" s="235"/>
      <c r="J152" s="28"/>
      <c r="K152" s="28"/>
      <c r="L152" s="28"/>
      <c r="M152" s="28"/>
      <c r="N152" s="28"/>
      <c r="O152" s="28"/>
      <c r="P152" s="28"/>
      <c r="Q152" s="148"/>
      <c r="R152" s="28"/>
      <c r="S152" s="28"/>
      <c r="T152" s="28"/>
      <c r="U152" s="70"/>
      <c r="V152" s="70"/>
      <c r="W152" s="28"/>
      <c r="X152" s="149"/>
      <c r="Y152" s="77"/>
      <c r="Z152" s="77"/>
      <c r="AA152" s="36"/>
      <c r="AB152" s="36"/>
      <c r="AC152" s="36"/>
      <c r="AD152" s="74"/>
      <c r="AE152" s="28"/>
      <c r="AF152" s="28"/>
      <c r="AG152" s="28"/>
      <c r="AH152" s="28"/>
      <c r="AI152" s="28"/>
      <c r="AJ152" s="28"/>
      <c r="AK152" s="18"/>
      <c r="AL152" s="18"/>
      <c r="AM152" s="18"/>
      <c r="AN152" s="18"/>
      <c r="AO152" s="227"/>
      <c r="AP152" s="212"/>
      <c r="AQ152" s="212"/>
      <c r="AR152" s="212"/>
      <c r="AS152" s="84"/>
      <c r="AT152" s="84"/>
      <c r="AU152" s="94"/>
      <c r="AV152" s="94"/>
      <c r="AW152" s="94"/>
      <c r="AX152" s="94"/>
      <c r="AY152" s="94"/>
      <c r="AZ152" s="94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</row>
    <row r="153" ht="15.75" customHeight="1">
      <c r="A153" s="18"/>
      <c r="B153" s="70">
        <v>13.0</v>
      </c>
      <c r="C153" s="18">
        <v>42.0</v>
      </c>
      <c r="D153" s="232">
        <v>17.66</v>
      </c>
      <c r="E153" s="232">
        <f t="shared" si="1035"/>
        <v>18.04735</v>
      </c>
      <c r="F153" s="232">
        <f t="shared" si="1036"/>
        <v>18.46341538</v>
      </c>
      <c r="G153" s="28"/>
      <c r="H153" s="235">
        <f t="shared" si="1026"/>
        <v>0.02193374858</v>
      </c>
      <c r="I153" s="235"/>
      <c r="J153" s="28"/>
      <c r="K153" s="28"/>
      <c r="L153" s="28"/>
      <c r="M153" s="28"/>
      <c r="N153" s="28"/>
      <c r="O153" s="28"/>
      <c r="P153" s="28"/>
      <c r="Q153" s="148"/>
      <c r="R153" s="28"/>
      <c r="S153" s="28"/>
      <c r="T153" s="28"/>
      <c r="U153" s="70"/>
      <c r="V153" s="70"/>
      <c r="W153" s="28"/>
      <c r="X153" s="149"/>
      <c r="Y153" s="77"/>
      <c r="Z153" s="77"/>
      <c r="AA153" s="36"/>
      <c r="AB153" s="36"/>
      <c r="AC153" s="36"/>
      <c r="AD153" s="74"/>
      <c r="AE153" s="28"/>
      <c r="AF153" s="28"/>
      <c r="AG153" s="28"/>
      <c r="AH153" s="28"/>
      <c r="AI153" s="28"/>
      <c r="AJ153" s="28"/>
      <c r="AK153" s="18"/>
      <c r="AL153" s="18"/>
      <c r="AM153" s="18"/>
      <c r="AN153" s="18"/>
      <c r="AO153" s="227"/>
      <c r="AP153" s="212"/>
      <c r="AQ153" s="212"/>
      <c r="AR153" s="212"/>
      <c r="AS153" s="84"/>
      <c r="AT153" s="84"/>
      <c r="AU153" s="94"/>
      <c r="AV153" s="94"/>
      <c r="AW153" s="94"/>
      <c r="AX153" s="94"/>
      <c r="AY153" s="94"/>
      <c r="AZ153" s="94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</row>
    <row r="154" ht="15.75" customHeight="1">
      <c r="A154" s="18"/>
      <c r="B154" s="70">
        <v>14.0</v>
      </c>
      <c r="C154" s="18">
        <v>43.0</v>
      </c>
      <c r="D154" s="232">
        <v>17.82</v>
      </c>
      <c r="E154" s="232">
        <f t="shared" ref="E154:E165" si="1037">D154*$E$107+D154</f>
        <v>18.22095</v>
      </c>
      <c r="F154" s="232">
        <f t="shared" ref="F154:F157" si="1038">E154*$F$107+E154</f>
        <v>18.63092138</v>
      </c>
      <c r="G154" s="28"/>
      <c r="H154" s="235">
        <f t="shared" si="1026"/>
        <v>0.0225</v>
      </c>
      <c r="I154" s="235"/>
      <c r="J154" s="28"/>
      <c r="K154" s="28"/>
      <c r="L154" s="28"/>
      <c r="M154" s="28"/>
      <c r="N154" s="28"/>
      <c r="O154" s="28"/>
      <c r="P154" s="28"/>
      <c r="Q154" s="148"/>
      <c r="R154" s="28"/>
      <c r="S154" s="28"/>
      <c r="T154" s="28"/>
      <c r="U154" s="70"/>
      <c r="V154" s="70"/>
      <c r="W154" s="28"/>
      <c r="X154" s="149"/>
      <c r="Y154" s="77"/>
      <c r="Z154" s="77"/>
      <c r="AA154" s="36"/>
      <c r="AB154" s="36"/>
      <c r="AC154" s="36"/>
      <c r="AD154" s="74"/>
      <c r="AE154" s="28"/>
      <c r="AF154" s="28"/>
      <c r="AG154" s="28"/>
      <c r="AH154" s="28"/>
      <c r="AI154" s="28"/>
      <c r="AJ154" s="28"/>
      <c r="AK154" s="18"/>
      <c r="AL154" s="18"/>
      <c r="AM154" s="18"/>
      <c r="AN154" s="18"/>
      <c r="AO154" s="227"/>
      <c r="AP154" s="212"/>
      <c r="AQ154" s="212"/>
      <c r="AR154" s="212"/>
      <c r="AS154" s="84"/>
      <c r="AT154" s="84"/>
      <c r="AU154" s="94"/>
      <c r="AV154" s="94"/>
      <c r="AW154" s="94"/>
      <c r="AX154" s="94"/>
      <c r="AY154" s="94"/>
      <c r="AZ154" s="94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</row>
    <row r="155" ht="15.75" customHeight="1">
      <c r="A155" s="18"/>
      <c r="B155" s="70">
        <v>15.0</v>
      </c>
      <c r="C155" s="18">
        <v>44.0</v>
      </c>
      <c r="D155" s="232">
        <v>17.82</v>
      </c>
      <c r="E155" s="232">
        <f t="shared" si="1037"/>
        <v>18.22095</v>
      </c>
      <c r="F155" s="232">
        <f t="shared" si="1038"/>
        <v>18.63092138</v>
      </c>
      <c r="G155" s="28"/>
      <c r="H155" s="235">
        <f t="shared" si="1026"/>
        <v>0.0225</v>
      </c>
      <c r="I155" s="235"/>
      <c r="J155" s="28"/>
      <c r="K155" s="28"/>
      <c r="L155" s="28"/>
      <c r="M155" s="28"/>
      <c r="N155" s="28"/>
      <c r="O155" s="28"/>
      <c r="P155" s="28"/>
      <c r="Q155" s="148"/>
      <c r="R155" s="28"/>
      <c r="S155" s="28"/>
      <c r="T155" s="28"/>
      <c r="U155" s="70"/>
      <c r="V155" s="70"/>
      <c r="W155" s="28"/>
      <c r="X155" s="149"/>
      <c r="Y155" s="77"/>
      <c r="Z155" s="77"/>
      <c r="AA155" s="36"/>
      <c r="AB155" s="36"/>
      <c r="AC155" s="36"/>
      <c r="AD155" s="74"/>
      <c r="AE155" s="28"/>
      <c r="AF155" s="28"/>
      <c r="AG155" s="28"/>
      <c r="AH155" s="28"/>
      <c r="AI155" s="28"/>
      <c r="AJ155" s="28"/>
      <c r="AK155" s="18"/>
      <c r="AL155" s="18"/>
      <c r="AM155" s="18"/>
      <c r="AN155" s="18"/>
      <c r="AO155" s="227"/>
      <c r="AP155" s="212"/>
      <c r="AQ155" s="212"/>
      <c r="AR155" s="212"/>
      <c r="AS155" s="84"/>
      <c r="AT155" s="84"/>
      <c r="AU155" s="94"/>
      <c r="AV155" s="94"/>
      <c r="AW155" s="94"/>
      <c r="AX155" s="94"/>
      <c r="AY155" s="94"/>
      <c r="AZ155" s="94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</row>
    <row r="156" ht="15.75" customHeight="1">
      <c r="A156" s="18"/>
      <c r="B156" s="70">
        <v>16.0</v>
      </c>
      <c r="C156" s="18">
        <v>45.0</v>
      </c>
      <c r="D156" s="232">
        <v>18.0</v>
      </c>
      <c r="E156" s="232">
        <f t="shared" si="1037"/>
        <v>18.405</v>
      </c>
      <c r="F156" s="232">
        <f t="shared" si="1038"/>
        <v>18.8191125</v>
      </c>
      <c r="G156" s="28"/>
      <c r="H156" s="235">
        <f t="shared" si="1026"/>
        <v>0.0225</v>
      </c>
      <c r="I156" s="235"/>
      <c r="J156" s="28"/>
      <c r="K156" s="28"/>
      <c r="L156" s="28"/>
      <c r="M156" s="28"/>
      <c r="N156" s="28"/>
      <c r="O156" s="28"/>
      <c r="P156" s="28"/>
      <c r="Q156" s="148"/>
      <c r="R156" s="28"/>
      <c r="S156" s="28"/>
      <c r="T156" s="28"/>
      <c r="U156" s="70"/>
      <c r="V156" s="70"/>
      <c r="W156" s="28"/>
      <c r="X156" s="149"/>
      <c r="Y156" s="77"/>
      <c r="Z156" s="77"/>
      <c r="AA156" s="36"/>
      <c r="AB156" s="36"/>
      <c r="AC156" s="36"/>
      <c r="AD156" s="74"/>
      <c r="AE156" s="28"/>
      <c r="AF156" s="28"/>
      <c r="AG156" s="28"/>
      <c r="AH156" s="28"/>
      <c r="AI156" s="28"/>
      <c r="AJ156" s="28"/>
      <c r="AK156" s="18"/>
      <c r="AL156" s="18"/>
      <c r="AM156" s="18"/>
      <c r="AN156" s="18"/>
      <c r="AO156" s="227"/>
      <c r="AP156" s="212"/>
      <c r="AQ156" s="212"/>
      <c r="AR156" s="212"/>
      <c r="AS156" s="84"/>
      <c r="AT156" s="84"/>
      <c r="AU156" s="94"/>
      <c r="AV156" s="94"/>
      <c r="AW156" s="94"/>
      <c r="AX156" s="94"/>
      <c r="AY156" s="94"/>
      <c r="AZ156" s="94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</row>
    <row r="157" ht="15.75" customHeight="1">
      <c r="A157" s="18"/>
      <c r="B157" s="70">
        <v>17.0</v>
      </c>
      <c r="C157" s="18">
        <v>46.0</v>
      </c>
      <c r="D157" s="232">
        <v>18.0</v>
      </c>
      <c r="E157" s="232">
        <f t="shared" si="1037"/>
        <v>18.405</v>
      </c>
      <c r="F157" s="232">
        <f t="shared" si="1038"/>
        <v>18.8191125</v>
      </c>
      <c r="G157" s="28"/>
      <c r="H157" s="235">
        <f t="shared" si="1026"/>
        <v>0.0225</v>
      </c>
      <c r="I157" s="235"/>
      <c r="J157" s="28"/>
      <c r="K157" s="28"/>
      <c r="L157" s="28"/>
      <c r="M157" s="28"/>
      <c r="N157" s="28"/>
      <c r="O157" s="28"/>
      <c r="P157" s="28"/>
      <c r="Q157" s="148"/>
      <c r="R157" s="28"/>
      <c r="S157" s="28"/>
      <c r="T157" s="28"/>
      <c r="U157" s="70"/>
      <c r="V157" s="70"/>
      <c r="W157" s="28"/>
      <c r="X157" s="149"/>
      <c r="Y157" s="77"/>
      <c r="Z157" s="77"/>
      <c r="AA157" s="36"/>
      <c r="AB157" s="36"/>
      <c r="AC157" s="36"/>
      <c r="AD157" s="74"/>
      <c r="AE157" s="28"/>
      <c r="AF157" s="28"/>
      <c r="AG157" s="28"/>
      <c r="AH157" s="28"/>
      <c r="AI157" s="28"/>
      <c r="AJ157" s="28"/>
      <c r="AK157" s="18"/>
      <c r="AL157" s="18"/>
      <c r="AM157" s="18"/>
      <c r="AN157" s="18"/>
      <c r="AO157" s="227"/>
      <c r="AP157" s="212"/>
      <c r="AQ157" s="212"/>
      <c r="AR157" s="212"/>
      <c r="AS157" s="84"/>
      <c r="AT157" s="84"/>
      <c r="AU157" s="94"/>
      <c r="AV157" s="94"/>
      <c r="AW157" s="94"/>
      <c r="AX157" s="94"/>
      <c r="AY157" s="94"/>
      <c r="AZ157" s="94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</row>
    <row r="158" ht="15.75" customHeight="1">
      <c r="A158" s="18"/>
      <c r="B158" s="70">
        <v>18.0</v>
      </c>
      <c r="C158" s="18">
        <v>47.0</v>
      </c>
      <c r="D158" s="232">
        <v>18.19</v>
      </c>
      <c r="E158" s="232">
        <f t="shared" si="1037"/>
        <v>18.599275</v>
      </c>
      <c r="F158" s="232">
        <f t="shared" ref="F158:F163" si="1039">E158*$F$107+E158-0.01</f>
        <v>19.00775869</v>
      </c>
      <c r="G158" s="28"/>
      <c r="H158" s="235">
        <f t="shared" si="1026"/>
        <v>0.0225</v>
      </c>
      <c r="I158" s="235"/>
      <c r="J158" s="28"/>
      <c r="K158" s="28"/>
      <c r="L158" s="28"/>
      <c r="M158" s="28"/>
      <c r="N158" s="28"/>
      <c r="O158" s="28"/>
      <c r="P158" s="28"/>
      <c r="Q158" s="148"/>
      <c r="R158" s="28"/>
      <c r="S158" s="28"/>
      <c r="T158" s="28"/>
      <c r="U158" s="70"/>
      <c r="V158" s="70"/>
      <c r="W158" s="28"/>
      <c r="X158" s="149"/>
      <c r="Y158" s="77"/>
      <c r="Z158" s="77"/>
      <c r="AA158" s="36"/>
      <c r="AB158" s="36"/>
      <c r="AC158" s="36"/>
      <c r="AD158" s="74"/>
      <c r="AE158" s="28"/>
      <c r="AF158" s="28"/>
      <c r="AG158" s="28"/>
      <c r="AH158" s="28"/>
      <c r="AI158" s="28"/>
      <c r="AJ158" s="28"/>
      <c r="AK158" s="18"/>
      <c r="AL158" s="18"/>
      <c r="AM158" s="18"/>
      <c r="AN158" s="18"/>
      <c r="AO158" s="227"/>
      <c r="AP158" s="212"/>
      <c r="AQ158" s="212"/>
      <c r="AR158" s="212"/>
      <c r="AS158" s="84"/>
      <c r="AT158" s="84"/>
      <c r="AU158" s="94"/>
      <c r="AV158" s="94"/>
      <c r="AW158" s="94"/>
      <c r="AX158" s="94"/>
      <c r="AY158" s="94"/>
      <c r="AZ158" s="94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</row>
    <row r="159" ht="15.75" customHeight="1">
      <c r="A159" s="18"/>
      <c r="B159" s="70">
        <v>19.0</v>
      </c>
      <c r="C159" s="18">
        <v>48.0</v>
      </c>
      <c r="D159" s="232">
        <v>18.19</v>
      </c>
      <c r="E159" s="232">
        <f t="shared" si="1037"/>
        <v>18.599275</v>
      </c>
      <c r="F159" s="232">
        <f t="shared" si="1039"/>
        <v>19.00775869</v>
      </c>
      <c r="G159" s="28"/>
      <c r="H159" s="235">
        <f t="shared" si="1026"/>
        <v>0.0225</v>
      </c>
      <c r="I159" s="235"/>
      <c r="J159" s="28"/>
      <c r="K159" s="28"/>
      <c r="L159" s="28"/>
      <c r="M159" s="28"/>
      <c r="N159" s="28"/>
      <c r="O159" s="28"/>
      <c r="P159" s="28"/>
      <c r="Q159" s="148"/>
      <c r="R159" s="28"/>
      <c r="S159" s="28"/>
      <c r="T159" s="28"/>
      <c r="U159" s="70"/>
      <c r="V159" s="70"/>
      <c r="W159" s="28"/>
      <c r="X159" s="149"/>
      <c r="Y159" s="77"/>
      <c r="Z159" s="77"/>
      <c r="AA159" s="36"/>
      <c r="AB159" s="36"/>
      <c r="AC159" s="36"/>
      <c r="AD159" s="74"/>
      <c r="AE159" s="28"/>
      <c r="AF159" s="28"/>
      <c r="AG159" s="28"/>
      <c r="AH159" s="28"/>
      <c r="AI159" s="28"/>
      <c r="AJ159" s="28"/>
      <c r="AK159" s="18"/>
      <c r="AL159" s="18"/>
      <c r="AM159" s="18"/>
      <c r="AN159" s="18"/>
      <c r="AO159" s="227"/>
      <c r="AP159" s="212"/>
      <c r="AQ159" s="212"/>
      <c r="AR159" s="212"/>
      <c r="AS159" s="84"/>
      <c r="AT159" s="84"/>
      <c r="AU159" s="94"/>
      <c r="AV159" s="94"/>
      <c r="AW159" s="94"/>
      <c r="AX159" s="94"/>
      <c r="AY159" s="94"/>
      <c r="AZ159" s="94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</row>
    <row r="160" ht="15.75" customHeight="1">
      <c r="A160" s="18"/>
      <c r="B160" s="70">
        <v>20.0</v>
      </c>
      <c r="C160" s="18">
        <v>49.0</v>
      </c>
      <c r="D160" s="232">
        <v>18.35</v>
      </c>
      <c r="E160" s="232">
        <f t="shared" si="1037"/>
        <v>18.762875</v>
      </c>
      <c r="F160" s="232">
        <f t="shared" si="1039"/>
        <v>19.17503969</v>
      </c>
      <c r="G160" s="28"/>
      <c r="H160" s="235">
        <f t="shared" si="1026"/>
        <v>0.0225</v>
      </c>
      <c r="I160" s="235"/>
      <c r="J160" s="28"/>
      <c r="K160" s="28"/>
      <c r="L160" s="28"/>
      <c r="M160" s="28"/>
      <c r="N160" s="28"/>
      <c r="O160" s="28"/>
      <c r="P160" s="28"/>
      <c r="Q160" s="148"/>
      <c r="R160" s="28"/>
      <c r="S160" s="28"/>
      <c r="T160" s="28"/>
      <c r="U160" s="70"/>
      <c r="V160" s="70"/>
      <c r="W160" s="28"/>
      <c r="X160" s="149"/>
      <c r="Y160" s="77"/>
      <c r="Z160" s="77"/>
      <c r="AA160" s="36"/>
      <c r="AB160" s="36"/>
      <c r="AC160" s="36"/>
      <c r="AD160" s="74"/>
      <c r="AE160" s="28"/>
      <c r="AF160" s="28"/>
      <c r="AG160" s="28"/>
      <c r="AH160" s="28"/>
      <c r="AI160" s="28"/>
      <c r="AJ160" s="28"/>
      <c r="AK160" s="18"/>
      <c r="AL160" s="18"/>
      <c r="AM160" s="18"/>
      <c r="AN160" s="18"/>
      <c r="AO160" s="227"/>
      <c r="AP160" s="212"/>
      <c r="AQ160" s="212"/>
      <c r="AR160" s="212"/>
      <c r="AS160" s="84"/>
      <c r="AT160" s="84"/>
      <c r="AU160" s="94"/>
      <c r="AV160" s="94"/>
      <c r="AW160" s="94"/>
      <c r="AX160" s="94"/>
      <c r="AY160" s="94"/>
      <c r="AZ160" s="94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</row>
    <row r="161" ht="15.75" customHeight="1">
      <c r="A161" s="18"/>
      <c r="B161" s="70">
        <v>21.0</v>
      </c>
      <c r="C161" s="18">
        <v>50.0</v>
      </c>
      <c r="D161" s="232">
        <v>18.35</v>
      </c>
      <c r="E161" s="232">
        <f t="shared" si="1037"/>
        <v>18.762875</v>
      </c>
      <c r="F161" s="232">
        <f t="shared" si="1039"/>
        <v>19.17503969</v>
      </c>
      <c r="G161" s="28"/>
      <c r="H161" s="235">
        <f t="shared" si="1026"/>
        <v>0.0225</v>
      </c>
      <c r="I161" s="235"/>
      <c r="J161" s="28"/>
      <c r="K161" s="28"/>
      <c r="L161" s="28"/>
      <c r="M161" s="28"/>
      <c r="N161" s="28"/>
      <c r="O161" s="28"/>
      <c r="P161" s="28"/>
      <c r="Q161" s="148"/>
      <c r="R161" s="28"/>
      <c r="S161" s="28"/>
      <c r="T161" s="28"/>
      <c r="U161" s="70"/>
      <c r="V161" s="70"/>
      <c r="W161" s="28"/>
      <c r="X161" s="149"/>
      <c r="Y161" s="77"/>
      <c r="Z161" s="77"/>
      <c r="AA161" s="36"/>
      <c r="AB161" s="36"/>
      <c r="AC161" s="36"/>
      <c r="AD161" s="74"/>
      <c r="AE161" s="28"/>
      <c r="AF161" s="28"/>
      <c r="AG161" s="28"/>
      <c r="AH161" s="28"/>
      <c r="AI161" s="28"/>
      <c r="AJ161" s="28"/>
      <c r="AK161" s="18"/>
      <c r="AL161" s="18"/>
      <c r="AM161" s="18"/>
      <c r="AN161" s="18"/>
      <c r="AO161" s="227"/>
      <c r="AP161" s="212"/>
      <c r="AQ161" s="212"/>
      <c r="AR161" s="212"/>
      <c r="AS161" s="84"/>
      <c r="AT161" s="84"/>
      <c r="AU161" s="94"/>
      <c r="AV161" s="94"/>
      <c r="AW161" s="94"/>
      <c r="AX161" s="94"/>
      <c r="AY161" s="94"/>
      <c r="AZ161" s="94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</row>
    <row r="162" ht="15.75" customHeight="1">
      <c r="A162" s="18"/>
      <c r="B162" s="70">
        <v>22.0</v>
      </c>
      <c r="C162" s="18">
        <v>51.0</v>
      </c>
      <c r="D162" s="232">
        <v>18.54</v>
      </c>
      <c r="E162" s="232">
        <f t="shared" si="1037"/>
        <v>18.95715</v>
      </c>
      <c r="F162" s="232">
        <f t="shared" si="1039"/>
        <v>19.37368588</v>
      </c>
      <c r="G162" s="28"/>
      <c r="H162" s="235">
        <f t="shared" si="1026"/>
        <v>0.0225</v>
      </c>
      <c r="I162" s="235"/>
      <c r="J162" s="28"/>
      <c r="K162" s="28"/>
      <c r="L162" s="28"/>
      <c r="M162" s="28"/>
      <c r="N162" s="28"/>
      <c r="O162" s="28"/>
      <c r="P162" s="28"/>
      <c r="Q162" s="148"/>
      <c r="R162" s="28"/>
      <c r="S162" s="28"/>
      <c r="T162" s="28"/>
      <c r="U162" s="70"/>
      <c r="V162" s="70"/>
      <c r="W162" s="28"/>
      <c r="X162" s="149"/>
      <c r="Y162" s="77"/>
      <c r="Z162" s="77"/>
      <c r="AA162" s="36"/>
      <c r="AB162" s="36"/>
      <c r="AC162" s="36"/>
      <c r="AD162" s="74"/>
      <c r="AE162" s="28"/>
      <c r="AF162" s="28"/>
      <c r="AG162" s="28"/>
      <c r="AH162" s="28"/>
      <c r="AI162" s="28"/>
      <c r="AJ162" s="28"/>
      <c r="AK162" s="18"/>
      <c r="AL162" s="18"/>
      <c r="AM162" s="18"/>
      <c r="AN162" s="18"/>
      <c r="AO162" s="227"/>
      <c r="AP162" s="212"/>
      <c r="AQ162" s="212"/>
      <c r="AR162" s="212"/>
      <c r="AS162" s="84"/>
      <c r="AT162" s="84"/>
      <c r="AU162" s="94"/>
      <c r="AV162" s="94"/>
      <c r="AW162" s="94"/>
      <c r="AX162" s="94"/>
      <c r="AY162" s="94"/>
      <c r="AZ162" s="94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</row>
    <row r="163" ht="15.75" customHeight="1">
      <c r="A163" s="18"/>
      <c r="B163" s="70">
        <v>23.0</v>
      </c>
      <c r="C163" s="18">
        <v>52.0</v>
      </c>
      <c r="D163" s="232">
        <v>18.54</v>
      </c>
      <c r="E163" s="232">
        <f t="shared" si="1037"/>
        <v>18.95715</v>
      </c>
      <c r="F163" s="232">
        <f t="shared" si="1039"/>
        <v>19.37368588</v>
      </c>
      <c r="G163" s="28"/>
      <c r="H163" s="235">
        <f t="shared" si="1026"/>
        <v>0.0225</v>
      </c>
      <c r="I163" s="235"/>
      <c r="J163" s="28"/>
      <c r="K163" s="28"/>
      <c r="L163" s="28"/>
      <c r="M163" s="28"/>
      <c r="N163" s="28"/>
      <c r="O163" s="28"/>
      <c r="P163" s="28"/>
      <c r="Q163" s="148"/>
      <c r="R163" s="28"/>
      <c r="S163" s="28"/>
      <c r="T163" s="28"/>
      <c r="U163" s="70"/>
      <c r="V163" s="70"/>
      <c r="W163" s="28"/>
      <c r="X163" s="149"/>
      <c r="Y163" s="77"/>
      <c r="Z163" s="77"/>
      <c r="AA163" s="36"/>
      <c r="AB163" s="36"/>
      <c r="AC163" s="36"/>
      <c r="AD163" s="74"/>
      <c r="AE163" s="28"/>
      <c r="AF163" s="28"/>
      <c r="AG163" s="28"/>
      <c r="AH163" s="28"/>
      <c r="AI163" s="28"/>
      <c r="AJ163" s="28"/>
      <c r="AK163" s="18"/>
      <c r="AL163" s="18"/>
      <c r="AM163" s="18"/>
      <c r="AN163" s="18"/>
      <c r="AO163" s="227"/>
      <c r="AP163" s="212"/>
      <c r="AQ163" s="212"/>
      <c r="AR163" s="212"/>
      <c r="AS163" s="84"/>
      <c r="AT163" s="84"/>
      <c r="AU163" s="94"/>
      <c r="AV163" s="94"/>
      <c r="AW163" s="94"/>
      <c r="AX163" s="94"/>
      <c r="AY163" s="94"/>
      <c r="AZ163" s="94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</row>
    <row r="164" ht="15.75" customHeight="1">
      <c r="A164" s="18"/>
      <c r="B164" s="70">
        <v>24.0</v>
      </c>
      <c r="C164" s="18">
        <v>53.0</v>
      </c>
      <c r="D164" s="232">
        <v>18.73</v>
      </c>
      <c r="E164" s="232">
        <f t="shared" si="1037"/>
        <v>19.151425</v>
      </c>
      <c r="F164" s="232">
        <f t="shared" ref="F164:F165" si="1040">E164*$F$107+E164</f>
        <v>19.58233206</v>
      </c>
      <c r="G164" s="28"/>
      <c r="H164" s="235">
        <f t="shared" si="1026"/>
        <v>0.0225</v>
      </c>
      <c r="I164" s="235"/>
      <c r="J164" s="28"/>
      <c r="K164" s="28"/>
      <c r="L164" s="28"/>
      <c r="M164" s="28"/>
      <c r="N164" s="28"/>
      <c r="O164" s="28"/>
      <c r="P164" s="28"/>
      <c r="Q164" s="148"/>
      <c r="R164" s="28"/>
      <c r="S164" s="28"/>
      <c r="T164" s="28"/>
      <c r="U164" s="70"/>
      <c r="V164" s="70"/>
      <c r="W164" s="28"/>
      <c r="X164" s="149"/>
      <c r="Y164" s="77"/>
      <c r="Z164" s="77"/>
      <c r="AA164" s="36"/>
      <c r="AB164" s="36"/>
      <c r="AC164" s="36"/>
      <c r="AD164" s="74"/>
      <c r="AE164" s="28"/>
      <c r="AF164" s="28"/>
      <c r="AG164" s="28"/>
      <c r="AH164" s="28"/>
      <c r="AI164" s="28"/>
      <c r="AJ164" s="28"/>
      <c r="AK164" s="18"/>
      <c r="AL164" s="18"/>
      <c r="AM164" s="18"/>
      <c r="AN164" s="18"/>
      <c r="AO164" s="227"/>
      <c r="AP164" s="212"/>
      <c r="AQ164" s="212"/>
      <c r="AR164" s="212"/>
      <c r="AS164" s="84"/>
      <c r="AT164" s="84"/>
      <c r="AU164" s="94"/>
      <c r="AV164" s="94"/>
      <c r="AW164" s="94"/>
      <c r="AX164" s="94"/>
      <c r="AY164" s="94"/>
      <c r="AZ164" s="94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</row>
    <row r="165" ht="15.75" customHeight="1">
      <c r="A165" s="18"/>
      <c r="B165" s="70" t="s">
        <v>265</v>
      </c>
      <c r="C165" s="18">
        <v>54.0</v>
      </c>
      <c r="D165" s="232">
        <v>18.73</v>
      </c>
      <c r="E165" s="232">
        <f t="shared" si="1037"/>
        <v>19.151425</v>
      </c>
      <c r="F165" s="232">
        <f t="shared" si="1040"/>
        <v>19.58233206</v>
      </c>
      <c r="G165" s="28"/>
      <c r="H165" s="235">
        <f t="shared" si="1026"/>
        <v>0.0225</v>
      </c>
      <c r="I165" s="235"/>
      <c r="J165" s="28"/>
      <c r="K165" s="28"/>
      <c r="L165" s="28"/>
      <c r="M165" s="28"/>
      <c r="N165" s="28"/>
      <c r="O165" s="28"/>
      <c r="P165" s="28"/>
      <c r="Q165" s="148"/>
      <c r="R165" s="28"/>
      <c r="S165" s="28"/>
      <c r="T165" s="28"/>
      <c r="U165" s="70"/>
      <c r="V165" s="70"/>
      <c r="W165" s="28"/>
      <c r="X165" s="149"/>
      <c r="Y165" s="77"/>
      <c r="Z165" s="77"/>
      <c r="AA165" s="36"/>
      <c r="AB165" s="36"/>
      <c r="AC165" s="36"/>
      <c r="AD165" s="74"/>
      <c r="AE165" s="28"/>
      <c r="AF165" s="28"/>
      <c r="AG165" s="28"/>
      <c r="AH165" s="28"/>
      <c r="AI165" s="28"/>
      <c r="AJ165" s="28"/>
      <c r="AK165" s="18"/>
      <c r="AL165" s="18"/>
      <c r="AM165" s="18"/>
      <c r="AN165" s="18"/>
      <c r="AO165" s="227"/>
      <c r="AP165" s="212"/>
      <c r="AQ165" s="212"/>
      <c r="AR165" s="212"/>
      <c r="AS165" s="84"/>
      <c r="AT165" s="84"/>
      <c r="AU165" s="94"/>
      <c r="AV165" s="94"/>
      <c r="AW165" s="94"/>
      <c r="AX165" s="94"/>
      <c r="AY165" s="94"/>
      <c r="AZ165" s="94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</row>
    <row r="166" ht="15.75" customHeight="1">
      <c r="A166" s="18"/>
      <c r="B166" s="112" t="s">
        <v>267</v>
      </c>
      <c r="C166" s="18"/>
      <c r="D166" s="232"/>
      <c r="E166" s="232"/>
      <c r="F166" s="232"/>
      <c r="G166" s="28"/>
      <c r="H166" s="235"/>
      <c r="I166" s="235"/>
      <c r="J166" s="28"/>
      <c r="K166" s="28"/>
      <c r="L166" s="28"/>
      <c r="M166" s="28"/>
      <c r="N166" s="28"/>
      <c r="O166" s="28"/>
      <c r="P166" s="28"/>
      <c r="Q166" s="148"/>
      <c r="R166" s="28"/>
      <c r="S166" s="28"/>
      <c r="T166" s="28"/>
      <c r="U166" s="70"/>
      <c r="V166" s="70"/>
      <c r="W166" s="28"/>
      <c r="X166" s="149"/>
      <c r="Y166" s="77"/>
      <c r="Z166" s="77"/>
      <c r="AA166" s="36"/>
      <c r="AB166" s="36"/>
      <c r="AC166" s="36"/>
      <c r="AD166" s="74"/>
      <c r="AE166" s="28"/>
      <c r="AF166" s="28"/>
      <c r="AG166" s="28"/>
      <c r="AH166" s="28"/>
      <c r="AI166" s="28"/>
      <c r="AJ166" s="28"/>
      <c r="AK166" s="18"/>
      <c r="AL166" s="18"/>
      <c r="AM166" s="18"/>
      <c r="AN166" s="18"/>
      <c r="AO166" s="227"/>
      <c r="AP166" s="212"/>
      <c r="AQ166" s="212"/>
      <c r="AR166" s="212"/>
      <c r="AS166" s="84"/>
      <c r="AT166" s="84"/>
      <c r="AU166" s="94"/>
      <c r="AV166" s="94"/>
      <c r="AW166" s="94"/>
      <c r="AX166" s="94"/>
      <c r="AY166" s="94"/>
      <c r="AZ166" s="94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</row>
    <row r="167" ht="15.75" customHeight="1">
      <c r="A167" s="18"/>
      <c r="B167" s="70" t="s">
        <v>263</v>
      </c>
      <c r="C167" s="18">
        <v>55.0</v>
      </c>
      <c r="D167" s="232">
        <v>17.34</v>
      </c>
      <c r="E167" s="232">
        <f t="shared" ref="E167:E169" si="1041">D167*$E$107+D167</f>
        <v>17.73015</v>
      </c>
      <c r="F167" s="232">
        <f>E167*$F$107+E167</f>
        <v>18.12907838</v>
      </c>
      <c r="G167" s="28"/>
      <c r="H167" s="235">
        <f t="shared" ref="H167:H193" si="1042">(E167-D167)/D167</f>
        <v>0.0225</v>
      </c>
      <c r="I167" s="235"/>
      <c r="J167" s="28"/>
      <c r="K167" s="28"/>
      <c r="L167" s="28"/>
      <c r="M167" s="28"/>
      <c r="N167" s="28"/>
      <c r="O167" s="28"/>
      <c r="P167" s="28"/>
      <c r="Q167" s="148"/>
      <c r="R167" s="28"/>
      <c r="S167" s="28"/>
      <c r="T167" s="28"/>
      <c r="U167" s="70"/>
      <c r="V167" s="70"/>
      <c r="W167" s="28"/>
      <c r="X167" s="149"/>
      <c r="Y167" s="77"/>
      <c r="Z167" s="77"/>
      <c r="AA167" s="36"/>
      <c r="AB167" s="36"/>
      <c r="AC167" s="36"/>
      <c r="AD167" s="74"/>
      <c r="AE167" s="28"/>
      <c r="AF167" s="28"/>
      <c r="AG167" s="28"/>
      <c r="AH167" s="28"/>
      <c r="AI167" s="28"/>
      <c r="AJ167" s="28"/>
      <c r="AK167" s="18"/>
      <c r="AL167" s="18"/>
      <c r="AM167" s="18"/>
      <c r="AN167" s="18"/>
      <c r="AO167" s="227"/>
      <c r="AP167" s="212"/>
      <c r="AQ167" s="212"/>
      <c r="AR167" s="212"/>
      <c r="AS167" s="84"/>
      <c r="AT167" s="84"/>
      <c r="AU167" s="94"/>
      <c r="AV167" s="94"/>
      <c r="AW167" s="94"/>
      <c r="AX167" s="94"/>
      <c r="AY167" s="94"/>
      <c r="AZ167" s="94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</row>
    <row r="168" ht="15.75" customHeight="1">
      <c r="A168" s="18"/>
      <c r="B168" s="70" t="s">
        <v>264</v>
      </c>
      <c r="C168" s="18">
        <v>56.0</v>
      </c>
      <c r="D168" s="232">
        <v>18.06</v>
      </c>
      <c r="E168" s="232">
        <f t="shared" si="1041"/>
        <v>18.46635</v>
      </c>
      <c r="F168" s="232">
        <f t="shared" ref="F168:F169" si="1043">E168*$F$107+E168+0.01</f>
        <v>18.89184288</v>
      </c>
      <c r="G168" s="28"/>
      <c r="H168" s="235">
        <f t="shared" si="1042"/>
        <v>0.0225</v>
      </c>
      <c r="I168" s="235"/>
      <c r="J168" s="28"/>
      <c r="K168" s="28"/>
      <c r="L168" s="28"/>
      <c r="M168" s="28"/>
      <c r="N168" s="28"/>
      <c r="O168" s="28"/>
      <c r="P168" s="28"/>
      <c r="Q168" s="148"/>
      <c r="R168" s="28"/>
      <c r="S168" s="28"/>
      <c r="T168" s="28"/>
      <c r="U168" s="70"/>
      <c r="V168" s="70"/>
      <c r="W168" s="28"/>
      <c r="X168" s="149"/>
      <c r="Y168" s="77"/>
      <c r="Z168" s="77"/>
      <c r="AA168" s="36"/>
      <c r="AB168" s="36"/>
      <c r="AC168" s="36"/>
      <c r="AD168" s="74"/>
      <c r="AE168" s="28"/>
      <c r="AF168" s="28"/>
      <c r="AG168" s="28"/>
      <c r="AH168" s="28"/>
      <c r="AI168" s="28"/>
      <c r="AJ168" s="28"/>
      <c r="AK168" s="18"/>
      <c r="AL168" s="18"/>
      <c r="AM168" s="18"/>
      <c r="AN168" s="18"/>
      <c r="AO168" s="227"/>
      <c r="AP168" s="212"/>
      <c r="AQ168" s="212"/>
      <c r="AR168" s="212"/>
      <c r="AS168" s="84"/>
      <c r="AT168" s="84"/>
      <c r="AU168" s="94"/>
      <c r="AV168" s="94"/>
      <c r="AW168" s="94"/>
      <c r="AX168" s="94"/>
      <c r="AY168" s="94"/>
      <c r="AZ168" s="94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</row>
    <row r="169" ht="15.75" customHeight="1">
      <c r="A169" s="18"/>
      <c r="B169" s="70" t="s">
        <v>154</v>
      </c>
      <c r="C169" s="18">
        <v>57.0</v>
      </c>
      <c r="D169" s="232">
        <v>18.06</v>
      </c>
      <c r="E169" s="232">
        <f t="shared" si="1041"/>
        <v>18.46635</v>
      </c>
      <c r="F169" s="232">
        <f t="shared" si="1043"/>
        <v>18.89184288</v>
      </c>
      <c r="G169" s="28"/>
      <c r="H169" s="235">
        <f t="shared" si="1042"/>
        <v>0.0225</v>
      </c>
      <c r="I169" s="235"/>
      <c r="J169" s="28"/>
      <c r="K169" s="28"/>
      <c r="L169" s="28"/>
      <c r="M169" s="28"/>
      <c r="N169" s="28"/>
      <c r="O169" s="28"/>
      <c r="P169" s="28"/>
      <c r="Q169" s="148"/>
      <c r="R169" s="28"/>
      <c r="S169" s="28"/>
      <c r="T169" s="28"/>
      <c r="U169" s="70"/>
      <c r="V169" s="70"/>
      <c r="W169" s="28"/>
      <c r="X169" s="149"/>
      <c r="Y169" s="77"/>
      <c r="Z169" s="77"/>
      <c r="AA169" s="36"/>
      <c r="AB169" s="36"/>
      <c r="AC169" s="36"/>
      <c r="AD169" s="74"/>
      <c r="AE169" s="28"/>
      <c r="AF169" s="28"/>
      <c r="AG169" s="28"/>
      <c r="AH169" s="28"/>
      <c r="AI169" s="28"/>
      <c r="AJ169" s="28"/>
      <c r="AK169" s="18"/>
      <c r="AL169" s="18"/>
      <c r="AM169" s="18"/>
      <c r="AN169" s="18"/>
      <c r="AO169" s="227"/>
      <c r="AP169" s="212"/>
      <c r="AQ169" s="212"/>
      <c r="AR169" s="212"/>
      <c r="AS169" s="84"/>
      <c r="AT169" s="84"/>
      <c r="AU169" s="94"/>
      <c r="AV169" s="94"/>
      <c r="AW169" s="94"/>
      <c r="AX169" s="94"/>
      <c r="AY169" s="94"/>
      <c r="AZ169" s="94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</row>
    <row r="170" ht="15.75" customHeight="1">
      <c r="A170" s="18"/>
      <c r="B170" s="70">
        <v>2.0</v>
      </c>
      <c r="C170" s="18">
        <v>58.0</v>
      </c>
      <c r="D170" s="232">
        <v>18.16</v>
      </c>
      <c r="E170" s="232">
        <f t="shared" ref="E170:E171" si="1044">D170*$E$107+D170-0.01</f>
        <v>18.5586</v>
      </c>
      <c r="F170" s="232">
        <f t="shared" ref="F170:F175" si="1045">E170*$F$107+E170</f>
        <v>18.9761685</v>
      </c>
      <c r="G170" s="28"/>
      <c r="H170" s="235">
        <f t="shared" si="1042"/>
        <v>0.02194933921</v>
      </c>
      <c r="I170" s="235"/>
      <c r="J170" s="28"/>
      <c r="K170" s="28"/>
      <c r="L170" s="28"/>
      <c r="M170" s="28"/>
      <c r="N170" s="28"/>
      <c r="O170" s="28"/>
      <c r="P170" s="28"/>
      <c r="Q170" s="148"/>
      <c r="R170" s="28"/>
      <c r="S170" s="28"/>
      <c r="T170" s="28"/>
      <c r="U170" s="70"/>
      <c r="V170" s="70"/>
      <c r="W170" s="28"/>
      <c r="X170" s="149"/>
      <c r="Y170" s="77"/>
      <c r="Z170" s="77"/>
      <c r="AA170" s="36"/>
      <c r="AB170" s="36"/>
      <c r="AC170" s="36"/>
      <c r="AD170" s="74"/>
      <c r="AE170" s="28"/>
      <c r="AF170" s="28"/>
      <c r="AG170" s="28"/>
      <c r="AH170" s="28"/>
      <c r="AI170" s="28"/>
      <c r="AJ170" s="28"/>
      <c r="AK170" s="18"/>
      <c r="AL170" s="18"/>
      <c r="AM170" s="18"/>
      <c r="AN170" s="18"/>
      <c r="AO170" s="227"/>
      <c r="AP170" s="212"/>
      <c r="AQ170" s="212"/>
      <c r="AR170" s="212"/>
      <c r="AS170" s="84"/>
      <c r="AT170" s="84"/>
      <c r="AU170" s="94"/>
      <c r="AV170" s="94"/>
      <c r="AW170" s="94"/>
      <c r="AX170" s="94"/>
      <c r="AY170" s="94"/>
      <c r="AZ170" s="94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</row>
    <row r="171" ht="15.75" customHeight="1">
      <c r="A171" s="18"/>
      <c r="B171" s="70">
        <v>3.0</v>
      </c>
      <c r="C171" s="18">
        <v>59.0</v>
      </c>
      <c r="D171" s="232">
        <v>18.16</v>
      </c>
      <c r="E171" s="232">
        <f t="shared" si="1044"/>
        <v>18.5586</v>
      </c>
      <c r="F171" s="232">
        <f t="shared" si="1045"/>
        <v>18.9761685</v>
      </c>
      <c r="G171" s="28"/>
      <c r="H171" s="235">
        <f t="shared" si="1042"/>
        <v>0.02194933921</v>
      </c>
      <c r="I171" s="235"/>
      <c r="J171" s="28"/>
      <c r="K171" s="28"/>
      <c r="L171" s="28"/>
      <c r="M171" s="28"/>
      <c r="N171" s="28"/>
      <c r="O171" s="28"/>
      <c r="P171" s="28"/>
      <c r="Q171" s="148"/>
      <c r="R171" s="28"/>
      <c r="S171" s="28"/>
      <c r="T171" s="28"/>
      <c r="U171" s="70"/>
      <c r="V171" s="70"/>
      <c r="W171" s="28"/>
      <c r="X171" s="149"/>
      <c r="Y171" s="77"/>
      <c r="Z171" s="77"/>
      <c r="AA171" s="36"/>
      <c r="AB171" s="36"/>
      <c r="AC171" s="36"/>
      <c r="AD171" s="74"/>
      <c r="AE171" s="28"/>
      <c r="AF171" s="28"/>
      <c r="AG171" s="28"/>
      <c r="AH171" s="28"/>
      <c r="AI171" s="28"/>
      <c r="AJ171" s="28"/>
      <c r="AK171" s="18"/>
      <c r="AL171" s="18"/>
      <c r="AM171" s="18"/>
      <c r="AN171" s="18"/>
      <c r="AO171" s="227"/>
      <c r="AP171" s="212"/>
      <c r="AQ171" s="212"/>
      <c r="AR171" s="212"/>
      <c r="AS171" s="84"/>
      <c r="AT171" s="84"/>
      <c r="AU171" s="94"/>
      <c r="AV171" s="94"/>
      <c r="AW171" s="94"/>
      <c r="AX171" s="94"/>
      <c r="AY171" s="94"/>
      <c r="AZ171" s="94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</row>
    <row r="172" ht="15.75" customHeight="1">
      <c r="A172" s="18"/>
      <c r="B172" s="70">
        <v>4.0</v>
      </c>
      <c r="C172" s="18">
        <v>60.0</v>
      </c>
      <c r="D172" s="232">
        <v>18.24</v>
      </c>
      <c r="E172" s="232">
        <f t="shared" ref="E172:E175" si="1046">D172*$E$107+D172</f>
        <v>18.6504</v>
      </c>
      <c r="F172" s="232">
        <f t="shared" si="1045"/>
        <v>19.070034</v>
      </c>
      <c r="G172" s="28"/>
      <c r="H172" s="235">
        <f t="shared" si="1042"/>
        <v>0.0225</v>
      </c>
      <c r="I172" s="235"/>
      <c r="J172" s="28"/>
      <c r="K172" s="28"/>
      <c r="L172" s="28"/>
      <c r="M172" s="28"/>
      <c r="N172" s="28"/>
      <c r="O172" s="28"/>
      <c r="P172" s="28"/>
      <c r="Q172" s="148"/>
      <c r="R172" s="28"/>
      <c r="S172" s="28"/>
      <c r="T172" s="28"/>
      <c r="U172" s="70"/>
      <c r="V172" s="70"/>
      <c r="W172" s="28"/>
      <c r="X172" s="149"/>
      <c r="Y172" s="77"/>
      <c r="Z172" s="77"/>
      <c r="AA172" s="36"/>
      <c r="AB172" s="36"/>
      <c r="AC172" s="36"/>
      <c r="AD172" s="74"/>
      <c r="AE172" s="28"/>
      <c r="AF172" s="28"/>
      <c r="AG172" s="28"/>
      <c r="AH172" s="28"/>
      <c r="AI172" s="28"/>
      <c r="AJ172" s="28"/>
      <c r="AK172" s="18"/>
      <c r="AL172" s="18"/>
      <c r="AM172" s="18"/>
      <c r="AN172" s="18"/>
      <c r="AO172" s="227"/>
      <c r="AP172" s="212"/>
      <c r="AQ172" s="212"/>
      <c r="AR172" s="212"/>
      <c r="AS172" s="84"/>
      <c r="AT172" s="84"/>
      <c r="AU172" s="94"/>
      <c r="AV172" s="94"/>
      <c r="AW172" s="94"/>
      <c r="AX172" s="94"/>
      <c r="AY172" s="94"/>
      <c r="AZ172" s="94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</row>
    <row r="173" ht="15.75" customHeight="1">
      <c r="A173" s="18"/>
      <c r="B173" s="70">
        <v>5.0</v>
      </c>
      <c r="C173" s="18">
        <v>61.0</v>
      </c>
      <c r="D173" s="232">
        <v>18.24</v>
      </c>
      <c r="E173" s="232">
        <f t="shared" si="1046"/>
        <v>18.6504</v>
      </c>
      <c r="F173" s="232">
        <f t="shared" si="1045"/>
        <v>19.070034</v>
      </c>
      <c r="G173" s="28"/>
      <c r="H173" s="235">
        <f t="shared" si="1042"/>
        <v>0.0225</v>
      </c>
      <c r="I173" s="235"/>
      <c r="J173" s="28"/>
      <c r="K173" s="28"/>
      <c r="L173" s="28"/>
      <c r="M173" s="28"/>
      <c r="N173" s="28"/>
      <c r="O173" s="28"/>
      <c r="P173" s="28"/>
      <c r="Q173" s="148"/>
      <c r="R173" s="28"/>
      <c r="S173" s="28"/>
      <c r="T173" s="28"/>
      <c r="U173" s="70"/>
      <c r="V173" s="70"/>
      <c r="W173" s="28"/>
      <c r="X173" s="149"/>
      <c r="Y173" s="77"/>
      <c r="Z173" s="77"/>
      <c r="AA173" s="36"/>
      <c r="AB173" s="36"/>
      <c r="AC173" s="36"/>
      <c r="AD173" s="74"/>
      <c r="AE173" s="28"/>
      <c r="AF173" s="28"/>
      <c r="AG173" s="28"/>
      <c r="AH173" s="28"/>
      <c r="AI173" s="28"/>
      <c r="AJ173" s="28"/>
      <c r="AK173" s="18"/>
      <c r="AL173" s="18"/>
      <c r="AM173" s="18"/>
      <c r="AN173" s="18"/>
      <c r="AO173" s="227"/>
      <c r="AP173" s="212"/>
      <c r="AQ173" s="212"/>
      <c r="AR173" s="212"/>
      <c r="AS173" s="84"/>
      <c r="AT173" s="84"/>
      <c r="AU173" s="94"/>
      <c r="AV173" s="94"/>
      <c r="AW173" s="94"/>
      <c r="AX173" s="94"/>
      <c r="AY173" s="94"/>
      <c r="AZ173" s="94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</row>
    <row r="174" ht="15.75" customHeight="1">
      <c r="A174" s="18"/>
      <c r="B174" s="70">
        <v>6.0</v>
      </c>
      <c r="C174" s="18">
        <v>62.0</v>
      </c>
      <c r="D174" s="232">
        <v>18.32</v>
      </c>
      <c r="E174" s="232">
        <f t="shared" si="1046"/>
        <v>18.7322</v>
      </c>
      <c r="F174" s="232">
        <f t="shared" si="1045"/>
        <v>19.1536745</v>
      </c>
      <c r="G174" s="28"/>
      <c r="H174" s="235">
        <f t="shared" si="1042"/>
        <v>0.0225</v>
      </c>
      <c r="I174" s="235"/>
      <c r="J174" s="28"/>
      <c r="K174" s="28"/>
      <c r="L174" s="28"/>
      <c r="M174" s="28"/>
      <c r="N174" s="28"/>
      <c r="O174" s="28"/>
      <c r="P174" s="28"/>
      <c r="Q174" s="148"/>
      <c r="R174" s="28"/>
      <c r="S174" s="28"/>
      <c r="T174" s="28"/>
      <c r="U174" s="70"/>
      <c r="V174" s="70"/>
      <c r="W174" s="28"/>
      <c r="X174" s="149"/>
      <c r="Y174" s="77"/>
      <c r="Z174" s="77"/>
      <c r="AA174" s="36"/>
      <c r="AB174" s="36"/>
      <c r="AC174" s="36"/>
      <c r="AD174" s="74"/>
      <c r="AE174" s="28"/>
      <c r="AF174" s="28"/>
      <c r="AG174" s="28"/>
      <c r="AH174" s="28"/>
      <c r="AI174" s="28"/>
      <c r="AJ174" s="28"/>
      <c r="AK174" s="18"/>
      <c r="AL174" s="18"/>
      <c r="AM174" s="18"/>
      <c r="AN174" s="18"/>
      <c r="AO174" s="227"/>
      <c r="AP174" s="212"/>
      <c r="AQ174" s="212"/>
      <c r="AR174" s="212"/>
      <c r="AS174" s="84"/>
      <c r="AT174" s="84"/>
      <c r="AU174" s="94"/>
      <c r="AV174" s="94"/>
      <c r="AW174" s="94"/>
      <c r="AX174" s="94"/>
      <c r="AY174" s="94"/>
      <c r="AZ174" s="94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</row>
    <row r="175" ht="15.75" customHeight="1">
      <c r="A175" s="18"/>
      <c r="B175" s="70">
        <v>7.0</v>
      </c>
      <c r="C175" s="18">
        <v>63.0</v>
      </c>
      <c r="D175" s="232">
        <v>18.32</v>
      </c>
      <c r="E175" s="232">
        <f t="shared" si="1046"/>
        <v>18.7322</v>
      </c>
      <c r="F175" s="232">
        <f t="shared" si="1045"/>
        <v>19.1536745</v>
      </c>
      <c r="G175" s="28"/>
      <c r="H175" s="235">
        <f t="shared" si="1042"/>
        <v>0.0225</v>
      </c>
      <c r="I175" s="235"/>
      <c r="J175" s="28"/>
      <c r="K175" s="28"/>
      <c r="L175" s="28"/>
      <c r="M175" s="28"/>
      <c r="N175" s="28"/>
      <c r="O175" s="28"/>
      <c r="P175" s="28"/>
      <c r="Q175" s="148"/>
      <c r="R175" s="28"/>
      <c r="S175" s="28"/>
      <c r="T175" s="28"/>
      <c r="U175" s="70"/>
      <c r="V175" s="70"/>
      <c r="W175" s="28"/>
      <c r="X175" s="149"/>
      <c r="Y175" s="77"/>
      <c r="Z175" s="77"/>
      <c r="AA175" s="36"/>
      <c r="AB175" s="36"/>
      <c r="AC175" s="36"/>
      <c r="AD175" s="74"/>
      <c r="AE175" s="28"/>
      <c r="AF175" s="28"/>
      <c r="AG175" s="28"/>
      <c r="AH175" s="28"/>
      <c r="AI175" s="28"/>
      <c r="AJ175" s="28"/>
      <c r="AK175" s="18"/>
      <c r="AL175" s="18"/>
      <c r="AM175" s="18"/>
      <c r="AN175" s="18"/>
      <c r="AO175" s="227"/>
      <c r="AP175" s="212"/>
      <c r="AQ175" s="212"/>
      <c r="AR175" s="212"/>
      <c r="AS175" s="84"/>
      <c r="AT175" s="84"/>
      <c r="AU175" s="94"/>
      <c r="AV175" s="94"/>
      <c r="AW175" s="94"/>
      <c r="AX175" s="94"/>
      <c r="AY175" s="94"/>
      <c r="AZ175" s="94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</row>
    <row r="176" ht="15.75" customHeight="1">
      <c r="A176" s="18"/>
      <c r="B176" s="70">
        <v>8.0</v>
      </c>
      <c r="C176" s="18">
        <v>64.0</v>
      </c>
      <c r="D176" s="232">
        <v>18.41</v>
      </c>
      <c r="E176" s="232">
        <f t="shared" ref="E176:E177" si="1047">D176*$E$107+D176+0.01</f>
        <v>18.834225</v>
      </c>
      <c r="F176" s="232">
        <f t="shared" ref="F176:F177" si="1048">E176*$F$107+E176-0.01</f>
        <v>19.24799506</v>
      </c>
      <c r="G176" s="28"/>
      <c r="H176" s="235">
        <f t="shared" si="1042"/>
        <v>0.02304318305</v>
      </c>
      <c r="I176" s="235"/>
      <c r="J176" s="28"/>
      <c r="K176" s="28"/>
      <c r="L176" s="28"/>
      <c r="M176" s="28"/>
      <c r="N176" s="28"/>
      <c r="O176" s="28"/>
      <c r="P176" s="28"/>
      <c r="Q176" s="148"/>
      <c r="R176" s="28"/>
      <c r="S176" s="28"/>
      <c r="T176" s="28"/>
      <c r="U176" s="70"/>
      <c r="V176" s="70"/>
      <c r="W176" s="28"/>
      <c r="X176" s="149"/>
      <c r="Y176" s="77"/>
      <c r="Z176" s="77"/>
      <c r="AA176" s="36"/>
      <c r="AB176" s="36"/>
      <c r="AC176" s="36"/>
      <c r="AD176" s="74"/>
      <c r="AE176" s="28"/>
      <c r="AF176" s="28"/>
      <c r="AG176" s="28"/>
      <c r="AH176" s="28"/>
      <c r="AI176" s="28"/>
      <c r="AJ176" s="28"/>
      <c r="AK176" s="18"/>
      <c r="AL176" s="18"/>
      <c r="AM176" s="18"/>
      <c r="AN176" s="18"/>
      <c r="AO176" s="227"/>
      <c r="AP176" s="212"/>
      <c r="AQ176" s="212"/>
      <c r="AR176" s="212"/>
      <c r="AS176" s="84"/>
      <c r="AT176" s="84"/>
      <c r="AU176" s="94"/>
      <c r="AV176" s="94"/>
      <c r="AW176" s="94"/>
      <c r="AX176" s="94"/>
      <c r="AY176" s="94"/>
      <c r="AZ176" s="94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</row>
    <row r="177" ht="15.75" customHeight="1">
      <c r="A177" s="18"/>
      <c r="B177" s="70">
        <v>9.0</v>
      </c>
      <c r="C177" s="18">
        <v>65.0</v>
      </c>
      <c r="D177" s="232">
        <v>18.41</v>
      </c>
      <c r="E177" s="232">
        <f t="shared" si="1047"/>
        <v>18.834225</v>
      </c>
      <c r="F177" s="232">
        <f t="shared" si="1048"/>
        <v>19.24799506</v>
      </c>
      <c r="G177" s="28"/>
      <c r="H177" s="235">
        <f t="shared" si="1042"/>
        <v>0.02304318305</v>
      </c>
      <c r="I177" s="235"/>
      <c r="J177" s="28"/>
      <c r="K177" s="28"/>
      <c r="L177" s="28"/>
      <c r="M177" s="28"/>
      <c r="N177" s="28"/>
      <c r="O177" s="28"/>
      <c r="P177" s="28"/>
      <c r="Q177" s="148"/>
      <c r="R177" s="28"/>
      <c r="S177" s="28"/>
      <c r="T177" s="28"/>
      <c r="U177" s="70"/>
      <c r="V177" s="70"/>
      <c r="W177" s="28"/>
      <c r="X177" s="149"/>
      <c r="Y177" s="77"/>
      <c r="Z177" s="77"/>
      <c r="AA177" s="36"/>
      <c r="AB177" s="36"/>
      <c r="AC177" s="36"/>
      <c r="AD177" s="74"/>
      <c r="AE177" s="28"/>
      <c r="AF177" s="28"/>
      <c r="AG177" s="28"/>
      <c r="AH177" s="28"/>
      <c r="AI177" s="28"/>
      <c r="AJ177" s="28"/>
      <c r="AK177" s="18"/>
      <c r="AL177" s="18"/>
      <c r="AM177" s="18"/>
      <c r="AN177" s="18"/>
      <c r="AO177" s="227"/>
      <c r="AP177" s="212"/>
      <c r="AQ177" s="212"/>
      <c r="AR177" s="212"/>
      <c r="AS177" s="84"/>
      <c r="AT177" s="84"/>
      <c r="AU177" s="94"/>
      <c r="AV177" s="94"/>
      <c r="AW177" s="94"/>
      <c r="AX177" s="94"/>
      <c r="AY177" s="94"/>
      <c r="AZ177" s="94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</row>
    <row r="178" ht="15.75" customHeight="1">
      <c r="A178" s="18"/>
      <c r="B178" s="70">
        <v>10.0</v>
      </c>
      <c r="C178" s="18">
        <v>66.0</v>
      </c>
      <c r="D178" s="232">
        <v>18.5</v>
      </c>
      <c r="E178" s="232">
        <f t="shared" ref="E178:E193" si="1049">D178*$E$107+D178</f>
        <v>18.91625</v>
      </c>
      <c r="F178" s="232">
        <f t="shared" ref="F178:F181" si="1050">E178*$F$107+E178</f>
        <v>19.34186563</v>
      </c>
      <c r="G178" s="28"/>
      <c r="H178" s="235">
        <f t="shared" si="1042"/>
        <v>0.0225</v>
      </c>
      <c r="I178" s="235"/>
      <c r="J178" s="28"/>
      <c r="K178" s="28"/>
      <c r="L178" s="28"/>
      <c r="M178" s="28"/>
      <c r="N178" s="28"/>
      <c r="O178" s="28"/>
      <c r="P178" s="28"/>
      <c r="Q178" s="148"/>
      <c r="R178" s="28"/>
      <c r="S178" s="28"/>
      <c r="T178" s="28"/>
      <c r="U178" s="70"/>
      <c r="V178" s="70"/>
      <c r="W178" s="28"/>
      <c r="X178" s="149"/>
      <c r="Y178" s="77"/>
      <c r="Z178" s="77"/>
      <c r="AA178" s="36"/>
      <c r="AB178" s="36"/>
      <c r="AC178" s="36"/>
      <c r="AD178" s="74"/>
      <c r="AE178" s="28"/>
      <c r="AF178" s="28"/>
      <c r="AG178" s="28"/>
      <c r="AH178" s="28"/>
      <c r="AI178" s="28"/>
      <c r="AJ178" s="28"/>
      <c r="AK178" s="18"/>
      <c r="AL178" s="18"/>
      <c r="AM178" s="18"/>
      <c r="AN178" s="18"/>
      <c r="AO178" s="227"/>
      <c r="AP178" s="212"/>
      <c r="AQ178" s="212"/>
      <c r="AR178" s="212"/>
      <c r="AS178" s="84"/>
      <c r="AT178" s="84"/>
      <c r="AU178" s="94"/>
      <c r="AV178" s="94"/>
      <c r="AW178" s="94"/>
      <c r="AX178" s="94"/>
      <c r="AY178" s="94"/>
      <c r="AZ178" s="94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</row>
    <row r="179" ht="15.75" customHeight="1">
      <c r="A179" s="18"/>
      <c r="B179" s="70">
        <v>11.0</v>
      </c>
      <c r="C179" s="18">
        <v>67.0</v>
      </c>
      <c r="D179" s="232">
        <v>18.5</v>
      </c>
      <c r="E179" s="232">
        <f t="shared" si="1049"/>
        <v>18.91625</v>
      </c>
      <c r="F179" s="232">
        <f t="shared" si="1050"/>
        <v>19.34186563</v>
      </c>
      <c r="G179" s="28"/>
      <c r="H179" s="235">
        <f t="shared" si="1042"/>
        <v>0.0225</v>
      </c>
      <c r="I179" s="235"/>
      <c r="J179" s="28"/>
      <c r="K179" s="28"/>
      <c r="L179" s="28"/>
      <c r="M179" s="28"/>
      <c r="N179" s="28"/>
      <c r="O179" s="28"/>
      <c r="P179" s="28"/>
      <c r="Q179" s="148"/>
      <c r="R179" s="28"/>
      <c r="S179" s="28"/>
      <c r="T179" s="28"/>
      <c r="U179" s="70"/>
      <c r="V179" s="70"/>
      <c r="W179" s="28"/>
      <c r="X179" s="149"/>
      <c r="Y179" s="77"/>
      <c r="Z179" s="77"/>
      <c r="AA179" s="36"/>
      <c r="AB179" s="36"/>
      <c r="AC179" s="36"/>
      <c r="AD179" s="74"/>
      <c r="AE179" s="28"/>
      <c r="AF179" s="28"/>
      <c r="AG179" s="28"/>
      <c r="AH179" s="28"/>
      <c r="AI179" s="28"/>
      <c r="AJ179" s="28"/>
      <c r="AK179" s="18"/>
      <c r="AL179" s="18"/>
      <c r="AM179" s="18"/>
      <c r="AN179" s="18"/>
      <c r="AO179" s="227"/>
      <c r="AP179" s="212"/>
      <c r="AQ179" s="212"/>
      <c r="AR179" s="212"/>
      <c r="AS179" s="84"/>
      <c r="AT179" s="84"/>
      <c r="AU179" s="94"/>
      <c r="AV179" s="94"/>
      <c r="AW179" s="94"/>
      <c r="AX179" s="94"/>
      <c r="AY179" s="94"/>
      <c r="AZ179" s="94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</row>
    <row r="180" ht="15.75" customHeight="1">
      <c r="A180" s="18"/>
      <c r="B180" s="70">
        <v>12.0</v>
      </c>
      <c r="C180" s="149">
        <v>68.0</v>
      </c>
      <c r="D180" s="232">
        <v>18.6</v>
      </c>
      <c r="E180" s="232">
        <f t="shared" si="1049"/>
        <v>19.0185</v>
      </c>
      <c r="F180" s="232">
        <f t="shared" si="1050"/>
        <v>19.44641625</v>
      </c>
      <c r="G180" s="28"/>
      <c r="H180" s="235">
        <f t="shared" si="1042"/>
        <v>0.0225</v>
      </c>
      <c r="I180" s="235"/>
      <c r="J180" s="28"/>
      <c r="K180" s="28"/>
      <c r="L180" s="28"/>
      <c r="M180" s="28"/>
      <c r="N180" s="28"/>
      <c r="O180" s="28"/>
      <c r="P180" s="28"/>
      <c r="Q180" s="148"/>
      <c r="R180" s="28"/>
      <c r="S180" s="28"/>
      <c r="T180" s="28"/>
      <c r="U180" s="70"/>
      <c r="V180" s="70"/>
      <c r="W180" s="28"/>
      <c r="X180" s="149"/>
      <c r="Y180" s="77"/>
      <c r="Z180" s="77"/>
      <c r="AA180" s="36"/>
      <c r="AB180" s="36"/>
      <c r="AC180" s="36"/>
      <c r="AD180" s="74"/>
      <c r="AE180" s="28"/>
      <c r="AF180" s="28"/>
      <c r="AG180" s="28"/>
      <c r="AH180" s="28"/>
      <c r="AI180" s="28"/>
      <c r="AJ180" s="28"/>
      <c r="AK180" s="18"/>
      <c r="AL180" s="18"/>
      <c r="AM180" s="18"/>
      <c r="AN180" s="18"/>
      <c r="AO180" s="227"/>
      <c r="AP180" s="212"/>
      <c r="AQ180" s="212"/>
      <c r="AR180" s="212"/>
      <c r="AS180" s="84"/>
      <c r="AT180" s="84"/>
      <c r="AU180" s="94"/>
      <c r="AV180" s="94"/>
      <c r="AW180" s="94"/>
      <c r="AX180" s="94"/>
      <c r="AY180" s="94"/>
      <c r="AZ180" s="94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</row>
    <row r="181" ht="15.75" customHeight="1">
      <c r="A181" s="18"/>
      <c r="B181" s="70">
        <v>13.0</v>
      </c>
      <c r="C181" s="18">
        <v>69.0</v>
      </c>
      <c r="D181" s="232">
        <v>18.6</v>
      </c>
      <c r="E181" s="232">
        <f t="shared" si="1049"/>
        <v>19.0185</v>
      </c>
      <c r="F181" s="232">
        <f t="shared" si="1050"/>
        <v>19.44641625</v>
      </c>
      <c r="G181" s="28"/>
      <c r="H181" s="235">
        <f t="shared" si="1042"/>
        <v>0.0225</v>
      </c>
      <c r="I181" s="235"/>
      <c r="J181" s="28"/>
      <c r="K181" s="28"/>
      <c r="L181" s="28"/>
      <c r="M181" s="28"/>
      <c r="N181" s="28"/>
      <c r="O181" s="28"/>
      <c r="P181" s="28"/>
      <c r="Q181" s="148"/>
      <c r="R181" s="28"/>
      <c r="S181" s="28"/>
      <c r="T181" s="28"/>
      <c r="U181" s="70"/>
      <c r="V181" s="70"/>
      <c r="W181" s="28"/>
      <c r="X181" s="149"/>
      <c r="Y181" s="77"/>
      <c r="Z181" s="77"/>
      <c r="AA181" s="36"/>
      <c r="AB181" s="36"/>
      <c r="AC181" s="36"/>
      <c r="AD181" s="74"/>
      <c r="AE181" s="28"/>
      <c r="AF181" s="28"/>
      <c r="AG181" s="28"/>
      <c r="AH181" s="28"/>
      <c r="AI181" s="28"/>
      <c r="AJ181" s="28"/>
      <c r="AK181" s="18"/>
      <c r="AL181" s="18"/>
      <c r="AM181" s="18"/>
      <c r="AN181" s="18"/>
      <c r="AO181" s="227"/>
      <c r="AP181" s="212"/>
      <c r="AQ181" s="212"/>
      <c r="AR181" s="212"/>
      <c r="AS181" s="84"/>
      <c r="AT181" s="84"/>
      <c r="AU181" s="94"/>
      <c r="AV181" s="94"/>
      <c r="AW181" s="94"/>
      <c r="AX181" s="94"/>
      <c r="AY181" s="94"/>
      <c r="AZ181" s="94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</row>
    <row r="182" ht="15.75" customHeight="1">
      <c r="A182" s="18"/>
      <c r="B182" s="70">
        <v>14.0</v>
      </c>
      <c r="C182" s="149">
        <v>70.0</v>
      </c>
      <c r="D182" s="232">
        <v>18.79</v>
      </c>
      <c r="E182" s="232">
        <f t="shared" si="1049"/>
        <v>19.212775</v>
      </c>
      <c r="F182" s="232">
        <f t="shared" ref="F182:F183" si="1051">E182*$F$107+E182-0.01</f>
        <v>19.63506244</v>
      </c>
      <c r="G182" s="28"/>
      <c r="H182" s="235">
        <f t="shared" si="1042"/>
        <v>0.0225</v>
      </c>
      <c r="I182" s="235"/>
      <c r="J182" s="28"/>
      <c r="K182" s="28"/>
      <c r="L182" s="28"/>
      <c r="M182" s="28"/>
      <c r="N182" s="28"/>
      <c r="O182" s="28"/>
      <c r="P182" s="28"/>
      <c r="Q182" s="148"/>
      <c r="R182" s="28"/>
      <c r="S182" s="28"/>
      <c r="T182" s="28"/>
      <c r="U182" s="70"/>
      <c r="V182" s="70"/>
      <c r="W182" s="28"/>
      <c r="X182" s="149"/>
      <c r="Y182" s="77"/>
      <c r="Z182" s="77"/>
      <c r="AA182" s="36"/>
      <c r="AB182" s="36"/>
      <c r="AC182" s="36"/>
      <c r="AD182" s="74"/>
      <c r="AE182" s="28"/>
      <c r="AF182" s="28"/>
      <c r="AG182" s="28"/>
      <c r="AH182" s="28"/>
      <c r="AI182" s="28"/>
      <c r="AJ182" s="28"/>
      <c r="AK182" s="18"/>
      <c r="AL182" s="18"/>
      <c r="AM182" s="18"/>
      <c r="AN182" s="18"/>
      <c r="AO182" s="227"/>
      <c r="AP182" s="212"/>
      <c r="AQ182" s="212"/>
      <c r="AR182" s="212"/>
      <c r="AS182" s="84"/>
      <c r="AT182" s="84"/>
      <c r="AU182" s="94"/>
      <c r="AV182" s="94"/>
      <c r="AW182" s="94"/>
      <c r="AX182" s="94"/>
      <c r="AY182" s="94"/>
      <c r="AZ182" s="94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</row>
    <row r="183" ht="15.75" customHeight="1">
      <c r="A183" s="18"/>
      <c r="B183" s="70">
        <v>15.0</v>
      </c>
      <c r="C183" s="149">
        <v>71.0</v>
      </c>
      <c r="D183" s="232">
        <v>18.79</v>
      </c>
      <c r="E183" s="232">
        <f t="shared" si="1049"/>
        <v>19.212775</v>
      </c>
      <c r="F183" s="232">
        <f t="shared" si="1051"/>
        <v>19.63506244</v>
      </c>
      <c r="G183" s="28"/>
      <c r="H183" s="235">
        <f t="shared" si="1042"/>
        <v>0.0225</v>
      </c>
      <c r="I183" s="235"/>
      <c r="J183" s="28"/>
      <c r="K183" s="28"/>
      <c r="L183" s="28"/>
      <c r="M183" s="28"/>
      <c r="N183" s="28"/>
      <c r="O183" s="28"/>
      <c r="P183" s="28"/>
      <c r="Q183" s="148"/>
      <c r="R183" s="28"/>
      <c r="S183" s="28"/>
      <c r="T183" s="28"/>
      <c r="U183" s="70"/>
      <c r="V183" s="70"/>
      <c r="W183" s="28"/>
      <c r="X183" s="149"/>
      <c r="Y183" s="77"/>
      <c r="Z183" s="77"/>
      <c r="AA183" s="36"/>
      <c r="AB183" s="36"/>
      <c r="AC183" s="36"/>
      <c r="AD183" s="74"/>
      <c r="AE183" s="28"/>
      <c r="AF183" s="28"/>
      <c r="AG183" s="28"/>
      <c r="AH183" s="28"/>
      <c r="AI183" s="28"/>
      <c r="AJ183" s="28"/>
      <c r="AK183" s="18"/>
      <c r="AL183" s="18"/>
      <c r="AM183" s="18"/>
      <c r="AN183" s="18"/>
      <c r="AO183" s="227"/>
      <c r="AP183" s="212"/>
      <c r="AQ183" s="212"/>
      <c r="AR183" s="212"/>
      <c r="AS183" s="84"/>
      <c r="AT183" s="84"/>
      <c r="AU183" s="94"/>
      <c r="AV183" s="94"/>
      <c r="AW183" s="94"/>
      <c r="AX183" s="94"/>
      <c r="AY183" s="94"/>
      <c r="AZ183" s="94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</row>
    <row r="184" ht="15.75" customHeight="1">
      <c r="A184" s="18"/>
      <c r="B184" s="70">
        <v>16.0</v>
      </c>
      <c r="C184" s="149">
        <v>72.0</v>
      </c>
      <c r="D184" s="232">
        <v>18.97</v>
      </c>
      <c r="E184" s="232">
        <f t="shared" si="1049"/>
        <v>19.396825</v>
      </c>
      <c r="F184" s="232">
        <f t="shared" ref="F184:F185" si="1052">E184*$F$107+E184+0.01</f>
        <v>19.84325356</v>
      </c>
      <c r="G184" s="28"/>
      <c r="H184" s="235">
        <f t="shared" si="1042"/>
        <v>0.0225</v>
      </c>
      <c r="I184" s="235"/>
      <c r="J184" s="28"/>
      <c r="K184" s="28"/>
      <c r="L184" s="28"/>
      <c r="M184" s="28"/>
      <c r="N184" s="28"/>
      <c r="O184" s="28"/>
      <c r="P184" s="28"/>
      <c r="Q184" s="148"/>
      <c r="R184" s="28"/>
      <c r="S184" s="28"/>
      <c r="T184" s="28"/>
      <c r="U184" s="28"/>
      <c r="V184" s="70"/>
      <c r="W184" s="70"/>
      <c r="X184" s="149"/>
      <c r="Y184" s="28"/>
      <c r="Z184" s="28"/>
      <c r="AA184" s="77"/>
      <c r="AB184" s="77"/>
      <c r="AC184" s="28"/>
      <c r="AD184" s="74"/>
      <c r="AE184" s="36"/>
      <c r="AF184" s="28"/>
      <c r="AG184" s="28"/>
      <c r="AH184" s="28"/>
      <c r="AI184" s="28"/>
      <c r="AJ184" s="28"/>
      <c r="AK184" s="28"/>
      <c r="AL184" s="18"/>
      <c r="AM184" s="18"/>
      <c r="AN184" s="18"/>
      <c r="AO184" s="227"/>
      <c r="AP184" s="212"/>
      <c r="AQ184" s="212"/>
      <c r="AR184" s="212"/>
      <c r="AS184" s="84"/>
      <c r="AT184" s="84"/>
      <c r="AU184" s="85"/>
      <c r="AV184" s="94"/>
      <c r="AW184" s="94"/>
      <c r="AX184" s="94"/>
      <c r="AY184" s="94"/>
      <c r="AZ184" s="94"/>
      <c r="BA184" s="94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</row>
    <row r="185" ht="15.75" customHeight="1">
      <c r="A185" s="18"/>
      <c r="B185" s="70">
        <v>17.0</v>
      </c>
      <c r="C185" s="149">
        <v>73.0</v>
      </c>
      <c r="D185" s="232">
        <v>18.97</v>
      </c>
      <c r="E185" s="232">
        <f t="shared" si="1049"/>
        <v>19.396825</v>
      </c>
      <c r="F185" s="232">
        <f t="shared" si="1052"/>
        <v>19.84325356</v>
      </c>
      <c r="G185" s="28"/>
      <c r="H185" s="235">
        <f t="shared" si="1042"/>
        <v>0.0225</v>
      </c>
      <c r="I185" s="235"/>
      <c r="J185" s="28"/>
      <c r="K185" s="28"/>
      <c r="L185" s="28"/>
      <c r="M185" s="28"/>
      <c r="N185" s="28"/>
      <c r="O185" s="28"/>
      <c r="P185" s="28"/>
      <c r="Q185" s="29"/>
      <c r="R185" s="28"/>
      <c r="S185" s="28"/>
      <c r="T185" s="28"/>
      <c r="U185" s="28"/>
      <c r="V185" s="70"/>
      <c r="W185" s="70"/>
      <c r="X185" s="149"/>
      <c r="Y185" s="28"/>
      <c r="Z185" s="28"/>
      <c r="AA185" s="77"/>
      <c r="AB185" s="77"/>
      <c r="AC185" s="28"/>
      <c r="AD185" s="74"/>
      <c r="AE185" s="36"/>
      <c r="AF185" s="28"/>
      <c r="AG185" s="28"/>
      <c r="AH185" s="28"/>
      <c r="AI185" s="28"/>
      <c r="AJ185" s="28"/>
      <c r="AK185" s="28"/>
      <c r="AL185" s="18"/>
      <c r="AM185" s="18"/>
      <c r="AN185" s="18"/>
      <c r="AO185" s="227"/>
      <c r="AP185" s="212"/>
      <c r="AQ185" s="212"/>
      <c r="AR185" s="212"/>
      <c r="AS185" s="84"/>
      <c r="AT185" s="84"/>
      <c r="AU185" s="85"/>
      <c r="AV185" s="94"/>
      <c r="AW185" s="94"/>
      <c r="AX185" s="94"/>
      <c r="AY185" s="94"/>
      <c r="AZ185" s="94"/>
      <c r="BA185" s="94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</row>
    <row r="186" ht="15.75" customHeight="1">
      <c r="A186" s="18"/>
      <c r="B186" s="70">
        <v>18.0</v>
      </c>
      <c r="C186" s="149">
        <v>74.0</v>
      </c>
      <c r="D186" s="232">
        <v>19.17</v>
      </c>
      <c r="E186" s="232">
        <f t="shared" si="1049"/>
        <v>19.601325</v>
      </c>
      <c r="F186" s="232">
        <f t="shared" ref="F186:F193" si="1053">E186*$F$107+E186</f>
        <v>20.04235481</v>
      </c>
      <c r="G186" s="28"/>
      <c r="H186" s="235">
        <f t="shared" si="1042"/>
        <v>0.0225</v>
      </c>
      <c r="I186" s="235"/>
      <c r="J186" s="28"/>
      <c r="K186" s="28"/>
      <c r="L186" s="28"/>
      <c r="M186" s="28"/>
      <c r="N186" s="28"/>
      <c r="O186" s="28"/>
      <c r="P186" s="28"/>
      <c r="Q186" s="29"/>
      <c r="R186" s="28"/>
      <c r="S186" s="28"/>
      <c r="T186" s="28"/>
      <c r="U186" s="70"/>
      <c r="V186" s="70"/>
      <c r="W186" s="28"/>
      <c r="X186" s="149"/>
      <c r="Y186" s="77"/>
      <c r="Z186" s="77"/>
      <c r="AA186" s="36"/>
      <c r="AB186" s="36"/>
      <c r="AC186" s="36"/>
      <c r="AD186" s="74"/>
      <c r="AE186" s="28"/>
      <c r="AF186" s="28"/>
      <c r="AG186" s="28"/>
      <c r="AH186" s="28"/>
      <c r="AI186" s="28"/>
      <c r="AJ186" s="28"/>
      <c r="AK186" s="18"/>
      <c r="AL186" s="18"/>
      <c r="AM186" s="18"/>
      <c r="AN186" s="18"/>
      <c r="AO186" s="227"/>
      <c r="AP186" s="212"/>
      <c r="AQ186" s="212"/>
      <c r="AR186" s="212"/>
      <c r="AS186" s="84"/>
      <c r="AT186" s="84"/>
      <c r="AU186" s="94"/>
      <c r="AV186" s="94"/>
      <c r="AW186" s="94"/>
      <c r="AX186" s="94"/>
      <c r="AY186" s="94"/>
      <c r="AZ186" s="94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</row>
    <row r="187" ht="15.75" customHeight="1">
      <c r="A187" s="18"/>
      <c r="B187" s="70">
        <v>19.0</v>
      </c>
      <c r="C187" s="18">
        <v>75.0</v>
      </c>
      <c r="D187" s="232">
        <v>19.17</v>
      </c>
      <c r="E187" s="232">
        <f t="shared" si="1049"/>
        <v>19.601325</v>
      </c>
      <c r="F187" s="232">
        <f t="shared" si="1053"/>
        <v>20.04235481</v>
      </c>
      <c r="G187" s="28"/>
      <c r="H187" s="235">
        <f t="shared" si="1042"/>
        <v>0.0225</v>
      </c>
      <c r="I187" s="235"/>
      <c r="J187" s="28"/>
      <c r="K187" s="28"/>
      <c r="L187" s="28"/>
      <c r="M187" s="28"/>
      <c r="N187" s="28"/>
      <c r="O187" s="28"/>
      <c r="P187" s="28"/>
      <c r="Q187" s="148"/>
      <c r="R187" s="28"/>
      <c r="S187" s="28"/>
      <c r="T187" s="28"/>
      <c r="U187" s="70"/>
      <c r="V187" s="70"/>
      <c r="W187" s="28"/>
      <c r="X187" s="149"/>
      <c r="Y187" s="77"/>
      <c r="Z187" s="77"/>
      <c r="AA187" s="36"/>
      <c r="AB187" s="36"/>
      <c r="AC187" s="36"/>
      <c r="AD187" s="74"/>
      <c r="AE187" s="28"/>
      <c r="AF187" s="28"/>
      <c r="AG187" s="28"/>
      <c r="AH187" s="28"/>
      <c r="AI187" s="28"/>
      <c r="AJ187" s="28"/>
      <c r="AK187" s="18"/>
      <c r="AL187" s="18"/>
      <c r="AM187" s="18"/>
      <c r="AN187" s="18"/>
      <c r="AO187" s="227"/>
      <c r="AP187" s="212"/>
      <c r="AQ187" s="212"/>
      <c r="AR187" s="212"/>
      <c r="AS187" s="84"/>
      <c r="AT187" s="84"/>
      <c r="AU187" s="94"/>
      <c r="AV187" s="94"/>
      <c r="AW187" s="94"/>
      <c r="AX187" s="94"/>
      <c r="AY187" s="94"/>
      <c r="AZ187" s="94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</row>
    <row r="188" ht="15.75" customHeight="1">
      <c r="A188" s="18"/>
      <c r="B188" s="70">
        <v>20.0</v>
      </c>
      <c r="C188" s="18">
        <v>76.0</v>
      </c>
      <c r="D188" s="232">
        <v>19.36</v>
      </c>
      <c r="E188" s="232">
        <f t="shared" si="1049"/>
        <v>19.7956</v>
      </c>
      <c r="F188" s="232">
        <f t="shared" si="1053"/>
        <v>20.241001</v>
      </c>
      <c r="G188" s="28"/>
      <c r="H188" s="235">
        <f t="shared" si="1042"/>
        <v>0.0225</v>
      </c>
      <c r="I188" s="235"/>
      <c r="J188" s="28"/>
      <c r="K188" s="28"/>
      <c r="L188" s="28"/>
      <c r="M188" s="28"/>
      <c r="N188" s="28"/>
      <c r="O188" s="28"/>
      <c r="P188" s="28"/>
      <c r="Q188" s="148"/>
      <c r="R188" s="28"/>
      <c r="S188" s="28"/>
      <c r="T188" s="28"/>
      <c r="U188" s="70"/>
      <c r="V188" s="70"/>
      <c r="W188" s="28"/>
      <c r="X188" s="149"/>
      <c r="Y188" s="77"/>
      <c r="Z188" s="77"/>
      <c r="AA188" s="36"/>
      <c r="AB188" s="36"/>
      <c r="AC188" s="36"/>
      <c r="AD188" s="74"/>
      <c r="AE188" s="28"/>
      <c r="AF188" s="28"/>
      <c r="AG188" s="28"/>
      <c r="AH188" s="28"/>
      <c r="AI188" s="28"/>
      <c r="AJ188" s="28"/>
      <c r="AK188" s="18"/>
      <c r="AL188" s="18"/>
      <c r="AM188" s="18"/>
      <c r="AN188" s="18"/>
      <c r="AO188" s="227"/>
      <c r="AP188" s="212"/>
      <c r="AQ188" s="212"/>
      <c r="AR188" s="212"/>
      <c r="AS188" s="84"/>
      <c r="AT188" s="84"/>
      <c r="AU188" s="94"/>
      <c r="AV188" s="94"/>
      <c r="AW188" s="94"/>
      <c r="AX188" s="94"/>
      <c r="AY188" s="94"/>
      <c r="AZ188" s="94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</row>
    <row r="189" ht="15.75" customHeight="1">
      <c r="A189" s="18"/>
      <c r="B189" s="70">
        <v>21.0</v>
      </c>
      <c r="C189" s="18">
        <v>77.0</v>
      </c>
      <c r="D189" s="232">
        <v>19.36</v>
      </c>
      <c r="E189" s="232">
        <f t="shared" si="1049"/>
        <v>19.7956</v>
      </c>
      <c r="F189" s="232">
        <f t="shared" si="1053"/>
        <v>20.241001</v>
      </c>
      <c r="G189" s="28"/>
      <c r="H189" s="235">
        <f t="shared" si="1042"/>
        <v>0.0225</v>
      </c>
      <c r="I189" s="235"/>
      <c r="J189" s="28"/>
      <c r="K189" s="28"/>
      <c r="L189" s="28"/>
      <c r="M189" s="28"/>
      <c r="N189" s="28"/>
      <c r="O189" s="28"/>
      <c r="P189" s="28"/>
      <c r="Q189" s="148"/>
      <c r="R189" s="28"/>
      <c r="S189" s="28"/>
      <c r="T189" s="28"/>
      <c r="U189" s="70"/>
      <c r="V189" s="70"/>
      <c r="W189" s="28"/>
      <c r="X189" s="149"/>
      <c r="Y189" s="77"/>
      <c r="Z189" s="77"/>
      <c r="AA189" s="36"/>
      <c r="AB189" s="36"/>
      <c r="AC189" s="36"/>
      <c r="AD189" s="74"/>
      <c r="AE189" s="28"/>
      <c r="AF189" s="28"/>
      <c r="AG189" s="28"/>
      <c r="AH189" s="28"/>
      <c r="AI189" s="28"/>
      <c r="AJ189" s="28"/>
      <c r="AK189" s="18"/>
      <c r="AL189" s="18"/>
      <c r="AM189" s="18"/>
      <c r="AN189" s="18"/>
      <c r="AO189" s="227"/>
      <c r="AP189" s="212"/>
      <c r="AQ189" s="212"/>
      <c r="AR189" s="212"/>
      <c r="AS189" s="84"/>
      <c r="AT189" s="84"/>
      <c r="AU189" s="94"/>
      <c r="AV189" s="94"/>
      <c r="AW189" s="94"/>
      <c r="AX189" s="94"/>
      <c r="AY189" s="94"/>
      <c r="AZ189" s="94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</row>
    <row r="190" ht="15.75" customHeight="1">
      <c r="A190" s="18"/>
      <c r="B190" s="70">
        <v>22.0</v>
      </c>
      <c r="C190" s="18">
        <v>78.0</v>
      </c>
      <c r="D190" s="232">
        <v>19.54</v>
      </c>
      <c r="E190" s="232">
        <f t="shared" si="1049"/>
        <v>19.97965</v>
      </c>
      <c r="F190" s="232">
        <f t="shared" si="1053"/>
        <v>20.42919213</v>
      </c>
      <c r="G190" s="28"/>
      <c r="H190" s="235">
        <f t="shared" si="1042"/>
        <v>0.0225</v>
      </c>
      <c r="I190" s="235"/>
      <c r="J190" s="28"/>
      <c r="K190" s="28"/>
      <c r="L190" s="28"/>
      <c r="M190" s="28"/>
      <c r="N190" s="28"/>
      <c r="O190" s="28"/>
      <c r="P190" s="28"/>
      <c r="Q190" s="148"/>
      <c r="R190" s="28"/>
      <c r="S190" s="28"/>
      <c r="T190" s="28"/>
      <c r="U190" s="70"/>
      <c r="V190" s="70"/>
      <c r="W190" s="28"/>
      <c r="X190" s="149"/>
      <c r="Y190" s="77"/>
      <c r="Z190" s="77"/>
      <c r="AA190" s="36"/>
      <c r="AB190" s="36"/>
      <c r="AC190" s="36"/>
      <c r="AD190" s="74"/>
      <c r="AE190" s="28"/>
      <c r="AF190" s="28"/>
      <c r="AG190" s="28"/>
      <c r="AH190" s="28"/>
      <c r="AI190" s="28"/>
      <c r="AJ190" s="28"/>
      <c r="AK190" s="18"/>
      <c r="AL190" s="18"/>
      <c r="AM190" s="18"/>
      <c r="AN190" s="18"/>
      <c r="AO190" s="227"/>
      <c r="AP190" s="212"/>
      <c r="AQ190" s="212"/>
      <c r="AR190" s="212"/>
      <c r="AS190" s="84"/>
      <c r="AT190" s="84"/>
      <c r="AU190" s="94"/>
      <c r="AV190" s="94"/>
      <c r="AW190" s="94"/>
      <c r="AX190" s="94"/>
      <c r="AY190" s="94"/>
      <c r="AZ190" s="94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</row>
    <row r="191" ht="15.75" customHeight="1">
      <c r="A191" s="18"/>
      <c r="B191" s="70">
        <v>23.0</v>
      </c>
      <c r="C191" s="18">
        <v>79.0</v>
      </c>
      <c r="D191" s="232">
        <v>19.54</v>
      </c>
      <c r="E191" s="232">
        <f t="shared" si="1049"/>
        <v>19.97965</v>
      </c>
      <c r="F191" s="232">
        <f t="shared" si="1053"/>
        <v>20.42919213</v>
      </c>
      <c r="G191" s="28"/>
      <c r="H191" s="235">
        <f t="shared" si="1042"/>
        <v>0.0225</v>
      </c>
      <c r="I191" s="235"/>
      <c r="J191" s="28"/>
      <c r="K191" s="28"/>
      <c r="L191" s="28"/>
      <c r="M191" s="28"/>
      <c r="N191" s="28"/>
      <c r="O191" s="28"/>
      <c r="P191" s="28"/>
      <c r="Q191" s="148"/>
      <c r="R191" s="28"/>
      <c r="S191" s="28"/>
      <c r="T191" s="28"/>
      <c r="U191" s="70"/>
      <c r="V191" s="70"/>
      <c r="W191" s="28"/>
      <c r="X191" s="149"/>
      <c r="Y191" s="77"/>
      <c r="Z191" s="77"/>
      <c r="AA191" s="36"/>
      <c r="AB191" s="36"/>
      <c r="AC191" s="36"/>
      <c r="AD191" s="74"/>
      <c r="AE191" s="28"/>
      <c r="AF191" s="28"/>
      <c r="AG191" s="28"/>
      <c r="AH191" s="28"/>
      <c r="AI191" s="28"/>
      <c r="AJ191" s="28"/>
      <c r="AK191" s="18"/>
      <c r="AL191" s="18"/>
      <c r="AM191" s="18"/>
      <c r="AN191" s="18"/>
      <c r="AO191" s="227"/>
      <c r="AP191" s="212"/>
      <c r="AQ191" s="212"/>
      <c r="AR191" s="212"/>
      <c r="AS191" s="84"/>
      <c r="AT191" s="84"/>
      <c r="AU191" s="94"/>
      <c r="AV191" s="94"/>
      <c r="AW191" s="94"/>
      <c r="AX191" s="94"/>
      <c r="AY191" s="94"/>
      <c r="AZ191" s="94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</row>
    <row r="192" ht="15.75" customHeight="1">
      <c r="A192" s="18"/>
      <c r="B192" s="70">
        <v>24.0</v>
      </c>
      <c r="C192" s="18">
        <v>80.0</v>
      </c>
      <c r="D192" s="232">
        <v>19.75</v>
      </c>
      <c r="E192" s="232">
        <f t="shared" si="1049"/>
        <v>20.194375</v>
      </c>
      <c r="F192" s="232">
        <f t="shared" si="1053"/>
        <v>20.64874844</v>
      </c>
      <c r="G192" s="28"/>
      <c r="H192" s="235">
        <f t="shared" si="1042"/>
        <v>0.0225</v>
      </c>
      <c r="I192" s="235"/>
      <c r="J192" s="28"/>
      <c r="K192" s="28"/>
      <c r="L192" s="28"/>
      <c r="M192" s="28"/>
      <c r="N192" s="28"/>
      <c r="O192" s="28"/>
      <c r="P192" s="28"/>
      <c r="Q192" s="148"/>
      <c r="R192" s="28"/>
      <c r="S192" s="28"/>
      <c r="T192" s="28"/>
      <c r="U192" s="70"/>
      <c r="V192" s="70"/>
      <c r="W192" s="28"/>
      <c r="X192" s="149"/>
      <c r="Y192" s="77"/>
      <c r="Z192" s="77"/>
      <c r="AA192" s="36"/>
      <c r="AB192" s="36"/>
      <c r="AC192" s="36"/>
      <c r="AD192" s="74"/>
      <c r="AE192" s="28"/>
      <c r="AF192" s="28"/>
      <c r="AG192" s="28"/>
      <c r="AH192" s="28"/>
      <c r="AI192" s="28"/>
      <c r="AJ192" s="28"/>
      <c r="AK192" s="18"/>
      <c r="AL192" s="18"/>
      <c r="AM192" s="18"/>
      <c r="AN192" s="18"/>
      <c r="AO192" s="227"/>
      <c r="AP192" s="212"/>
      <c r="AQ192" s="212"/>
      <c r="AR192" s="212"/>
      <c r="AS192" s="84"/>
      <c r="AT192" s="84"/>
      <c r="AU192" s="94"/>
      <c r="AV192" s="94"/>
      <c r="AW192" s="94"/>
      <c r="AX192" s="94"/>
      <c r="AY192" s="94"/>
      <c r="AZ192" s="94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</row>
    <row r="193" ht="15.75" customHeight="1">
      <c r="A193" s="18"/>
      <c r="B193" s="70" t="s">
        <v>265</v>
      </c>
      <c r="C193" s="18">
        <v>81.0</v>
      </c>
      <c r="D193" s="232">
        <v>19.75</v>
      </c>
      <c r="E193" s="232">
        <f t="shared" si="1049"/>
        <v>20.194375</v>
      </c>
      <c r="F193" s="232">
        <f t="shared" si="1053"/>
        <v>20.64874844</v>
      </c>
      <c r="G193" s="28"/>
      <c r="H193" s="235">
        <f t="shared" si="1042"/>
        <v>0.0225</v>
      </c>
      <c r="I193" s="235"/>
      <c r="J193" s="28"/>
      <c r="K193" s="28"/>
      <c r="L193" s="28"/>
      <c r="M193" s="28"/>
      <c r="N193" s="28"/>
      <c r="O193" s="28"/>
      <c r="P193" s="28"/>
      <c r="Q193" s="148"/>
      <c r="R193" s="28"/>
      <c r="S193" s="28"/>
      <c r="T193" s="28"/>
      <c r="U193" s="70"/>
      <c r="V193" s="70"/>
      <c r="W193" s="28"/>
      <c r="X193" s="149"/>
      <c r="Y193" s="77"/>
      <c r="Z193" s="77"/>
      <c r="AA193" s="36"/>
      <c r="AB193" s="36"/>
      <c r="AC193" s="36"/>
      <c r="AD193" s="74"/>
      <c r="AE193" s="28"/>
      <c r="AF193" s="28"/>
      <c r="AG193" s="28"/>
      <c r="AH193" s="28"/>
      <c r="AI193" s="28"/>
      <c r="AJ193" s="28"/>
      <c r="AK193" s="18"/>
      <c r="AL193" s="18"/>
      <c r="AM193" s="18"/>
      <c r="AN193" s="18"/>
      <c r="AO193" s="227"/>
      <c r="AP193" s="212"/>
      <c r="AQ193" s="212"/>
      <c r="AR193" s="212"/>
      <c r="AS193" s="84"/>
      <c r="AT193" s="84"/>
      <c r="AU193" s="94"/>
      <c r="AV193" s="94"/>
      <c r="AW193" s="94"/>
      <c r="AX193" s="94"/>
      <c r="AY193" s="94"/>
      <c r="AZ193" s="94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</row>
    <row r="194" ht="15.75" customHeight="1">
      <c r="A194" s="18"/>
      <c r="B194" s="112" t="s">
        <v>268</v>
      </c>
      <c r="C194" s="18"/>
      <c r="D194" s="232"/>
      <c r="E194" s="232"/>
      <c r="F194" s="232"/>
      <c r="G194" s="28"/>
      <c r="H194" s="235"/>
      <c r="I194" s="235"/>
      <c r="J194" s="28"/>
      <c r="K194" s="28"/>
      <c r="L194" s="28"/>
      <c r="M194" s="28"/>
      <c r="N194" s="28"/>
      <c r="O194" s="28"/>
      <c r="P194" s="28"/>
      <c r="Q194" s="148"/>
      <c r="R194" s="28"/>
      <c r="S194" s="28"/>
      <c r="T194" s="28"/>
      <c r="U194" s="70"/>
      <c r="V194" s="70"/>
      <c r="W194" s="28"/>
      <c r="X194" s="149"/>
      <c r="Y194" s="77"/>
      <c r="Z194" s="77"/>
      <c r="AA194" s="36"/>
      <c r="AB194" s="36"/>
      <c r="AC194" s="36"/>
      <c r="AD194" s="74"/>
      <c r="AE194" s="28"/>
      <c r="AF194" s="28"/>
      <c r="AG194" s="28"/>
      <c r="AH194" s="28"/>
      <c r="AI194" s="28"/>
      <c r="AJ194" s="28"/>
      <c r="AK194" s="18"/>
      <c r="AL194" s="18"/>
      <c r="AM194" s="18"/>
      <c r="AN194" s="18"/>
      <c r="AO194" s="227"/>
      <c r="AP194" s="212"/>
      <c r="AQ194" s="212"/>
      <c r="AR194" s="212"/>
      <c r="AS194" s="84"/>
      <c r="AT194" s="84"/>
      <c r="AU194" s="94"/>
      <c r="AV194" s="94"/>
      <c r="AW194" s="94"/>
      <c r="AX194" s="94"/>
      <c r="AY194" s="94"/>
      <c r="AZ194" s="94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</row>
    <row r="195" ht="15.75" customHeight="1">
      <c r="A195" s="18"/>
      <c r="B195" s="70" t="s">
        <v>263</v>
      </c>
      <c r="C195" s="18">
        <v>82.0</v>
      </c>
      <c r="D195" s="232">
        <v>19.92</v>
      </c>
      <c r="E195" s="232">
        <f t="shared" ref="E195:E197" si="1054">D195*$E$107+D195</f>
        <v>20.3682</v>
      </c>
      <c r="F195" s="232">
        <f t="shared" ref="F195:F197" si="1055">E195*$F$107+E195</f>
        <v>20.8264845</v>
      </c>
      <c r="G195" s="28"/>
      <c r="H195" s="235">
        <f t="shared" ref="H195:H221" si="1056">(E195-D195)/D195</f>
        <v>0.0225</v>
      </c>
      <c r="I195" s="235"/>
      <c r="J195" s="28"/>
      <c r="K195" s="28"/>
      <c r="L195" s="28"/>
      <c r="M195" s="28"/>
      <c r="N195" s="28"/>
      <c r="O195" s="28"/>
      <c r="P195" s="28"/>
      <c r="Q195" s="148"/>
      <c r="R195" s="28"/>
      <c r="S195" s="28"/>
      <c r="T195" s="28"/>
      <c r="U195" s="70"/>
      <c r="V195" s="70"/>
      <c r="W195" s="28"/>
      <c r="X195" s="149"/>
      <c r="Y195" s="77"/>
      <c r="Z195" s="77"/>
      <c r="AA195" s="36"/>
      <c r="AB195" s="36"/>
      <c r="AC195" s="36"/>
      <c r="AD195" s="74"/>
      <c r="AE195" s="28"/>
      <c r="AF195" s="28"/>
      <c r="AG195" s="28"/>
      <c r="AH195" s="28"/>
      <c r="AI195" s="28"/>
      <c r="AJ195" s="28"/>
      <c r="AK195" s="18"/>
      <c r="AL195" s="18"/>
      <c r="AM195" s="18"/>
      <c r="AN195" s="18"/>
      <c r="AO195" s="227"/>
      <c r="AP195" s="212"/>
      <c r="AQ195" s="212"/>
      <c r="AR195" s="212"/>
      <c r="AS195" s="84"/>
      <c r="AT195" s="84"/>
      <c r="AU195" s="94"/>
      <c r="AV195" s="94"/>
      <c r="AW195" s="94"/>
      <c r="AX195" s="94"/>
      <c r="AY195" s="94"/>
      <c r="AZ195" s="94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</row>
    <row r="196" ht="15.75" customHeight="1">
      <c r="A196" s="18"/>
      <c r="B196" s="70" t="s">
        <v>264</v>
      </c>
      <c r="C196" s="18">
        <v>83.0</v>
      </c>
      <c r="D196" s="232">
        <v>20.02</v>
      </c>
      <c r="E196" s="232">
        <f t="shared" si="1054"/>
        <v>20.47045</v>
      </c>
      <c r="F196" s="232">
        <f t="shared" si="1055"/>
        <v>20.93103513</v>
      </c>
      <c r="G196" s="28"/>
      <c r="H196" s="235">
        <f t="shared" si="1056"/>
        <v>0.0225</v>
      </c>
      <c r="I196" s="235"/>
      <c r="J196" s="28"/>
      <c r="K196" s="28"/>
      <c r="L196" s="28"/>
      <c r="M196" s="28"/>
      <c r="N196" s="28"/>
      <c r="O196" s="28"/>
      <c r="P196" s="28"/>
      <c r="Q196" s="148"/>
      <c r="R196" s="142"/>
      <c r="S196" s="28"/>
      <c r="T196" s="28"/>
      <c r="U196" s="28"/>
      <c r="V196" s="70"/>
      <c r="W196" s="70"/>
      <c r="X196" s="149"/>
      <c r="Y196" s="28"/>
      <c r="Z196" s="28"/>
      <c r="AA196" s="77"/>
      <c r="AB196" s="77"/>
      <c r="AC196" s="28"/>
      <c r="AD196" s="74"/>
      <c r="AE196" s="36"/>
      <c r="AF196" s="28"/>
      <c r="AG196" s="28"/>
      <c r="AH196" s="28"/>
      <c r="AI196" s="28"/>
      <c r="AJ196" s="28"/>
      <c r="AK196" s="28"/>
      <c r="AL196" s="18"/>
      <c r="AM196" s="18"/>
      <c r="AN196" s="18"/>
      <c r="AO196" s="227"/>
      <c r="AP196" s="212"/>
      <c r="AQ196" s="212"/>
      <c r="AR196" s="212"/>
      <c r="AS196" s="227"/>
      <c r="AT196" s="227"/>
      <c r="AU196" s="85"/>
      <c r="AV196" s="94"/>
      <c r="AW196" s="94"/>
      <c r="AX196" s="94"/>
      <c r="AY196" s="94"/>
      <c r="AZ196" s="94"/>
      <c r="BA196" s="94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</row>
    <row r="197" ht="15.75" customHeight="1">
      <c r="A197" s="18"/>
      <c r="B197" s="70" t="s">
        <v>154</v>
      </c>
      <c r="C197" s="18">
        <v>84.0</v>
      </c>
      <c r="D197" s="232">
        <v>20.02</v>
      </c>
      <c r="E197" s="232">
        <f t="shared" si="1054"/>
        <v>20.47045</v>
      </c>
      <c r="F197" s="232">
        <f t="shared" si="1055"/>
        <v>20.93103513</v>
      </c>
      <c r="G197" s="28"/>
      <c r="H197" s="235">
        <f t="shared" si="1056"/>
        <v>0.0225</v>
      </c>
      <c r="I197" s="235"/>
      <c r="J197" s="28"/>
      <c r="K197" s="28"/>
      <c r="L197" s="28"/>
      <c r="M197" s="28"/>
      <c r="N197" s="28"/>
      <c r="O197" s="28"/>
      <c r="P197" s="28"/>
      <c r="Q197" s="29"/>
      <c r="R197" s="142"/>
      <c r="S197" s="28"/>
      <c r="T197" s="28"/>
      <c r="U197" s="28"/>
      <c r="V197" s="70"/>
      <c r="W197" s="70"/>
      <c r="X197" s="149"/>
      <c r="Y197" s="28"/>
      <c r="Z197" s="28"/>
      <c r="AA197" s="77"/>
      <c r="AB197" s="77"/>
      <c r="AC197" s="28"/>
      <c r="AD197" s="74"/>
      <c r="AE197" s="36"/>
      <c r="AF197" s="28"/>
      <c r="AG197" s="28"/>
      <c r="AH197" s="28"/>
      <c r="AI197" s="28"/>
      <c r="AJ197" s="28"/>
      <c r="AK197" s="28"/>
      <c r="AL197" s="18"/>
      <c r="AM197" s="18"/>
      <c r="AN197" s="18"/>
      <c r="AO197" s="227"/>
      <c r="AP197" s="212"/>
      <c r="AQ197" s="212"/>
      <c r="AR197" s="212"/>
      <c r="AS197" s="84"/>
      <c r="AT197" s="84"/>
      <c r="AU197" s="85"/>
      <c r="AV197" s="94"/>
      <c r="AW197" s="94"/>
      <c r="AX197" s="94"/>
      <c r="AY197" s="94"/>
      <c r="AZ197" s="94"/>
      <c r="BA197" s="94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</row>
    <row r="198" ht="15.75" customHeight="1">
      <c r="A198" s="18"/>
      <c r="B198" s="70">
        <v>2.0</v>
      </c>
      <c r="C198" s="18">
        <v>85.0</v>
      </c>
      <c r="D198" s="232">
        <v>20.12</v>
      </c>
      <c r="E198" s="232">
        <f t="shared" ref="E198:E199" si="1057">D198*$E$107+D198+0.01</f>
        <v>20.5827</v>
      </c>
      <c r="F198" s="232">
        <f t="shared" ref="F198:F199" si="1058">E198*$F$107+E198-0.01</f>
        <v>21.03581075</v>
      </c>
      <c r="G198" s="28"/>
      <c r="H198" s="235">
        <f t="shared" si="1056"/>
        <v>0.02299701789</v>
      </c>
      <c r="I198" s="235"/>
      <c r="J198" s="28"/>
      <c r="K198" s="28"/>
      <c r="L198" s="28"/>
      <c r="M198" s="28"/>
      <c r="N198" s="28"/>
      <c r="O198" s="28"/>
      <c r="P198" s="28"/>
      <c r="Q198" s="29"/>
      <c r="R198" s="142"/>
      <c r="S198" s="28"/>
      <c r="T198" s="28"/>
      <c r="U198" s="28"/>
      <c r="V198" s="70"/>
      <c r="W198" s="70"/>
      <c r="X198" s="149"/>
      <c r="Y198" s="28"/>
      <c r="Z198" s="28"/>
      <c r="AA198" s="77"/>
      <c r="AB198" s="77"/>
      <c r="AC198" s="28"/>
      <c r="AD198" s="74"/>
      <c r="AE198" s="36"/>
      <c r="AF198" s="28"/>
      <c r="AG198" s="28"/>
      <c r="AH198" s="28"/>
      <c r="AI198" s="28"/>
      <c r="AJ198" s="28"/>
      <c r="AK198" s="28"/>
      <c r="AL198" s="18"/>
      <c r="AM198" s="18"/>
      <c r="AN198" s="18"/>
      <c r="AO198" s="227"/>
      <c r="AP198" s="212"/>
      <c r="AQ198" s="212"/>
      <c r="AR198" s="212"/>
      <c r="AS198" s="84"/>
      <c r="AT198" s="84"/>
      <c r="AU198" s="85"/>
      <c r="AV198" s="94"/>
      <c r="AW198" s="94"/>
      <c r="AX198" s="94"/>
      <c r="AY198" s="94"/>
      <c r="AZ198" s="94"/>
      <c r="BA198" s="94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</row>
    <row r="199" ht="15.75" customHeight="1">
      <c r="A199" s="18"/>
      <c r="B199" s="70">
        <v>3.0</v>
      </c>
      <c r="C199" s="18">
        <v>86.0</v>
      </c>
      <c r="D199" s="232">
        <v>20.12</v>
      </c>
      <c r="E199" s="232">
        <f t="shared" si="1057"/>
        <v>20.5827</v>
      </c>
      <c r="F199" s="232">
        <f t="shared" si="1058"/>
        <v>21.03581075</v>
      </c>
      <c r="G199" s="28"/>
      <c r="H199" s="235">
        <f t="shared" si="1056"/>
        <v>0.02299701789</v>
      </c>
      <c r="I199" s="235"/>
      <c r="J199" s="28"/>
      <c r="K199" s="28"/>
      <c r="L199" s="28"/>
      <c r="M199" s="28"/>
      <c r="N199" s="28"/>
      <c r="O199" s="28"/>
      <c r="P199" s="28"/>
      <c r="Q199" s="29"/>
      <c r="R199" s="142"/>
      <c r="S199" s="28"/>
      <c r="T199" s="28"/>
      <c r="U199" s="28"/>
      <c r="V199" s="70"/>
      <c r="W199" s="70"/>
      <c r="X199" s="149"/>
      <c r="Y199" s="28"/>
      <c r="Z199" s="28"/>
      <c r="AA199" s="77"/>
      <c r="AB199" s="77"/>
      <c r="AC199" s="28"/>
      <c r="AD199" s="74"/>
      <c r="AE199" s="36"/>
      <c r="AF199" s="28"/>
      <c r="AG199" s="28"/>
      <c r="AH199" s="28"/>
      <c r="AI199" s="28"/>
      <c r="AJ199" s="28"/>
      <c r="AK199" s="28"/>
      <c r="AL199" s="18"/>
      <c r="AM199" s="18"/>
      <c r="AN199" s="18"/>
      <c r="AO199" s="227"/>
      <c r="AP199" s="212"/>
      <c r="AQ199" s="212"/>
      <c r="AR199" s="212"/>
      <c r="AS199" s="84"/>
      <c r="AT199" s="84"/>
      <c r="AU199" s="85"/>
      <c r="AV199" s="94"/>
      <c r="AW199" s="94"/>
      <c r="AX199" s="94"/>
      <c r="AY199" s="94"/>
      <c r="AZ199" s="94"/>
      <c r="BA199" s="94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</row>
    <row r="200" ht="15.75" customHeight="1">
      <c r="A200" s="18"/>
      <c r="B200" s="70">
        <v>4.0</v>
      </c>
      <c r="C200" s="18">
        <v>87.0</v>
      </c>
      <c r="D200" s="232">
        <v>20.23</v>
      </c>
      <c r="E200" s="232">
        <f t="shared" ref="E200:E201" si="1059">D200*$E$107+D200-0.01</f>
        <v>20.675175</v>
      </c>
      <c r="F200" s="232">
        <f t="shared" ref="F200:F201" si="1060">E200*$F$107+E200+0.01</f>
        <v>21.15036644</v>
      </c>
      <c r="G200" s="28"/>
      <c r="H200" s="235">
        <f t="shared" si="1056"/>
        <v>0.02200568463</v>
      </c>
      <c r="I200" s="235"/>
      <c r="J200" s="28"/>
      <c r="K200" s="28"/>
      <c r="L200" s="28"/>
      <c r="M200" s="28"/>
      <c r="N200" s="28"/>
      <c r="O200" s="28"/>
      <c r="P200" s="28"/>
      <c r="Q200" s="29"/>
      <c r="R200" s="142"/>
      <c r="S200" s="28"/>
      <c r="T200" s="28"/>
      <c r="U200" s="28"/>
      <c r="V200" s="70"/>
      <c r="W200" s="70"/>
      <c r="X200" s="149"/>
      <c r="Y200" s="28"/>
      <c r="Z200" s="28"/>
      <c r="AA200" s="77"/>
      <c r="AB200" s="77"/>
      <c r="AC200" s="28"/>
      <c r="AD200" s="74"/>
      <c r="AE200" s="36"/>
      <c r="AF200" s="28"/>
      <c r="AG200" s="28"/>
      <c r="AH200" s="28"/>
      <c r="AI200" s="28"/>
      <c r="AJ200" s="28"/>
      <c r="AK200" s="28"/>
      <c r="AL200" s="18"/>
      <c r="AM200" s="18"/>
      <c r="AN200" s="18"/>
      <c r="AO200" s="227"/>
      <c r="AP200" s="212"/>
      <c r="AQ200" s="212"/>
      <c r="AR200" s="212"/>
      <c r="AS200" s="84"/>
      <c r="AT200" s="84"/>
      <c r="AU200" s="85"/>
      <c r="AV200" s="94"/>
      <c r="AW200" s="94"/>
      <c r="AX200" s="94"/>
      <c r="AY200" s="94"/>
      <c r="AZ200" s="94"/>
      <c r="BA200" s="94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</row>
    <row r="201" ht="15.75" customHeight="1">
      <c r="A201" s="18"/>
      <c r="B201" s="70">
        <v>5.0</v>
      </c>
      <c r="C201" s="18">
        <v>88.0</v>
      </c>
      <c r="D201" s="232">
        <v>20.23</v>
      </c>
      <c r="E201" s="232">
        <f t="shared" si="1059"/>
        <v>20.675175</v>
      </c>
      <c r="F201" s="232">
        <f t="shared" si="1060"/>
        <v>21.15036644</v>
      </c>
      <c r="G201" s="28"/>
      <c r="H201" s="235">
        <f t="shared" si="1056"/>
        <v>0.02200568463</v>
      </c>
      <c r="I201" s="235"/>
      <c r="J201" s="28"/>
      <c r="K201" s="28"/>
      <c r="L201" s="28"/>
      <c r="M201" s="28"/>
      <c r="N201" s="28"/>
      <c r="O201" s="28"/>
      <c r="P201" s="28"/>
      <c r="Q201" s="29"/>
      <c r="R201" s="142"/>
      <c r="S201" s="28"/>
      <c r="T201" s="28"/>
      <c r="U201" s="28"/>
      <c r="V201" s="70"/>
      <c r="W201" s="70"/>
      <c r="X201" s="149"/>
      <c r="Y201" s="28"/>
      <c r="Z201" s="28"/>
      <c r="AA201" s="77"/>
      <c r="AB201" s="77"/>
      <c r="AC201" s="28"/>
      <c r="AD201" s="74"/>
      <c r="AE201" s="36"/>
      <c r="AF201" s="28"/>
      <c r="AG201" s="28"/>
      <c r="AH201" s="28"/>
      <c r="AI201" s="28"/>
      <c r="AJ201" s="28"/>
      <c r="AK201" s="28"/>
      <c r="AL201" s="18"/>
      <c r="AM201" s="18"/>
      <c r="AN201" s="18"/>
      <c r="AO201" s="227"/>
      <c r="AP201" s="212"/>
      <c r="AQ201" s="212"/>
      <c r="AR201" s="212"/>
      <c r="AS201" s="84"/>
      <c r="AT201" s="84"/>
      <c r="AU201" s="85"/>
      <c r="AV201" s="94"/>
      <c r="AW201" s="94"/>
      <c r="AX201" s="94"/>
      <c r="AY201" s="94"/>
      <c r="AZ201" s="94"/>
      <c r="BA201" s="94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</row>
    <row r="202" ht="15.75" customHeight="1">
      <c r="A202" s="18"/>
      <c r="B202" s="70">
        <v>6.0</v>
      </c>
      <c r="C202" s="18">
        <v>89.0</v>
      </c>
      <c r="D202" s="232">
        <v>20.33</v>
      </c>
      <c r="E202" s="232">
        <f t="shared" ref="E202:E207" si="1061">D202*$E$107+D202</f>
        <v>20.787425</v>
      </c>
      <c r="F202" s="232">
        <f t="shared" ref="F202:F203" si="1062">E202*$F$107+E202-0.01</f>
        <v>21.24514206</v>
      </c>
      <c r="G202" s="28"/>
      <c r="H202" s="235">
        <f t="shared" si="1056"/>
        <v>0.0225</v>
      </c>
      <c r="I202" s="235"/>
      <c r="J202" s="28"/>
      <c r="K202" s="28"/>
      <c r="L202" s="28"/>
      <c r="M202" s="28"/>
      <c r="N202" s="28"/>
      <c r="O202" s="28"/>
      <c r="P202" s="28"/>
      <c r="Q202" s="29"/>
      <c r="R202" s="142"/>
      <c r="S202" s="28"/>
      <c r="T202" s="28"/>
      <c r="U202" s="28"/>
      <c r="V202" s="70"/>
      <c r="W202" s="70"/>
      <c r="X202" s="149"/>
      <c r="Y202" s="28"/>
      <c r="Z202" s="28"/>
      <c r="AA202" s="77"/>
      <c r="AB202" s="77"/>
      <c r="AC202" s="28"/>
      <c r="AD202" s="74"/>
      <c r="AE202" s="36"/>
      <c r="AF202" s="28"/>
      <c r="AG202" s="28"/>
      <c r="AH202" s="28"/>
      <c r="AI202" s="28"/>
      <c r="AJ202" s="28"/>
      <c r="AK202" s="28"/>
      <c r="AL202" s="18"/>
      <c r="AM202" s="18"/>
      <c r="AN202" s="18"/>
      <c r="AO202" s="227"/>
      <c r="AP202" s="212"/>
      <c r="AQ202" s="212"/>
      <c r="AR202" s="212"/>
      <c r="AS202" s="84"/>
      <c r="AT202" s="84"/>
      <c r="AU202" s="85"/>
      <c r="AV202" s="94"/>
      <c r="AW202" s="94"/>
      <c r="AX202" s="94"/>
      <c r="AY202" s="94"/>
      <c r="AZ202" s="94"/>
      <c r="BA202" s="94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</row>
    <row r="203" ht="15.75" customHeight="1">
      <c r="A203" s="18"/>
      <c r="B203" s="70">
        <v>7.0</v>
      </c>
      <c r="C203" s="18">
        <v>90.0</v>
      </c>
      <c r="D203" s="232">
        <v>20.33</v>
      </c>
      <c r="E203" s="232">
        <f t="shared" si="1061"/>
        <v>20.787425</v>
      </c>
      <c r="F203" s="232">
        <f t="shared" si="1062"/>
        <v>21.24514206</v>
      </c>
      <c r="G203" s="28"/>
      <c r="H203" s="235">
        <f t="shared" si="1056"/>
        <v>0.0225</v>
      </c>
      <c r="I203" s="235"/>
      <c r="J203" s="28"/>
      <c r="K203" s="28"/>
      <c r="L203" s="28"/>
      <c r="M203" s="28"/>
      <c r="N203" s="28"/>
      <c r="O203" s="28"/>
      <c r="P203" s="28"/>
      <c r="Q203" s="29"/>
      <c r="R203" s="142"/>
      <c r="S203" s="28"/>
      <c r="T203" s="28"/>
      <c r="U203" s="28"/>
      <c r="V203" s="70"/>
      <c r="W203" s="70"/>
      <c r="X203" s="149"/>
      <c r="Y203" s="28"/>
      <c r="Z203" s="28"/>
      <c r="AA203" s="77"/>
      <c r="AB203" s="77"/>
      <c r="AC203" s="28"/>
      <c r="AD203" s="74"/>
      <c r="AE203" s="36"/>
      <c r="AF203" s="28"/>
      <c r="AG203" s="28"/>
      <c r="AH203" s="28"/>
      <c r="AI203" s="28"/>
      <c r="AJ203" s="28"/>
      <c r="AK203" s="28"/>
      <c r="AL203" s="18"/>
      <c r="AM203" s="18"/>
      <c r="AN203" s="18"/>
      <c r="AO203" s="227"/>
      <c r="AP203" s="212"/>
      <c r="AQ203" s="212"/>
      <c r="AR203" s="212"/>
      <c r="AS203" s="84"/>
      <c r="AT203" s="84"/>
      <c r="AU203" s="85"/>
      <c r="AV203" s="94"/>
      <c r="AW203" s="94"/>
      <c r="AX203" s="94"/>
      <c r="AY203" s="94"/>
      <c r="AZ203" s="94"/>
      <c r="BA203" s="94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</row>
    <row r="204" ht="15.75" customHeight="1">
      <c r="A204" s="18"/>
      <c r="B204" s="70">
        <v>8.0</v>
      </c>
      <c r="C204" s="18">
        <v>91.0</v>
      </c>
      <c r="D204" s="232">
        <v>20.43</v>
      </c>
      <c r="E204" s="232">
        <f t="shared" si="1061"/>
        <v>20.889675</v>
      </c>
      <c r="F204" s="232">
        <f t="shared" ref="F204:F205" si="1063">E204*$F$107+E204</f>
        <v>21.35969269</v>
      </c>
      <c r="G204" s="28"/>
      <c r="H204" s="235">
        <f t="shared" si="1056"/>
        <v>0.0225</v>
      </c>
      <c r="I204" s="235"/>
      <c r="J204" s="28"/>
      <c r="K204" s="28"/>
      <c r="L204" s="28"/>
      <c r="M204" s="28"/>
      <c r="N204" s="28"/>
      <c r="O204" s="28"/>
      <c r="P204" s="28"/>
      <c r="Q204" s="29"/>
      <c r="R204" s="142"/>
      <c r="S204" s="28"/>
      <c r="T204" s="28"/>
      <c r="U204" s="28"/>
      <c r="V204" s="70"/>
      <c r="W204" s="70"/>
      <c r="X204" s="149"/>
      <c r="Y204" s="28"/>
      <c r="Z204" s="28"/>
      <c r="AA204" s="77"/>
      <c r="AB204" s="77"/>
      <c r="AC204" s="28"/>
      <c r="AD204" s="74"/>
      <c r="AE204" s="36"/>
      <c r="AF204" s="28"/>
      <c r="AG204" s="28"/>
      <c r="AH204" s="28"/>
      <c r="AI204" s="28"/>
      <c r="AJ204" s="28"/>
      <c r="AK204" s="28"/>
      <c r="AL204" s="18"/>
      <c r="AM204" s="18"/>
      <c r="AN204" s="18"/>
      <c r="AO204" s="227"/>
      <c r="AP204" s="212"/>
      <c r="AQ204" s="212"/>
      <c r="AR204" s="212"/>
      <c r="AS204" s="84"/>
      <c r="AT204" s="84"/>
      <c r="AU204" s="85"/>
      <c r="AV204" s="94"/>
      <c r="AW204" s="94"/>
      <c r="AX204" s="94"/>
      <c r="AY204" s="94"/>
      <c r="AZ204" s="94"/>
      <c r="BA204" s="94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</row>
    <row r="205" ht="15.75" customHeight="1">
      <c r="A205" s="18"/>
      <c r="B205" s="70">
        <v>9.0</v>
      </c>
      <c r="C205" s="18">
        <v>92.0</v>
      </c>
      <c r="D205" s="232">
        <v>20.43</v>
      </c>
      <c r="E205" s="232">
        <f t="shared" si="1061"/>
        <v>20.889675</v>
      </c>
      <c r="F205" s="232">
        <f t="shared" si="1063"/>
        <v>21.35969269</v>
      </c>
      <c r="G205" s="28"/>
      <c r="H205" s="235">
        <f t="shared" si="1056"/>
        <v>0.0225</v>
      </c>
      <c r="I205" s="235"/>
      <c r="J205" s="28"/>
      <c r="K205" s="28"/>
      <c r="L205" s="28"/>
      <c r="M205" s="28"/>
      <c r="N205" s="28"/>
      <c r="O205" s="28"/>
      <c r="P205" s="28"/>
      <c r="Q205" s="29"/>
      <c r="R205" s="142"/>
      <c r="S205" s="28"/>
      <c r="T205" s="28"/>
      <c r="U205" s="28"/>
      <c r="V205" s="70"/>
      <c r="W205" s="70"/>
      <c r="X205" s="149"/>
      <c r="Y205" s="28"/>
      <c r="Z205" s="28"/>
      <c r="AA205" s="77"/>
      <c r="AB205" s="77"/>
      <c r="AC205" s="28"/>
      <c r="AD205" s="74"/>
      <c r="AE205" s="36"/>
      <c r="AF205" s="28"/>
      <c r="AG205" s="28"/>
      <c r="AH205" s="28"/>
      <c r="AI205" s="28"/>
      <c r="AJ205" s="28"/>
      <c r="AK205" s="28"/>
      <c r="AL205" s="18"/>
      <c r="AM205" s="18"/>
      <c r="AN205" s="18"/>
      <c r="AO205" s="227"/>
      <c r="AP205" s="212"/>
      <c r="AQ205" s="212"/>
      <c r="AR205" s="212"/>
      <c r="AS205" s="84"/>
      <c r="AT205" s="84"/>
      <c r="AU205" s="85"/>
      <c r="AV205" s="94"/>
      <c r="AW205" s="94"/>
      <c r="AX205" s="94"/>
      <c r="AY205" s="94"/>
      <c r="AZ205" s="94"/>
      <c r="BA205" s="94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</row>
    <row r="206" ht="15.75" customHeight="1">
      <c r="A206" s="18"/>
      <c r="B206" s="70">
        <v>10.0</v>
      </c>
      <c r="C206" s="18">
        <v>93.0</v>
      </c>
      <c r="D206" s="232">
        <v>20.53</v>
      </c>
      <c r="E206" s="232">
        <f t="shared" si="1061"/>
        <v>20.991925</v>
      </c>
      <c r="F206" s="232">
        <f t="shared" ref="F206:F207" si="1064">E206*$F$107+E206+0.01</f>
        <v>21.47424331</v>
      </c>
      <c r="G206" s="28"/>
      <c r="H206" s="235">
        <f t="shared" si="1056"/>
        <v>0.0225</v>
      </c>
      <c r="I206" s="235"/>
      <c r="J206" s="28"/>
      <c r="K206" s="28"/>
      <c r="L206" s="28"/>
      <c r="M206" s="28"/>
      <c r="N206" s="28"/>
      <c r="O206" s="28"/>
      <c r="P206" s="28"/>
      <c r="Q206" s="29"/>
      <c r="R206" s="142"/>
      <c r="S206" s="28"/>
      <c r="T206" s="28"/>
      <c r="U206" s="28"/>
      <c r="V206" s="70"/>
      <c r="W206" s="70"/>
      <c r="X206" s="149"/>
      <c r="Y206" s="28"/>
      <c r="Z206" s="28"/>
      <c r="AA206" s="77"/>
      <c r="AB206" s="77"/>
      <c r="AC206" s="28"/>
      <c r="AD206" s="74"/>
      <c r="AE206" s="36"/>
      <c r="AF206" s="28"/>
      <c r="AG206" s="28"/>
      <c r="AH206" s="28"/>
      <c r="AI206" s="28"/>
      <c r="AJ206" s="28"/>
      <c r="AK206" s="28"/>
      <c r="AL206" s="18"/>
      <c r="AM206" s="18"/>
      <c r="AN206" s="18"/>
      <c r="AO206" s="227"/>
      <c r="AP206" s="212"/>
      <c r="AQ206" s="212"/>
      <c r="AR206" s="212"/>
      <c r="AS206" s="84"/>
      <c r="AT206" s="84"/>
      <c r="AU206" s="85"/>
      <c r="AV206" s="94"/>
      <c r="AW206" s="94"/>
      <c r="AX206" s="94"/>
      <c r="AY206" s="94"/>
      <c r="AZ206" s="94"/>
      <c r="BA206" s="94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</row>
    <row r="207" ht="15.75" customHeight="1">
      <c r="A207" s="18"/>
      <c r="B207" s="70">
        <v>11.0</v>
      </c>
      <c r="C207" s="18">
        <v>94.0</v>
      </c>
      <c r="D207" s="232">
        <v>20.53</v>
      </c>
      <c r="E207" s="232">
        <f t="shared" si="1061"/>
        <v>20.991925</v>
      </c>
      <c r="F207" s="232">
        <f t="shared" si="1064"/>
        <v>21.47424331</v>
      </c>
      <c r="G207" s="28"/>
      <c r="H207" s="235">
        <f t="shared" si="1056"/>
        <v>0.0225</v>
      </c>
      <c r="I207" s="235"/>
      <c r="J207" s="28"/>
      <c r="K207" s="28"/>
      <c r="L207" s="28"/>
      <c r="M207" s="28"/>
      <c r="N207" s="28"/>
      <c r="O207" s="28"/>
      <c r="P207" s="28"/>
      <c r="Q207" s="29"/>
      <c r="R207" s="142"/>
      <c r="S207" s="28"/>
      <c r="T207" s="28"/>
      <c r="U207" s="28"/>
      <c r="V207" s="70"/>
      <c r="W207" s="70"/>
      <c r="X207" s="149"/>
      <c r="Y207" s="28"/>
      <c r="Z207" s="28"/>
      <c r="AA207" s="77"/>
      <c r="AB207" s="77"/>
      <c r="AC207" s="28"/>
      <c r="AD207" s="74"/>
      <c r="AE207" s="36"/>
      <c r="AF207" s="28"/>
      <c r="AG207" s="28"/>
      <c r="AH207" s="28"/>
      <c r="AI207" s="28"/>
      <c r="AJ207" s="28"/>
      <c r="AK207" s="28"/>
      <c r="AL207" s="18"/>
      <c r="AM207" s="18"/>
      <c r="AN207" s="18"/>
      <c r="AO207" s="227"/>
      <c r="AP207" s="212"/>
      <c r="AQ207" s="212"/>
      <c r="AR207" s="212"/>
      <c r="AS207" s="84"/>
      <c r="AT207" s="84"/>
      <c r="AU207" s="85"/>
      <c r="AV207" s="94"/>
      <c r="AW207" s="94"/>
      <c r="AX207" s="94"/>
      <c r="AY207" s="94"/>
      <c r="AZ207" s="94"/>
      <c r="BA207" s="94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</row>
    <row r="208" ht="15.75" customHeight="1">
      <c r="A208" s="18"/>
      <c r="B208" s="70">
        <v>12.0</v>
      </c>
      <c r="C208" s="18">
        <v>95.0</v>
      </c>
      <c r="D208" s="232">
        <v>20.62</v>
      </c>
      <c r="E208" s="232">
        <f t="shared" ref="E208:E209" si="1065">D208*$E$107+D208+0.01</f>
        <v>21.09395</v>
      </c>
      <c r="F208" s="232">
        <f t="shared" ref="F208:F209" si="1066">E208*$F$107+E208-0.01</f>
        <v>21.55856388</v>
      </c>
      <c r="G208" s="28"/>
      <c r="H208" s="235">
        <f t="shared" si="1056"/>
        <v>0.02298496605</v>
      </c>
      <c r="I208" s="235"/>
      <c r="J208" s="28"/>
      <c r="K208" s="28"/>
      <c r="L208" s="28"/>
      <c r="M208" s="28"/>
      <c r="N208" s="28"/>
      <c r="O208" s="28"/>
      <c r="P208" s="28"/>
      <c r="Q208" s="29"/>
      <c r="R208" s="142"/>
      <c r="S208" s="28"/>
      <c r="T208" s="28"/>
      <c r="U208" s="28"/>
      <c r="V208" s="70"/>
      <c r="W208" s="70"/>
      <c r="X208" s="149"/>
      <c r="Y208" s="28"/>
      <c r="Z208" s="28"/>
      <c r="AA208" s="77"/>
      <c r="AB208" s="77"/>
      <c r="AC208" s="28"/>
      <c r="AD208" s="74"/>
      <c r="AE208" s="36"/>
      <c r="AF208" s="28"/>
      <c r="AG208" s="28"/>
      <c r="AH208" s="28"/>
      <c r="AI208" s="28"/>
      <c r="AJ208" s="28"/>
      <c r="AK208" s="28"/>
      <c r="AL208" s="18"/>
      <c r="AM208" s="18"/>
      <c r="AN208" s="18"/>
      <c r="AO208" s="227"/>
      <c r="AP208" s="212"/>
      <c r="AQ208" s="212"/>
      <c r="AR208" s="212"/>
      <c r="AS208" s="84"/>
      <c r="AT208" s="84"/>
      <c r="AU208" s="85"/>
      <c r="AV208" s="94"/>
      <c r="AW208" s="94"/>
      <c r="AX208" s="94"/>
      <c r="AY208" s="94"/>
      <c r="AZ208" s="94"/>
      <c r="BA208" s="94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</row>
    <row r="209" ht="15.75" customHeight="1">
      <c r="A209" s="18"/>
      <c r="B209" s="70">
        <v>13.0</v>
      </c>
      <c r="C209" s="18">
        <v>96.0</v>
      </c>
      <c r="D209" s="232">
        <v>20.62</v>
      </c>
      <c r="E209" s="232">
        <f t="shared" si="1065"/>
        <v>21.09395</v>
      </c>
      <c r="F209" s="232">
        <f t="shared" si="1066"/>
        <v>21.55856388</v>
      </c>
      <c r="G209" s="28"/>
      <c r="H209" s="235">
        <f t="shared" si="1056"/>
        <v>0.02298496605</v>
      </c>
      <c r="I209" s="235"/>
      <c r="J209" s="28"/>
      <c r="K209" s="28"/>
      <c r="L209" s="28"/>
      <c r="M209" s="28"/>
      <c r="N209" s="28"/>
      <c r="O209" s="28"/>
      <c r="P209" s="28"/>
      <c r="Q209" s="29"/>
      <c r="R209" s="142"/>
      <c r="S209" s="28"/>
      <c r="T209" s="28"/>
      <c r="U209" s="28"/>
      <c r="V209" s="70"/>
      <c r="W209" s="70"/>
      <c r="X209" s="149"/>
      <c r="Y209" s="28"/>
      <c r="Z209" s="28"/>
      <c r="AA209" s="77"/>
      <c r="AB209" s="77"/>
      <c r="AC209" s="28"/>
      <c r="AD209" s="74"/>
      <c r="AE209" s="36"/>
      <c r="AF209" s="28"/>
      <c r="AG209" s="28"/>
      <c r="AH209" s="28"/>
      <c r="AI209" s="28"/>
      <c r="AJ209" s="28"/>
      <c r="AK209" s="28"/>
      <c r="AL209" s="18"/>
      <c r="AM209" s="18"/>
      <c r="AN209" s="18"/>
      <c r="AO209" s="227"/>
      <c r="AP209" s="212"/>
      <c r="AQ209" s="212"/>
      <c r="AR209" s="212"/>
      <c r="AS209" s="84"/>
      <c r="AT209" s="84"/>
      <c r="AU209" s="85"/>
      <c r="AV209" s="94"/>
      <c r="AW209" s="94"/>
      <c r="AX209" s="94"/>
      <c r="AY209" s="94"/>
      <c r="AZ209" s="94"/>
      <c r="BA209" s="94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</row>
    <row r="210" ht="15.75" customHeight="1">
      <c r="A210" s="18"/>
      <c r="B210" s="70">
        <v>14.0</v>
      </c>
      <c r="C210" s="18">
        <v>97.0</v>
      </c>
      <c r="D210" s="232">
        <v>20.74</v>
      </c>
      <c r="E210" s="232">
        <f t="shared" ref="E210:E211" si="1067">D210*$E$107+D210-0.01</f>
        <v>21.19665</v>
      </c>
      <c r="F210" s="232">
        <f t="shared" ref="F210:F211" si="1068">E210*$F$107+E210+0.01</f>
        <v>21.68357463</v>
      </c>
      <c r="G210" s="28"/>
      <c r="H210" s="235">
        <f t="shared" si="1056"/>
        <v>0.02201783992</v>
      </c>
      <c r="I210" s="235"/>
      <c r="J210" s="28"/>
      <c r="K210" s="28"/>
      <c r="L210" s="28"/>
      <c r="M210" s="28"/>
      <c r="N210" s="28"/>
      <c r="O210" s="28"/>
      <c r="P210" s="28"/>
      <c r="Q210" s="29"/>
      <c r="R210" s="142"/>
      <c r="S210" s="28"/>
      <c r="T210" s="28"/>
      <c r="U210" s="28"/>
      <c r="V210" s="70"/>
      <c r="W210" s="70"/>
      <c r="X210" s="149"/>
      <c r="Y210" s="28"/>
      <c r="Z210" s="28"/>
      <c r="AA210" s="77"/>
      <c r="AB210" s="77"/>
      <c r="AC210" s="28"/>
      <c r="AD210" s="74"/>
      <c r="AE210" s="36"/>
      <c r="AF210" s="28"/>
      <c r="AG210" s="28"/>
      <c r="AH210" s="28"/>
      <c r="AI210" s="28"/>
      <c r="AJ210" s="28"/>
      <c r="AK210" s="28"/>
      <c r="AL210" s="18"/>
      <c r="AM210" s="18"/>
      <c r="AN210" s="18"/>
      <c r="AO210" s="227"/>
      <c r="AP210" s="212"/>
      <c r="AQ210" s="212"/>
      <c r="AR210" s="212"/>
      <c r="AS210" s="84"/>
      <c r="AT210" s="84"/>
      <c r="AU210" s="85"/>
      <c r="AV210" s="94"/>
      <c r="AW210" s="94"/>
      <c r="AX210" s="94"/>
      <c r="AY210" s="94"/>
      <c r="AZ210" s="94"/>
      <c r="BA210" s="94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</row>
    <row r="211" ht="15.75" customHeight="1">
      <c r="A211" s="18"/>
      <c r="B211" s="70">
        <v>15.0</v>
      </c>
      <c r="C211" s="18">
        <v>98.0</v>
      </c>
      <c r="D211" s="232">
        <v>20.74</v>
      </c>
      <c r="E211" s="232">
        <f t="shared" si="1067"/>
        <v>21.19665</v>
      </c>
      <c r="F211" s="232">
        <f t="shared" si="1068"/>
        <v>21.68357463</v>
      </c>
      <c r="G211" s="28"/>
      <c r="H211" s="235">
        <f t="shared" si="1056"/>
        <v>0.02201783992</v>
      </c>
      <c r="I211" s="235"/>
      <c r="J211" s="28"/>
      <c r="K211" s="28"/>
      <c r="L211" s="28"/>
      <c r="M211" s="28"/>
      <c r="N211" s="28"/>
      <c r="O211" s="28"/>
      <c r="P211" s="28"/>
      <c r="Q211" s="29"/>
      <c r="R211" s="142"/>
      <c r="S211" s="28"/>
      <c r="T211" s="28"/>
      <c r="U211" s="28"/>
      <c r="V211" s="70"/>
      <c r="W211" s="70"/>
      <c r="X211" s="149"/>
      <c r="Y211" s="28"/>
      <c r="Z211" s="28"/>
      <c r="AA211" s="77"/>
      <c r="AB211" s="77"/>
      <c r="AC211" s="28"/>
      <c r="AD211" s="74"/>
      <c r="AE211" s="36"/>
      <c r="AF211" s="28"/>
      <c r="AG211" s="28"/>
      <c r="AH211" s="28"/>
      <c r="AI211" s="28"/>
      <c r="AJ211" s="28"/>
      <c r="AK211" s="28"/>
      <c r="AL211" s="18"/>
      <c r="AM211" s="18"/>
      <c r="AN211" s="18"/>
      <c r="AO211" s="227"/>
      <c r="AP211" s="212"/>
      <c r="AQ211" s="212"/>
      <c r="AR211" s="212"/>
      <c r="AS211" s="84"/>
      <c r="AT211" s="84"/>
      <c r="AU211" s="85"/>
      <c r="AV211" s="94"/>
      <c r="AW211" s="94"/>
      <c r="AX211" s="94"/>
      <c r="AY211" s="94"/>
      <c r="AZ211" s="94"/>
      <c r="BA211" s="94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</row>
    <row r="212" ht="15.75" customHeight="1">
      <c r="A212" s="18"/>
      <c r="B212" s="70">
        <v>16.0</v>
      </c>
      <c r="C212" s="18">
        <v>99.0</v>
      </c>
      <c r="D212" s="232">
        <v>20.84</v>
      </c>
      <c r="E212" s="232">
        <f t="shared" ref="E212:E215" si="1069">D212*$E$107+D212</f>
        <v>21.3089</v>
      </c>
      <c r="F212" s="232">
        <f t="shared" ref="F212:F215" si="1070">E212*$F$107+E212</f>
        <v>21.78835025</v>
      </c>
      <c r="G212" s="28"/>
      <c r="H212" s="235">
        <f t="shared" si="1056"/>
        <v>0.0225</v>
      </c>
      <c r="I212" s="235"/>
      <c r="J212" s="28"/>
      <c r="K212" s="28"/>
      <c r="L212" s="28"/>
      <c r="M212" s="28"/>
      <c r="N212" s="28"/>
      <c r="O212" s="28"/>
      <c r="P212" s="28"/>
      <c r="Q212" s="29"/>
      <c r="R212" s="142"/>
      <c r="S212" s="28"/>
      <c r="T212" s="28"/>
      <c r="U212" s="28"/>
      <c r="V212" s="70"/>
      <c r="W212" s="70"/>
      <c r="X212" s="149"/>
      <c r="Y212" s="28"/>
      <c r="Z212" s="28"/>
      <c r="AA212" s="77"/>
      <c r="AB212" s="77"/>
      <c r="AC212" s="28"/>
      <c r="AD212" s="74"/>
      <c r="AE212" s="36"/>
      <c r="AF212" s="28"/>
      <c r="AG212" s="28"/>
      <c r="AH212" s="28"/>
      <c r="AI212" s="28"/>
      <c r="AJ212" s="28"/>
      <c r="AK212" s="28"/>
      <c r="AL212" s="18"/>
      <c r="AM212" s="18"/>
      <c r="AN212" s="18"/>
      <c r="AO212" s="227"/>
      <c r="AP212" s="212"/>
      <c r="AQ212" s="212"/>
      <c r="AR212" s="212"/>
      <c r="AS212" s="84"/>
      <c r="AT212" s="84"/>
      <c r="AU212" s="85"/>
      <c r="AV212" s="94"/>
      <c r="AW212" s="94"/>
      <c r="AX212" s="94"/>
      <c r="AY212" s="94"/>
      <c r="AZ212" s="94"/>
      <c r="BA212" s="94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</row>
    <row r="213" ht="15.75" customHeight="1">
      <c r="A213" s="18"/>
      <c r="B213" s="70">
        <v>17.0</v>
      </c>
      <c r="C213" s="18">
        <v>100.0</v>
      </c>
      <c r="D213" s="232">
        <v>20.84</v>
      </c>
      <c r="E213" s="232">
        <f t="shared" si="1069"/>
        <v>21.3089</v>
      </c>
      <c r="F213" s="232">
        <f t="shared" si="1070"/>
        <v>21.78835025</v>
      </c>
      <c r="G213" s="28"/>
      <c r="H213" s="235">
        <f t="shared" si="1056"/>
        <v>0.0225</v>
      </c>
      <c r="I213" s="235"/>
      <c r="J213" s="28"/>
      <c r="K213" s="28"/>
      <c r="L213" s="28"/>
      <c r="M213" s="28"/>
      <c r="N213" s="28"/>
      <c r="O213" s="28"/>
      <c r="P213" s="28"/>
      <c r="Q213" s="29"/>
      <c r="R213" s="28"/>
      <c r="S213" s="28"/>
      <c r="T213" s="28"/>
      <c r="U213" s="28"/>
      <c r="V213" s="70"/>
      <c r="W213" s="70"/>
      <c r="X213" s="149"/>
      <c r="Y213" s="28"/>
      <c r="Z213" s="28"/>
      <c r="AA213" s="77"/>
      <c r="AB213" s="77"/>
      <c r="AC213" s="28"/>
      <c r="AD213" s="74"/>
      <c r="AE213" s="36"/>
      <c r="AF213" s="28"/>
      <c r="AG213" s="28"/>
      <c r="AH213" s="28"/>
      <c r="AI213" s="28"/>
      <c r="AJ213" s="28"/>
      <c r="AK213" s="28"/>
      <c r="AL213" s="18"/>
      <c r="AM213" s="18"/>
      <c r="AN213" s="18"/>
      <c r="AO213" s="227"/>
      <c r="AP213" s="212"/>
      <c r="AQ213" s="212"/>
      <c r="AR213" s="212"/>
      <c r="AS213" s="84"/>
      <c r="AT213" s="84"/>
      <c r="AU213" s="85"/>
      <c r="AV213" s="94"/>
      <c r="AW213" s="94"/>
      <c r="AX213" s="94"/>
      <c r="AY213" s="94"/>
      <c r="AZ213" s="94"/>
      <c r="BA213" s="94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</row>
    <row r="214" ht="15.75" customHeight="1">
      <c r="A214" s="18"/>
      <c r="B214" s="70">
        <v>18.0</v>
      </c>
      <c r="C214" s="18">
        <v>101.0</v>
      </c>
      <c r="D214" s="232">
        <v>20.95</v>
      </c>
      <c r="E214" s="232">
        <f t="shared" si="1069"/>
        <v>21.421375</v>
      </c>
      <c r="F214" s="232">
        <f t="shared" si="1070"/>
        <v>21.90335594</v>
      </c>
      <c r="G214" s="28"/>
      <c r="H214" s="235">
        <f t="shared" si="1056"/>
        <v>0.0225</v>
      </c>
      <c r="I214" s="235"/>
      <c r="J214" s="28"/>
      <c r="K214" s="28"/>
      <c r="L214" s="28"/>
      <c r="M214" s="28"/>
      <c r="N214" s="28"/>
      <c r="O214" s="28"/>
      <c r="P214" s="28"/>
      <c r="Q214" s="29"/>
      <c r="R214" s="142"/>
      <c r="S214" s="28"/>
      <c r="T214" s="28"/>
      <c r="U214" s="28"/>
      <c r="V214" s="70"/>
      <c r="W214" s="70"/>
      <c r="X214" s="149"/>
      <c r="Y214" s="28"/>
      <c r="Z214" s="28"/>
      <c r="AA214" s="77"/>
      <c r="AB214" s="77"/>
      <c r="AC214" s="28"/>
      <c r="AD214" s="74"/>
      <c r="AE214" s="36"/>
      <c r="AF214" s="28"/>
      <c r="AG214" s="28"/>
      <c r="AH214" s="28"/>
      <c r="AI214" s="28"/>
      <c r="AJ214" s="28"/>
      <c r="AK214" s="28"/>
      <c r="AL214" s="18"/>
      <c r="AM214" s="18"/>
      <c r="AN214" s="18"/>
      <c r="AO214" s="227"/>
      <c r="AP214" s="212"/>
      <c r="AQ214" s="212"/>
      <c r="AR214" s="212"/>
      <c r="AS214" s="84"/>
      <c r="AT214" s="84"/>
      <c r="AU214" s="85"/>
      <c r="AV214" s="94"/>
      <c r="AW214" s="94"/>
      <c r="AX214" s="94"/>
      <c r="AY214" s="94"/>
      <c r="AZ214" s="94"/>
      <c r="BA214" s="94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</row>
    <row r="215" ht="15.75" customHeight="1">
      <c r="A215" s="18"/>
      <c r="B215" s="70">
        <v>19.0</v>
      </c>
      <c r="C215" s="18">
        <v>102.0</v>
      </c>
      <c r="D215" s="232">
        <v>20.95</v>
      </c>
      <c r="E215" s="232">
        <f t="shared" si="1069"/>
        <v>21.421375</v>
      </c>
      <c r="F215" s="232">
        <f t="shared" si="1070"/>
        <v>21.90335594</v>
      </c>
      <c r="G215" s="28"/>
      <c r="H215" s="235">
        <f t="shared" si="1056"/>
        <v>0.0225</v>
      </c>
      <c r="I215" s="235"/>
      <c r="J215" s="28"/>
      <c r="K215" s="28"/>
      <c r="L215" s="28"/>
      <c r="M215" s="28"/>
      <c r="N215" s="28"/>
      <c r="O215" s="28"/>
      <c r="P215" s="28"/>
      <c r="Q215" s="29"/>
      <c r="R215" s="142"/>
      <c r="S215" s="28"/>
      <c r="T215" s="28"/>
      <c r="U215" s="28"/>
      <c r="V215" s="70"/>
      <c r="W215" s="70"/>
      <c r="X215" s="149"/>
      <c r="Y215" s="28"/>
      <c r="Z215" s="28"/>
      <c r="AA215" s="77"/>
      <c r="AB215" s="77"/>
      <c r="AC215" s="28"/>
      <c r="AD215" s="74"/>
      <c r="AE215" s="36"/>
      <c r="AF215" s="28"/>
      <c r="AG215" s="28"/>
      <c r="AH215" s="28"/>
      <c r="AI215" s="28"/>
      <c r="AJ215" s="28"/>
      <c r="AK215" s="28"/>
      <c r="AL215" s="18"/>
      <c r="AM215" s="18"/>
      <c r="AN215" s="18"/>
      <c r="AO215" s="227"/>
      <c r="AP215" s="212"/>
      <c r="AQ215" s="212"/>
      <c r="AR215" s="212"/>
      <c r="AS215" s="84"/>
      <c r="AT215" s="84"/>
      <c r="AU215" s="85"/>
      <c r="AV215" s="94"/>
      <c r="AW215" s="94"/>
      <c r="AX215" s="94"/>
      <c r="AY215" s="94"/>
      <c r="AZ215" s="94"/>
      <c r="BA215" s="94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</row>
    <row r="216" ht="15.75" customHeight="1">
      <c r="A216" s="18"/>
      <c r="B216" s="70">
        <v>20.0</v>
      </c>
      <c r="C216" s="18">
        <v>103.0</v>
      </c>
      <c r="D216" s="232">
        <v>21.04</v>
      </c>
      <c r="E216" s="232">
        <f t="shared" ref="E216:E217" si="1071">D216*$E$107+D216+0.01</f>
        <v>21.5234</v>
      </c>
      <c r="F216" s="232">
        <f t="shared" ref="F216:F217" si="1072">E216*$F$107+E216-0.01</f>
        <v>21.9976765</v>
      </c>
      <c r="G216" s="28"/>
      <c r="H216" s="235">
        <f t="shared" si="1056"/>
        <v>0.02297528517</v>
      </c>
      <c r="I216" s="235"/>
      <c r="J216" s="28"/>
      <c r="K216" s="28"/>
      <c r="L216" s="28"/>
      <c r="M216" s="28"/>
      <c r="N216" s="28"/>
      <c r="O216" s="28"/>
      <c r="P216" s="28"/>
      <c r="Q216" s="29"/>
      <c r="R216" s="28"/>
      <c r="S216" s="28"/>
      <c r="T216" s="28"/>
      <c r="U216" s="28"/>
      <c r="V216" s="70"/>
      <c r="W216" s="70"/>
      <c r="X216" s="149"/>
      <c r="Y216" s="28"/>
      <c r="Z216" s="28"/>
      <c r="AA216" s="77"/>
      <c r="AB216" s="77"/>
      <c r="AC216" s="28"/>
      <c r="AD216" s="74"/>
      <c r="AE216" s="36"/>
      <c r="AF216" s="28"/>
      <c r="AG216" s="28"/>
      <c r="AH216" s="28"/>
      <c r="AI216" s="28"/>
      <c r="AJ216" s="28"/>
      <c r="AK216" s="28"/>
      <c r="AL216" s="18"/>
      <c r="AM216" s="18"/>
      <c r="AN216" s="18"/>
      <c r="AO216" s="227"/>
      <c r="AP216" s="212"/>
      <c r="AQ216" s="212"/>
      <c r="AR216" s="212"/>
      <c r="AS216" s="84"/>
      <c r="AT216" s="84"/>
      <c r="AU216" s="85"/>
      <c r="AV216" s="94"/>
      <c r="AW216" s="94"/>
      <c r="AX216" s="94"/>
      <c r="AY216" s="94"/>
      <c r="AZ216" s="94"/>
      <c r="BA216" s="94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</row>
    <row r="217" ht="15.75" customHeight="1">
      <c r="A217" s="18"/>
      <c r="B217" s="70">
        <v>21.0</v>
      </c>
      <c r="C217" s="18">
        <v>104.0</v>
      </c>
      <c r="D217" s="232">
        <v>21.04</v>
      </c>
      <c r="E217" s="232">
        <f t="shared" si="1071"/>
        <v>21.5234</v>
      </c>
      <c r="F217" s="232">
        <f t="shared" si="1072"/>
        <v>21.9976765</v>
      </c>
      <c r="G217" s="28"/>
      <c r="H217" s="235">
        <f t="shared" si="1056"/>
        <v>0.02297528517</v>
      </c>
      <c r="I217" s="235"/>
      <c r="J217" s="28"/>
      <c r="K217" s="28"/>
      <c r="L217" s="28"/>
      <c r="M217" s="28"/>
      <c r="N217" s="28"/>
      <c r="O217" s="28"/>
      <c r="P217" s="28"/>
      <c r="Q217" s="29"/>
      <c r="R217" s="42"/>
      <c r="S217" s="28"/>
      <c r="T217" s="28"/>
      <c r="U217" s="28"/>
      <c r="V217" s="70"/>
      <c r="W217" s="70"/>
      <c r="X217" s="149"/>
      <c r="Y217" s="28"/>
      <c r="Z217" s="28"/>
      <c r="AA217" s="77"/>
      <c r="AB217" s="77"/>
      <c r="AC217" s="28"/>
      <c r="AD217" s="74"/>
      <c r="AE217" s="36"/>
      <c r="AF217" s="28"/>
      <c r="AG217" s="28"/>
      <c r="AH217" s="28"/>
      <c r="AI217" s="28"/>
      <c r="AJ217" s="28"/>
      <c r="AK217" s="28"/>
      <c r="AL217" s="18"/>
      <c r="AM217" s="18"/>
      <c r="AN217" s="18"/>
      <c r="AO217" s="227"/>
      <c r="AP217" s="212"/>
      <c r="AQ217" s="212"/>
      <c r="AR217" s="212"/>
      <c r="AS217" s="84"/>
      <c r="AT217" s="84"/>
      <c r="AU217" s="85"/>
      <c r="AV217" s="94"/>
      <c r="AW217" s="94"/>
      <c r="AX217" s="94"/>
      <c r="AY217" s="94"/>
      <c r="AZ217" s="94"/>
      <c r="BA217" s="94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</row>
    <row r="218" ht="15.75" customHeight="1">
      <c r="A218" s="18"/>
      <c r="B218" s="70">
        <v>22.0</v>
      </c>
      <c r="C218" s="18">
        <v>105.0</v>
      </c>
      <c r="D218" s="232">
        <v>21.15</v>
      </c>
      <c r="E218" s="232">
        <f t="shared" ref="E218:E221" si="1073">D218*$E$107+D218</f>
        <v>21.625875</v>
      </c>
      <c r="F218" s="232">
        <f t="shared" ref="F218:F219" si="1074">E218*$F$107+E218+0.01</f>
        <v>22.12245719</v>
      </c>
      <c r="G218" s="28"/>
      <c r="H218" s="235">
        <f t="shared" si="1056"/>
        <v>0.0225</v>
      </c>
      <c r="I218" s="235"/>
      <c r="J218" s="28"/>
      <c r="K218" s="28"/>
      <c r="L218" s="28"/>
      <c r="M218" s="28"/>
      <c r="N218" s="28"/>
      <c r="O218" s="28"/>
      <c r="P218" s="28"/>
      <c r="Q218" s="29"/>
      <c r="R218" s="42"/>
      <c r="S218" s="28"/>
      <c r="T218" s="28"/>
      <c r="U218" s="28"/>
      <c r="V218" s="70"/>
      <c r="W218" s="70"/>
      <c r="X218" s="149"/>
      <c r="Y218" s="28"/>
      <c r="Z218" s="28"/>
      <c r="AA218" s="77"/>
      <c r="AB218" s="77"/>
      <c r="AC218" s="28"/>
      <c r="AD218" s="74"/>
      <c r="AE218" s="36"/>
      <c r="AF218" s="28"/>
      <c r="AG218" s="28"/>
      <c r="AH218" s="28"/>
      <c r="AI218" s="28"/>
      <c r="AJ218" s="28"/>
      <c r="AK218" s="28"/>
      <c r="AL218" s="18"/>
      <c r="AM218" s="18"/>
      <c r="AN218" s="18"/>
      <c r="AO218" s="227"/>
      <c r="AP218" s="212"/>
      <c r="AQ218" s="212"/>
      <c r="AR218" s="212"/>
      <c r="AS218" s="84"/>
      <c r="AT218" s="84"/>
      <c r="AU218" s="85"/>
      <c r="AV218" s="94"/>
      <c r="AW218" s="94"/>
      <c r="AX218" s="94"/>
      <c r="AY218" s="94"/>
      <c r="AZ218" s="94"/>
      <c r="BA218" s="94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</row>
    <row r="219" ht="15.75" customHeight="1">
      <c r="A219" s="18"/>
      <c r="B219" s="70">
        <v>23.0</v>
      </c>
      <c r="C219" s="18">
        <v>106.0</v>
      </c>
      <c r="D219" s="232">
        <v>21.15</v>
      </c>
      <c r="E219" s="232">
        <f t="shared" si="1073"/>
        <v>21.625875</v>
      </c>
      <c r="F219" s="232">
        <f t="shared" si="1074"/>
        <v>22.12245719</v>
      </c>
      <c r="G219" s="28"/>
      <c r="H219" s="235">
        <f t="shared" si="1056"/>
        <v>0.0225</v>
      </c>
      <c r="I219" s="235"/>
      <c r="J219" s="28"/>
      <c r="K219" s="28"/>
      <c r="L219" s="28"/>
      <c r="M219" s="28"/>
      <c r="N219" s="28"/>
      <c r="O219" s="28"/>
      <c r="P219" s="28"/>
      <c r="Q219" s="29"/>
      <c r="R219" s="42"/>
      <c r="S219" s="28"/>
      <c r="T219" s="28"/>
      <c r="U219" s="28"/>
      <c r="V219" s="70"/>
      <c r="W219" s="70"/>
      <c r="X219" s="149"/>
      <c r="Y219" s="28"/>
      <c r="Z219" s="28"/>
      <c r="AA219" s="77"/>
      <c r="AB219" s="77"/>
      <c r="AC219" s="28"/>
      <c r="AD219" s="74"/>
      <c r="AE219" s="36"/>
      <c r="AF219" s="28"/>
      <c r="AG219" s="28"/>
      <c r="AH219" s="28"/>
      <c r="AI219" s="28"/>
      <c r="AJ219" s="28"/>
      <c r="AK219" s="28"/>
      <c r="AL219" s="18"/>
      <c r="AM219" s="18"/>
      <c r="AN219" s="18"/>
      <c r="AO219" s="227"/>
      <c r="AP219" s="212"/>
      <c r="AQ219" s="212"/>
      <c r="AR219" s="212"/>
      <c r="AS219" s="84"/>
      <c r="AT219" s="84"/>
      <c r="AU219" s="85"/>
      <c r="AV219" s="94"/>
      <c r="AW219" s="94"/>
      <c r="AX219" s="94"/>
      <c r="AY219" s="94"/>
      <c r="AZ219" s="94"/>
      <c r="BA219" s="94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</row>
    <row r="220" ht="15.75" customHeight="1">
      <c r="A220" s="18"/>
      <c r="B220" s="70">
        <v>24.0</v>
      </c>
      <c r="C220" s="18">
        <v>107.0</v>
      </c>
      <c r="D220" s="232">
        <v>21.26</v>
      </c>
      <c r="E220" s="232">
        <f t="shared" si="1073"/>
        <v>21.73835</v>
      </c>
      <c r="F220" s="232">
        <f t="shared" ref="F220:F221" si="1075">E220*$F$107+E220-0.01</f>
        <v>22.21746288</v>
      </c>
      <c r="G220" s="28"/>
      <c r="H220" s="235">
        <f t="shared" si="1056"/>
        <v>0.0225</v>
      </c>
      <c r="I220" s="235"/>
      <c r="J220" s="28"/>
      <c r="K220" s="28"/>
      <c r="L220" s="28"/>
      <c r="M220" s="28"/>
      <c r="N220" s="28"/>
      <c r="O220" s="28"/>
      <c r="P220" s="28"/>
      <c r="Q220" s="29"/>
      <c r="R220" s="42"/>
      <c r="S220" s="28"/>
      <c r="T220" s="28"/>
      <c r="U220" s="28"/>
      <c r="V220" s="70"/>
      <c r="W220" s="70"/>
      <c r="X220" s="149"/>
      <c r="Y220" s="28"/>
      <c r="Z220" s="28"/>
      <c r="AA220" s="77"/>
      <c r="AB220" s="77"/>
      <c r="AC220" s="28"/>
      <c r="AD220" s="74"/>
      <c r="AE220" s="36"/>
      <c r="AF220" s="28"/>
      <c r="AG220" s="28"/>
      <c r="AH220" s="28"/>
      <c r="AI220" s="28"/>
      <c r="AJ220" s="28"/>
      <c r="AK220" s="28"/>
      <c r="AL220" s="18"/>
      <c r="AM220" s="18"/>
      <c r="AN220" s="18"/>
      <c r="AO220" s="227"/>
      <c r="AP220" s="212"/>
      <c r="AQ220" s="212"/>
      <c r="AR220" s="212"/>
      <c r="AS220" s="84"/>
      <c r="AT220" s="84"/>
      <c r="AU220" s="85"/>
      <c r="AV220" s="94"/>
      <c r="AW220" s="94"/>
      <c r="AX220" s="94"/>
      <c r="AY220" s="94"/>
      <c r="AZ220" s="94"/>
      <c r="BA220" s="94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</row>
    <row r="221" ht="15.75" customHeight="1">
      <c r="A221" s="18"/>
      <c r="B221" s="70" t="s">
        <v>265</v>
      </c>
      <c r="C221" s="18">
        <v>108.0</v>
      </c>
      <c r="D221" s="232">
        <v>21.26</v>
      </c>
      <c r="E221" s="232">
        <f t="shared" si="1073"/>
        <v>21.73835</v>
      </c>
      <c r="F221" s="232">
        <f t="shared" si="1075"/>
        <v>22.21746288</v>
      </c>
      <c r="G221" s="28"/>
      <c r="H221" s="235">
        <f t="shared" si="1056"/>
        <v>0.0225</v>
      </c>
      <c r="I221" s="235"/>
      <c r="J221" s="28"/>
      <c r="K221" s="28"/>
      <c r="L221" s="28"/>
      <c r="M221" s="28"/>
      <c r="N221" s="28"/>
      <c r="O221" s="28"/>
      <c r="P221" s="28"/>
      <c r="Q221" s="29"/>
      <c r="R221" s="42"/>
      <c r="S221" s="28"/>
      <c r="T221" s="28"/>
      <c r="U221" s="28"/>
      <c r="V221" s="70"/>
      <c r="W221" s="70"/>
      <c r="X221" s="149"/>
      <c r="Y221" s="28"/>
      <c r="Z221" s="28"/>
      <c r="AA221" s="77"/>
      <c r="AB221" s="77"/>
      <c r="AC221" s="28"/>
      <c r="AD221" s="74"/>
      <c r="AE221" s="36"/>
      <c r="AF221" s="28"/>
      <c r="AG221" s="28"/>
      <c r="AH221" s="28"/>
      <c r="AI221" s="28"/>
      <c r="AJ221" s="28"/>
      <c r="AK221" s="28"/>
      <c r="AL221" s="18"/>
      <c r="AM221" s="18"/>
      <c r="AN221" s="18"/>
      <c r="AO221" s="227"/>
      <c r="AP221" s="212"/>
      <c r="AQ221" s="212"/>
      <c r="AR221" s="212"/>
      <c r="AS221" s="84"/>
      <c r="AT221" s="84"/>
      <c r="AU221" s="85"/>
      <c r="AV221" s="94"/>
      <c r="AW221" s="94"/>
      <c r="AX221" s="94"/>
      <c r="AY221" s="94"/>
      <c r="AZ221" s="94"/>
      <c r="BA221" s="94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</row>
    <row r="222" ht="15.75" customHeight="1">
      <c r="A222" s="18"/>
      <c r="B222" s="70"/>
      <c r="C222" s="18"/>
      <c r="D222" s="232"/>
      <c r="E222" s="232"/>
      <c r="F222" s="232"/>
      <c r="G222" s="28"/>
      <c r="H222" s="235"/>
      <c r="I222" s="235"/>
      <c r="J222" s="28"/>
      <c r="K222" s="28"/>
      <c r="L222" s="28"/>
      <c r="M222" s="28"/>
      <c r="N222" s="28"/>
      <c r="O222" s="28"/>
      <c r="P222" s="28"/>
      <c r="Q222" s="29"/>
      <c r="R222" s="42"/>
      <c r="S222" s="28"/>
      <c r="T222" s="28"/>
      <c r="U222" s="28"/>
      <c r="V222" s="70"/>
      <c r="W222" s="70"/>
      <c r="X222" s="149"/>
      <c r="Y222" s="28"/>
      <c r="Z222" s="28"/>
      <c r="AA222" s="77"/>
      <c r="AB222" s="77"/>
      <c r="AC222" s="28"/>
      <c r="AD222" s="74"/>
      <c r="AE222" s="36"/>
      <c r="AF222" s="28"/>
      <c r="AG222" s="28"/>
      <c r="AH222" s="28"/>
      <c r="AI222" s="28"/>
      <c r="AJ222" s="28"/>
      <c r="AK222" s="28"/>
      <c r="AL222" s="18"/>
      <c r="AM222" s="18"/>
      <c r="AN222" s="18"/>
      <c r="AO222" s="227"/>
      <c r="AP222" s="212"/>
      <c r="AQ222" s="212"/>
      <c r="AR222" s="212"/>
      <c r="AS222" s="84"/>
      <c r="AT222" s="84"/>
      <c r="AU222" s="85"/>
      <c r="AV222" s="94"/>
      <c r="AW222" s="94"/>
      <c r="AX222" s="94"/>
      <c r="AY222" s="94"/>
      <c r="AZ222" s="94"/>
      <c r="BA222" s="94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</row>
    <row r="223" ht="25.5" customHeight="1">
      <c r="A223" s="18"/>
      <c r="B223" s="70" t="s">
        <v>269</v>
      </c>
      <c r="C223" s="18">
        <v>109.0</v>
      </c>
      <c r="D223" s="232">
        <v>19.19</v>
      </c>
      <c r="E223" s="232">
        <f>E159+1.13</f>
        <v>19.729275</v>
      </c>
      <c r="F223" s="232">
        <f>F160+1.13</f>
        <v>20.30503969</v>
      </c>
      <c r="G223" s="28"/>
      <c r="H223" s="235">
        <f t="shared" ref="H223:H231" si="1076">(E223-D223)/D223</f>
        <v>0.02810187598</v>
      </c>
      <c r="I223" s="235"/>
      <c r="J223" s="28"/>
      <c r="K223" s="28"/>
      <c r="L223" s="28"/>
      <c r="M223" s="28"/>
      <c r="N223" s="28"/>
      <c r="O223" s="28"/>
      <c r="P223" s="28"/>
      <c r="Q223" s="29"/>
      <c r="R223" s="42"/>
      <c r="S223" s="28"/>
      <c r="T223" s="28"/>
      <c r="U223" s="28"/>
      <c r="V223" s="70"/>
      <c r="W223" s="70"/>
      <c r="X223" s="149"/>
      <c r="Y223" s="28"/>
      <c r="Z223" s="28"/>
      <c r="AA223" s="77"/>
      <c r="AB223" s="77"/>
      <c r="AC223" s="28"/>
      <c r="AD223" s="74"/>
      <c r="AE223" s="36"/>
      <c r="AF223" s="28"/>
      <c r="AG223" s="28"/>
      <c r="AH223" s="28"/>
      <c r="AI223" s="28"/>
      <c r="AJ223" s="28"/>
      <c r="AK223" s="28"/>
      <c r="AL223" s="18"/>
      <c r="AM223" s="18"/>
      <c r="AN223" s="18"/>
      <c r="AO223" s="227"/>
      <c r="AP223" s="212"/>
      <c r="AQ223" s="212"/>
      <c r="AR223" s="212"/>
      <c r="AS223" s="84"/>
      <c r="AT223" s="84"/>
      <c r="AU223" s="85"/>
      <c r="AV223" s="94"/>
      <c r="AW223" s="94"/>
      <c r="AX223" s="94"/>
      <c r="AY223" s="94"/>
      <c r="AZ223" s="94"/>
      <c r="BA223" s="94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</row>
    <row r="224" ht="15.75" customHeight="1">
      <c r="A224" s="18"/>
      <c r="B224" s="70" t="s">
        <v>270</v>
      </c>
      <c r="C224" s="18">
        <v>110.0</v>
      </c>
      <c r="D224" s="232">
        <v>22.07</v>
      </c>
      <c r="E224" s="232">
        <f>E152+4.5</f>
        <v>22.54735</v>
      </c>
      <c r="F224" s="232">
        <f>F153+4.5</f>
        <v>22.96341538</v>
      </c>
      <c r="G224" s="28"/>
      <c r="H224" s="235">
        <f t="shared" si="1076"/>
        <v>0.02162890802</v>
      </c>
      <c r="I224" s="235"/>
      <c r="J224" s="28"/>
      <c r="K224" s="28"/>
      <c r="L224" s="28"/>
      <c r="M224" s="28"/>
      <c r="N224" s="28"/>
      <c r="O224" s="28"/>
      <c r="P224" s="28"/>
      <c r="Q224" s="29"/>
      <c r="R224" s="28"/>
      <c r="S224" s="28"/>
      <c r="T224" s="28"/>
      <c r="U224" s="28"/>
      <c r="V224" s="70"/>
      <c r="W224" s="70"/>
      <c r="X224" s="149"/>
      <c r="Y224" s="28"/>
      <c r="Z224" s="28"/>
      <c r="AA224" s="77"/>
      <c r="AB224" s="77"/>
      <c r="AC224" s="28"/>
      <c r="AD224" s="74"/>
      <c r="AE224" s="36"/>
      <c r="AF224" s="28"/>
      <c r="AG224" s="28"/>
      <c r="AH224" s="28"/>
      <c r="AI224" s="28"/>
      <c r="AJ224" s="28"/>
      <c r="AK224" s="28"/>
      <c r="AL224" s="18"/>
      <c r="AM224" s="18"/>
      <c r="AN224" s="18"/>
      <c r="AO224" s="227"/>
      <c r="AP224" s="212"/>
      <c r="AQ224" s="212"/>
      <c r="AR224" s="212"/>
      <c r="AS224" s="84"/>
      <c r="AT224" s="84"/>
      <c r="AU224" s="85"/>
      <c r="AV224" s="94"/>
      <c r="AW224" s="94"/>
      <c r="AX224" s="94"/>
      <c r="AY224" s="94"/>
      <c r="AZ224" s="94"/>
      <c r="BA224" s="94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</row>
    <row r="225" ht="15.75" customHeight="1">
      <c r="A225" s="18"/>
      <c r="B225" s="70" t="s">
        <v>271</v>
      </c>
      <c r="C225" s="18">
        <v>111.0</v>
      </c>
      <c r="D225" s="232">
        <v>25.76</v>
      </c>
      <c r="E225" s="232">
        <f t="shared" ref="E225:F225" si="1077">E221+4.5</f>
        <v>26.23835</v>
      </c>
      <c r="F225" s="232">
        <f t="shared" si="1077"/>
        <v>26.71746288</v>
      </c>
      <c r="G225" s="28"/>
      <c r="H225" s="235">
        <f t="shared" si="1076"/>
        <v>0.01856948758</v>
      </c>
      <c r="I225" s="235"/>
      <c r="J225" s="28"/>
      <c r="K225" s="28"/>
      <c r="L225" s="28"/>
      <c r="M225" s="28"/>
      <c r="N225" s="28"/>
      <c r="O225" s="28"/>
      <c r="P225" s="28"/>
      <c r="Q225" s="29"/>
      <c r="R225" s="28"/>
      <c r="S225" s="28"/>
      <c r="T225" s="28"/>
      <c r="U225" s="28"/>
      <c r="V225" s="70"/>
      <c r="W225" s="70"/>
      <c r="X225" s="149"/>
      <c r="Y225" s="28"/>
      <c r="Z225" s="28"/>
      <c r="AA225" s="77"/>
      <c r="AB225" s="77"/>
      <c r="AC225" s="28"/>
      <c r="AD225" s="74"/>
      <c r="AE225" s="36"/>
      <c r="AF225" s="28"/>
      <c r="AG225" s="28"/>
      <c r="AH225" s="28"/>
      <c r="AI225" s="28"/>
      <c r="AJ225" s="28"/>
      <c r="AK225" s="28"/>
      <c r="AL225" s="18"/>
      <c r="AM225" s="18"/>
      <c r="AN225" s="18"/>
      <c r="AO225" s="227"/>
      <c r="AP225" s="212"/>
      <c r="AQ225" s="212"/>
      <c r="AR225" s="212"/>
      <c r="AS225" s="84"/>
      <c r="AT225" s="84"/>
      <c r="AU225" s="85"/>
      <c r="AV225" s="94"/>
      <c r="AW225" s="94"/>
      <c r="AX225" s="94"/>
      <c r="AY225" s="94"/>
      <c r="AZ225" s="94"/>
      <c r="BA225" s="94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</row>
    <row r="226" ht="15.75" customHeight="1">
      <c r="A226" s="18"/>
      <c r="B226" s="237" t="s">
        <v>272</v>
      </c>
      <c r="C226" s="18">
        <v>112.0</v>
      </c>
      <c r="D226" s="232">
        <v>19.5</v>
      </c>
      <c r="E226" s="232">
        <f>D226*$E$107+D226</f>
        <v>19.93875</v>
      </c>
      <c r="F226" s="232">
        <f>E226*$F$107+E226</f>
        <v>20.38737188</v>
      </c>
      <c r="G226" s="28"/>
      <c r="H226" s="235">
        <f t="shared" si="1076"/>
        <v>0.0225</v>
      </c>
      <c r="I226" s="235"/>
      <c r="J226" s="28"/>
      <c r="K226" s="28"/>
      <c r="L226" s="28"/>
      <c r="M226" s="28"/>
      <c r="N226" s="28"/>
      <c r="O226" s="28"/>
      <c r="P226" s="28"/>
      <c r="Q226" s="29"/>
      <c r="R226" s="28"/>
      <c r="S226" s="28"/>
      <c r="T226" s="28"/>
      <c r="U226" s="28"/>
      <c r="V226" s="70"/>
      <c r="W226" s="70"/>
      <c r="X226" s="149"/>
      <c r="Y226" s="28"/>
      <c r="Z226" s="28"/>
      <c r="AA226" s="77"/>
      <c r="AB226" s="77"/>
      <c r="AC226" s="28"/>
      <c r="AD226" s="74"/>
      <c r="AE226" s="36"/>
      <c r="AF226" s="28"/>
      <c r="AG226" s="28"/>
      <c r="AH226" s="28"/>
      <c r="AI226" s="28"/>
      <c r="AJ226" s="28"/>
      <c r="AK226" s="28"/>
      <c r="AL226" s="18"/>
      <c r="AM226" s="18"/>
      <c r="AN226" s="18"/>
      <c r="AO226" s="227"/>
      <c r="AP226" s="212"/>
      <c r="AQ226" s="212"/>
      <c r="AR226" s="212"/>
      <c r="AS226" s="84"/>
      <c r="AT226" s="84"/>
      <c r="AU226" s="85"/>
      <c r="AV226" s="94"/>
      <c r="AW226" s="94"/>
      <c r="AX226" s="94"/>
      <c r="AY226" s="94"/>
      <c r="AZ226" s="94"/>
      <c r="BA226" s="94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</row>
    <row r="227" ht="19.5" customHeight="1">
      <c r="A227" s="18"/>
      <c r="B227" s="112" t="s">
        <v>273</v>
      </c>
      <c r="C227" s="18"/>
      <c r="D227" s="231">
        <v>0.02</v>
      </c>
      <c r="E227" s="238">
        <v>0.025</v>
      </c>
      <c r="F227" s="231">
        <v>0.0225</v>
      </c>
      <c r="G227" s="28"/>
      <c r="H227" s="235">
        <f t="shared" si="1076"/>
        <v>0.25</v>
      </c>
      <c r="I227" s="95"/>
      <c r="J227" s="28"/>
      <c r="K227" s="28"/>
      <c r="L227" s="28"/>
      <c r="M227" s="28"/>
      <c r="N227" s="28"/>
      <c r="O227" s="28"/>
      <c r="P227" s="28"/>
      <c r="Q227" s="29"/>
      <c r="R227" s="28"/>
      <c r="S227" s="28"/>
      <c r="T227" s="28"/>
      <c r="U227" s="28"/>
      <c r="V227" s="70"/>
      <c r="W227" s="70"/>
      <c r="X227" s="149"/>
      <c r="Y227" s="28"/>
      <c r="Z227" s="28"/>
      <c r="AA227" s="77"/>
      <c r="AB227" s="77"/>
      <c r="AC227" s="28"/>
      <c r="AD227" s="74"/>
      <c r="AE227" s="36"/>
      <c r="AF227" s="28"/>
      <c r="AG227" s="28"/>
      <c r="AH227" s="28"/>
      <c r="AI227" s="28"/>
      <c r="AJ227" s="28"/>
      <c r="AK227" s="28"/>
      <c r="AL227" s="18"/>
      <c r="AM227" s="18"/>
      <c r="AN227" s="18"/>
      <c r="AO227" s="227"/>
      <c r="AP227" s="212"/>
      <c r="AQ227" s="212"/>
      <c r="AR227" s="212"/>
      <c r="AS227" s="84"/>
      <c r="AT227" s="84"/>
      <c r="AU227" s="85"/>
      <c r="AV227" s="94"/>
      <c r="AW227" s="94"/>
      <c r="AX227" s="94"/>
      <c r="AY227" s="94"/>
      <c r="AZ227" s="94"/>
      <c r="BA227" s="94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</row>
    <row r="228" ht="15.75" customHeight="1">
      <c r="A228" s="18"/>
      <c r="B228" s="18" t="s">
        <v>274</v>
      </c>
      <c r="C228" s="18">
        <v>113.0</v>
      </c>
      <c r="D228" s="232">
        <v>23.39</v>
      </c>
      <c r="E228" s="232">
        <f t="shared" ref="E228:E231" si="1078">D228*$E$227+D228</f>
        <v>23.97475</v>
      </c>
      <c r="F228" s="232">
        <f t="shared" ref="F228:F231" si="1079">E228*$F$227+E228</f>
        <v>24.51418188</v>
      </c>
      <c r="G228" s="28"/>
      <c r="H228" s="235">
        <f t="shared" si="1076"/>
        <v>0.025</v>
      </c>
      <c r="I228" s="95"/>
      <c r="J228" s="28"/>
      <c r="K228" s="28"/>
      <c r="L228" s="28"/>
      <c r="M228" s="28"/>
      <c r="N228" s="28"/>
      <c r="O228" s="28"/>
      <c r="P228" s="28"/>
      <c r="Q228" s="29"/>
      <c r="R228" s="28"/>
      <c r="S228" s="28"/>
      <c r="T228" s="28"/>
      <c r="U228" s="28"/>
      <c r="V228" s="70"/>
      <c r="W228" s="70"/>
      <c r="X228" s="149"/>
      <c r="Y228" s="28"/>
      <c r="Z228" s="28"/>
      <c r="AA228" s="77"/>
      <c r="AB228" s="77"/>
      <c r="AC228" s="28"/>
      <c r="AD228" s="74"/>
      <c r="AE228" s="36"/>
      <c r="AF228" s="28"/>
      <c r="AG228" s="28"/>
      <c r="AH228" s="28"/>
      <c r="AI228" s="28"/>
      <c r="AJ228" s="28"/>
      <c r="AK228" s="28"/>
      <c r="AL228" s="18"/>
      <c r="AM228" s="18"/>
      <c r="AN228" s="18"/>
      <c r="AO228" s="227"/>
      <c r="AP228" s="212"/>
      <c r="AQ228" s="212"/>
      <c r="AR228" s="212"/>
      <c r="AS228" s="84"/>
      <c r="AT228" s="84"/>
      <c r="AU228" s="85"/>
      <c r="AV228" s="94"/>
      <c r="AW228" s="94"/>
      <c r="AX228" s="94"/>
      <c r="AY228" s="94"/>
      <c r="AZ228" s="94"/>
      <c r="BA228" s="94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</row>
    <row r="229" ht="15.75" customHeight="1">
      <c r="A229" s="18"/>
      <c r="B229" s="18" t="s">
        <v>218</v>
      </c>
      <c r="C229" s="18">
        <v>114.0</v>
      </c>
      <c r="D229" s="232">
        <v>19.31</v>
      </c>
      <c r="E229" s="232">
        <f t="shared" si="1078"/>
        <v>19.79275</v>
      </c>
      <c r="F229" s="232">
        <f t="shared" si="1079"/>
        <v>20.23808688</v>
      </c>
      <c r="G229" s="28"/>
      <c r="H229" s="235">
        <f t="shared" si="1076"/>
        <v>0.025</v>
      </c>
      <c r="I229" s="95"/>
      <c r="J229" s="28"/>
      <c r="K229" s="28"/>
      <c r="L229" s="28"/>
      <c r="M229" s="28"/>
      <c r="N229" s="28"/>
      <c r="O229" s="28"/>
      <c r="P229" s="28"/>
      <c r="Q229" s="29"/>
      <c r="R229" s="28"/>
      <c r="S229" s="28"/>
      <c r="T229" s="28"/>
      <c r="U229" s="28"/>
      <c r="V229" s="70"/>
      <c r="W229" s="70"/>
      <c r="X229" s="149"/>
      <c r="Y229" s="28"/>
      <c r="Z229" s="28"/>
      <c r="AA229" s="77"/>
      <c r="AB229" s="77"/>
      <c r="AC229" s="28"/>
      <c r="AD229" s="74"/>
      <c r="AE229" s="36"/>
      <c r="AF229" s="28"/>
      <c r="AG229" s="28"/>
      <c r="AH229" s="28"/>
      <c r="AI229" s="28"/>
      <c r="AJ229" s="28"/>
      <c r="AK229" s="28"/>
      <c r="AL229" s="18"/>
      <c r="AM229" s="18"/>
      <c r="AN229" s="18"/>
      <c r="AO229" s="227"/>
      <c r="AP229" s="212"/>
      <c r="AQ229" s="212"/>
      <c r="AR229" s="212"/>
      <c r="AS229" s="84"/>
      <c r="AT229" s="84"/>
      <c r="AU229" s="85"/>
      <c r="AV229" s="94"/>
      <c r="AW229" s="94"/>
      <c r="AX229" s="94"/>
      <c r="AY229" s="94"/>
      <c r="AZ229" s="94"/>
      <c r="BA229" s="94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</row>
    <row r="230" ht="15.75" customHeight="1">
      <c r="A230" s="18"/>
      <c r="B230" s="18" t="s">
        <v>275</v>
      </c>
      <c r="C230" s="18">
        <v>115.0</v>
      </c>
      <c r="D230" s="18">
        <v>24.14</v>
      </c>
      <c r="E230" s="232">
        <f t="shared" si="1078"/>
        <v>24.7435</v>
      </c>
      <c r="F230" s="232">
        <f t="shared" si="1079"/>
        <v>25.30022875</v>
      </c>
      <c r="G230" s="28"/>
      <c r="H230" s="235">
        <f t="shared" si="1076"/>
        <v>0.025</v>
      </c>
      <c r="I230" s="95"/>
      <c r="J230" s="28"/>
      <c r="K230" s="28"/>
      <c r="L230" s="28"/>
      <c r="M230" s="28"/>
      <c r="N230" s="28"/>
      <c r="O230" s="28"/>
      <c r="P230" s="28"/>
      <c r="Q230" s="29"/>
      <c r="R230" s="28"/>
      <c r="S230" s="28"/>
      <c r="T230" s="28"/>
      <c r="U230" s="28"/>
      <c r="V230" s="70"/>
      <c r="W230" s="70"/>
      <c r="X230" s="149"/>
      <c r="Y230" s="28"/>
      <c r="Z230" s="28"/>
      <c r="AA230" s="77"/>
      <c r="AB230" s="77"/>
      <c r="AC230" s="28"/>
      <c r="AD230" s="74"/>
      <c r="AE230" s="36"/>
      <c r="AF230" s="28"/>
      <c r="AG230" s="28"/>
      <c r="AH230" s="28"/>
      <c r="AI230" s="28"/>
      <c r="AJ230" s="28"/>
      <c r="AK230" s="28"/>
      <c r="AL230" s="18"/>
      <c r="AM230" s="18"/>
      <c r="AN230" s="18"/>
      <c r="AO230" s="227"/>
      <c r="AP230" s="212"/>
      <c r="AQ230" s="212"/>
      <c r="AR230" s="212"/>
      <c r="AS230" s="84"/>
      <c r="AT230" s="84"/>
      <c r="AU230" s="85"/>
      <c r="AV230" s="94"/>
      <c r="AW230" s="94"/>
      <c r="AX230" s="94"/>
      <c r="AY230" s="94"/>
      <c r="AZ230" s="94"/>
      <c r="BA230" s="94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</row>
    <row r="231" ht="15.75" customHeight="1">
      <c r="A231" s="18"/>
      <c r="B231" s="18" t="s">
        <v>276</v>
      </c>
      <c r="C231" s="18">
        <v>116.0</v>
      </c>
      <c r="D231" s="18">
        <v>12.99</v>
      </c>
      <c r="E231" s="232">
        <f t="shared" si="1078"/>
        <v>13.31475</v>
      </c>
      <c r="F231" s="232">
        <f t="shared" si="1079"/>
        <v>13.61433188</v>
      </c>
      <c r="G231" s="28"/>
      <c r="H231" s="235">
        <f t="shared" si="1076"/>
        <v>0.025</v>
      </c>
      <c r="I231" s="95"/>
      <c r="J231" s="28"/>
      <c r="K231" s="28"/>
      <c r="L231" s="28"/>
      <c r="M231" s="28"/>
      <c r="N231" s="28"/>
      <c r="O231" s="28"/>
      <c r="P231" s="28"/>
      <c r="Q231" s="29"/>
      <c r="R231" s="28"/>
      <c r="S231" s="28"/>
      <c r="T231" s="28"/>
      <c r="U231" s="28"/>
      <c r="V231" s="70"/>
      <c r="W231" s="70"/>
      <c r="X231" s="149"/>
      <c r="Y231" s="28"/>
      <c r="Z231" s="28"/>
      <c r="AA231" s="77"/>
      <c r="AB231" s="77"/>
      <c r="AC231" s="28"/>
      <c r="AD231" s="74"/>
      <c r="AE231" s="36"/>
      <c r="AF231" s="28"/>
      <c r="AG231" s="28"/>
      <c r="AH231" s="28"/>
      <c r="AI231" s="28"/>
      <c r="AJ231" s="28"/>
      <c r="AK231" s="28"/>
      <c r="AL231" s="18"/>
      <c r="AM231" s="18"/>
      <c r="AN231" s="18"/>
      <c r="AO231" s="227"/>
      <c r="AP231" s="212"/>
      <c r="AQ231" s="212"/>
      <c r="AR231" s="212"/>
      <c r="AS231" s="84"/>
      <c r="AT231" s="84"/>
      <c r="AU231" s="85"/>
      <c r="AV231" s="94"/>
      <c r="AW231" s="94"/>
      <c r="AX231" s="94"/>
      <c r="AY231" s="94"/>
      <c r="AZ231" s="94"/>
      <c r="BA231" s="94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</row>
    <row r="232" ht="15.75" customHeight="1">
      <c r="A232" s="18"/>
      <c r="B232" s="18"/>
      <c r="C232" s="18"/>
      <c r="D232" s="18"/>
      <c r="E232" s="232"/>
      <c r="F232" s="232"/>
      <c r="G232" s="28"/>
      <c r="H232" s="235"/>
      <c r="I232" s="95"/>
      <c r="J232" s="28"/>
      <c r="K232" s="28"/>
      <c r="L232" s="28"/>
      <c r="M232" s="28"/>
      <c r="N232" s="28"/>
      <c r="O232" s="28"/>
      <c r="P232" s="28"/>
      <c r="Q232" s="29"/>
      <c r="R232" s="28"/>
      <c r="S232" s="28"/>
      <c r="T232" s="28"/>
      <c r="U232" s="28"/>
      <c r="V232" s="70"/>
      <c r="W232" s="70"/>
      <c r="X232" s="149"/>
      <c r="Y232" s="28"/>
      <c r="Z232" s="28"/>
      <c r="AA232" s="77"/>
      <c r="AB232" s="77"/>
      <c r="AC232" s="28"/>
      <c r="AD232" s="74"/>
      <c r="AE232" s="36"/>
      <c r="AF232" s="28"/>
      <c r="AG232" s="28"/>
      <c r="AH232" s="28"/>
      <c r="AI232" s="28"/>
      <c r="AJ232" s="28"/>
      <c r="AK232" s="28"/>
      <c r="AL232" s="18"/>
      <c r="AM232" s="18"/>
      <c r="AN232" s="18"/>
      <c r="AO232" s="227"/>
      <c r="AP232" s="212"/>
      <c r="AQ232" s="212"/>
      <c r="AR232" s="212"/>
      <c r="AS232" s="84"/>
      <c r="AT232" s="84"/>
      <c r="AU232" s="85"/>
      <c r="AV232" s="94"/>
      <c r="AW232" s="94"/>
      <c r="AX232" s="94"/>
      <c r="AY232" s="94"/>
      <c r="AZ232" s="94"/>
      <c r="BA232" s="94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</row>
    <row r="233" ht="15.75" customHeight="1">
      <c r="A233" s="18"/>
      <c r="B233" s="18" t="s">
        <v>277</v>
      </c>
      <c r="C233" s="18">
        <v>117.0</v>
      </c>
      <c r="D233" s="18">
        <v>16.12</v>
      </c>
      <c r="E233" s="232">
        <f>D233*$E$227+D233</f>
        <v>16.523</v>
      </c>
      <c r="F233" s="232">
        <f>E233*$F$227+E233</f>
        <v>16.8947675</v>
      </c>
      <c r="G233" s="28"/>
      <c r="H233" s="235">
        <f>(E233-D233)/D233</f>
        <v>0.025</v>
      </c>
      <c r="I233" s="95"/>
      <c r="J233" s="28"/>
      <c r="K233" s="28"/>
      <c r="L233" s="28"/>
      <c r="M233" s="28"/>
      <c r="N233" s="28"/>
      <c r="O233" s="28"/>
      <c r="P233" s="28"/>
      <c r="Q233" s="29"/>
      <c r="R233" s="28"/>
      <c r="S233" s="28"/>
      <c r="T233" s="28"/>
      <c r="U233" s="28"/>
      <c r="V233" s="70"/>
      <c r="W233" s="70"/>
      <c r="X233" s="149"/>
      <c r="Y233" s="28"/>
      <c r="Z233" s="28"/>
      <c r="AA233" s="77"/>
      <c r="AB233" s="77"/>
      <c r="AC233" s="28"/>
      <c r="AD233" s="74"/>
      <c r="AE233" s="36"/>
      <c r="AF233" s="28"/>
      <c r="AG233" s="28"/>
      <c r="AH233" s="28"/>
      <c r="AI233" s="28"/>
      <c r="AJ233" s="28"/>
      <c r="AK233" s="28"/>
      <c r="AL233" s="18"/>
      <c r="AM233" s="18"/>
      <c r="AN233" s="18"/>
      <c r="AO233" s="227"/>
      <c r="AP233" s="212"/>
      <c r="AQ233" s="212"/>
      <c r="AR233" s="212"/>
      <c r="AS233" s="84"/>
      <c r="AT233" s="84"/>
      <c r="AU233" s="85"/>
      <c r="AV233" s="94"/>
      <c r="AW233" s="94"/>
      <c r="AX233" s="94"/>
      <c r="AY233" s="94"/>
      <c r="AZ233" s="94"/>
      <c r="BA233" s="94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</row>
    <row r="234" ht="15.75" customHeight="1">
      <c r="A234" s="18"/>
      <c r="B234" s="18"/>
      <c r="C234" s="18"/>
      <c r="D234" s="18"/>
      <c r="E234" s="232"/>
      <c r="F234" s="232"/>
      <c r="G234" s="28"/>
      <c r="H234" s="235"/>
      <c r="I234" s="95"/>
      <c r="J234" s="28"/>
      <c r="K234" s="28"/>
      <c r="L234" s="28"/>
      <c r="M234" s="28"/>
      <c r="N234" s="28"/>
      <c r="O234" s="28"/>
      <c r="P234" s="28"/>
      <c r="Q234" s="29"/>
      <c r="R234" s="28"/>
      <c r="S234" s="28"/>
      <c r="T234" s="28"/>
      <c r="U234" s="28"/>
      <c r="V234" s="70"/>
      <c r="W234" s="70"/>
      <c r="X234" s="149"/>
      <c r="Y234" s="28"/>
      <c r="Z234" s="28"/>
      <c r="AA234" s="77"/>
      <c r="AB234" s="77"/>
      <c r="AC234" s="28"/>
      <c r="AD234" s="74"/>
      <c r="AE234" s="36"/>
      <c r="AF234" s="28"/>
      <c r="AG234" s="28"/>
      <c r="AH234" s="28"/>
      <c r="AI234" s="28"/>
      <c r="AJ234" s="28"/>
      <c r="AK234" s="28"/>
      <c r="AL234" s="18"/>
      <c r="AM234" s="18"/>
      <c r="AN234" s="18"/>
      <c r="AO234" s="227"/>
      <c r="AP234" s="212"/>
      <c r="AQ234" s="212"/>
      <c r="AR234" s="212"/>
      <c r="AS234" s="84"/>
      <c r="AT234" s="84"/>
      <c r="AU234" s="85"/>
      <c r="AV234" s="94"/>
      <c r="AW234" s="94"/>
      <c r="AX234" s="94"/>
      <c r="AY234" s="94"/>
      <c r="AZ234" s="94"/>
      <c r="BA234" s="94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</row>
    <row r="235" ht="12.75" customHeight="1">
      <c r="A235" s="18"/>
      <c r="B235" s="18"/>
      <c r="C235" s="18"/>
      <c r="D235" s="18"/>
      <c r="E235" s="18"/>
      <c r="F235" s="18"/>
      <c r="G235" s="28"/>
      <c r="H235" s="16"/>
      <c r="I235" s="28"/>
      <c r="J235" s="28"/>
      <c r="K235" s="28"/>
      <c r="L235" s="28"/>
      <c r="M235" s="28"/>
      <c r="N235" s="28"/>
      <c r="O235" s="28"/>
      <c r="P235" s="28"/>
      <c r="Q235" s="29"/>
      <c r="R235" s="28"/>
      <c r="S235" s="28"/>
      <c r="T235" s="28"/>
      <c r="U235" s="28"/>
      <c r="V235" s="70"/>
      <c r="W235" s="70"/>
      <c r="X235" s="149"/>
      <c r="Y235" s="28"/>
      <c r="Z235" s="28"/>
      <c r="AA235" s="77"/>
      <c r="AB235" s="77"/>
      <c r="AC235" s="28"/>
      <c r="AD235" s="74"/>
      <c r="AE235" s="36"/>
      <c r="AF235" s="28"/>
      <c r="AG235" s="28"/>
      <c r="AH235" s="28"/>
      <c r="AI235" s="28"/>
      <c r="AJ235" s="28"/>
      <c r="AK235" s="28"/>
      <c r="AL235" s="18"/>
      <c r="AM235" s="18"/>
      <c r="AN235" s="18"/>
      <c r="AO235" s="227"/>
      <c r="AP235" s="212"/>
      <c r="AQ235" s="212"/>
      <c r="AR235" s="212"/>
      <c r="AS235" s="84"/>
      <c r="AT235" s="84"/>
      <c r="AU235" s="85"/>
      <c r="AV235" s="94"/>
      <c r="AW235" s="94"/>
      <c r="AX235" s="94"/>
      <c r="AY235" s="94"/>
      <c r="AZ235" s="94"/>
      <c r="BA235" s="94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</row>
    <row r="236" ht="12.75" customHeight="1">
      <c r="A236" s="18"/>
      <c r="B236" s="18"/>
      <c r="C236" s="18"/>
      <c r="D236" s="18"/>
      <c r="E236" s="18"/>
      <c r="F236" s="18"/>
      <c r="G236" s="28"/>
      <c r="H236" s="16"/>
      <c r="I236" s="28"/>
      <c r="J236" s="28"/>
      <c r="K236" s="28"/>
      <c r="L236" s="28"/>
      <c r="M236" s="28"/>
      <c r="N236" s="28"/>
      <c r="O236" s="28"/>
      <c r="P236" s="28"/>
      <c r="Q236" s="29"/>
      <c r="R236" s="28"/>
      <c r="S236" s="28"/>
      <c r="T236" s="28"/>
      <c r="U236" s="28"/>
      <c r="V236" s="70"/>
      <c r="W236" s="70"/>
      <c r="X236" s="149"/>
      <c r="Y236" s="28"/>
      <c r="Z236" s="28"/>
      <c r="AA236" s="77"/>
      <c r="AB236" s="77"/>
      <c r="AC236" s="28"/>
      <c r="AD236" s="74"/>
      <c r="AE236" s="36"/>
      <c r="AF236" s="28"/>
      <c r="AG236" s="28"/>
      <c r="AH236" s="28"/>
      <c r="AI236" s="28"/>
      <c r="AJ236" s="28"/>
      <c r="AK236" s="28"/>
      <c r="AL236" s="18"/>
      <c r="AM236" s="18"/>
      <c r="AN236" s="18"/>
      <c r="AO236" s="227"/>
      <c r="AP236" s="212"/>
      <c r="AQ236" s="212"/>
      <c r="AR236" s="212"/>
      <c r="AS236" s="84"/>
      <c r="AT236" s="84"/>
      <c r="AU236" s="85"/>
      <c r="AV236" s="94"/>
      <c r="AW236" s="94"/>
      <c r="AX236" s="94"/>
      <c r="AY236" s="94"/>
      <c r="AZ236" s="94"/>
      <c r="BA236" s="94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</row>
    <row r="237" ht="12.75" customHeight="1">
      <c r="A237" s="18"/>
      <c r="B237" s="18"/>
      <c r="C237" s="18"/>
      <c r="D237" s="18"/>
      <c r="E237" s="18"/>
      <c r="F237" s="1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9"/>
      <c r="R237" s="28"/>
      <c r="S237" s="28"/>
      <c r="T237" s="28"/>
      <c r="U237" s="28"/>
      <c r="V237" s="70"/>
      <c r="W237" s="70"/>
      <c r="X237" s="149"/>
      <c r="Y237" s="28"/>
      <c r="Z237" s="28"/>
      <c r="AA237" s="77"/>
      <c r="AB237" s="77"/>
      <c r="AC237" s="28"/>
      <c r="AD237" s="74"/>
      <c r="AE237" s="36"/>
      <c r="AF237" s="28"/>
      <c r="AG237" s="28"/>
      <c r="AH237" s="28"/>
      <c r="AI237" s="28"/>
      <c r="AJ237" s="28"/>
      <c r="AK237" s="28"/>
      <c r="AL237" s="18"/>
      <c r="AM237" s="18"/>
      <c r="AN237" s="18"/>
      <c r="AO237" s="227"/>
      <c r="AP237" s="212"/>
      <c r="AQ237" s="212"/>
      <c r="AR237" s="212"/>
      <c r="AS237" s="84"/>
      <c r="AT237" s="84"/>
      <c r="AU237" s="85"/>
      <c r="AV237" s="94"/>
      <c r="AW237" s="94"/>
      <c r="AX237" s="94"/>
      <c r="AY237" s="94"/>
      <c r="AZ237" s="94"/>
      <c r="BA237" s="94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</row>
    <row r="238" ht="12.75" customHeight="1">
      <c r="A238" s="18"/>
      <c r="B238" s="18"/>
      <c r="C238" s="18"/>
      <c r="D238" s="18"/>
      <c r="E238" s="18"/>
      <c r="F238" s="1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9"/>
      <c r="R238" s="28"/>
      <c r="S238" s="28"/>
      <c r="T238" s="28"/>
      <c r="U238" s="28"/>
      <c r="V238" s="70"/>
      <c r="W238" s="70"/>
      <c r="X238" s="149"/>
      <c r="Y238" s="28"/>
      <c r="Z238" s="28"/>
      <c r="AA238" s="77"/>
      <c r="AB238" s="77"/>
      <c r="AC238" s="28"/>
      <c r="AD238" s="74"/>
      <c r="AE238" s="36"/>
      <c r="AF238" s="28"/>
      <c r="AG238" s="28"/>
      <c r="AH238" s="28"/>
      <c r="AI238" s="28"/>
      <c r="AJ238" s="28"/>
      <c r="AK238" s="28"/>
      <c r="AL238" s="18"/>
      <c r="AM238" s="18"/>
      <c r="AN238" s="18"/>
      <c r="AO238" s="227"/>
      <c r="AP238" s="212"/>
      <c r="AQ238" s="212"/>
      <c r="AR238" s="212"/>
      <c r="AS238" s="84"/>
      <c r="AT238" s="84"/>
      <c r="AU238" s="85"/>
      <c r="AV238" s="94"/>
      <c r="AW238" s="94"/>
      <c r="AX238" s="94"/>
      <c r="AY238" s="94"/>
      <c r="AZ238" s="94"/>
      <c r="BA238" s="94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</row>
    <row r="239" ht="12.75" customHeight="1">
      <c r="A239" s="18"/>
      <c r="B239" s="18"/>
      <c r="C239" s="18"/>
      <c r="D239" s="18"/>
      <c r="E239" s="18"/>
      <c r="F239" s="1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9"/>
      <c r="R239" s="28"/>
      <c r="S239" s="28"/>
      <c r="T239" s="28"/>
      <c r="U239" s="28"/>
      <c r="V239" s="70"/>
      <c r="W239" s="70"/>
      <c r="X239" s="149"/>
      <c r="Y239" s="28"/>
      <c r="Z239" s="28"/>
      <c r="AA239" s="77"/>
      <c r="AB239" s="77"/>
      <c r="AC239" s="28"/>
      <c r="AD239" s="74"/>
      <c r="AE239" s="36"/>
      <c r="AF239" s="28"/>
      <c r="AG239" s="28"/>
      <c r="AH239" s="28"/>
      <c r="AI239" s="28"/>
      <c r="AJ239" s="28"/>
      <c r="AK239" s="28"/>
      <c r="AL239" s="18"/>
      <c r="AM239" s="18"/>
      <c r="AN239" s="18"/>
      <c r="AO239" s="227"/>
      <c r="AP239" s="212"/>
      <c r="AQ239" s="212"/>
      <c r="AR239" s="212"/>
      <c r="AS239" s="84"/>
      <c r="AT239" s="84"/>
      <c r="AU239" s="85"/>
      <c r="AV239" s="94"/>
      <c r="AW239" s="94"/>
      <c r="AX239" s="94"/>
      <c r="AY239" s="94"/>
      <c r="AZ239" s="94"/>
      <c r="BA239" s="94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</row>
    <row r="240" ht="12.75" customHeight="1">
      <c r="A240" s="18"/>
      <c r="B240" s="18"/>
      <c r="C240" s="18"/>
      <c r="D240" s="18"/>
      <c r="E240" s="18"/>
      <c r="F240" s="1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9"/>
      <c r="R240" s="28"/>
      <c r="S240" s="28"/>
      <c r="T240" s="28"/>
      <c r="U240" s="28"/>
      <c r="V240" s="70"/>
      <c r="W240" s="70"/>
      <c r="X240" s="149"/>
      <c r="Y240" s="28"/>
      <c r="Z240" s="28"/>
      <c r="AA240" s="77"/>
      <c r="AB240" s="77"/>
      <c r="AC240" s="28"/>
      <c r="AD240" s="74"/>
      <c r="AE240" s="36"/>
      <c r="AF240" s="28"/>
      <c r="AG240" s="28"/>
      <c r="AH240" s="28"/>
      <c r="AI240" s="28"/>
      <c r="AJ240" s="28"/>
      <c r="AK240" s="28"/>
      <c r="AL240" s="18"/>
      <c r="AM240" s="18"/>
      <c r="AN240" s="18"/>
      <c r="AO240" s="227"/>
      <c r="AP240" s="212"/>
      <c r="AQ240" s="212"/>
      <c r="AR240" s="212"/>
      <c r="AS240" s="84"/>
      <c r="AT240" s="84"/>
      <c r="AU240" s="85"/>
      <c r="AV240" s="94"/>
      <c r="AW240" s="94"/>
      <c r="AX240" s="94"/>
      <c r="AY240" s="94"/>
      <c r="AZ240" s="94"/>
      <c r="BA240" s="94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</row>
    <row r="241" ht="12.75" customHeight="1">
      <c r="A241" s="18"/>
      <c r="B241" s="18"/>
      <c r="C241" s="18"/>
      <c r="D241" s="18"/>
      <c r="E241" s="18"/>
      <c r="F241" s="1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9"/>
      <c r="R241" s="28"/>
      <c r="S241" s="28"/>
      <c r="T241" s="28"/>
      <c r="U241" s="28"/>
      <c r="V241" s="70"/>
      <c r="W241" s="70"/>
      <c r="X241" s="149"/>
      <c r="Y241" s="28"/>
      <c r="Z241" s="28"/>
      <c r="AA241" s="77"/>
      <c r="AB241" s="77"/>
      <c r="AC241" s="28"/>
      <c r="AD241" s="74"/>
      <c r="AE241" s="36"/>
      <c r="AF241" s="28"/>
      <c r="AG241" s="28"/>
      <c r="AH241" s="28"/>
      <c r="AI241" s="28"/>
      <c r="AJ241" s="28"/>
      <c r="AK241" s="28"/>
      <c r="AL241" s="18"/>
      <c r="AM241" s="18"/>
      <c r="AN241" s="18"/>
      <c r="AO241" s="227"/>
      <c r="AP241" s="212"/>
      <c r="AQ241" s="212"/>
      <c r="AR241" s="212"/>
      <c r="AS241" s="84"/>
      <c r="AT241" s="84"/>
      <c r="AU241" s="85"/>
      <c r="AV241" s="94"/>
      <c r="AW241" s="94"/>
      <c r="AX241" s="94"/>
      <c r="AY241" s="94"/>
      <c r="AZ241" s="94"/>
      <c r="BA241" s="94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</row>
    <row r="242" ht="12.75" customHeight="1">
      <c r="A242" s="18"/>
      <c r="B242" s="18"/>
      <c r="C242" s="18"/>
      <c r="D242" s="18"/>
      <c r="E242" s="18"/>
      <c r="F242" s="1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9"/>
      <c r="R242" s="28"/>
      <c r="S242" s="28"/>
      <c r="T242" s="28"/>
      <c r="U242" s="28"/>
      <c r="V242" s="70"/>
      <c r="W242" s="70"/>
      <c r="X242" s="149"/>
      <c r="Y242" s="28"/>
      <c r="Z242" s="28"/>
      <c r="AA242" s="77"/>
      <c r="AB242" s="77"/>
      <c r="AC242" s="28"/>
      <c r="AD242" s="74"/>
      <c r="AE242" s="36"/>
      <c r="AF242" s="28"/>
      <c r="AG242" s="28"/>
      <c r="AH242" s="28"/>
      <c r="AI242" s="28"/>
      <c r="AJ242" s="28"/>
      <c r="AK242" s="28"/>
      <c r="AL242" s="18"/>
      <c r="AM242" s="18"/>
      <c r="AN242" s="18"/>
      <c r="AO242" s="227"/>
      <c r="AP242" s="212"/>
      <c r="AQ242" s="212"/>
      <c r="AR242" s="212"/>
      <c r="AS242" s="84"/>
      <c r="AT242" s="84"/>
      <c r="AU242" s="85"/>
      <c r="AV242" s="94"/>
      <c r="AW242" s="94"/>
      <c r="AX242" s="94"/>
      <c r="AY242" s="94"/>
      <c r="AZ242" s="94"/>
      <c r="BA242" s="94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</row>
    <row r="243" ht="12.75" customHeight="1">
      <c r="A243" s="18"/>
      <c r="B243" s="18"/>
      <c r="C243" s="18"/>
      <c r="D243" s="18"/>
      <c r="E243" s="18"/>
      <c r="F243" s="1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9"/>
      <c r="R243" s="28"/>
      <c r="S243" s="28"/>
      <c r="T243" s="28"/>
      <c r="U243" s="28"/>
      <c r="V243" s="70"/>
      <c r="W243" s="70"/>
      <c r="X243" s="149"/>
      <c r="Y243" s="28"/>
      <c r="Z243" s="28"/>
      <c r="AA243" s="77"/>
      <c r="AB243" s="77"/>
      <c r="AC243" s="28"/>
      <c r="AD243" s="74"/>
      <c r="AE243" s="36"/>
      <c r="AF243" s="28"/>
      <c r="AG243" s="28"/>
      <c r="AH243" s="28"/>
      <c r="AI243" s="28"/>
      <c r="AJ243" s="28"/>
      <c r="AK243" s="28"/>
      <c r="AL243" s="18"/>
      <c r="AM243" s="18"/>
      <c r="AN243" s="18"/>
      <c r="AO243" s="227"/>
      <c r="AP243" s="212"/>
      <c r="AQ243" s="212"/>
      <c r="AR243" s="212"/>
      <c r="AS243" s="84"/>
      <c r="AT243" s="84"/>
      <c r="AU243" s="85"/>
      <c r="AV243" s="94"/>
      <c r="AW243" s="94"/>
      <c r="AX243" s="94"/>
      <c r="AY243" s="94"/>
      <c r="AZ243" s="94"/>
      <c r="BA243" s="94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</row>
    <row r="244" ht="12.75" customHeight="1">
      <c r="A244" s="18"/>
      <c r="B244" s="18"/>
      <c r="C244" s="18"/>
      <c r="D244" s="18"/>
      <c r="E244" s="18"/>
      <c r="F244" s="1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9"/>
      <c r="R244" s="28"/>
      <c r="S244" s="28"/>
      <c r="T244" s="28"/>
      <c r="U244" s="28"/>
      <c r="V244" s="70"/>
      <c r="W244" s="70"/>
      <c r="X244" s="149"/>
      <c r="Y244" s="28"/>
      <c r="Z244" s="28"/>
      <c r="AA244" s="77"/>
      <c r="AB244" s="77"/>
      <c r="AC244" s="28"/>
      <c r="AD244" s="74"/>
      <c r="AE244" s="36"/>
      <c r="AF244" s="28"/>
      <c r="AG244" s="28"/>
      <c r="AH244" s="28"/>
      <c r="AI244" s="28"/>
      <c r="AJ244" s="28"/>
      <c r="AK244" s="28"/>
      <c r="AL244" s="18"/>
      <c r="AM244" s="18"/>
      <c r="AN244" s="18"/>
      <c r="AO244" s="227"/>
      <c r="AP244" s="212"/>
      <c r="AQ244" s="212"/>
      <c r="AR244" s="212"/>
      <c r="AS244" s="84"/>
      <c r="AT244" s="84"/>
      <c r="AU244" s="85"/>
      <c r="AV244" s="94"/>
      <c r="AW244" s="94"/>
      <c r="AX244" s="94"/>
      <c r="AY244" s="94"/>
      <c r="AZ244" s="94"/>
      <c r="BA244" s="94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</row>
    <row r="245" ht="12.75" customHeight="1">
      <c r="A245" s="18"/>
      <c r="B245" s="18"/>
      <c r="C245" s="18"/>
      <c r="D245" s="18"/>
      <c r="E245" s="18"/>
      <c r="F245" s="1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9"/>
      <c r="R245" s="28"/>
      <c r="S245" s="28"/>
      <c r="T245" s="28"/>
      <c r="U245" s="28"/>
      <c r="V245" s="70"/>
      <c r="W245" s="70"/>
      <c r="X245" s="149"/>
      <c r="Y245" s="28"/>
      <c r="Z245" s="28"/>
      <c r="AA245" s="77"/>
      <c r="AB245" s="77"/>
      <c r="AC245" s="28"/>
      <c r="AD245" s="74"/>
      <c r="AE245" s="36"/>
      <c r="AF245" s="28"/>
      <c r="AG245" s="28"/>
      <c r="AH245" s="28"/>
      <c r="AI245" s="28"/>
      <c r="AJ245" s="28"/>
      <c r="AK245" s="28"/>
      <c r="AL245" s="18"/>
      <c r="AM245" s="18"/>
      <c r="AN245" s="18"/>
      <c r="AO245" s="227"/>
      <c r="AP245" s="212"/>
      <c r="AQ245" s="212"/>
      <c r="AR245" s="212"/>
      <c r="AS245" s="84"/>
      <c r="AT245" s="84"/>
      <c r="AU245" s="85"/>
      <c r="AV245" s="94"/>
      <c r="AW245" s="94"/>
      <c r="AX245" s="94"/>
      <c r="AY245" s="94"/>
      <c r="AZ245" s="94"/>
      <c r="BA245" s="94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</row>
    <row r="246" ht="12.75" customHeight="1">
      <c r="A246" s="18"/>
      <c r="B246" s="18"/>
      <c r="C246" s="18"/>
      <c r="D246" s="18"/>
      <c r="E246" s="18"/>
      <c r="F246" s="1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9"/>
      <c r="R246" s="28"/>
      <c r="S246" s="28"/>
      <c r="T246" s="28"/>
      <c r="U246" s="28"/>
      <c r="V246" s="70"/>
      <c r="W246" s="70"/>
      <c r="X246" s="149"/>
      <c r="Y246" s="28"/>
      <c r="Z246" s="28"/>
      <c r="AA246" s="77"/>
      <c r="AB246" s="77"/>
      <c r="AC246" s="28"/>
      <c r="AD246" s="74"/>
      <c r="AE246" s="36"/>
      <c r="AF246" s="28"/>
      <c r="AG246" s="28"/>
      <c r="AH246" s="28"/>
      <c r="AI246" s="28"/>
      <c r="AJ246" s="28"/>
      <c r="AK246" s="28"/>
      <c r="AL246" s="18"/>
      <c r="AM246" s="18"/>
      <c r="AN246" s="18"/>
      <c r="AO246" s="227"/>
      <c r="AP246" s="212"/>
      <c r="AQ246" s="212"/>
      <c r="AR246" s="212"/>
      <c r="AS246" s="84"/>
      <c r="AT246" s="84"/>
      <c r="AU246" s="85"/>
      <c r="AV246" s="94"/>
      <c r="AW246" s="94"/>
      <c r="AX246" s="94"/>
      <c r="AY246" s="94"/>
      <c r="AZ246" s="94"/>
      <c r="BA246" s="94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</row>
    <row r="247" ht="12.75" customHeight="1">
      <c r="A247" s="18"/>
      <c r="B247" s="18"/>
      <c r="C247" s="18"/>
      <c r="D247" s="18"/>
      <c r="E247" s="18"/>
      <c r="F247" s="1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9"/>
      <c r="R247" s="28"/>
      <c r="S247" s="28"/>
      <c r="T247" s="28"/>
      <c r="U247" s="28"/>
      <c r="V247" s="70"/>
      <c r="W247" s="70"/>
      <c r="X247" s="149"/>
      <c r="Y247" s="28"/>
      <c r="Z247" s="28"/>
      <c r="AA247" s="77"/>
      <c r="AB247" s="77"/>
      <c r="AC247" s="28"/>
      <c r="AD247" s="74"/>
      <c r="AE247" s="36"/>
      <c r="AF247" s="28"/>
      <c r="AG247" s="28"/>
      <c r="AH247" s="28"/>
      <c r="AI247" s="28"/>
      <c r="AJ247" s="28"/>
      <c r="AK247" s="28"/>
      <c r="AL247" s="18"/>
      <c r="AM247" s="18"/>
      <c r="AN247" s="18"/>
      <c r="AO247" s="227"/>
      <c r="AP247" s="212"/>
      <c r="AQ247" s="212"/>
      <c r="AR247" s="212"/>
      <c r="AS247" s="84"/>
      <c r="AT247" s="84"/>
      <c r="AU247" s="85"/>
      <c r="AV247" s="94"/>
      <c r="AW247" s="94"/>
      <c r="AX247" s="94"/>
      <c r="AY247" s="94"/>
      <c r="AZ247" s="94"/>
      <c r="BA247" s="94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</row>
    <row r="248" ht="12.75" customHeight="1">
      <c r="A248" s="18"/>
      <c r="B248" s="18"/>
      <c r="C248" s="18"/>
      <c r="D248" s="18"/>
      <c r="E248" s="18"/>
      <c r="F248" s="1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9"/>
      <c r="R248" s="28"/>
      <c r="S248" s="28"/>
      <c r="T248" s="28"/>
      <c r="U248" s="28"/>
      <c r="V248" s="70"/>
      <c r="W248" s="70"/>
      <c r="X248" s="149"/>
      <c r="Y248" s="28"/>
      <c r="Z248" s="28"/>
      <c r="AA248" s="77"/>
      <c r="AB248" s="77"/>
      <c r="AC248" s="28"/>
      <c r="AD248" s="74"/>
      <c r="AE248" s="36"/>
      <c r="AF248" s="28"/>
      <c r="AG248" s="28"/>
      <c r="AH248" s="28"/>
      <c r="AI248" s="28"/>
      <c r="AJ248" s="28"/>
      <c r="AK248" s="28"/>
      <c r="AL248" s="18"/>
      <c r="AM248" s="18"/>
      <c r="AN248" s="18"/>
      <c r="AO248" s="227"/>
      <c r="AP248" s="212"/>
      <c r="AQ248" s="212"/>
      <c r="AR248" s="212"/>
      <c r="AS248" s="84"/>
      <c r="AT248" s="84"/>
      <c r="AU248" s="85"/>
      <c r="AV248" s="94"/>
      <c r="AW248" s="94"/>
      <c r="AX248" s="94"/>
      <c r="AY248" s="94"/>
      <c r="AZ248" s="94"/>
      <c r="BA248" s="94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</row>
    <row r="249" ht="12.75" customHeight="1">
      <c r="A249" s="18"/>
      <c r="B249" s="18"/>
      <c r="C249" s="18"/>
      <c r="D249" s="18"/>
      <c r="E249" s="18"/>
      <c r="F249" s="1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9"/>
      <c r="R249" s="28"/>
      <c r="S249" s="28"/>
      <c r="T249" s="28"/>
      <c r="U249" s="28"/>
      <c r="V249" s="70"/>
      <c r="W249" s="70"/>
      <c r="X249" s="149"/>
      <c r="Y249" s="28"/>
      <c r="Z249" s="28"/>
      <c r="AA249" s="77"/>
      <c r="AB249" s="77"/>
      <c r="AC249" s="28"/>
      <c r="AD249" s="74"/>
      <c r="AE249" s="36"/>
      <c r="AF249" s="28"/>
      <c r="AG249" s="28"/>
      <c r="AH249" s="28"/>
      <c r="AI249" s="28"/>
      <c r="AJ249" s="28"/>
      <c r="AK249" s="28"/>
      <c r="AL249" s="18"/>
      <c r="AM249" s="18"/>
      <c r="AN249" s="18"/>
      <c r="AO249" s="227"/>
      <c r="AP249" s="212"/>
      <c r="AQ249" s="212"/>
      <c r="AR249" s="212"/>
      <c r="AS249" s="84"/>
      <c r="AT249" s="84"/>
      <c r="AU249" s="85"/>
      <c r="AV249" s="94"/>
      <c r="AW249" s="94"/>
      <c r="AX249" s="94"/>
      <c r="AY249" s="94"/>
      <c r="AZ249" s="94"/>
      <c r="BA249" s="94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</row>
    <row r="250" ht="12.75" customHeight="1">
      <c r="A250" s="18"/>
      <c r="B250" s="18"/>
      <c r="C250" s="18"/>
      <c r="D250" s="18"/>
      <c r="E250" s="18"/>
      <c r="F250" s="1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9"/>
      <c r="R250" s="28"/>
      <c r="S250" s="28"/>
      <c r="T250" s="28"/>
      <c r="U250" s="28"/>
      <c r="V250" s="70"/>
      <c r="W250" s="70"/>
      <c r="X250" s="149"/>
      <c r="Y250" s="28"/>
      <c r="Z250" s="28"/>
      <c r="AA250" s="77"/>
      <c r="AB250" s="77"/>
      <c r="AC250" s="28"/>
      <c r="AD250" s="74"/>
      <c r="AE250" s="36"/>
      <c r="AF250" s="28"/>
      <c r="AG250" s="28"/>
      <c r="AH250" s="28"/>
      <c r="AI250" s="28"/>
      <c r="AJ250" s="28"/>
      <c r="AK250" s="28"/>
      <c r="AL250" s="18"/>
      <c r="AM250" s="18"/>
      <c r="AN250" s="18"/>
      <c r="AO250" s="227"/>
      <c r="AP250" s="212"/>
      <c r="AQ250" s="212"/>
      <c r="AR250" s="212"/>
      <c r="AS250" s="84"/>
      <c r="AT250" s="84"/>
      <c r="AU250" s="85"/>
      <c r="AV250" s="94"/>
      <c r="AW250" s="94"/>
      <c r="AX250" s="94"/>
      <c r="AY250" s="94"/>
      <c r="AZ250" s="94"/>
      <c r="BA250" s="94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</row>
    <row r="251" ht="12.75" customHeight="1">
      <c r="A251" s="18"/>
      <c r="B251" s="18"/>
      <c r="C251" s="18"/>
      <c r="D251" s="18"/>
      <c r="E251" s="18"/>
      <c r="F251" s="1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9"/>
      <c r="R251" s="28"/>
      <c r="S251" s="28"/>
      <c r="T251" s="28"/>
      <c r="U251" s="28"/>
      <c r="V251" s="70"/>
      <c r="W251" s="70"/>
      <c r="X251" s="149"/>
      <c r="Y251" s="28"/>
      <c r="Z251" s="28"/>
      <c r="AA251" s="77"/>
      <c r="AB251" s="77"/>
      <c r="AC251" s="28"/>
      <c r="AD251" s="74"/>
      <c r="AE251" s="36"/>
      <c r="AF251" s="28"/>
      <c r="AG251" s="28"/>
      <c r="AH251" s="28"/>
      <c r="AI251" s="28"/>
      <c r="AJ251" s="28"/>
      <c r="AK251" s="28"/>
      <c r="AL251" s="18"/>
      <c r="AM251" s="18"/>
      <c r="AN251" s="18"/>
      <c r="AO251" s="227"/>
      <c r="AP251" s="212"/>
      <c r="AQ251" s="212"/>
      <c r="AR251" s="212"/>
      <c r="AS251" s="84"/>
      <c r="AT251" s="84"/>
      <c r="AU251" s="85"/>
      <c r="AV251" s="94"/>
      <c r="AW251" s="94"/>
      <c r="AX251" s="94"/>
      <c r="AY251" s="94"/>
      <c r="AZ251" s="94"/>
      <c r="BA251" s="94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</row>
    <row r="252" ht="12.75" customHeight="1">
      <c r="A252" s="18"/>
      <c r="B252" s="18"/>
      <c r="C252" s="18"/>
      <c r="D252" s="18"/>
      <c r="E252" s="18"/>
      <c r="F252" s="1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9"/>
      <c r="R252" s="28"/>
      <c r="S252" s="28"/>
      <c r="T252" s="28"/>
      <c r="U252" s="28"/>
      <c r="V252" s="70"/>
      <c r="W252" s="70"/>
      <c r="X252" s="149"/>
      <c r="Y252" s="28"/>
      <c r="Z252" s="28"/>
      <c r="AA252" s="77"/>
      <c r="AB252" s="77"/>
      <c r="AC252" s="28"/>
      <c r="AD252" s="74"/>
      <c r="AE252" s="36"/>
      <c r="AF252" s="28"/>
      <c r="AG252" s="28"/>
      <c r="AH252" s="28"/>
      <c r="AI252" s="28"/>
      <c r="AJ252" s="28"/>
      <c r="AK252" s="28"/>
      <c r="AL252" s="18"/>
      <c r="AM252" s="18"/>
      <c r="AN252" s="18"/>
      <c r="AO252" s="227"/>
      <c r="AP252" s="212"/>
      <c r="AQ252" s="212"/>
      <c r="AR252" s="212"/>
      <c r="AS252" s="84"/>
      <c r="AT252" s="84"/>
      <c r="AU252" s="85"/>
      <c r="AV252" s="94"/>
      <c r="AW252" s="94"/>
      <c r="AX252" s="94"/>
      <c r="AY252" s="94"/>
      <c r="AZ252" s="94"/>
      <c r="BA252" s="94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</row>
    <row r="253" ht="12.75" customHeight="1">
      <c r="A253" s="18"/>
      <c r="B253" s="18"/>
      <c r="C253" s="18"/>
      <c r="D253" s="18"/>
      <c r="E253" s="18"/>
      <c r="F253" s="1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9"/>
      <c r="R253" s="28"/>
      <c r="S253" s="28"/>
      <c r="T253" s="28"/>
      <c r="U253" s="28"/>
      <c r="V253" s="70"/>
      <c r="W253" s="70"/>
      <c r="X253" s="149"/>
      <c r="Y253" s="28"/>
      <c r="Z253" s="28"/>
      <c r="AA253" s="77"/>
      <c r="AB253" s="77"/>
      <c r="AC253" s="28"/>
      <c r="AD253" s="74"/>
      <c r="AE253" s="36"/>
      <c r="AF253" s="28"/>
      <c r="AG253" s="28"/>
      <c r="AH253" s="28"/>
      <c r="AI253" s="28"/>
      <c r="AJ253" s="28"/>
      <c r="AK253" s="28"/>
      <c r="AL253" s="18"/>
      <c r="AM253" s="18"/>
      <c r="AN253" s="18"/>
      <c r="AO253" s="227"/>
      <c r="AP253" s="212"/>
      <c r="AQ253" s="212"/>
      <c r="AR253" s="212"/>
      <c r="AS253" s="84"/>
      <c r="AT253" s="84"/>
      <c r="AU253" s="85"/>
      <c r="AV253" s="94"/>
      <c r="AW253" s="94"/>
      <c r="AX253" s="94"/>
      <c r="AY253" s="94"/>
      <c r="AZ253" s="94"/>
      <c r="BA253" s="94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</row>
    <row r="254" ht="12.75" customHeight="1">
      <c r="A254" s="18"/>
      <c r="B254" s="18"/>
      <c r="C254" s="18"/>
      <c r="D254" s="18"/>
      <c r="E254" s="18"/>
      <c r="F254" s="1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9"/>
      <c r="R254" s="28"/>
      <c r="S254" s="28"/>
      <c r="T254" s="28"/>
      <c r="U254" s="28"/>
      <c r="V254" s="70"/>
      <c r="W254" s="70"/>
      <c r="X254" s="149"/>
      <c r="Y254" s="28"/>
      <c r="Z254" s="28"/>
      <c r="AA254" s="77"/>
      <c r="AB254" s="77"/>
      <c r="AC254" s="28"/>
      <c r="AD254" s="74"/>
      <c r="AE254" s="36"/>
      <c r="AF254" s="28"/>
      <c r="AG254" s="28"/>
      <c r="AH254" s="28"/>
      <c r="AI254" s="28"/>
      <c r="AJ254" s="28"/>
      <c r="AK254" s="28"/>
      <c r="AL254" s="18"/>
      <c r="AM254" s="18"/>
      <c r="AN254" s="18"/>
      <c r="AO254" s="227"/>
      <c r="AP254" s="212"/>
      <c r="AQ254" s="212"/>
      <c r="AR254" s="212"/>
      <c r="AS254" s="84"/>
      <c r="AT254" s="84"/>
      <c r="AU254" s="85"/>
      <c r="AV254" s="94"/>
      <c r="AW254" s="94"/>
      <c r="AX254" s="94"/>
      <c r="AY254" s="94"/>
      <c r="AZ254" s="94"/>
      <c r="BA254" s="94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</row>
    <row r="255" ht="12.75" customHeight="1">
      <c r="A255" s="18"/>
      <c r="B255" s="18"/>
      <c r="C255" s="18"/>
      <c r="D255" s="18"/>
      <c r="E255" s="18"/>
      <c r="F255" s="1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9"/>
      <c r="R255" s="28"/>
      <c r="S255" s="28"/>
      <c r="T255" s="28"/>
      <c r="U255" s="28"/>
      <c r="V255" s="70"/>
      <c r="W255" s="70"/>
      <c r="X255" s="149"/>
      <c r="Y255" s="28"/>
      <c r="Z255" s="28"/>
      <c r="AA255" s="77"/>
      <c r="AB255" s="77"/>
      <c r="AC255" s="28"/>
      <c r="AD255" s="74"/>
      <c r="AE255" s="36"/>
      <c r="AF255" s="28"/>
      <c r="AG255" s="28"/>
      <c r="AH255" s="28"/>
      <c r="AI255" s="28"/>
      <c r="AJ255" s="28"/>
      <c r="AK255" s="28"/>
      <c r="AL255" s="18"/>
      <c r="AM255" s="18"/>
      <c r="AN255" s="18"/>
      <c r="AO255" s="227"/>
      <c r="AP255" s="212"/>
      <c r="AQ255" s="212"/>
      <c r="AR255" s="212"/>
      <c r="AS255" s="84"/>
      <c r="AT255" s="84"/>
      <c r="AU255" s="85"/>
      <c r="AV255" s="94"/>
      <c r="AW255" s="94"/>
      <c r="AX255" s="94"/>
      <c r="AY255" s="94"/>
      <c r="AZ255" s="94"/>
      <c r="BA255" s="94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</row>
    <row r="256" ht="12.75" customHeight="1">
      <c r="A256" s="18"/>
      <c r="B256" s="18"/>
      <c r="C256" s="18"/>
      <c r="D256" s="18"/>
      <c r="E256" s="18"/>
      <c r="F256" s="1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9"/>
      <c r="R256" s="28"/>
      <c r="S256" s="28"/>
      <c r="T256" s="28"/>
      <c r="U256" s="28"/>
      <c r="V256" s="70"/>
      <c r="W256" s="70"/>
      <c r="X256" s="149"/>
      <c r="Y256" s="28"/>
      <c r="Z256" s="28"/>
      <c r="AA256" s="77"/>
      <c r="AB256" s="77"/>
      <c r="AC256" s="28"/>
      <c r="AD256" s="74"/>
      <c r="AE256" s="36"/>
      <c r="AF256" s="28"/>
      <c r="AG256" s="28"/>
      <c r="AH256" s="28"/>
      <c r="AI256" s="28"/>
      <c r="AJ256" s="28"/>
      <c r="AK256" s="28"/>
      <c r="AL256" s="18"/>
      <c r="AM256" s="18"/>
      <c r="AN256" s="18"/>
      <c r="AO256" s="227"/>
      <c r="AP256" s="212"/>
      <c r="AQ256" s="212"/>
      <c r="AR256" s="212"/>
      <c r="AS256" s="84"/>
      <c r="AT256" s="84"/>
      <c r="AU256" s="85"/>
      <c r="AV256" s="94"/>
      <c r="AW256" s="94"/>
      <c r="AX256" s="94"/>
      <c r="AY256" s="94"/>
      <c r="AZ256" s="94"/>
      <c r="BA256" s="94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</row>
    <row r="257" ht="12.75" customHeight="1">
      <c r="A257" s="18"/>
      <c r="B257" s="18"/>
      <c r="C257" s="18"/>
      <c r="D257" s="18"/>
      <c r="E257" s="18"/>
      <c r="F257" s="1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9"/>
      <c r="R257" s="28"/>
      <c r="S257" s="28"/>
      <c r="T257" s="28"/>
      <c r="U257" s="28"/>
      <c r="V257" s="70"/>
      <c r="W257" s="70"/>
      <c r="X257" s="149"/>
      <c r="Y257" s="28"/>
      <c r="Z257" s="28"/>
      <c r="AA257" s="77"/>
      <c r="AB257" s="77"/>
      <c r="AC257" s="28"/>
      <c r="AD257" s="74"/>
      <c r="AE257" s="36"/>
      <c r="AF257" s="28"/>
      <c r="AG257" s="28"/>
      <c r="AH257" s="28"/>
      <c r="AI257" s="28"/>
      <c r="AJ257" s="28"/>
      <c r="AK257" s="28"/>
      <c r="AL257" s="18"/>
      <c r="AM257" s="18"/>
      <c r="AN257" s="18"/>
      <c r="AO257" s="227"/>
      <c r="AP257" s="212"/>
      <c r="AQ257" s="212"/>
      <c r="AR257" s="212"/>
      <c r="AS257" s="84"/>
      <c r="AT257" s="84"/>
      <c r="AU257" s="85"/>
      <c r="AV257" s="94"/>
      <c r="AW257" s="94"/>
      <c r="AX257" s="94"/>
      <c r="AY257" s="94"/>
      <c r="AZ257" s="94"/>
      <c r="BA257" s="94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</row>
    <row r="258" ht="12.75" customHeight="1">
      <c r="A258" s="18"/>
      <c r="B258" s="18"/>
      <c r="C258" s="18"/>
      <c r="D258" s="18"/>
      <c r="E258" s="18"/>
      <c r="F258" s="1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9"/>
      <c r="R258" s="28"/>
      <c r="S258" s="28"/>
      <c r="T258" s="28"/>
      <c r="U258" s="28"/>
      <c r="V258" s="70"/>
      <c r="W258" s="70"/>
      <c r="X258" s="149"/>
      <c r="Y258" s="28"/>
      <c r="Z258" s="28"/>
      <c r="AA258" s="77"/>
      <c r="AB258" s="77"/>
      <c r="AC258" s="28"/>
      <c r="AD258" s="74"/>
      <c r="AE258" s="36"/>
      <c r="AF258" s="28"/>
      <c r="AG258" s="28"/>
      <c r="AH258" s="28"/>
      <c r="AI258" s="28"/>
      <c r="AJ258" s="28"/>
      <c r="AK258" s="28"/>
      <c r="AL258" s="18"/>
      <c r="AM258" s="18"/>
      <c r="AN258" s="18"/>
      <c r="AO258" s="227"/>
      <c r="AP258" s="212"/>
      <c r="AQ258" s="212"/>
      <c r="AR258" s="212"/>
      <c r="AS258" s="84"/>
      <c r="AT258" s="84"/>
      <c r="AU258" s="85"/>
      <c r="AV258" s="94"/>
      <c r="AW258" s="94"/>
      <c r="AX258" s="94"/>
      <c r="AY258" s="94"/>
      <c r="AZ258" s="94"/>
      <c r="BA258" s="94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</row>
    <row r="259" ht="12.75" customHeight="1">
      <c r="A259" s="18"/>
      <c r="B259" s="18"/>
      <c r="C259" s="18"/>
      <c r="D259" s="18"/>
      <c r="E259" s="18"/>
      <c r="F259" s="1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9"/>
      <c r="R259" s="28"/>
      <c r="S259" s="28"/>
      <c r="T259" s="28"/>
      <c r="U259" s="28"/>
      <c r="V259" s="70"/>
      <c r="W259" s="70"/>
      <c r="X259" s="149"/>
      <c r="Y259" s="28"/>
      <c r="Z259" s="28"/>
      <c r="AA259" s="77"/>
      <c r="AB259" s="77"/>
      <c r="AC259" s="28"/>
      <c r="AD259" s="74"/>
      <c r="AE259" s="36"/>
      <c r="AF259" s="28"/>
      <c r="AG259" s="28"/>
      <c r="AH259" s="28"/>
      <c r="AI259" s="28"/>
      <c r="AJ259" s="28"/>
      <c r="AK259" s="28"/>
      <c r="AL259" s="18"/>
      <c r="AM259" s="18"/>
      <c r="AN259" s="18"/>
      <c r="AO259" s="227"/>
      <c r="AP259" s="212"/>
      <c r="AQ259" s="212"/>
      <c r="AR259" s="212"/>
      <c r="AS259" s="84"/>
      <c r="AT259" s="84"/>
      <c r="AU259" s="85"/>
      <c r="AV259" s="94"/>
      <c r="AW259" s="94"/>
      <c r="AX259" s="94"/>
      <c r="AY259" s="94"/>
      <c r="AZ259" s="94"/>
      <c r="BA259" s="94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</row>
    <row r="260" ht="12.75" customHeight="1">
      <c r="A260" s="18"/>
      <c r="B260" s="18"/>
      <c r="C260" s="18"/>
      <c r="D260" s="18"/>
      <c r="E260" s="18"/>
      <c r="F260" s="1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9"/>
      <c r="R260" s="28"/>
      <c r="S260" s="28"/>
      <c r="T260" s="28"/>
      <c r="U260" s="28"/>
      <c r="V260" s="70"/>
      <c r="W260" s="70"/>
      <c r="X260" s="149"/>
      <c r="Y260" s="28"/>
      <c r="Z260" s="28"/>
      <c r="AA260" s="77"/>
      <c r="AB260" s="77"/>
      <c r="AC260" s="28"/>
      <c r="AD260" s="74"/>
      <c r="AE260" s="36"/>
      <c r="AF260" s="28"/>
      <c r="AG260" s="28"/>
      <c r="AH260" s="28"/>
      <c r="AI260" s="28"/>
      <c r="AJ260" s="28"/>
      <c r="AK260" s="28"/>
      <c r="AL260" s="18"/>
      <c r="AM260" s="18"/>
      <c r="AN260" s="18"/>
      <c r="AO260" s="227"/>
      <c r="AP260" s="212"/>
      <c r="AQ260" s="212"/>
      <c r="AR260" s="212"/>
      <c r="AS260" s="84"/>
      <c r="AT260" s="84"/>
      <c r="AU260" s="85"/>
      <c r="AV260" s="94"/>
      <c r="AW260" s="94"/>
      <c r="AX260" s="94"/>
      <c r="AY260" s="94"/>
      <c r="AZ260" s="94"/>
      <c r="BA260" s="94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</row>
    <row r="261" ht="12.75" customHeight="1">
      <c r="A261" s="18"/>
      <c r="B261" s="18"/>
      <c r="C261" s="18"/>
      <c r="D261" s="18"/>
      <c r="E261" s="18"/>
      <c r="F261" s="1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9"/>
      <c r="R261" s="28"/>
      <c r="S261" s="28"/>
      <c r="T261" s="28"/>
      <c r="U261" s="28"/>
      <c r="V261" s="70"/>
      <c r="W261" s="70"/>
      <c r="X261" s="149"/>
      <c r="Y261" s="28"/>
      <c r="Z261" s="28"/>
      <c r="AA261" s="77"/>
      <c r="AB261" s="77"/>
      <c r="AC261" s="28"/>
      <c r="AD261" s="74"/>
      <c r="AE261" s="36"/>
      <c r="AF261" s="28"/>
      <c r="AG261" s="28"/>
      <c r="AH261" s="28"/>
      <c r="AI261" s="28"/>
      <c r="AJ261" s="28"/>
      <c r="AK261" s="28"/>
      <c r="AL261" s="18"/>
      <c r="AM261" s="18"/>
      <c r="AN261" s="18"/>
      <c r="AO261" s="227"/>
      <c r="AP261" s="212"/>
      <c r="AQ261" s="212"/>
      <c r="AR261" s="212"/>
      <c r="AS261" s="84"/>
      <c r="AT261" s="84"/>
      <c r="AU261" s="85"/>
      <c r="AV261" s="94"/>
      <c r="AW261" s="94"/>
      <c r="AX261" s="94"/>
      <c r="AY261" s="94"/>
      <c r="AZ261" s="94"/>
      <c r="BA261" s="94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</row>
    <row r="262" ht="12.75" customHeight="1">
      <c r="A262" s="18"/>
      <c r="B262" s="18"/>
      <c r="C262" s="18"/>
      <c r="D262" s="18"/>
      <c r="E262" s="18"/>
      <c r="F262" s="1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9"/>
      <c r="R262" s="28"/>
      <c r="S262" s="28"/>
      <c r="T262" s="28"/>
      <c r="U262" s="28"/>
      <c r="V262" s="70"/>
      <c r="W262" s="70"/>
      <c r="X262" s="149"/>
      <c r="Y262" s="28"/>
      <c r="Z262" s="28"/>
      <c r="AA262" s="77"/>
      <c r="AB262" s="77"/>
      <c r="AC262" s="28"/>
      <c r="AD262" s="74"/>
      <c r="AE262" s="36"/>
      <c r="AF262" s="28"/>
      <c r="AG262" s="28"/>
      <c r="AH262" s="28"/>
      <c r="AI262" s="28"/>
      <c r="AJ262" s="28"/>
      <c r="AK262" s="28"/>
      <c r="AL262" s="18"/>
      <c r="AM262" s="18"/>
      <c r="AN262" s="18"/>
      <c r="AO262" s="227"/>
      <c r="AP262" s="212"/>
      <c r="AQ262" s="212"/>
      <c r="AR262" s="212"/>
      <c r="AS262" s="84"/>
      <c r="AT262" s="84"/>
      <c r="AU262" s="85"/>
      <c r="AV262" s="94"/>
      <c r="AW262" s="94"/>
      <c r="AX262" s="94"/>
      <c r="AY262" s="94"/>
      <c r="AZ262" s="94"/>
      <c r="BA262" s="94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</row>
    <row r="263" ht="12.75" customHeight="1">
      <c r="A263" s="18"/>
      <c r="B263" s="18"/>
      <c r="C263" s="18"/>
      <c r="D263" s="18"/>
      <c r="E263" s="18"/>
      <c r="F263" s="1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9"/>
      <c r="R263" s="28"/>
      <c r="S263" s="28"/>
      <c r="T263" s="28"/>
      <c r="U263" s="28"/>
      <c r="V263" s="70"/>
      <c r="W263" s="70"/>
      <c r="X263" s="149"/>
      <c r="Y263" s="28"/>
      <c r="Z263" s="28"/>
      <c r="AA263" s="77"/>
      <c r="AB263" s="77"/>
      <c r="AC263" s="28"/>
      <c r="AD263" s="74"/>
      <c r="AE263" s="36"/>
      <c r="AF263" s="28"/>
      <c r="AG263" s="28"/>
      <c r="AH263" s="28"/>
      <c r="AI263" s="28"/>
      <c r="AJ263" s="28"/>
      <c r="AK263" s="28"/>
      <c r="AL263" s="18"/>
      <c r="AM263" s="18"/>
      <c r="AN263" s="18"/>
      <c r="AO263" s="227"/>
      <c r="AP263" s="212"/>
      <c r="AQ263" s="212"/>
      <c r="AR263" s="212"/>
      <c r="AS263" s="84"/>
      <c r="AT263" s="84"/>
      <c r="AU263" s="85"/>
      <c r="AV263" s="94"/>
      <c r="AW263" s="94"/>
      <c r="AX263" s="94"/>
      <c r="AY263" s="94"/>
      <c r="AZ263" s="94"/>
      <c r="BA263" s="94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</row>
    <row r="264" ht="12.75" customHeight="1">
      <c r="A264" s="18"/>
      <c r="B264" s="18"/>
      <c r="C264" s="18"/>
      <c r="D264" s="18"/>
      <c r="E264" s="18"/>
      <c r="F264" s="1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9"/>
      <c r="R264" s="28"/>
      <c r="S264" s="28"/>
      <c r="T264" s="28"/>
      <c r="U264" s="28"/>
      <c r="V264" s="70"/>
      <c r="W264" s="70"/>
      <c r="X264" s="149"/>
      <c r="Y264" s="28"/>
      <c r="Z264" s="28"/>
      <c r="AA264" s="77"/>
      <c r="AB264" s="77"/>
      <c r="AC264" s="28"/>
      <c r="AD264" s="74"/>
      <c r="AE264" s="36"/>
      <c r="AF264" s="28"/>
      <c r="AG264" s="28"/>
      <c r="AH264" s="28"/>
      <c r="AI264" s="28"/>
      <c r="AJ264" s="28"/>
      <c r="AK264" s="28"/>
      <c r="AL264" s="18"/>
      <c r="AM264" s="18"/>
      <c r="AN264" s="18"/>
      <c r="AO264" s="227"/>
      <c r="AP264" s="212"/>
      <c r="AQ264" s="212"/>
      <c r="AR264" s="212"/>
      <c r="AS264" s="84"/>
      <c r="AT264" s="84"/>
      <c r="AU264" s="85"/>
      <c r="AV264" s="94"/>
      <c r="AW264" s="94"/>
      <c r="AX264" s="94"/>
      <c r="AY264" s="94"/>
      <c r="AZ264" s="94"/>
      <c r="BA264" s="94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</row>
    <row r="265" ht="12.75" customHeight="1">
      <c r="A265" s="18"/>
      <c r="B265" s="18"/>
      <c r="C265" s="18"/>
      <c r="D265" s="18"/>
      <c r="E265" s="18"/>
      <c r="F265" s="1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9"/>
      <c r="R265" s="28"/>
      <c r="S265" s="28"/>
      <c r="T265" s="28"/>
      <c r="U265" s="28"/>
      <c r="V265" s="70"/>
      <c r="W265" s="70"/>
      <c r="X265" s="149"/>
      <c r="Y265" s="28"/>
      <c r="Z265" s="28"/>
      <c r="AA265" s="77"/>
      <c r="AB265" s="77"/>
      <c r="AC265" s="28"/>
      <c r="AD265" s="74"/>
      <c r="AE265" s="36"/>
      <c r="AF265" s="28"/>
      <c r="AG265" s="28"/>
      <c r="AH265" s="28"/>
      <c r="AI265" s="28"/>
      <c r="AJ265" s="28"/>
      <c r="AK265" s="28"/>
      <c r="AL265" s="18"/>
      <c r="AM265" s="18"/>
      <c r="AN265" s="18"/>
      <c r="AO265" s="227"/>
      <c r="AP265" s="212"/>
      <c r="AQ265" s="212"/>
      <c r="AR265" s="212"/>
      <c r="AS265" s="84"/>
      <c r="AT265" s="84"/>
      <c r="AU265" s="85"/>
      <c r="AV265" s="94"/>
      <c r="AW265" s="94"/>
      <c r="AX265" s="94"/>
      <c r="AY265" s="94"/>
      <c r="AZ265" s="94"/>
      <c r="BA265" s="94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</row>
    <row r="266" ht="12.75" customHeight="1">
      <c r="A266" s="18"/>
      <c r="B266" s="18"/>
      <c r="C266" s="18"/>
      <c r="D266" s="18"/>
      <c r="E266" s="18"/>
      <c r="F266" s="1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9"/>
      <c r="R266" s="28"/>
      <c r="S266" s="28"/>
      <c r="T266" s="28"/>
      <c r="U266" s="28"/>
      <c r="V266" s="70"/>
      <c r="W266" s="70"/>
      <c r="X266" s="149"/>
      <c r="Y266" s="28"/>
      <c r="Z266" s="28"/>
      <c r="AA266" s="77"/>
      <c r="AB266" s="77"/>
      <c r="AC266" s="28"/>
      <c r="AD266" s="74"/>
      <c r="AE266" s="36"/>
      <c r="AF266" s="28"/>
      <c r="AG266" s="28"/>
      <c r="AH266" s="28"/>
      <c r="AI266" s="28"/>
      <c r="AJ266" s="28"/>
      <c r="AK266" s="28"/>
      <c r="AL266" s="18"/>
      <c r="AM266" s="18"/>
      <c r="AN266" s="18"/>
      <c r="AO266" s="227"/>
      <c r="AP266" s="212"/>
      <c r="AQ266" s="212"/>
      <c r="AR266" s="212"/>
      <c r="AS266" s="84"/>
      <c r="AT266" s="84"/>
      <c r="AU266" s="85"/>
      <c r="AV266" s="94"/>
      <c r="AW266" s="94"/>
      <c r="AX266" s="94"/>
      <c r="AY266" s="94"/>
      <c r="AZ266" s="94"/>
      <c r="BA266" s="94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</row>
    <row r="267" ht="12.75" customHeight="1">
      <c r="A267" s="18"/>
      <c r="B267" s="18"/>
      <c r="C267" s="18"/>
      <c r="D267" s="28"/>
      <c r="E267" s="28"/>
      <c r="F267" s="28"/>
      <c r="G267" s="18"/>
      <c r="H267" s="28"/>
      <c r="I267" s="18"/>
      <c r="J267" s="18"/>
      <c r="K267" s="18"/>
      <c r="L267" s="18"/>
      <c r="M267" s="18"/>
      <c r="N267" s="18"/>
      <c r="O267" s="18"/>
      <c r="P267" s="28"/>
      <c r="Q267" s="29"/>
      <c r="R267" s="28"/>
      <c r="S267" s="28"/>
      <c r="T267" s="28"/>
      <c r="U267" s="28"/>
      <c r="V267" s="70"/>
      <c r="W267" s="70"/>
      <c r="X267" s="149"/>
      <c r="Y267" s="28"/>
      <c r="Z267" s="28"/>
      <c r="AA267" s="77"/>
      <c r="AB267" s="77"/>
      <c r="AC267" s="28"/>
      <c r="AD267" s="74"/>
      <c r="AE267" s="36"/>
      <c r="AF267" s="28"/>
      <c r="AG267" s="28"/>
      <c r="AH267" s="28"/>
      <c r="AI267" s="28"/>
      <c r="AJ267" s="28"/>
      <c r="AK267" s="28"/>
      <c r="AL267" s="18"/>
      <c r="AM267" s="18"/>
      <c r="AN267" s="18"/>
      <c r="AO267" s="227"/>
      <c r="AP267" s="212"/>
      <c r="AQ267" s="212"/>
      <c r="AR267" s="212"/>
      <c r="AS267" s="84"/>
      <c r="AT267" s="84"/>
      <c r="AU267" s="85"/>
      <c r="AV267" s="94"/>
      <c r="AW267" s="94"/>
      <c r="AX267" s="94"/>
      <c r="AY267" s="94"/>
      <c r="AZ267" s="94"/>
      <c r="BA267" s="94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</row>
    <row r="268" ht="12.75" customHeight="1">
      <c r="A268" s="18"/>
      <c r="B268" s="18"/>
      <c r="C268" s="18"/>
      <c r="D268" s="18"/>
      <c r="E268" s="18"/>
      <c r="F268" s="1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9"/>
      <c r="R268" s="28"/>
      <c r="S268" s="28"/>
      <c r="T268" s="28"/>
      <c r="U268" s="28"/>
      <c r="V268" s="70"/>
      <c r="W268" s="70"/>
      <c r="X268" s="149"/>
      <c r="Y268" s="28"/>
      <c r="Z268" s="28"/>
      <c r="AA268" s="77"/>
      <c r="AB268" s="77"/>
      <c r="AC268" s="28"/>
      <c r="AD268" s="74"/>
      <c r="AE268" s="36"/>
      <c r="AF268" s="28"/>
      <c r="AG268" s="28"/>
      <c r="AH268" s="28"/>
      <c r="AI268" s="28"/>
      <c r="AJ268" s="28"/>
      <c r="AK268" s="28"/>
      <c r="AL268" s="18"/>
      <c r="AM268" s="18"/>
      <c r="AN268" s="18"/>
      <c r="AO268" s="227"/>
      <c r="AP268" s="212"/>
      <c r="AQ268" s="212"/>
      <c r="AR268" s="212"/>
      <c r="AS268" s="84"/>
      <c r="AT268" s="84"/>
      <c r="AU268" s="85"/>
      <c r="AV268" s="94"/>
      <c r="AW268" s="94"/>
      <c r="AX268" s="94"/>
      <c r="AY268" s="94"/>
      <c r="AZ268" s="94"/>
      <c r="BA268" s="94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</row>
    <row r="269" ht="3.0" customHeight="1">
      <c r="A269" s="18"/>
      <c r="B269" s="2"/>
      <c r="C269" s="18"/>
      <c r="D269" s="3" t="s">
        <v>278</v>
      </c>
      <c r="E269" s="18"/>
      <c r="F269" s="18"/>
      <c r="G269" s="3"/>
      <c r="H269" s="3"/>
      <c r="I269" s="3"/>
      <c r="J269" s="3"/>
      <c r="K269" s="3"/>
      <c r="L269" s="3"/>
      <c r="M269" s="3"/>
      <c r="N269" s="3"/>
      <c r="O269" s="3"/>
      <c r="P269" s="18"/>
      <c r="Q269" s="29"/>
      <c r="R269" s="28"/>
      <c r="S269" s="28"/>
      <c r="T269" s="28"/>
      <c r="U269" s="28"/>
      <c r="V269" s="70"/>
      <c r="W269" s="70"/>
      <c r="X269" s="149"/>
      <c r="Y269" s="28"/>
      <c r="Z269" s="28"/>
      <c r="AA269" s="77"/>
      <c r="AB269" s="77"/>
      <c r="AC269" s="28"/>
      <c r="AD269" s="74"/>
      <c r="AE269" s="36"/>
      <c r="AF269" s="28"/>
      <c r="AG269" s="28"/>
      <c r="AH269" s="28"/>
      <c r="AI269" s="28"/>
      <c r="AJ269" s="28"/>
      <c r="AK269" s="28"/>
      <c r="AL269" s="18"/>
      <c r="AM269" s="18"/>
      <c r="AN269" s="18"/>
      <c r="AO269" s="227"/>
      <c r="AP269" s="212"/>
      <c r="AQ269" s="212"/>
      <c r="AR269" s="212"/>
      <c r="AS269" s="84"/>
      <c r="AT269" s="84"/>
      <c r="AU269" s="85"/>
      <c r="AV269" s="94"/>
      <c r="AW269" s="94"/>
      <c r="AX269" s="94"/>
      <c r="AY269" s="94"/>
      <c r="AZ269" s="94"/>
      <c r="BA269" s="94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</row>
    <row r="270" ht="13.5" customHeight="1">
      <c r="A270" s="18"/>
      <c r="B270" s="239"/>
      <c r="C270" s="18"/>
      <c r="D270" s="19"/>
      <c r="E270" s="18"/>
      <c r="F270" s="18"/>
      <c r="G270" s="3"/>
      <c r="H270" s="3"/>
      <c r="I270" s="3"/>
      <c r="J270" s="3"/>
      <c r="K270" s="3"/>
      <c r="L270" s="3"/>
      <c r="M270" s="3"/>
      <c r="N270" s="3"/>
      <c r="O270" s="3"/>
      <c r="P270" s="28"/>
      <c r="Q270" s="29"/>
      <c r="R270" s="28"/>
      <c r="S270" s="28"/>
      <c r="T270" s="28"/>
      <c r="U270" s="28"/>
      <c r="V270" s="70"/>
      <c r="W270" s="70"/>
      <c r="X270" s="149"/>
      <c r="Y270" s="28"/>
      <c r="Z270" s="28"/>
      <c r="AA270" s="77"/>
      <c r="AB270" s="77"/>
      <c r="AC270" s="28"/>
      <c r="AD270" s="74"/>
      <c r="AE270" s="36"/>
      <c r="AF270" s="28"/>
      <c r="AG270" s="28"/>
      <c r="AH270" s="28"/>
      <c r="AI270" s="28"/>
      <c r="AJ270" s="28"/>
      <c r="AK270" s="28"/>
      <c r="AL270" s="18"/>
      <c r="AM270" s="18"/>
      <c r="AN270" s="18"/>
      <c r="AO270" s="227"/>
      <c r="AP270" s="212"/>
      <c r="AQ270" s="212"/>
      <c r="AR270" s="212"/>
      <c r="AS270" s="84"/>
      <c r="AT270" s="84"/>
      <c r="AU270" s="85"/>
      <c r="AV270" s="94"/>
      <c r="AW270" s="94"/>
      <c r="AX270" s="94"/>
      <c r="AY270" s="94"/>
      <c r="AZ270" s="94"/>
      <c r="BA270" s="94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</row>
    <row r="271" ht="13.5" customHeight="1">
      <c r="A271" s="18"/>
      <c r="B271" s="240"/>
      <c r="C271" s="149"/>
      <c r="D271" s="19" t="s">
        <v>279</v>
      </c>
      <c r="E271" s="42"/>
      <c r="F271" s="4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29"/>
      <c r="R271" s="28"/>
      <c r="S271" s="28"/>
      <c r="T271" s="28"/>
      <c r="U271" s="28"/>
      <c r="V271" s="70"/>
      <c r="W271" s="70"/>
      <c r="X271" s="149"/>
      <c r="Y271" s="28"/>
      <c r="Z271" s="28"/>
      <c r="AA271" s="77"/>
      <c r="AB271" s="77"/>
      <c r="AC271" s="28"/>
      <c r="AD271" s="74"/>
      <c r="AE271" s="36"/>
      <c r="AF271" s="28"/>
      <c r="AG271" s="28"/>
      <c r="AH271" s="28"/>
      <c r="AI271" s="28"/>
      <c r="AJ271" s="28"/>
      <c r="AK271" s="28"/>
      <c r="AL271" s="18"/>
      <c r="AM271" s="18"/>
      <c r="AN271" s="18"/>
      <c r="AO271" s="227"/>
      <c r="AP271" s="212"/>
      <c r="AQ271" s="212"/>
      <c r="AR271" s="212"/>
      <c r="AS271" s="84"/>
      <c r="AT271" s="84"/>
      <c r="AU271" s="85"/>
      <c r="AV271" s="94"/>
      <c r="AW271" s="94"/>
      <c r="AX271" s="94"/>
      <c r="AY271" s="94"/>
      <c r="AZ271" s="94"/>
      <c r="BA271" s="94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</row>
    <row r="272" ht="13.5" customHeight="1">
      <c r="A272" s="18"/>
      <c r="B272" s="240"/>
      <c r="C272" s="149"/>
      <c r="D272" s="19" t="s">
        <v>280</v>
      </c>
      <c r="E272" s="42"/>
      <c r="F272" s="42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29"/>
      <c r="R272" s="28"/>
      <c r="S272" s="28"/>
      <c r="T272" s="28"/>
      <c r="U272" s="28"/>
      <c r="V272" s="70"/>
      <c r="W272" s="70"/>
      <c r="X272" s="149"/>
      <c r="Y272" s="28"/>
      <c r="Z272" s="28"/>
      <c r="AA272" s="77"/>
      <c r="AB272" s="77"/>
      <c r="AC272" s="28"/>
      <c r="AD272" s="74"/>
      <c r="AE272" s="36"/>
      <c r="AF272" s="28"/>
      <c r="AG272" s="28"/>
      <c r="AH272" s="28"/>
      <c r="AI272" s="28"/>
      <c r="AJ272" s="28"/>
      <c r="AK272" s="28"/>
      <c r="AL272" s="18"/>
      <c r="AM272" s="18"/>
      <c r="AN272" s="18"/>
      <c r="AO272" s="227"/>
      <c r="AP272" s="212"/>
      <c r="AQ272" s="212"/>
      <c r="AR272" s="212"/>
      <c r="AS272" s="84"/>
      <c r="AT272" s="84"/>
      <c r="AU272" s="85"/>
      <c r="AV272" s="94"/>
      <c r="AW272" s="94"/>
      <c r="AX272" s="94"/>
      <c r="AY272" s="94"/>
      <c r="AZ272" s="94"/>
      <c r="BA272" s="94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</row>
    <row r="273" ht="13.5" customHeight="1">
      <c r="A273" s="18"/>
      <c r="B273" s="240" t="s">
        <v>281</v>
      </c>
      <c r="C273" s="18"/>
      <c r="D273" s="28"/>
      <c r="E273" s="28"/>
      <c r="F273" s="28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29"/>
      <c r="R273" s="28"/>
      <c r="S273" s="28"/>
      <c r="T273" s="28"/>
      <c r="U273" s="28"/>
      <c r="V273" s="70"/>
      <c r="W273" s="70"/>
      <c r="X273" s="149"/>
      <c r="Y273" s="28"/>
      <c r="Z273" s="28"/>
      <c r="AA273" s="77"/>
      <c r="AB273" s="77"/>
      <c r="AC273" s="28"/>
      <c r="AD273" s="74"/>
      <c r="AE273" s="36"/>
      <c r="AF273" s="28"/>
      <c r="AG273" s="28"/>
      <c r="AH273" s="28"/>
      <c r="AI273" s="28"/>
      <c r="AJ273" s="28"/>
      <c r="AK273" s="28"/>
      <c r="AL273" s="18"/>
      <c r="AM273" s="18"/>
      <c r="AN273" s="18"/>
      <c r="AO273" s="227"/>
      <c r="AP273" s="212"/>
      <c r="AQ273" s="212"/>
      <c r="AR273" s="212"/>
      <c r="AS273" s="84"/>
      <c r="AT273" s="84"/>
      <c r="AU273" s="85"/>
      <c r="AV273" s="94"/>
      <c r="AW273" s="94"/>
      <c r="AX273" s="94"/>
      <c r="AY273" s="94"/>
      <c r="AZ273" s="94"/>
      <c r="BA273" s="94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</row>
    <row r="274" ht="13.5" customHeight="1">
      <c r="A274" s="18"/>
      <c r="B274" s="240" t="s">
        <v>282</v>
      </c>
      <c r="C274" s="18"/>
      <c r="D274" s="111" t="str">
        <f t="shared" ref="D274:F274" si="1080">D6</f>
        <v>15-16</v>
      </c>
      <c r="E274" s="111" t="str">
        <f t="shared" si="1080"/>
        <v>16-17</v>
      </c>
      <c r="F274" s="111" t="str">
        <f t="shared" si="1080"/>
        <v>17-18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9"/>
      <c r="R274" s="28"/>
      <c r="S274" s="28"/>
      <c r="T274" s="28"/>
      <c r="U274" s="28"/>
      <c r="V274" s="70"/>
      <c r="W274" s="70"/>
      <c r="X274" s="149"/>
      <c r="Y274" s="28"/>
      <c r="Z274" s="28"/>
      <c r="AA274" s="77"/>
      <c r="AB274" s="77"/>
      <c r="AC274" s="28"/>
      <c r="AD274" s="74"/>
      <c r="AE274" s="36"/>
      <c r="AF274" s="28"/>
      <c r="AG274" s="28"/>
      <c r="AH274" s="28"/>
      <c r="AI274" s="28"/>
      <c r="AJ274" s="28"/>
      <c r="AK274" s="28"/>
      <c r="AL274" s="18"/>
      <c r="AM274" s="18"/>
      <c r="AN274" s="18"/>
      <c r="AO274" s="227"/>
      <c r="AP274" s="212"/>
      <c r="AQ274" s="212"/>
      <c r="AR274" s="212"/>
      <c r="AS274" s="84"/>
      <c r="AT274" s="84"/>
      <c r="AU274" s="85"/>
      <c r="AV274" s="94"/>
      <c r="AW274" s="94"/>
      <c r="AX274" s="94"/>
      <c r="AY274" s="94"/>
      <c r="AZ274" s="94"/>
      <c r="BA274" s="94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</row>
    <row r="275" ht="13.5" customHeight="1">
      <c r="A275" s="18"/>
      <c r="B275" s="18"/>
      <c r="C275" s="18">
        <v>0.0</v>
      </c>
      <c r="D275" s="28">
        <f t="shared" ref="D275:F275" si="1081">0</f>
        <v>0</v>
      </c>
      <c r="E275" s="28">
        <f t="shared" si="1081"/>
        <v>0</v>
      </c>
      <c r="F275" s="28">
        <f t="shared" si="1081"/>
        <v>0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29"/>
      <c r="R275" s="28"/>
      <c r="S275" s="28"/>
      <c r="T275" s="28"/>
      <c r="U275" s="28"/>
      <c r="V275" s="70"/>
      <c r="W275" s="70"/>
      <c r="X275" s="149"/>
      <c r="Y275" s="28"/>
      <c r="Z275" s="28"/>
      <c r="AA275" s="77"/>
      <c r="AB275" s="77"/>
      <c r="AC275" s="28"/>
      <c r="AD275" s="74"/>
      <c r="AE275" s="36"/>
      <c r="AF275" s="28"/>
      <c r="AG275" s="28"/>
      <c r="AH275" s="28"/>
      <c r="AI275" s="28"/>
      <c r="AJ275" s="28"/>
      <c r="AK275" s="28"/>
      <c r="AL275" s="18"/>
      <c r="AM275" s="18"/>
      <c r="AN275" s="18"/>
      <c r="AO275" s="227"/>
      <c r="AP275" s="212"/>
      <c r="AQ275" s="212"/>
      <c r="AR275" s="212"/>
      <c r="AS275" s="84"/>
      <c r="AT275" s="84"/>
      <c r="AU275" s="85"/>
      <c r="AV275" s="94"/>
      <c r="AW275" s="94"/>
      <c r="AX275" s="94"/>
      <c r="AY275" s="94"/>
      <c r="AZ275" s="94"/>
      <c r="BA275" s="94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</row>
    <row r="276" ht="13.5" customHeight="1">
      <c r="A276" s="18"/>
      <c r="B276" s="18"/>
      <c r="C276" s="18">
        <v>1.0</v>
      </c>
      <c r="D276" s="42">
        <f t="shared" ref="D276:F276" si="1082">D61</f>
        <v>6713.6256</v>
      </c>
      <c r="E276" s="42">
        <f t="shared" si="1082"/>
        <v>7020.316224</v>
      </c>
      <c r="F276" s="42">
        <f t="shared" si="1082"/>
        <v>7581.941522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29"/>
      <c r="R276" s="28"/>
      <c r="S276" s="28"/>
      <c r="T276" s="28"/>
      <c r="U276" s="28"/>
      <c r="V276" s="70"/>
      <c r="W276" s="70"/>
      <c r="X276" s="149"/>
      <c r="Y276" s="28"/>
      <c r="Z276" s="28"/>
      <c r="AA276" s="77"/>
      <c r="AB276" s="77"/>
      <c r="AC276" s="28"/>
      <c r="AD276" s="74"/>
      <c r="AE276" s="36"/>
      <c r="AF276" s="28"/>
      <c r="AG276" s="28"/>
      <c r="AH276" s="28"/>
      <c r="AI276" s="28"/>
      <c r="AJ276" s="28"/>
      <c r="AK276" s="28"/>
      <c r="AL276" s="18"/>
      <c r="AM276" s="18"/>
      <c r="AN276" s="18"/>
      <c r="AO276" s="227"/>
      <c r="AP276" s="212"/>
      <c r="AQ276" s="212"/>
      <c r="AR276" s="212"/>
      <c r="AS276" s="84"/>
      <c r="AT276" s="84"/>
      <c r="AU276" s="85"/>
      <c r="AV276" s="94"/>
      <c r="AW276" s="94"/>
      <c r="AX276" s="94"/>
      <c r="AY276" s="94"/>
      <c r="AZ276" s="94"/>
      <c r="BA276" s="94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</row>
    <row r="277" ht="13.5" customHeight="1">
      <c r="A277" s="18"/>
      <c r="B277" s="18"/>
      <c r="C277" s="18">
        <v>2.0</v>
      </c>
      <c r="D277" s="42">
        <f t="shared" ref="D277:F277" si="1083">D67</f>
        <v>15131.3184</v>
      </c>
      <c r="E277" s="42">
        <f t="shared" si="1083"/>
        <v>15822.54454</v>
      </c>
      <c r="F277" s="42">
        <f t="shared" si="1083"/>
        <v>17088.3481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29"/>
      <c r="R277" s="28"/>
      <c r="S277" s="28"/>
      <c r="T277" s="28"/>
      <c r="U277" s="28"/>
      <c r="V277" s="70"/>
      <c r="W277" s="70"/>
      <c r="X277" s="149"/>
      <c r="Y277" s="28"/>
      <c r="Z277" s="28"/>
      <c r="AA277" s="77"/>
      <c r="AB277" s="77"/>
      <c r="AC277" s="28"/>
      <c r="AD277" s="74"/>
      <c r="AE277" s="36"/>
      <c r="AF277" s="28"/>
      <c r="AG277" s="28"/>
      <c r="AH277" s="28"/>
      <c r="AI277" s="28"/>
      <c r="AJ277" s="28"/>
      <c r="AK277" s="28"/>
      <c r="AL277" s="18"/>
      <c r="AM277" s="18"/>
      <c r="AN277" s="18"/>
      <c r="AO277" s="227"/>
      <c r="AP277" s="212"/>
      <c r="AQ277" s="212"/>
      <c r="AR277" s="212"/>
      <c r="AS277" s="84"/>
      <c r="AT277" s="84"/>
      <c r="AU277" s="85"/>
      <c r="AV277" s="94"/>
      <c r="AW277" s="94"/>
      <c r="AX277" s="94"/>
      <c r="AY277" s="94"/>
      <c r="AZ277" s="94"/>
      <c r="BA277" s="94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</row>
    <row r="278" ht="13.5" customHeight="1">
      <c r="A278" s="18"/>
      <c r="B278" s="18"/>
      <c r="C278" s="18">
        <v>3.0</v>
      </c>
      <c r="D278" s="42">
        <f t="shared" ref="D278:F278" si="1084">D73</f>
        <v>11881.6896</v>
      </c>
      <c r="E278" s="42">
        <f t="shared" si="1084"/>
        <v>12424.46678</v>
      </c>
      <c r="F278" s="42">
        <f t="shared" si="1084"/>
        <v>13418.42413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29"/>
      <c r="R278" s="28"/>
      <c r="S278" s="28"/>
      <c r="T278" s="28"/>
      <c r="U278" s="28"/>
      <c r="V278" s="70"/>
      <c r="W278" s="70"/>
      <c r="X278" s="149"/>
      <c r="Y278" s="28"/>
      <c r="Z278" s="28"/>
      <c r="AA278" s="77"/>
      <c r="AB278" s="77"/>
      <c r="AC278" s="28"/>
      <c r="AD278" s="74"/>
      <c r="AE278" s="36"/>
      <c r="AF278" s="28"/>
      <c r="AG278" s="28"/>
      <c r="AH278" s="28"/>
      <c r="AI278" s="28"/>
      <c r="AJ278" s="28"/>
      <c r="AK278" s="28"/>
      <c r="AL278" s="18"/>
      <c r="AM278" s="18"/>
      <c r="AN278" s="18"/>
      <c r="AO278" s="227"/>
      <c r="AP278" s="212"/>
      <c r="AQ278" s="212"/>
      <c r="AR278" s="212"/>
      <c r="AS278" s="84"/>
      <c r="AT278" s="84"/>
      <c r="AU278" s="85"/>
      <c r="AV278" s="94"/>
      <c r="AW278" s="94"/>
      <c r="AX278" s="94"/>
      <c r="AY278" s="94"/>
      <c r="AZ278" s="94"/>
      <c r="BA278" s="94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</row>
    <row r="279" ht="13.5" customHeight="1">
      <c r="A279" s="18"/>
      <c r="B279" s="18"/>
      <c r="C279" s="18">
        <v>4.0</v>
      </c>
      <c r="D279" s="42">
        <f t="shared" ref="D279:F279" si="1085">D79</f>
        <v>18416.8512</v>
      </c>
      <c r="E279" s="42">
        <f t="shared" si="1085"/>
        <v>19258.16645</v>
      </c>
      <c r="F279" s="42">
        <f t="shared" si="1085"/>
        <v>20798.81976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9"/>
      <c r="R279" s="28"/>
      <c r="S279" s="28"/>
      <c r="T279" s="28"/>
      <c r="U279" s="28"/>
      <c r="V279" s="70"/>
      <c r="W279" s="70"/>
      <c r="X279" s="149"/>
      <c r="Y279" s="28"/>
      <c r="Z279" s="28"/>
      <c r="AA279" s="77"/>
      <c r="AB279" s="77"/>
      <c r="AC279" s="28"/>
      <c r="AD279" s="74"/>
      <c r="AE279" s="36"/>
      <c r="AF279" s="28"/>
      <c r="AG279" s="28"/>
      <c r="AH279" s="28"/>
      <c r="AI279" s="28"/>
      <c r="AJ279" s="28"/>
      <c r="AK279" s="28"/>
      <c r="AL279" s="18"/>
      <c r="AM279" s="18"/>
      <c r="AN279" s="18"/>
      <c r="AO279" s="227"/>
      <c r="AP279" s="212"/>
      <c r="AQ279" s="212"/>
      <c r="AR279" s="212"/>
      <c r="AS279" s="84"/>
      <c r="AT279" s="84"/>
      <c r="AU279" s="85"/>
      <c r="AV279" s="94"/>
      <c r="AW279" s="94"/>
      <c r="AX279" s="94"/>
      <c r="AY279" s="94"/>
      <c r="AZ279" s="94"/>
      <c r="BA279" s="94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</row>
    <row r="280" ht="13.5" customHeight="1">
      <c r="A280" s="18"/>
      <c r="B280" s="18"/>
      <c r="C280" s="18">
        <v>11.0</v>
      </c>
      <c r="D280" s="42">
        <f t="shared" ref="D280:F280" si="1086">K61</f>
        <v>6713.6256</v>
      </c>
      <c r="E280" s="42">
        <f t="shared" si="1086"/>
        <v>7020.316224</v>
      </c>
      <c r="F280" s="42">
        <f t="shared" si="1086"/>
        <v>7581.941522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29"/>
      <c r="R280" s="28"/>
      <c r="S280" s="28"/>
      <c r="T280" s="28"/>
      <c r="U280" s="28"/>
      <c r="V280" s="70"/>
      <c r="W280" s="70"/>
      <c r="X280" s="149"/>
      <c r="Y280" s="28"/>
      <c r="Z280" s="28"/>
      <c r="AA280" s="77"/>
      <c r="AB280" s="77"/>
      <c r="AC280" s="28"/>
      <c r="AD280" s="74"/>
      <c r="AE280" s="36"/>
      <c r="AF280" s="28"/>
      <c r="AG280" s="28"/>
      <c r="AH280" s="28"/>
      <c r="AI280" s="28"/>
      <c r="AJ280" s="28"/>
      <c r="AK280" s="28"/>
      <c r="AL280" s="18"/>
      <c r="AM280" s="18"/>
      <c r="AN280" s="18"/>
      <c r="AO280" s="227"/>
      <c r="AP280" s="212"/>
      <c r="AQ280" s="212"/>
      <c r="AR280" s="212"/>
      <c r="AS280" s="84"/>
      <c r="AT280" s="84"/>
      <c r="AU280" s="85"/>
      <c r="AV280" s="94"/>
      <c r="AW280" s="94"/>
      <c r="AX280" s="94"/>
      <c r="AY280" s="94"/>
      <c r="AZ280" s="94"/>
      <c r="BA280" s="94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</row>
    <row r="281" ht="13.5" customHeight="1">
      <c r="A281" s="18"/>
      <c r="B281" s="18"/>
      <c r="C281" s="18">
        <v>12.0</v>
      </c>
      <c r="D281" s="42">
        <f t="shared" ref="D281:F281" si="1087">K67</f>
        <v>15131.3184</v>
      </c>
      <c r="E281" s="42">
        <f t="shared" si="1087"/>
        <v>15822.54454</v>
      </c>
      <c r="F281" s="42">
        <f t="shared" si="1087"/>
        <v>17088.3481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29"/>
      <c r="R281" s="28"/>
      <c r="S281" s="28"/>
      <c r="T281" s="28"/>
      <c r="U281" s="28"/>
      <c r="V281" s="70"/>
      <c r="W281" s="70"/>
      <c r="X281" s="149"/>
      <c r="Y281" s="28"/>
      <c r="Z281" s="28"/>
      <c r="AA281" s="77"/>
      <c r="AB281" s="77"/>
      <c r="AC281" s="28"/>
      <c r="AD281" s="74"/>
      <c r="AE281" s="36"/>
      <c r="AF281" s="28"/>
      <c r="AG281" s="28"/>
      <c r="AH281" s="28"/>
      <c r="AI281" s="28"/>
      <c r="AJ281" s="28"/>
      <c r="AK281" s="28"/>
      <c r="AL281" s="18"/>
      <c r="AM281" s="18"/>
      <c r="AN281" s="18"/>
      <c r="AO281" s="227"/>
      <c r="AP281" s="212"/>
      <c r="AQ281" s="212"/>
      <c r="AR281" s="212"/>
      <c r="AS281" s="84"/>
      <c r="AT281" s="84"/>
      <c r="AU281" s="85"/>
      <c r="AV281" s="94"/>
      <c r="AW281" s="94"/>
      <c r="AX281" s="94"/>
      <c r="AY281" s="94"/>
      <c r="AZ281" s="94"/>
      <c r="BA281" s="94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</row>
    <row r="282" ht="13.5" customHeight="1">
      <c r="A282" s="18"/>
      <c r="B282" s="18"/>
      <c r="C282" s="18">
        <v>13.0</v>
      </c>
      <c r="D282" s="42">
        <f t="shared" ref="D282:F282" si="1088">K73</f>
        <v>11881.6896</v>
      </c>
      <c r="E282" s="42">
        <f t="shared" si="1088"/>
        <v>12424.46678</v>
      </c>
      <c r="F282" s="42">
        <f t="shared" si="1088"/>
        <v>13418.42413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29"/>
      <c r="R282" s="28"/>
      <c r="S282" s="28"/>
      <c r="T282" s="28"/>
      <c r="U282" s="28"/>
      <c r="V282" s="70"/>
      <c r="W282" s="70"/>
      <c r="X282" s="149"/>
      <c r="Y282" s="28"/>
      <c r="Z282" s="28"/>
      <c r="AA282" s="77"/>
      <c r="AB282" s="77"/>
      <c r="AC282" s="28"/>
      <c r="AD282" s="74"/>
      <c r="AE282" s="36"/>
      <c r="AF282" s="28"/>
      <c r="AG282" s="28"/>
      <c r="AH282" s="28"/>
      <c r="AI282" s="28"/>
      <c r="AJ282" s="28"/>
      <c r="AK282" s="28"/>
      <c r="AL282" s="18"/>
      <c r="AM282" s="18"/>
      <c r="AN282" s="18"/>
      <c r="AO282" s="227"/>
      <c r="AP282" s="212"/>
      <c r="AQ282" s="212"/>
      <c r="AR282" s="212"/>
      <c r="AS282" s="84"/>
      <c r="AT282" s="84"/>
      <c r="AU282" s="85"/>
      <c r="AV282" s="94"/>
      <c r="AW282" s="94"/>
      <c r="AX282" s="94"/>
      <c r="AY282" s="94"/>
      <c r="AZ282" s="94"/>
      <c r="BA282" s="94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</row>
    <row r="283" ht="13.5" customHeight="1">
      <c r="A283" s="18"/>
      <c r="B283" s="18"/>
      <c r="C283" s="18">
        <v>14.0</v>
      </c>
      <c r="D283" s="42">
        <f t="shared" ref="D283:F283" si="1089">K79</f>
        <v>18416.8512</v>
      </c>
      <c r="E283" s="42">
        <f t="shared" si="1089"/>
        <v>19258.16645</v>
      </c>
      <c r="F283" s="42">
        <f t="shared" si="1089"/>
        <v>20798.81976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29"/>
      <c r="R283" s="28"/>
      <c r="S283" s="28"/>
      <c r="T283" s="28"/>
      <c r="U283" s="28"/>
      <c r="V283" s="70"/>
      <c r="W283" s="70"/>
      <c r="X283" s="149"/>
      <c r="Y283" s="28"/>
      <c r="Z283" s="28"/>
      <c r="AA283" s="77"/>
      <c r="AB283" s="77"/>
      <c r="AC283" s="28"/>
      <c r="AD283" s="74"/>
      <c r="AE283" s="36"/>
      <c r="AF283" s="28"/>
      <c r="AG283" s="28"/>
      <c r="AH283" s="28"/>
      <c r="AI283" s="28"/>
      <c r="AJ283" s="28"/>
      <c r="AK283" s="28"/>
      <c r="AL283" s="18"/>
      <c r="AM283" s="18"/>
      <c r="AN283" s="18"/>
      <c r="AO283" s="227"/>
      <c r="AP283" s="212"/>
      <c r="AQ283" s="212"/>
      <c r="AR283" s="212"/>
      <c r="AS283" s="84"/>
      <c r="AT283" s="84"/>
      <c r="AU283" s="85"/>
      <c r="AV283" s="94"/>
      <c r="AW283" s="94"/>
      <c r="AX283" s="94"/>
      <c r="AY283" s="94"/>
      <c r="AZ283" s="94"/>
      <c r="BA283" s="94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</row>
    <row r="284" ht="13.5" customHeight="1">
      <c r="A284" s="18"/>
      <c r="B284" s="18"/>
      <c r="C284" s="18"/>
      <c r="D284" s="28"/>
      <c r="E284" s="28"/>
      <c r="F284" s="2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9"/>
      <c r="R284" s="28"/>
      <c r="S284" s="28"/>
      <c r="T284" s="28"/>
      <c r="U284" s="28"/>
      <c r="V284" s="70"/>
      <c r="W284" s="70"/>
      <c r="X284" s="149"/>
      <c r="Y284" s="28"/>
      <c r="Z284" s="28"/>
      <c r="AA284" s="77"/>
      <c r="AB284" s="77"/>
      <c r="AC284" s="28"/>
      <c r="AD284" s="74"/>
      <c r="AE284" s="36"/>
      <c r="AF284" s="28"/>
      <c r="AG284" s="28"/>
      <c r="AH284" s="28"/>
      <c r="AI284" s="28"/>
      <c r="AJ284" s="28"/>
      <c r="AK284" s="28"/>
      <c r="AL284" s="18"/>
      <c r="AM284" s="18"/>
      <c r="AN284" s="18"/>
      <c r="AO284" s="227"/>
      <c r="AP284" s="212"/>
      <c r="AQ284" s="212"/>
      <c r="AR284" s="212"/>
      <c r="AS284" s="84"/>
      <c r="AT284" s="84"/>
      <c r="AU284" s="85"/>
      <c r="AV284" s="94"/>
      <c r="AW284" s="94"/>
      <c r="AX284" s="94"/>
      <c r="AY284" s="94"/>
      <c r="AZ284" s="94"/>
      <c r="BA284" s="94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</row>
    <row r="285" ht="13.5" customHeight="1">
      <c r="A285" s="18"/>
      <c r="B285" s="18"/>
      <c r="C285" s="28">
        <v>0.0</v>
      </c>
      <c r="D285" s="28">
        <v>1.0</v>
      </c>
      <c r="E285" s="28"/>
      <c r="F285" s="2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29"/>
      <c r="R285" s="28"/>
      <c r="S285" s="28"/>
      <c r="T285" s="28"/>
      <c r="U285" s="28"/>
      <c r="V285" s="70"/>
      <c r="W285" s="70"/>
      <c r="X285" s="149"/>
      <c r="Y285" s="28"/>
      <c r="Z285" s="28"/>
      <c r="AA285" s="77"/>
      <c r="AB285" s="77"/>
      <c r="AC285" s="28"/>
      <c r="AD285" s="74"/>
      <c r="AE285" s="36"/>
      <c r="AF285" s="28"/>
      <c r="AG285" s="28"/>
      <c r="AH285" s="28"/>
      <c r="AI285" s="28"/>
      <c r="AJ285" s="28"/>
      <c r="AK285" s="28"/>
      <c r="AL285" s="18"/>
      <c r="AM285" s="18"/>
      <c r="AN285" s="18"/>
      <c r="AO285" s="227"/>
      <c r="AP285" s="212"/>
      <c r="AQ285" s="212"/>
      <c r="AR285" s="212"/>
      <c r="AS285" s="84"/>
      <c r="AT285" s="84"/>
      <c r="AU285" s="85"/>
      <c r="AV285" s="94"/>
      <c r="AW285" s="94"/>
      <c r="AX285" s="94"/>
      <c r="AY285" s="94"/>
      <c r="AZ285" s="94"/>
      <c r="BA285" s="94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</row>
    <row r="286" ht="13.5" customHeight="1">
      <c r="A286" s="18"/>
      <c r="B286" s="18"/>
      <c r="C286" s="69">
        <v>9.002118E7</v>
      </c>
      <c r="D286" s="28">
        <v>2080.0</v>
      </c>
      <c r="E286" s="69">
        <v>9.002118E7</v>
      </c>
      <c r="F286" s="28">
        <v>2380.0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29"/>
      <c r="R286" s="28"/>
      <c r="S286" s="28"/>
      <c r="T286" s="28"/>
      <c r="U286" s="28"/>
      <c r="V286" s="70"/>
      <c r="W286" s="70"/>
      <c r="X286" s="149"/>
      <c r="Y286" s="28"/>
      <c r="Z286" s="28"/>
      <c r="AA286" s="77"/>
      <c r="AB286" s="77"/>
      <c r="AC286" s="28"/>
      <c r="AD286" s="74"/>
      <c r="AE286" s="36"/>
      <c r="AF286" s="28"/>
      <c r="AG286" s="28"/>
      <c r="AH286" s="28"/>
      <c r="AI286" s="28"/>
      <c r="AJ286" s="28"/>
      <c r="AK286" s="28"/>
      <c r="AL286" s="18"/>
      <c r="AM286" s="18"/>
      <c r="AN286" s="18"/>
      <c r="AO286" s="227"/>
      <c r="AP286" s="212"/>
      <c r="AQ286" s="212"/>
      <c r="AR286" s="212"/>
      <c r="AS286" s="84"/>
      <c r="AT286" s="84"/>
      <c r="AU286" s="85"/>
      <c r="AV286" s="94"/>
      <c r="AW286" s="94"/>
      <c r="AX286" s="94"/>
      <c r="AY286" s="94"/>
      <c r="AZ286" s="94"/>
      <c r="BA286" s="94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</row>
    <row r="287" ht="13.5" customHeight="1">
      <c r="A287" s="18"/>
      <c r="B287" s="18"/>
      <c r="C287" s="69">
        <v>9.002118E7</v>
      </c>
      <c r="D287" s="28">
        <v>2080.0</v>
      </c>
      <c r="E287" s="69">
        <v>9.002118E7</v>
      </c>
      <c r="F287" s="28">
        <v>2380.0</v>
      </c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29"/>
      <c r="R287" s="28"/>
      <c r="S287" s="28"/>
      <c r="T287" s="28"/>
      <c r="U287" s="28"/>
      <c r="V287" s="70"/>
      <c r="W287" s="70"/>
      <c r="X287" s="149"/>
      <c r="Y287" s="28"/>
      <c r="Z287" s="28"/>
      <c r="AA287" s="77"/>
      <c r="AB287" s="77"/>
      <c r="AC287" s="28"/>
      <c r="AD287" s="74"/>
      <c r="AE287" s="36"/>
      <c r="AF287" s="28"/>
      <c r="AG287" s="28"/>
      <c r="AH287" s="28"/>
      <c r="AI287" s="28"/>
      <c r="AJ287" s="28"/>
      <c r="AK287" s="28"/>
      <c r="AL287" s="18"/>
      <c r="AM287" s="18"/>
      <c r="AN287" s="18"/>
      <c r="AO287" s="227"/>
      <c r="AP287" s="212"/>
      <c r="AQ287" s="212"/>
      <c r="AR287" s="212"/>
      <c r="AS287" s="84"/>
      <c r="AT287" s="84"/>
      <c r="AU287" s="85"/>
      <c r="AV287" s="94"/>
      <c r="AW287" s="94"/>
      <c r="AX287" s="94"/>
      <c r="AY287" s="94"/>
      <c r="AZ287" s="94"/>
      <c r="BA287" s="94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</row>
    <row r="288" ht="13.5" customHeight="1">
      <c r="A288" s="18"/>
      <c r="B288" s="18"/>
      <c r="C288" s="69">
        <v>9.003123E7</v>
      </c>
      <c r="D288" s="28">
        <v>2030.0</v>
      </c>
      <c r="E288" s="69">
        <v>9.003123E7</v>
      </c>
      <c r="F288" s="28">
        <v>2380.0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29"/>
      <c r="R288" s="28"/>
      <c r="S288" s="28"/>
      <c r="T288" s="28"/>
      <c r="U288" s="28"/>
      <c r="V288" s="70"/>
      <c r="W288" s="70"/>
      <c r="X288" s="149"/>
      <c r="Y288" s="28"/>
      <c r="Z288" s="28"/>
      <c r="AA288" s="77"/>
      <c r="AB288" s="77"/>
      <c r="AC288" s="28"/>
      <c r="AD288" s="74"/>
      <c r="AE288" s="36"/>
      <c r="AF288" s="28"/>
      <c r="AG288" s="28"/>
      <c r="AH288" s="28"/>
      <c r="AI288" s="28"/>
      <c r="AJ288" s="28"/>
      <c r="AK288" s="28"/>
      <c r="AL288" s="18"/>
      <c r="AM288" s="18"/>
      <c r="AN288" s="18"/>
      <c r="AO288" s="227"/>
      <c r="AP288" s="212"/>
      <c r="AQ288" s="212"/>
      <c r="AR288" s="212"/>
      <c r="AS288" s="84"/>
      <c r="AT288" s="84"/>
      <c r="AU288" s="85"/>
      <c r="AV288" s="94"/>
      <c r="AW288" s="94"/>
      <c r="AX288" s="94"/>
      <c r="AY288" s="94"/>
      <c r="AZ288" s="94"/>
      <c r="BA288" s="94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</row>
    <row r="289" ht="13.5" customHeight="1">
      <c r="A289" s="18"/>
      <c r="B289" s="18"/>
      <c r="C289" s="69">
        <v>9.003118E7</v>
      </c>
      <c r="D289" s="28">
        <v>2080.0</v>
      </c>
      <c r="E289" s="69">
        <v>9.003118E7</v>
      </c>
      <c r="F289" s="28">
        <v>2380.0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9"/>
      <c r="R289" s="28"/>
      <c r="S289" s="28"/>
      <c r="T289" s="28"/>
      <c r="U289" s="28"/>
      <c r="V289" s="70"/>
      <c r="W289" s="70"/>
      <c r="X289" s="149"/>
      <c r="Y289" s="28"/>
      <c r="Z289" s="28"/>
      <c r="AA289" s="77"/>
      <c r="AB289" s="77"/>
      <c r="AC289" s="28"/>
      <c r="AD289" s="74"/>
      <c r="AE289" s="36"/>
      <c r="AF289" s="28"/>
      <c r="AG289" s="28"/>
      <c r="AH289" s="28"/>
      <c r="AI289" s="28"/>
      <c r="AJ289" s="28"/>
      <c r="AK289" s="28"/>
      <c r="AL289" s="18"/>
      <c r="AM289" s="18"/>
      <c r="AN289" s="18"/>
      <c r="AO289" s="227"/>
      <c r="AP289" s="212"/>
      <c r="AQ289" s="212"/>
      <c r="AR289" s="212"/>
      <c r="AS289" s="84"/>
      <c r="AT289" s="84"/>
      <c r="AU289" s="85"/>
      <c r="AV289" s="94"/>
      <c r="AW289" s="94"/>
      <c r="AX289" s="94"/>
      <c r="AY289" s="94"/>
      <c r="AZ289" s="94"/>
      <c r="BA289" s="94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</row>
    <row r="290" ht="13.5" customHeight="1">
      <c r="A290" s="18"/>
      <c r="B290" s="18"/>
      <c r="C290" s="69">
        <v>9.005118E7</v>
      </c>
      <c r="D290" s="28">
        <v>2080.0</v>
      </c>
      <c r="E290" s="69">
        <v>9.005118E7</v>
      </c>
      <c r="F290" s="28">
        <v>2380.0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29"/>
      <c r="R290" s="28"/>
      <c r="S290" s="28"/>
      <c r="T290" s="28"/>
      <c r="U290" s="28"/>
      <c r="V290" s="70"/>
      <c r="W290" s="70"/>
      <c r="X290" s="149"/>
      <c r="Y290" s="28"/>
      <c r="Z290" s="28"/>
      <c r="AA290" s="77"/>
      <c r="AB290" s="77"/>
      <c r="AC290" s="28"/>
      <c r="AD290" s="74"/>
      <c r="AE290" s="36"/>
      <c r="AF290" s="28"/>
      <c r="AG290" s="28"/>
      <c r="AH290" s="28"/>
      <c r="AI290" s="28"/>
      <c r="AJ290" s="28"/>
      <c r="AK290" s="28"/>
      <c r="AL290" s="18"/>
      <c r="AM290" s="18"/>
      <c r="AN290" s="18"/>
      <c r="AO290" s="227"/>
      <c r="AP290" s="212"/>
      <c r="AQ290" s="212"/>
      <c r="AR290" s="212"/>
      <c r="AS290" s="84"/>
      <c r="AT290" s="84"/>
      <c r="AU290" s="85"/>
      <c r="AV290" s="94"/>
      <c r="AW290" s="94"/>
      <c r="AX290" s="94"/>
      <c r="AY290" s="94"/>
      <c r="AZ290" s="94"/>
      <c r="BA290" s="94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</row>
    <row r="291" ht="13.5" customHeight="1">
      <c r="A291" s="18"/>
      <c r="B291" s="18"/>
      <c r="C291" s="69">
        <v>9.020118E7</v>
      </c>
      <c r="D291" s="28">
        <v>2080.0</v>
      </c>
      <c r="E291" s="69">
        <v>9.020118E7</v>
      </c>
      <c r="F291" s="28">
        <v>2380.0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29"/>
      <c r="R291" s="28"/>
      <c r="S291" s="28"/>
      <c r="T291" s="28"/>
      <c r="U291" s="28"/>
      <c r="V291" s="70"/>
      <c r="W291" s="70"/>
      <c r="X291" s="149"/>
      <c r="Y291" s="28"/>
      <c r="Z291" s="28"/>
      <c r="AA291" s="77"/>
      <c r="AB291" s="77"/>
      <c r="AC291" s="28"/>
      <c r="AD291" s="74"/>
      <c r="AE291" s="36"/>
      <c r="AF291" s="28"/>
      <c r="AG291" s="28"/>
      <c r="AH291" s="28"/>
      <c r="AI291" s="28"/>
      <c r="AJ291" s="28"/>
      <c r="AK291" s="28"/>
      <c r="AL291" s="18"/>
      <c r="AM291" s="18"/>
      <c r="AN291" s="18"/>
      <c r="AO291" s="227"/>
      <c r="AP291" s="212"/>
      <c r="AQ291" s="212"/>
      <c r="AR291" s="212"/>
      <c r="AS291" s="84"/>
      <c r="AT291" s="84"/>
      <c r="AU291" s="85"/>
      <c r="AV291" s="94"/>
      <c r="AW291" s="94"/>
      <c r="AX291" s="94"/>
      <c r="AY291" s="94"/>
      <c r="AZ291" s="94"/>
      <c r="BA291" s="94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</row>
    <row r="292" ht="13.5" customHeight="1">
      <c r="A292" s="18"/>
      <c r="B292" s="18"/>
      <c r="C292" s="69">
        <v>9.0201181E7</v>
      </c>
      <c r="D292" s="28">
        <v>2080.0</v>
      </c>
      <c r="E292" s="69">
        <v>9.0201181E7</v>
      </c>
      <c r="F292" s="28">
        <v>2380.0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29"/>
      <c r="R292" s="28"/>
      <c r="S292" s="28"/>
      <c r="T292" s="28"/>
      <c r="U292" s="28"/>
      <c r="V292" s="70"/>
      <c r="W292" s="70"/>
      <c r="X292" s="149"/>
      <c r="Y292" s="28"/>
      <c r="Z292" s="28"/>
      <c r="AA292" s="77"/>
      <c r="AB292" s="77"/>
      <c r="AC292" s="28"/>
      <c r="AD292" s="74"/>
      <c r="AE292" s="36"/>
      <c r="AF292" s="28"/>
      <c r="AG292" s="28"/>
      <c r="AH292" s="28"/>
      <c r="AI292" s="28"/>
      <c r="AJ292" s="28"/>
      <c r="AK292" s="28"/>
      <c r="AL292" s="18"/>
      <c r="AM292" s="18"/>
      <c r="AN292" s="18"/>
      <c r="AO292" s="227"/>
      <c r="AP292" s="212"/>
      <c r="AQ292" s="212"/>
      <c r="AR292" s="212"/>
      <c r="AS292" s="84"/>
      <c r="AT292" s="84"/>
      <c r="AU292" s="85"/>
      <c r="AV292" s="94"/>
      <c r="AW292" s="94"/>
      <c r="AX292" s="94"/>
      <c r="AY292" s="94"/>
      <c r="AZ292" s="94"/>
      <c r="BA292" s="94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</row>
    <row r="293" ht="13.5" customHeight="1">
      <c r="A293" s="18"/>
      <c r="B293" s="18"/>
      <c r="C293" s="69">
        <v>9.002123E7</v>
      </c>
      <c r="D293" s="28">
        <v>2030.0</v>
      </c>
      <c r="E293" s="69">
        <v>9.002123E7</v>
      </c>
      <c r="F293" s="28">
        <v>2380.0</v>
      </c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29"/>
      <c r="R293" s="28"/>
      <c r="S293" s="28"/>
      <c r="T293" s="28"/>
      <c r="U293" s="28"/>
      <c r="V293" s="70"/>
      <c r="W293" s="70"/>
      <c r="X293" s="149"/>
      <c r="Y293" s="28"/>
      <c r="Z293" s="28"/>
      <c r="AA293" s="77"/>
      <c r="AB293" s="77"/>
      <c r="AC293" s="28"/>
      <c r="AD293" s="74"/>
      <c r="AE293" s="36"/>
      <c r="AF293" s="28"/>
      <c r="AG293" s="28"/>
      <c r="AH293" s="28"/>
      <c r="AI293" s="28"/>
      <c r="AJ293" s="28"/>
      <c r="AK293" s="28"/>
      <c r="AL293" s="18"/>
      <c r="AM293" s="18"/>
      <c r="AN293" s="18"/>
      <c r="AO293" s="227"/>
      <c r="AP293" s="212"/>
      <c r="AQ293" s="212"/>
      <c r="AR293" s="212"/>
      <c r="AS293" s="84"/>
      <c r="AT293" s="84"/>
      <c r="AU293" s="85"/>
      <c r="AV293" s="94"/>
      <c r="AW293" s="94"/>
      <c r="AX293" s="94"/>
      <c r="AY293" s="94"/>
      <c r="AZ293" s="94"/>
      <c r="BA293" s="94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</row>
    <row r="294" ht="13.5" customHeight="1">
      <c r="A294" s="18"/>
      <c r="B294" s="18"/>
      <c r="C294" s="18"/>
      <c r="D294" s="28"/>
      <c r="E294" s="28"/>
      <c r="F294" s="28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9"/>
      <c r="R294" s="28"/>
      <c r="S294" s="28"/>
      <c r="T294" s="28"/>
      <c r="U294" s="28"/>
      <c r="V294" s="70"/>
      <c r="W294" s="70"/>
      <c r="X294" s="149"/>
      <c r="Y294" s="28"/>
      <c r="Z294" s="28"/>
      <c r="AA294" s="77"/>
      <c r="AB294" s="77"/>
      <c r="AC294" s="28"/>
      <c r="AD294" s="74"/>
      <c r="AE294" s="36"/>
      <c r="AF294" s="28"/>
      <c r="AG294" s="28"/>
      <c r="AH294" s="28"/>
      <c r="AI294" s="28"/>
      <c r="AJ294" s="28"/>
      <c r="AK294" s="28"/>
      <c r="AL294" s="18"/>
      <c r="AM294" s="18"/>
      <c r="AN294" s="18"/>
      <c r="AO294" s="227"/>
      <c r="AP294" s="212"/>
      <c r="AQ294" s="212"/>
      <c r="AR294" s="212"/>
      <c r="AS294" s="84"/>
      <c r="AT294" s="84"/>
      <c r="AU294" s="85"/>
      <c r="AV294" s="94"/>
      <c r="AW294" s="94"/>
      <c r="AX294" s="94"/>
      <c r="AY294" s="94"/>
      <c r="AZ294" s="94"/>
      <c r="BA294" s="94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</row>
    <row r="295" ht="13.5" customHeight="1">
      <c r="A295" s="18"/>
      <c r="B295" s="18"/>
      <c r="C295" s="18"/>
      <c r="D295" s="69"/>
      <c r="E295" s="28"/>
      <c r="F295" s="2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29"/>
      <c r="R295" s="28"/>
      <c r="S295" s="28"/>
      <c r="T295" s="28"/>
      <c r="U295" s="28"/>
      <c r="V295" s="70"/>
      <c r="W295" s="70"/>
      <c r="X295" s="149"/>
      <c r="Y295" s="28"/>
      <c r="Z295" s="28"/>
      <c r="AA295" s="77"/>
      <c r="AB295" s="77"/>
      <c r="AC295" s="28"/>
      <c r="AD295" s="74"/>
      <c r="AE295" s="36"/>
      <c r="AF295" s="28"/>
      <c r="AG295" s="28"/>
      <c r="AH295" s="28"/>
      <c r="AI295" s="28"/>
      <c r="AJ295" s="28"/>
      <c r="AK295" s="28"/>
      <c r="AL295" s="18"/>
      <c r="AM295" s="18"/>
      <c r="AN295" s="18"/>
      <c r="AO295" s="227"/>
      <c r="AP295" s="212"/>
      <c r="AQ295" s="212"/>
      <c r="AR295" s="212"/>
      <c r="AS295" s="84"/>
      <c r="AT295" s="84"/>
      <c r="AU295" s="85"/>
      <c r="AV295" s="94"/>
      <c r="AW295" s="94"/>
      <c r="AX295" s="94"/>
      <c r="AY295" s="94"/>
      <c r="AZ295" s="94"/>
      <c r="BA295" s="94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</row>
    <row r="296" ht="13.5" customHeight="1">
      <c r="A296" s="18"/>
      <c r="B296" s="18"/>
      <c r="C296" s="18"/>
      <c r="D296" s="28"/>
      <c r="E296" s="28"/>
      <c r="F296" s="2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29"/>
      <c r="R296" s="28"/>
      <c r="S296" s="28"/>
      <c r="T296" s="28"/>
      <c r="U296" s="28"/>
      <c r="V296" s="70"/>
      <c r="W296" s="70"/>
      <c r="X296" s="149"/>
      <c r="Y296" s="28"/>
      <c r="Z296" s="28"/>
      <c r="AA296" s="77"/>
      <c r="AB296" s="77"/>
      <c r="AC296" s="28"/>
      <c r="AD296" s="74"/>
      <c r="AE296" s="36"/>
      <c r="AF296" s="28"/>
      <c r="AG296" s="28"/>
      <c r="AH296" s="28"/>
      <c r="AI296" s="28"/>
      <c r="AJ296" s="28"/>
      <c r="AK296" s="28"/>
      <c r="AL296" s="18"/>
      <c r="AM296" s="18"/>
      <c r="AN296" s="18"/>
      <c r="AO296" s="227"/>
      <c r="AP296" s="212"/>
      <c r="AQ296" s="212"/>
      <c r="AR296" s="212"/>
      <c r="AS296" s="84"/>
      <c r="AT296" s="84"/>
      <c r="AU296" s="85"/>
      <c r="AV296" s="94"/>
      <c r="AW296" s="94"/>
      <c r="AX296" s="94"/>
      <c r="AY296" s="94"/>
      <c r="AZ296" s="94"/>
      <c r="BA296" s="94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</row>
    <row r="297" ht="13.5" customHeight="1">
      <c r="A297" s="18"/>
      <c r="B297" s="18"/>
      <c r="C297" s="18"/>
      <c r="D297" s="18"/>
      <c r="E297" s="18"/>
      <c r="F297" s="1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29"/>
      <c r="R297" s="28"/>
      <c r="S297" s="28"/>
      <c r="T297" s="28"/>
      <c r="U297" s="28"/>
      <c r="V297" s="70"/>
      <c r="W297" s="70"/>
      <c r="X297" s="149"/>
      <c r="Y297" s="28"/>
      <c r="Z297" s="28"/>
      <c r="AA297" s="77"/>
      <c r="AB297" s="77"/>
      <c r="AC297" s="28"/>
      <c r="AD297" s="74"/>
      <c r="AE297" s="36"/>
      <c r="AF297" s="28"/>
      <c r="AG297" s="28"/>
      <c r="AH297" s="28"/>
      <c r="AI297" s="28"/>
      <c r="AJ297" s="28"/>
      <c r="AK297" s="28"/>
      <c r="AL297" s="18"/>
      <c r="AM297" s="18"/>
      <c r="AN297" s="18"/>
      <c r="AO297" s="227"/>
      <c r="AP297" s="212"/>
      <c r="AQ297" s="212"/>
      <c r="AR297" s="212"/>
      <c r="AS297" s="84"/>
      <c r="AT297" s="84"/>
      <c r="AU297" s="85"/>
      <c r="AV297" s="94"/>
      <c r="AW297" s="94"/>
      <c r="AX297" s="94"/>
      <c r="AY297" s="94"/>
      <c r="AZ297" s="94"/>
      <c r="BA297" s="94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</row>
    <row r="298" ht="13.5" customHeight="1">
      <c r="A298" s="18"/>
      <c r="B298" s="18"/>
      <c r="C298" s="1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3"/>
      <c r="Q298" s="29"/>
      <c r="R298" s="28"/>
      <c r="S298" s="28"/>
      <c r="T298" s="28"/>
      <c r="U298" s="28"/>
      <c r="V298" s="70"/>
      <c r="W298" s="70"/>
      <c r="X298" s="149"/>
      <c r="Y298" s="28"/>
      <c r="Z298" s="28"/>
      <c r="AA298" s="77"/>
      <c r="AB298" s="77"/>
      <c r="AC298" s="28"/>
      <c r="AD298" s="74"/>
      <c r="AE298" s="36"/>
      <c r="AF298" s="28"/>
      <c r="AG298" s="28"/>
      <c r="AH298" s="28"/>
      <c r="AI298" s="28"/>
      <c r="AJ298" s="28"/>
      <c r="AK298" s="28"/>
      <c r="AL298" s="18"/>
      <c r="AM298" s="18"/>
      <c r="AN298" s="18"/>
      <c r="AO298" s="227"/>
      <c r="AP298" s="212"/>
      <c r="AQ298" s="212"/>
      <c r="AR298" s="212"/>
      <c r="AS298" s="84"/>
      <c r="AT298" s="84"/>
      <c r="AU298" s="85"/>
      <c r="AV298" s="94"/>
      <c r="AW298" s="94"/>
      <c r="AX298" s="94"/>
      <c r="AY298" s="94"/>
      <c r="AZ298" s="94"/>
      <c r="BA298" s="94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</row>
    <row r="299" ht="12.75" customHeight="1">
      <c r="A299" s="18"/>
      <c r="B299" s="18"/>
      <c r="C299" s="1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9"/>
      <c r="R299" s="28"/>
      <c r="S299" s="28"/>
      <c r="T299" s="28"/>
      <c r="U299" s="28"/>
      <c r="V299" s="70"/>
      <c r="W299" s="70"/>
      <c r="X299" s="149"/>
      <c r="Y299" s="28"/>
      <c r="Z299" s="28"/>
      <c r="AA299" s="77"/>
      <c r="AB299" s="77"/>
      <c r="AC299" s="28"/>
      <c r="AD299" s="74"/>
      <c r="AE299" s="36"/>
      <c r="AF299" s="28"/>
      <c r="AG299" s="28"/>
      <c r="AH299" s="28"/>
      <c r="AI299" s="28"/>
      <c r="AJ299" s="28"/>
      <c r="AK299" s="28"/>
      <c r="AL299" s="18"/>
      <c r="AM299" s="18"/>
      <c r="AN299" s="18"/>
      <c r="AO299" s="227"/>
      <c r="AP299" s="212"/>
      <c r="AQ299" s="212"/>
      <c r="AR299" s="212"/>
      <c r="AS299" s="84"/>
      <c r="AT299" s="84"/>
      <c r="AU299" s="85"/>
      <c r="AV299" s="94"/>
      <c r="AW299" s="94"/>
      <c r="AX299" s="94"/>
      <c r="AY299" s="94"/>
      <c r="AZ299" s="94"/>
      <c r="BA299" s="94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</row>
    <row r="300" ht="12.75" customHeight="1">
      <c r="A300" s="18"/>
      <c r="B300" s="18"/>
      <c r="C300" s="1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9"/>
      <c r="R300" s="28"/>
      <c r="S300" s="28"/>
      <c r="T300" s="28"/>
      <c r="U300" s="28"/>
      <c r="V300" s="70"/>
      <c r="W300" s="70"/>
      <c r="X300" s="149"/>
      <c r="Y300" s="28"/>
      <c r="Z300" s="28"/>
      <c r="AA300" s="77"/>
      <c r="AB300" s="77"/>
      <c r="AC300" s="28"/>
      <c r="AD300" s="74"/>
      <c r="AE300" s="36"/>
      <c r="AF300" s="28"/>
      <c r="AG300" s="28"/>
      <c r="AH300" s="28"/>
      <c r="AI300" s="28"/>
      <c r="AJ300" s="28"/>
      <c r="AK300" s="28"/>
      <c r="AL300" s="18"/>
      <c r="AM300" s="18"/>
      <c r="AN300" s="18"/>
      <c r="AO300" s="227"/>
      <c r="AP300" s="212"/>
      <c r="AQ300" s="212"/>
      <c r="AR300" s="212"/>
      <c r="AS300" s="84"/>
      <c r="AT300" s="84"/>
      <c r="AU300" s="85"/>
      <c r="AV300" s="94"/>
      <c r="AW300" s="94"/>
      <c r="AX300" s="94"/>
      <c r="AY300" s="94"/>
      <c r="AZ300" s="94"/>
      <c r="BA300" s="94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</row>
    <row r="301" ht="12.75" customHeight="1">
      <c r="A301" s="18"/>
      <c r="B301" s="18"/>
      <c r="C301" s="1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9"/>
      <c r="R301" s="28"/>
      <c r="S301" s="28"/>
      <c r="T301" s="28"/>
      <c r="U301" s="28"/>
      <c r="V301" s="70"/>
      <c r="W301" s="70"/>
      <c r="X301" s="149"/>
      <c r="Y301" s="28"/>
      <c r="Z301" s="28"/>
      <c r="AA301" s="77"/>
      <c r="AB301" s="77"/>
      <c r="AC301" s="28"/>
      <c r="AD301" s="74"/>
      <c r="AE301" s="36"/>
      <c r="AF301" s="28"/>
      <c r="AG301" s="28"/>
      <c r="AH301" s="28"/>
      <c r="AI301" s="28"/>
      <c r="AJ301" s="28"/>
      <c r="AK301" s="28"/>
      <c r="AL301" s="18"/>
      <c r="AM301" s="18"/>
      <c r="AN301" s="18"/>
      <c r="AO301" s="227"/>
      <c r="AP301" s="212"/>
      <c r="AQ301" s="212"/>
      <c r="AR301" s="212"/>
      <c r="AS301" s="84"/>
      <c r="AT301" s="84"/>
      <c r="AU301" s="85"/>
      <c r="AV301" s="94"/>
      <c r="AW301" s="94"/>
      <c r="AX301" s="94"/>
      <c r="AY301" s="94"/>
      <c r="AZ301" s="94"/>
      <c r="BA301" s="94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</row>
    <row r="302" ht="12.75" customHeight="1">
      <c r="A302" s="18"/>
      <c r="B302" s="18"/>
      <c r="C302" s="1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9"/>
      <c r="R302" s="28"/>
      <c r="S302" s="28"/>
      <c r="T302" s="28"/>
      <c r="U302" s="28"/>
      <c r="V302" s="70"/>
      <c r="W302" s="70"/>
      <c r="X302" s="149"/>
      <c r="Y302" s="28"/>
      <c r="Z302" s="28"/>
      <c r="AA302" s="77"/>
      <c r="AB302" s="77"/>
      <c r="AC302" s="28"/>
      <c r="AD302" s="74"/>
      <c r="AE302" s="36"/>
      <c r="AF302" s="28"/>
      <c r="AG302" s="28"/>
      <c r="AH302" s="28"/>
      <c r="AI302" s="28"/>
      <c r="AJ302" s="28"/>
      <c r="AK302" s="28"/>
      <c r="AL302" s="18"/>
      <c r="AM302" s="18"/>
      <c r="AN302" s="18"/>
      <c r="AO302" s="227"/>
      <c r="AP302" s="212"/>
      <c r="AQ302" s="212"/>
      <c r="AR302" s="212"/>
      <c r="AS302" s="84"/>
      <c r="AT302" s="84"/>
      <c r="AU302" s="85"/>
      <c r="AV302" s="94"/>
      <c r="AW302" s="94"/>
      <c r="AX302" s="94"/>
      <c r="AY302" s="94"/>
      <c r="AZ302" s="94"/>
      <c r="BA302" s="94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</row>
    <row r="303" ht="12.75" customHeight="1">
      <c r="A303" s="18"/>
      <c r="B303" s="18"/>
      <c r="C303" s="1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9"/>
      <c r="R303" s="28"/>
      <c r="S303" s="28"/>
      <c r="T303" s="28"/>
      <c r="U303" s="28"/>
      <c r="V303" s="70"/>
      <c r="W303" s="70"/>
      <c r="X303" s="149"/>
      <c r="Y303" s="28"/>
      <c r="Z303" s="28"/>
      <c r="AA303" s="77"/>
      <c r="AB303" s="77"/>
      <c r="AC303" s="28"/>
      <c r="AD303" s="74"/>
      <c r="AE303" s="36"/>
      <c r="AF303" s="28"/>
      <c r="AG303" s="28"/>
      <c r="AH303" s="28"/>
      <c r="AI303" s="28"/>
      <c r="AJ303" s="28"/>
      <c r="AK303" s="28"/>
      <c r="AL303" s="18"/>
      <c r="AM303" s="18"/>
      <c r="AN303" s="18"/>
      <c r="AO303" s="227"/>
      <c r="AP303" s="212"/>
      <c r="AQ303" s="212"/>
      <c r="AR303" s="212"/>
      <c r="AS303" s="84"/>
      <c r="AT303" s="84"/>
      <c r="AU303" s="85"/>
      <c r="AV303" s="94"/>
      <c r="AW303" s="94"/>
      <c r="AX303" s="94"/>
      <c r="AY303" s="94"/>
      <c r="AZ303" s="94"/>
      <c r="BA303" s="94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</row>
    <row r="304" ht="12.75" customHeight="1">
      <c r="A304" s="18"/>
      <c r="B304" s="18"/>
      <c r="C304" s="1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9"/>
      <c r="R304" s="28"/>
      <c r="S304" s="28"/>
      <c r="T304" s="28"/>
      <c r="U304" s="28"/>
      <c r="V304" s="70"/>
      <c r="W304" s="70"/>
      <c r="X304" s="149"/>
      <c r="Y304" s="28"/>
      <c r="Z304" s="28"/>
      <c r="AA304" s="77"/>
      <c r="AB304" s="77"/>
      <c r="AC304" s="28"/>
      <c r="AD304" s="74"/>
      <c r="AE304" s="36"/>
      <c r="AF304" s="28"/>
      <c r="AG304" s="28"/>
      <c r="AH304" s="28"/>
      <c r="AI304" s="28"/>
      <c r="AJ304" s="28"/>
      <c r="AK304" s="28"/>
      <c r="AL304" s="18"/>
      <c r="AM304" s="18"/>
      <c r="AN304" s="18"/>
      <c r="AO304" s="227"/>
      <c r="AP304" s="212"/>
      <c r="AQ304" s="212"/>
      <c r="AR304" s="212"/>
      <c r="AS304" s="84"/>
      <c r="AT304" s="84"/>
      <c r="AU304" s="85"/>
      <c r="AV304" s="94"/>
      <c r="AW304" s="94"/>
      <c r="AX304" s="94"/>
      <c r="AY304" s="94"/>
      <c r="AZ304" s="94"/>
      <c r="BA304" s="94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</row>
    <row r="305" ht="12.75" customHeight="1">
      <c r="A305" s="18"/>
      <c r="B305" s="18"/>
      <c r="C305" s="1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9"/>
      <c r="R305" s="28"/>
      <c r="S305" s="28"/>
      <c r="T305" s="28"/>
      <c r="U305" s="28"/>
      <c r="V305" s="70"/>
      <c r="W305" s="70"/>
      <c r="X305" s="149"/>
      <c r="Y305" s="28"/>
      <c r="Z305" s="28"/>
      <c r="AA305" s="77"/>
      <c r="AB305" s="77"/>
      <c r="AC305" s="28"/>
      <c r="AD305" s="74"/>
      <c r="AE305" s="36"/>
      <c r="AF305" s="28"/>
      <c r="AG305" s="28"/>
      <c r="AH305" s="28"/>
      <c r="AI305" s="28"/>
      <c r="AJ305" s="28"/>
      <c r="AK305" s="28"/>
      <c r="AL305" s="18"/>
      <c r="AM305" s="18"/>
      <c r="AN305" s="18"/>
      <c r="AO305" s="227"/>
      <c r="AP305" s="212"/>
      <c r="AQ305" s="212"/>
      <c r="AR305" s="212"/>
      <c r="AS305" s="84"/>
      <c r="AT305" s="84"/>
      <c r="AU305" s="85"/>
      <c r="AV305" s="94"/>
      <c r="AW305" s="94"/>
      <c r="AX305" s="94"/>
      <c r="AY305" s="94"/>
      <c r="AZ305" s="94"/>
      <c r="BA305" s="94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</row>
    <row r="306" ht="12.75" customHeight="1">
      <c r="A306" s="18"/>
      <c r="B306" s="18"/>
      <c r="C306" s="1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9"/>
      <c r="R306" s="28"/>
      <c r="S306" s="28"/>
      <c r="T306" s="28"/>
      <c r="U306" s="28"/>
      <c r="V306" s="70"/>
      <c r="W306" s="70"/>
      <c r="X306" s="149"/>
      <c r="Y306" s="28"/>
      <c r="Z306" s="28"/>
      <c r="AA306" s="77"/>
      <c r="AB306" s="77"/>
      <c r="AC306" s="28"/>
      <c r="AD306" s="74"/>
      <c r="AE306" s="36"/>
      <c r="AF306" s="28"/>
      <c r="AG306" s="28"/>
      <c r="AH306" s="28"/>
      <c r="AI306" s="28"/>
      <c r="AJ306" s="28"/>
      <c r="AK306" s="28"/>
      <c r="AL306" s="18"/>
      <c r="AM306" s="18"/>
      <c r="AN306" s="18"/>
      <c r="AO306" s="227"/>
      <c r="AP306" s="212"/>
      <c r="AQ306" s="212"/>
      <c r="AR306" s="212"/>
      <c r="AS306" s="84"/>
      <c r="AT306" s="84"/>
      <c r="AU306" s="85"/>
      <c r="AV306" s="94"/>
      <c r="AW306" s="94"/>
      <c r="AX306" s="94"/>
      <c r="AY306" s="94"/>
      <c r="AZ306" s="94"/>
      <c r="BA306" s="94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</row>
    <row r="307" ht="12.75" customHeight="1">
      <c r="A307" s="18"/>
      <c r="B307" s="18"/>
      <c r="C307" s="1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9"/>
      <c r="R307" s="28"/>
      <c r="S307" s="28"/>
      <c r="T307" s="28"/>
      <c r="U307" s="28"/>
      <c r="V307" s="70"/>
      <c r="W307" s="70"/>
      <c r="X307" s="149"/>
      <c r="Y307" s="28"/>
      <c r="Z307" s="28"/>
      <c r="AA307" s="77"/>
      <c r="AB307" s="77"/>
      <c r="AC307" s="28"/>
      <c r="AD307" s="74"/>
      <c r="AE307" s="36"/>
      <c r="AF307" s="28"/>
      <c r="AG307" s="28"/>
      <c r="AH307" s="28"/>
      <c r="AI307" s="28"/>
      <c r="AJ307" s="28"/>
      <c r="AK307" s="28"/>
      <c r="AL307" s="18"/>
      <c r="AM307" s="18"/>
      <c r="AN307" s="18"/>
      <c r="AO307" s="227"/>
      <c r="AP307" s="212"/>
      <c r="AQ307" s="212"/>
      <c r="AR307" s="212"/>
      <c r="AS307" s="84"/>
      <c r="AT307" s="84"/>
      <c r="AU307" s="85"/>
      <c r="AV307" s="94"/>
      <c r="AW307" s="94"/>
      <c r="AX307" s="94"/>
      <c r="AY307" s="94"/>
      <c r="AZ307" s="94"/>
      <c r="BA307" s="94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</row>
    <row r="308" ht="12.75" customHeight="1">
      <c r="A308" s="18"/>
      <c r="B308" s="18"/>
      <c r="C308" s="1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9"/>
      <c r="R308" s="28"/>
      <c r="S308" s="28"/>
      <c r="T308" s="28"/>
      <c r="U308" s="28"/>
      <c r="V308" s="70"/>
      <c r="W308" s="70"/>
      <c r="X308" s="149"/>
      <c r="Y308" s="28"/>
      <c r="Z308" s="28"/>
      <c r="AA308" s="77"/>
      <c r="AB308" s="77"/>
      <c r="AC308" s="28"/>
      <c r="AD308" s="74"/>
      <c r="AE308" s="36"/>
      <c r="AF308" s="28"/>
      <c r="AG308" s="28"/>
      <c r="AH308" s="28"/>
      <c r="AI308" s="28"/>
      <c r="AJ308" s="28"/>
      <c r="AK308" s="28"/>
      <c r="AL308" s="18"/>
      <c r="AM308" s="18"/>
      <c r="AN308" s="18"/>
      <c r="AO308" s="227"/>
      <c r="AP308" s="212"/>
      <c r="AQ308" s="212"/>
      <c r="AR308" s="212"/>
      <c r="AS308" s="84"/>
      <c r="AT308" s="84"/>
      <c r="AU308" s="85"/>
      <c r="AV308" s="94"/>
      <c r="AW308" s="94"/>
      <c r="AX308" s="94"/>
      <c r="AY308" s="94"/>
      <c r="AZ308" s="94"/>
      <c r="BA308" s="94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</row>
    <row r="309" ht="12.75" customHeight="1">
      <c r="A309" s="18"/>
      <c r="B309" s="18"/>
      <c r="C309" s="1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9"/>
      <c r="R309" s="28"/>
      <c r="S309" s="28"/>
      <c r="T309" s="28"/>
      <c r="U309" s="28"/>
      <c r="V309" s="70"/>
      <c r="W309" s="70"/>
      <c r="X309" s="149"/>
      <c r="Y309" s="28"/>
      <c r="Z309" s="28"/>
      <c r="AA309" s="77"/>
      <c r="AB309" s="77"/>
      <c r="AC309" s="28"/>
      <c r="AD309" s="74"/>
      <c r="AE309" s="36"/>
      <c r="AF309" s="28"/>
      <c r="AG309" s="28"/>
      <c r="AH309" s="28"/>
      <c r="AI309" s="28"/>
      <c r="AJ309" s="28"/>
      <c r="AK309" s="28"/>
      <c r="AL309" s="18"/>
      <c r="AM309" s="18"/>
      <c r="AN309" s="18"/>
      <c r="AO309" s="227"/>
      <c r="AP309" s="212"/>
      <c r="AQ309" s="212"/>
      <c r="AR309" s="212"/>
      <c r="AS309" s="84"/>
      <c r="AT309" s="84"/>
      <c r="AU309" s="85"/>
      <c r="AV309" s="94"/>
      <c r="AW309" s="94"/>
      <c r="AX309" s="94"/>
      <c r="AY309" s="94"/>
      <c r="AZ309" s="94"/>
      <c r="BA309" s="94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</row>
    <row r="310" ht="12.75" customHeight="1">
      <c r="A310" s="18"/>
      <c r="B310" s="18"/>
      <c r="C310" s="1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9"/>
      <c r="R310" s="28"/>
      <c r="S310" s="28"/>
      <c r="T310" s="28"/>
      <c r="U310" s="28"/>
      <c r="V310" s="70"/>
      <c r="W310" s="70"/>
      <c r="X310" s="149"/>
      <c r="Y310" s="28"/>
      <c r="Z310" s="28"/>
      <c r="AA310" s="77"/>
      <c r="AB310" s="77"/>
      <c r="AC310" s="28"/>
      <c r="AD310" s="74"/>
      <c r="AE310" s="36"/>
      <c r="AF310" s="28"/>
      <c r="AG310" s="28"/>
      <c r="AH310" s="28"/>
      <c r="AI310" s="28"/>
      <c r="AJ310" s="28"/>
      <c r="AK310" s="28"/>
      <c r="AL310" s="18"/>
      <c r="AM310" s="18"/>
      <c r="AN310" s="18"/>
      <c r="AO310" s="227"/>
      <c r="AP310" s="212"/>
      <c r="AQ310" s="212"/>
      <c r="AR310" s="212"/>
      <c r="AS310" s="84"/>
      <c r="AT310" s="84"/>
      <c r="AU310" s="85"/>
      <c r="AV310" s="94"/>
      <c r="AW310" s="94"/>
      <c r="AX310" s="94"/>
      <c r="AY310" s="94"/>
      <c r="AZ310" s="94"/>
      <c r="BA310" s="94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</row>
    <row r="311" ht="12.75" customHeight="1">
      <c r="A311" s="18"/>
      <c r="B311" s="18"/>
      <c r="C311" s="1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9"/>
      <c r="R311" s="28"/>
      <c r="S311" s="28"/>
      <c r="T311" s="28"/>
      <c r="U311" s="28"/>
      <c r="V311" s="70"/>
      <c r="W311" s="70"/>
      <c r="X311" s="149"/>
      <c r="Y311" s="28"/>
      <c r="Z311" s="28"/>
      <c r="AA311" s="77"/>
      <c r="AB311" s="77"/>
      <c r="AC311" s="28"/>
      <c r="AD311" s="74"/>
      <c r="AE311" s="36"/>
      <c r="AF311" s="28"/>
      <c r="AG311" s="28"/>
      <c r="AH311" s="28"/>
      <c r="AI311" s="28"/>
      <c r="AJ311" s="28"/>
      <c r="AK311" s="28"/>
      <c r="AL311" s="18"/>
      <c r="AM311" s="18"/>
      <c r="AN311" s="18"/>
      <c r="AO311" s="227"/>
      <c r="AP311" s="212"/>
      <c r="AQ311" s="212"/>
      <c r="AR311" s="212"/>
      <c r="AS311" s="84"/>
      <c r="AT311" s="84"/>
      <c r="AU311" s="85"/>
      <c r="AV311" s="94"/>
      <c r="AW311" s="94"/>
      <c r="AX311" s="94"/>
      <c r="AY311" s="94"/>
      <c r="AZ311" s="94"/>
      <c r="BA311" s="94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</row>
    <row r="312" ht="12.75" customHeight="1">
      <c r="A312" s="18"/>
      <c r="B312" s="18"/>
      <c r="C312" s="1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9"/>
      <c r="R312" s="28"/>
      <c r="S312" s="28"/>
      <c r="T312" s="28"/>
      <c r="U312" s="28"/>
      <c r="V312" s="70"/>
      <c r="W312" s="70"/>
      <c r="X312" s="149"/>
      <c r="Y312" s="28"/>
      <c r="Z312" s="28"/>
      <c r="AA312" s="77"/>
      <c r="AB312" s="77"/>
      <c r="AC312" s="28"/>
      <c r="AD312" s="74"/>
      <c r="AE312" s="36"/>
      <c r="AF312" s="28"/>
      <c r="AG312" s="28"/>
      <c r="AH312" s="28"/>
      <c r="AI312" s="28"/>
      <c r="AJ312" s="28"/>
      <c r="AK312" s="28"/>
      <c r="AL312" s="18"/>
      <c r="AM312" s="18"/>
      <c r="AN312" s="18"/>
      <c r="AO312" s="227"/>
      <c r="AP312" s="212"/>
      <c r="AQ312" s="212"/>
      <c r="AR312" s="212"/>
      <c r="AS312" s="84"/>
      <c r="AT312" s="84"/>
      <c r="AU312" s="85"/>
      <c r="AV312" s="94"/>
      <c r="AW312" s="94"/>
      <c r="AX312" s="94"/>
      <c r="AY312" s="94"/>
      <c r="AZ312" s="94"/>
      <c r="BA312" s="94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</row>
    <row r="313" ht="12.75" customHeight="1">
      <c r="A313" s="18"/>
      <c r="B313" s="18"/>
      <c r="C313" s="1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9"/>
      <c r="R313" s="28"/>
      <c r="S313" s="28"/>
      <c r="T313" s="28"/>
      <c r="U313" s="28"/>
      <c r="V313" s="70"/>
      <c r="W313" s="70"/>
      <c r="X313" s="149"/>
      <c r="Y313" s="28"/>
      <c r="Z313" s="28"/>
      <c r="AA313" s="77"/>
      <c r="AB313" s="77"/>
      <c r="AC313" s="28"/>
      <c r="AD313" s="74"/>
      <c r="AE313" s="36"/>
      <c r="AF313" s="28"/>
      <c r="AG313" s="28"/>
      <c r="AH313" s="28"/>
      <c r="AI313" s="28"/>
      <c r="AJ313" s="28"/>
      <c r="AK313" s="28"/>
      <c r="AL313" s="18"/>
      <c r="AM313" s="18"/>
      <c r="AN313" s="18"/>
      <c r="AO313" s="227"/>
      <c r="AP313" s="212"/>
      <c r="AQ313" s="212"/>
      <c r="AR313" s="212"/>
      <c r="AS313" s="84"/>
      <c r="AT313" s="84"/>
      <c r="AU313" s="85"/>
      <c r="AV313" s="94"/>
      <c r="AW313" s="94"/>
      <c r="AX313" s="94"/>
      <c r="AY313" s="94"/>
      <c r="AZ313" s="94"/>
      <c r="BA313" s="94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</row>
    <row r="314" ht="12.75" customHeight="1">
      <c r="A314" s="18"/>
      <c r="B314" s="18"/>
      <c r="C314" s="1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9"/>
      <c r="R314" s="28"/>
      <c r="S314" s="28"/>
      <c r="T314" s="28"/>
      <c r="U314" s="28"/>
      <c r="V314" s="70"/>
      <c r="W314" s="70"/>
      <c r="X314" s="149"/>
      <c r="Y314" s="28"/>
      <c r="Z314" s="28"/>
      <c r="AA314" s="77"/>
      <c r="AB314" s="77"/>
      <c r="AC314" s="28"/>
      <c r="AD314" s="74"/>
      <c r="AE314" s="36"/>
      <c r="AF314" s="28"/>
      <c r="AG314" s="28"/>
      <c r="AH314" s="28"/>
      <c r="AI314" s="28"/>
      <c r="AJ314" s="28"/>
      <c r="AK314" s="28"/>
      <c r="AL314" s="18"/>
      <c r="AM314" s="18"/>
      <c r="AN314" s="18"/>
      <c r="AO314" s="227"/>
      <c r="AP314" s="212"/>
      <c r="AQ314" s="212"/>
      <c r="AR314" s="212"/>
      <c r="AS314" s="84"/>
      <c r="AT314" s="84"/>
      <c r="AU314" s="85"/>
      <c r="AV314" s="94"/>
      <c r="AW314" s="94"/>
      <c r="AX314" s="94"/>
      <c r="AY314" s="94"/>
      <c r="AZ314" s="94"/>
      <c r="BA314" s="94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</row>
    <row r="315" ht="12.75" customHeight="1">
      <c r="A315" s="18"/>
      <c r="B315" s="18"/>
      <c r="C315" s="1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9"/>
      <c r="R315" s="28"/>
      <c r="S315" s="28"/>
      <c r="T315" s="28"/>
      <c r="U315" s="28"/>
      <c r="V315" s="70"/>
      <c r="W315" s="70"/>
      <c r="X315" s="149"/>
      <c r="Y315" s="28"/>
      <c r="Z315" s="28"/>
      <c r="AA315" s="77"/>
      <c r="AB315" s="77"/>
      <c r="AC315" s="28"/>
      <c r="AD315" s="74"/>
      <c r="AE315" s="36"/>
      <c r="AF315" s="28"/>
      <c r="AG315" s="28"/>
      <c r="AH315" s="28"/>
      <c r="AI315" s="28"/>
      <c r="AJ315" s="28"/>
      <c r="AK315" s="28"/>
      <c r="AL315" s="18"/>
      <c r="AM315" s="18"/>
      <c r="AN315" s="18"/>
      <c r="AO315" s="227"/>
      <c r="AP315" s="212"/>
      <c r="AQ315" s="212"/>
      <c r="AR315" s="212"/>
      <c r="AS315" s="84"/>
      <c r="AT315" s="84"/>
      <c r="AU315" s="85"/>
      <c r="AV315" s="94"/>
      <c r="AW315" s="94"/>
      <c r="AX315" s="94"/>
      <c r="AY315" s="94"/>
      <c r="AZ315" s="94"/>
      <c r="BA315" s="94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</row>
    <row r="316" ht="12.75" customHeight="1">
      <c r="A316" s="18"/>
      <c r="B316" s="18"/>
      <c r="C316" s="1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9"/>
      <c r="R316" s="28"/>
      <c r="S316" s="28"/>
      <c r="T316" s="28"/>
      <c r="U316" s="28"/>
      <c r="V316" s="70"/>
      <c r="W316" s="70"/>
      <c r="X316" s="149"/>
      <c r="Y316" s="28"/>
      <c r="Z316" s="28"/>
      <c r="AA316" s="77"/>
      <c r="AB316" s="77"/>
      <c r="AC316" s="28"/>
      <c r="AD316" s="74"/>
      <c r="AE316" s="36"/>
      <c r="AF316" s="28"/>
      <c r="AG316" s="28"/>
      <c r="AH316" s="28"/>
      <c r="AI316" s="28"/>
      <c r="AJ316" s="28"/>
      <c r="AK316" s="28"/>
      <c r="AL316" s="18"/>
      <c r="AM316" s="18"/>
      <c r="AN316" s="18"/>
      <c r="AO316" s="227"/>
      <c r="AP316" s="212"/>
      <c r="AQ316" s="212"/>
      <c r="AR316" s="212"/>
      <c r="AS316" s="84"/>
      <c r="AT316" s="84"/>
      <c r="AU316" s="85"/>
      <c r="AV316" s="94"/>
      <c r="AW316" s="94"/>
      <c r="AX316" s="94"/>
      <c r="AY316" s="94"/>
      <c r="AZ316" s="94"/>
      <c r="BA316" s="94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</row>
    <row r="317" ht="12.75" customHeight="1">
      <c r="A317" s="18"/>
      <c r="B317" s="18"/>
      <c r="C317" s="1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9"/>
      <c r="R317" s="28"/>
      <c r="S317" s="28"/>
      <c r="T317" s="28"/>
      <c r="U317" s="28"/>
      <c r="V317" s="70"/>
      <c r="W317" s="70"/>
      <c r="X317" s="149"/>
      <c r="Y317" s="28"/>
      <c r="Z317" s="28"/>
      <c r="AA317" s="77"/>
      <c r="AB317" s="77"/>
      <c r="AC317" s="28"/>
      <c r="AD317" s="74"/>
      <c r="AE317" s="36"/>
      <c r="AF317" s="28"/>
      <c r="AG317" s="28"/>
      <c r="AH317" s="28"/>
      <c r="AI317" s="28"/>
      <c r="AJ317" s="28"/>
      <c r="AK317" s="28"/>
      <c r="AL317" s="18"/>
      <c r="AM317" s="18"/>
      <c r="AN317" s="18"/>
      <c r="AO317" s="227"/>
      <c r="AP317" s="212"/>
      <c r="AQ317" s="212"/>
      <c r="AR317" s="212"/>
      <c r="AS317" s="84"/>
      <c r="AT317" s="84"/>
      <c r="AU317" s="85"/>
      <c r="AV317" s="94"/>
      <c r="AW317" s="94"/>
      <c r="AX317" s="94"/>
      <c r="AY317" s="94"/>
      <c r="AZ317" s="94"/>
      <c r="BA317" s="94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</row>
    <row r="318" ht="12.75" customHeight="1">
      <c r="A318" s="18"/>
      <c r="B318" s="18"/>
      <c r="C318" s="1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9"/>
      <c r="R318" s="28"/>
      <c r="S318" s="28"/>
      <c r="T318" s="28"/>
      <c r="U318" s="28"/>
      <c r="V318" s="70"/>
      <c r="W318" s="70"/>
      <c r="X318" s="149"/>
      <c r="Y318" s="28"/>
      <c r="Z318" s="28"/>
      <c r="AA318" s="77"/>
      <c r="AB318" s="77"/>
      <c r="AC318" s="28"/>
      <c r="AD318" s="74"/>
      <c r="AE318" s="36"/>
      <c r="AF318" s="28"/>
      <c r="AG318" s="28"/>
      <c r="AH318" s="28"/>
      <c r="AI318" s="28"/>
      <c r="AJ318" s="28"/>
      <c r="AK318" s="28"/>
      <c r="AL318" s="18"/>
      <c r="AM318" s="18"/>
      <c r="AN318" s="18"/>
      <c r="AO318" s="227"/>
      <c r="AP318" s="212"/>
      <c r="AQ318" s="212"/>
      <c r="AR318" s="212"/>
      <c r="AS318" s="84"/>
      <c r="AT318" s="84"/>
      <c r="AU318" s="85"/>
      <c r="AV318" s="94"/>
      <c r="AW318" s="94"/>
      <c r="AX318" s="94"/>
      <c r="AY318" s="94"/>
      <c r="AZ318" s="94"/>
      <c r="BA318" s="94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</row>
    <row r="319" ht="12.75" customHeight="1">
      <c r="A319" s="18"/>
      <c r="B319" s="18"/>
      <c r="C319" s="1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9"/>
      <c r="R319" s="28"/>
      <c r="S319" s="28"/>
      <c r="T319" s="28"/>
      <c r="U319" s="28"/>
      <c r="V319" s="70"/>
      <c r="W319" s="70"/>
      <c r="X319" s="149"/>
      <c r="Y319" s="28"/>
      <c r="Z319" s="28"/>
      <c r="AA319" s="77"/>
      <c r="AB319" s="77"/>
      <c r="AC319" s="28"/>
      <c r="AD319" s="74"/>
      <c r="AE319" s="36"/>
      <c r="AF319" s="28"/>
      <c r="AG319" s="28"/>
      <c r="AH319" s="28"/>
      <c r="AI319" s="28"/>
      <c r="AJ319" s="28"/>
      <c r="AK319" s="28"/>
      <c r="AL319" s="18"/>
      <c r="AM319" s="18"/>
      <c r="AN319" s="18"/>
      <c r="AO319" s="227"/>
      <c r="AP319" s="212"/>
      <c r="AQ319" s="212"/>
      <c r="AR319" s="212"/>
      <c r="AS319" s="84"/>
      <c r="AT319" s="84"/>
      <c r="AU319" s="85"/>
      <c r="AV319" s="94"/>
      <c r="AW319" s="94"/>
      <c r="AX319" s="94"/>
      <c r="AY319" s="94"/>
      <c r="AZ319" s="94"/>
      <c r="BA319" s="94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</row>
    <row r="320" ht="12.75" customHeight="1">
      <c r="A320" s="18"/>
      <c r="B320" s="18"/>
      <c r="C320" s="1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9"/>
      <c r="R320" s="28"/>
      <c r="S320" s="28"/>
      <c r="T320" s="28"/>
      <c r="U320" s="28"/>
      <c r="V320" s="70"/>
      <c r="W320" s="70"/>
      <c r="X320" s="149"/>
      <c r="Y320" s="28"/>
      <c r="Z320" s="28"/>
      <c r="AA320" s="77"/>
      <c r="AB320" s="77"/>
      <c r="AC320" s="28"/>
      <c r="AD320" s="74"/>
      <c r="AE320" s="36"/>
      <c r="AF320" s="28"/>
      <c r="AG320" s="28"/>
      <c r="AH320" s="28"/>
      <c r="AI320" s="28"/>
      <c r="AJ320" s="28"/>
      <c r="AK320" s="28"/>
      <c r="AL320" s="18"/>
      <c r="AM320" s="18"/>
      <c r="AN320" s="18"/>
      <c r="AO320" s="227"/>
      <c r="AP320" s="212"/>
      <c r="AQ320" s="212"/>
      <c r="AR320" s="212"/>
      <c r="AS320" s="84"/>
      <c r="AT320" s="84"/>
      <c r="AU320" s="85"/>
      <c r="AV320" s="94"/>
      <c r="AW320" s="94"/>
      <c r="AX320" s="94"/>
      <c r="AY320" s="94"/>
      <c r="AZ320" s="94"/>
      <c r="BA320" s="94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</row>
    <row r="321" ht="12.75" customHeight="1">
      <c r="A321" s="18"/>
      <c r="B321" s="18"/>
      <c r="C321" s="1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9"/>
      <c r="R321" s="28"/>
      <c r="S321" s="28"/>
      <c r="T321" s="28"/>
      <c r="U321" s="28"/>
      <c r="V321" s="70"/>
      <c r="W321" s="70"/>
      <c r="X321" s="149"/>
      <c r="Y321" s="28"/>
      <c r="Z321" s="28"/>
      <c r="AA321" s="77"/>
      <c r="AB321" s="77"/>
      <c r="AC321" s="28"/>
      <c r="AD321" s="74"/>
      <c r="AE321" s="36"/>
      <c r="AF321" s="28"/>
      <c r="AG321" s="28"/>
      <c r="AH321" s="28"/>
      <c r="AI321" s="28"/>
      <c r="AJ321" s="28"/>
      <c r="AK321" s="28"/>
      <c r="AL321" s="18"/>
      <c r="AM321" s="18"/>
      <c r="AN321" s="18"/>
      <c r="AO321" s="227"/>
      <c r="AP321" s="212"/>
      <c r="AQ321" s="212"/>
      <c r="AR321" s="212"/>
      <c r="AS321" s="84"/>
      <c r="AT321" s="84"/>
      <c r="AU321" s="85"/>
      <c r="AV321" s="94"/>
      <c r="AW321" s="94"/>
      <c r="AX321" s="94"/>
      <c r="AY321" s="94"/>
      <c r="AZ321" s="94"/>
      <c r="BA321" s="94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</row>
    <row r="322" ht="12.75" customHeight="1">
      <c r="A322" s="18"/>
      <c r="B322" s="18"/>
      <c r="C322" s="1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9"/>
      <c r="R322" s="28"/>
      <c r="S322" s="28"/>
      <c r="T322" s="28"/>
      <c r="U322" s="28"/>
      <c r="V322" s="70"/>
      <c r="W322" s="70"/>
      <c r="X322" s="149"/>
      <c r="Y322" s="28"/>
      <c r="Z322" s="28"/>
      <c r="AA322" s="77"/>
      <c r="AB322" s="77"/>
      <c r="AC322" s="28"/>
      <c r="AD322" s="74"/>
      <c r="AE322" s="36"/>
      <c r="AF322" s="28"/>
      <c r="AG322" s="28"/>
      <c r="AH322" s="28"/>
      <c r="AI322" s="28"/>
      <c r="AJ322" s="28"/>
      <c r="AK322" s="28"/>
      <c r="AL322" s="18"/>
      <c r="AM322" s="18"/>
      <c r="AN322" s="18"/>
      <c r="AO322" s="227"/>
      <c r="AP322" s="212"/>
      <c r="AQ322" s="212"/>
      <c r="AR322" s="212"/>
      <c r="AS322" s="84"/>
      <c r="AT322" s="84"/>
      <c r="AU322" s="85"/>
      <c r="AV322" s="94"/>
      <c r="AW322" s="94"/>
      <c r="AX322" s="94"/>
      <c r="AY322" s="94"/>
      <c r="AZ322" s="94"/>
      <c r="BA322" s="94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</row>
    <row r="323" ht="12.75" customHeight="1">
      <c r="A323" s="18"/>
      <c r="B323" s="18"/>
      <c r="C323" s="1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9"/>
      <c r="R323" s="28"/>
      <c r="S323" s="28"/>
      <c r="T323" s="28"/>
      <c r="U323" s="28"/>
      <c r="V323" s="70"/>
      <c r="W323" s="70"/>
      <c r="X323" s="149"/>
      <c r="Y323" s="28"/>
      <c r="Z323" s="28"/>
      <c r="AA323" s="77"/>
      <c r="AB323" s="77"/>
      <c r="AC323" s="28"/>
      <c r="AD323" s="74"/>
      <c r="AE323" s="36"/>
      <c r="AF323" s="28"/>
      <c r="AG323" s="28"/>
      <c r="AH323" s="28"/>
      <c r="AI323" s="28"/>
      <c r="AJ323" s="28"/>
      <c r="AK323" s="28"/>
      <c r="AL323" s="18"/>
      <c r="AM323" s="18"/>
      <c r="AN323" s="18"/>
      <c r="AO323" s="227"/>
      <c r="AP323" s="212"/>
      <c r="AQ323" s="212"/>
      <c r="AR323" s="212"/>
      <c r="AS323" s="84"/>
      <c r="AT323" s="84"/>
      <c r="AU323" s="85"/>
      <c r="AV323" s="94"/>
      <c r="AW323" s="94"/>
      <c r="AX323" s="94"/>
      <c r="AY323" s="94"/>
      <c r="AZ323" s="94"/>
      <c r="BA323" s="94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</row>
    <row r="324" ht="12.75" customHeight="1">
      <c r="A324" s="18"/>
      <c r="B324" s="18"/>
      <c r="C324" s="1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9"/>
      <c r="R324" s="28"/>
      <c r="S324" s="28"/>
      <c r="T324" s="28"/>
      <c r="U324" s="28"/>
      <c r="V324" s="70"/>
      <c r="W324" s="70"/>
      <c r="X324" s="149"/>
      <c r="Y324" s="28"/>
      <c r="Z324" s="28"/>
      <c r="AA324" s="77"/>
      <c r="AB324" s="77"/>
      <c r="AC324" s="28"/>
      <c r="AD324" s="74"/>
      <c r="AE324" s="36"/>
      <c r="AF324" s="28"/>
      <c r="AG324" s="28"/>
      <c r="AH324" s="28"/>
      <c r="AI324" s="28"/>
      <c r="AJ324" s="28"/>
      <c r="AK324" s="28"/>
      <c r="AL324" s="18"/>
      <c r="AM324" s="18"/>
      <c r="AN324" s="18"/>
      <c r="AO324" s="227"/>
      <c r="AP324" s="212"/>
      <c r="AQ324" s="212"/>
      <c r="AR324" s="212"/>
      <c r="AS324" s="84"/>
      <c r="AT324" s="84"/>
      <c r="AU324" s="85"/>
      <c r="AV324" s="94"/>
      <c r="AW324" s="94"/>
      <c r="AX324" s="94"/>
      <c r="AY324" s="94"/>
      <c r="AZ324" s="94"/>
      <c r="BA324" s="94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</row>
    <row r="325" ht="12.75" customHeight="1">
      <c r="A325" s="18"/>
      <c r="B325" s="18"/>
      <c r="C325" s="1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9"/>
      <c r="R325" s="28"/>
      <c r="S325" s="28"/>
      <c r="T325" s="28"/>
      <c r="U325" s="28"/>
      <c r="V325" s="70"/>
      <c r="W325" s="70"/>
      <c r="X325" s="149"/>
      <c r="Y325" s="28"/>
      <c r="Z325" s="28"/>
      <c r="AA325" s="77"/>
      <c r="AB325" s="77"/>
      <c r="AC325" s="28"/>
      <c r="AD325" s="74"/>
      <c r="AE325" s="36"/>
      <c r="AF325" s="28"/>
      <c r="AG325" s="28"/>
      <c r="AH325" s="28"/>
      <c r="AI325" s="28"/>
      <c r="AJ325" s="28"/>
      <c r="AK325" s="28"/>
      <c r="AL325" s="18"/>
      <c r="AM325" s="18"/>
      <c r="AN325" s="18"/>
      <c r="AO325" s="227"/>
      <c r="AP325" s="212"/>
      <c r="AQ325" s="212"/>
      <c r="AR325" s="212"/>
      <c r="AS325" s="84"/>
      <c r="AT325" s="84"/>
      <c r="AU325" s="85"/>
      <c r="AV325" s="94"/>
      <c r="AW325" s="94"/>
      <c r="AX325" s="94"/>
      <c r="AY325" s="94"/>
      <c r="AZ325" s="94"/>
      <c r="BA325" s="94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</row>
    <row r="326" ht="12.75" customHeight="1">
      <c r="A326" s="18"/>
      <c r="B326" s="18"/>
      <c r="C326" s="1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9"/>
      <c r="R326" s="28"/>
      <c r="S326" s="28"/>
      <c r="T326" s="28"/>
      <c r="U326" s="28"/>
      <c r="V326" s="70"/>
      <c r="W326" s="70"/>
      <c r="X326" s="149"/>
      <c r="Y326" s="28"/>
      <c r="Z326" s="28"/>
      <c r="AA326" s="77"/>
      <c r="AB326" s="77"/>
      <c r="AC326" s="28"/>
      <c r="AD326" s="74"/>
      <c r="AE326" s="36"/>
      <c r="AF326" s="28"/>
      <c r="AG326" s="28"/>
      <c r="AH326" s="28"/>
      <c r="AI326" s="28"/>
      <c r="AJ326" s="28"/>
      <c r="AK326" s="28"/>
      <c r="AL326" s="18"/>
      <c r="AM326" s="18"/>
      <c r="AN326" s="18"/>
      <c r="AO326" s="227"/>
      <c r="AP326" s="212"/>
      <c r="AQ326" s="212"/>
      <c r="AR326" s="212"/>
      <c r="AS326" s="84"/>
      <c r="AT326" s="84"/>
      <c r="AU326" s="85"/>
      <c r="AV326" s="94"/>
      <c r="AW326" s="94"/>
      <c r="AX326" s="94"/>
      <c r="AY326" s="94"/>
      <c r="AZ326" s="94"/>
      <c r="BA326" s="94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</row>
    <row r="327" ht="12.75" customHeight="1">
      <c r="A327" s="18"/>
      <c r="B327" s="18"/>
      <c r="C327" s="1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9"/>
      <c r="R327" s="28"/>
      <c r="S327" s="28"/>
      <c r="T327" s="28"/>
      <c r="U327" s="28"/>
      <c r="V327" s="70"/>
      <c r="W327" s="70"/>
      <c r="X327" s="149"/>
      <c r="Y327" s="28"/>
      <c r="Z327" s="28"/>
      <c r="AA327" s="77"/>
      <c r="AB327" s="77"/>
      <c r="AC327" s="28"/>
      <c r="AD327" s="74"/>
      <c r="AE327" s="36"/>
      <c r="AF327" s="28"/>
      <c r="AG327" s="28"/>
      <c r="AH327" s="28"/>
      <c r="AI327" s="28"/>
      <c r="AJ327" s="28"/>
      <c r="AK327" s="28"/>
      <c r="AL327" s="18"/>
      <c r="AM327" s="18"/>
      <c r="AN327" s="18"/>
      <c r="AO327" s="227"/>
      <c r="AP327" s="212"/>
      <c r="AQ327" s="212"/>
      <c r="AR327" s="212"/>
      <c r="AS327" s="84"/>
      <c r="AT327" s="84"/>
      <c r="AU327" s="85"/>
      <c r="AV327" s="94"/>
      <c r="AW327" s="94"/>
      <c r="AX327" s="94"/>
      <c r="AY327" s="94"/>
      <c r="AZ327" s="94"/>
      <c r="BA327" s="94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</row>
    <row r="328" ht="12.75" customHeight="1">
      <c r="A328" s="18"/>
      <c r="B328" s="18"/>
      <c r="C328" s="1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9"/>
      <c r="R328" s="28"/>
      <c r="S328" s="28"/>
      <c r="T328" s="28"/>
      <c r="U328" s="28"/>
      <c r="V328" s="70"/>
      <c r="W328" s="70"/>
      <c r="X328" s="149"/>
      <c r="Y328" s="28"/>
      <c r="Z328" s="28"/>
      <c r="AA328" s="77"/>
      <c r="AB328" s="77"/>
      <c r="AC328" s="28"/>
      <c r="AD328" s="74"/>
      <c r="AE328" s="36"/>
      <c r="AF328" s="28"/>
      <c r="AG328" s="28"/>
      <c r="AH328" s="28"/>
      <c r="AI328" s="28"/>
      <c r="AJ328" s="28"/>
      <c r="AK328" s="28"/>
      <c r="AL328" s="18"/>
      <c r="AM328" s="18"/>
      <c r="AN328" s="18"/>
      <c r="AO328" s="227"/>
      <c r="AP328" s="212"/>
      <c r="AQ328" s="212"/>
      <c r="AR328" s="212"/>
      <c r="AS328" s="84"/>
      <c r="AT328" s="84"/>
      <c r="AU328" s="85"/>
      <c r="AV328" s="94"/>
      <c r="AW328" s="94"/>
      <c r="AX328" s="94"/>
      <c r="AY328" s="94"/>
      <c r="AZ328" s="94"/>
      <c r="BA328" s="94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</row>
    <row r="329" ht="12.75" customHeight="1">
      <c r="A329" s="18"/>
      <c r="B329" s="18"/>
      <c r="C329" s="1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9"/>
      <c r="R329" s="28"/>
      <c r="S329" s="28"/>
      <c r="T329" s="28"/>
      <c r="U329" s="28"/>
      <c r="V329" s="70"/>
      <c r="W329" s="70"/>
      <c r="X329" s="149"/>
      <c r="Y329" s="28"/>
      <c r="Z329" s="28"/>
      <c r="AA329" s="77"/>
      <c r="AB329" s="77"/>
      <c r="AC329" s="28"/>
      <c r="AD329" s="74"/>
      <c r="AE329" s="36"/>
      <c r="AF329" s="28"/>
      <c r="AG329" s="28"/>
      <c r="AH329" s="28"/>
      <c r="AI329" s="28"/>
      <c r="AJ329" s="28"/>
      <c r="AK329" s="28"/>
      <c r="AL329" s="18"/>
      <c r="AM329" s="18"/>
      <c r="AN329" s="18"/>
      <c r="AO329" s="227"/>
      <c r="AP329" s="212"/>
      <c r="AQ329" s="212"/>
      <c r="AR329" s="212"/>
      <c r="AS329" s="84"/>
      <c r="AT329" s="84"/>
      <c r="AU329" s="85"/>
      <c r="AV329" s="94"/>
      <c r="AW329" s="94"/>
      <c r="AX329" s="94"/>
      <c r="AY329" s="94"/>
      <c r="AZ329" s="94"/>
      <c r="BA329" s="94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</row>
    <row r="330" ht="12.75" customHeight="1">
      <c r="A330" s="18"/>
      <c r="B330" s="18"/>
      <c r="C330" s="1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9"/>
      <c r="R330" s="28"/>
      <c r="S330" s="28"/>
      <c r="T330" s="28"/>
      <c r="U330" s="28"/>
      <c r="V330" s="70"/>
      <c r="W330" s="70"/>
      <c r="X330" s="149"/>
      <c r="Y330" s="28"/>
      <c r="Z330" s="28"/>
      <c r="AA330" s="77"/>
      <c r="AB330" s="77"/>
      <c r="AC330" s="28"/>
      <c r="AD330" s="74"/>
      <c r="AE330" s="36"/>
      <c r="AF330" s="28"/>
      <c r="AG330" s="28"/>
      <c r="AH330" s="28"/>
      <c r="AI330" s="28"/>
      <c r="AJ330" s="28"/>
      <c r="AK330" s="28"/>
      <c r="AL330" s="18"/>
      <c r="AM330" s="18"/>
      <c r="AN330" s="18"/>
      <c r="AO330" s="227"/>
      <c r="AP330" s="212"/>
      <c r="AQ330" s="212"/>
      <c r="AR330" s="212"/>
      <c r="AS330" s="84"/>
      <c r="AT330" s="84"/>
      <c r="AU330" s="85"/>
      <c r="AV330" s="94"/>
      <c r="AW330" s="94"/>
      <c r="AX330" s="94"/>
      <c r="AY330" s="94"/>
      <c r="AZ330" s="94"/>
      <c r="BA330" s="94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</row>
    <row r="331" ht="12.75" customHeight="1">
      <c r="A331" s="18"/>
      <c r="B331" s="18"/>
      <c r="C331" s="1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9"/>
      <c r="R331" s="28"/>
      <c r="S331" s="28"/>
      <c r="T331" s="28"/>
      <c r="U331" s="28"/>
      <c r="V331" s="70"/>
      <c r="W331" s="70"/>
      <c r="X331" s="149"/>
      <c r="Y331" s="28"/>
      <c r="Z331" s="28"/>
      <c r="AA331" s="77"/>
      <c r="AB331" s="77"/>
      <c r="AC331" s="28"/>
      <c r="AD331" s="74"/>
      <c r="AE331" s="36"/>
      <c r="AF331" s="28"/>
      <c r="AG331" s="28"/>
      <c r="AH331" s="28"/>
      <c r="AI331" s="28"/>
      <c r="AJ331" s="28"/>
      <c r="AK331" s="28"/>
      <c r="AL331" s="18"/>
      <c r="AM331" s="18"/>
      <c r="AN331" s="18"/>
      <c r="AO331" s="227"/>
      <c r="AP331" s="212"/>
      <c r="AQ331" s="212"/>
      <c r="AR331" s="212"/>
      <c r="AS331" s="84"/>
      <c r="AT331" s="84"/>
      <c r="AU331" s="85"/>
      <c r="AV331" s="94"/>
      <c r="AW331" s="94"/>
      <c r="AX331" s="94"/>
      <c r="AY331" s="94"/>
      <c r="AZ331" s="94"/>
      <c r="BA331" s="94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</row>
    <row r="332" ht="12.75" customHeight="1">
      <c r="A332" s="18"/>
      <c r="B332" s="18"/>
      <c r="C332" s="1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9"/>
      <c r="R332" s="28"/>
      <c r="S332" s="28"/>
      <c r="T332" s="28"/>
      <c r="U332" s="28"/>
      <c r="V332" s="70"/>
      <c r="W332" s="70"/>
      <c r="X332" s="149"/>
      <c r="Y332" s="28"/>
      <c r="Z332" s="28"/>
      <c r="AA332" s="77"/>
      <c r="AB332" s="77"/>
      <c r="AC332" s="28"/>
      <c r="AD332" s="74"/>
      <c r="AE332" s="36"/>
      <c r="AF332" s="28"/>
      <c r="AG332" s="28"/>
      <c r="AH332" s="28"/>
      <c r="AI332" s="28"/>
      <c r="AJ332" s="28"/>
      <c r="AK332" s="28"/>
      <c r="AL332" s="18"/>
      <c r="AM332" s="18"/>
      <c r="AN332" s="18"/>
      <c r="AO332" s="227"/>
      <c r="AP332" s="212"/>
      <c r="AQ332" s="212"/>
      <c r="AR332" s="212"/>
      <c r="AS332" s="84"/>
      <c r="AT332" s="84"/>
      <c r="AU332" s="85"/>
      <c r="AV332" s="94"/>
      <c r="AW332" s="94"/>
      <c r="AX332" s="94"/>
      <c r="AY332" s="94"/>
      <c r="AZ332" s="94"/>
      <c r="BA332" s="94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</row>
    <row r="333" ht="12.75" customHeight="1">
      <c r="A333" s="18"/>
      <c r="B333" s="18"/>
      <c r="C333" s="1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9"/>
      <c r="R333" s="28"/>
      <c r="S333" s="28"/>
      <c r="T333" s="28"/>
      <c r="U333" s="28"/>
      <c r="V333" s="70"/>
      <c r="W333" s="70"/>
      <c r="X333" s="149"/>
      <c r="Y333" s="28"/>
      <c r="Z333" s="28"/>
      <c r="AA333" s="77"/>
      <c r="AB333" s="77"/>
      <c r="AC333" s="28"/>
      <c r="AD333" s="74"/>
      <c r="AE333" s="36"/>
      <c r="AF333" s="28"/>
      <c r="AG333" s="28"/>
      <c r="AH333" s="28"/>
      <c r="AI333" s="28"/>
      <c r="AJ333" s="28"/>
      <c r="AK333" s="28"/>
      <c r="AL333" s="18"/>
      <c r="AM333" s="18"/>
      <c r="AN333" s="18"/>
      <c r="AO333" s="227"/>
      <c r="AP333" s="212"/>
      <c r="AQ333" s="212"/>
      <c r="AR333" s="212"/>
      <c r="AS333" s="84"/>
      <c r="AT333" s="84"/>
      <c r="AU333" s="85"/>
      <c r="AV333" s="94"/>
      <c r="AW333" s="94"/>
      <c r="AX333" s="94"/>
      <c r="AY333" s="94"/>
      <c r="AZ333" s="94"/>
      <c r="BA333" s="94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</row>
    <row r="334" ht="12.75" customHeight="1">
      <c r="A334" s="18"/>
      <c r="B334" s="18"/>
      <c r="C334" s="1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9"/>
      <c r="R334" s="28"/>
      <c r="S334" s="28"/>
      <c r="T334" s="28"/>
      <c r="U334" s="28"/>
      <c r="V334" s="70"/>
      <c r="W334" s="70"/>
      <c r="X334" s="149"/>
      <c r="Y334" s="28"/>
      <c r="Z334" s="28"/>
      <c r="AA334" s="77"/>
      <c r="AB334" s="77"/>
      <c r="AC334" s="28"/>
      <c r="AD334" s="74"/>
      <c r="AE334" s="36"/>
      <c r="AF334" s="28"/>
      <c r="AG334" s="28"/>
      <c r="AH334" s="28"/>
      <c r="AI334" s="28"/>
      <c r="AJ334" s="28"/>
      <c r="AK334" s="28"/>
      <c r="AL334" s="18"/>
      <c r="AM334" s="18"/>
      <c r="AN334" s="18"/>
      <c r="AO334" s="227"/>
      <c r="AP334" s="212"/>
      <c r="AQ334" s="212"/>
      <c r="AR334" s="212"/>
      <c r="AS334" s="84"/>
      <c r="AT334" s="84"/>
      <c r="AU334" s="85"/>
      <c r="AV334" s="94"/>
      <c r="AW334" s="94"/>
      <c r="AX334" s="94"/>
      <c r="AY334" s="94"/>
      <c r="AZ334" s="94"/>
      <c r="BA334" s="94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</row>
    <row r="335" ht="12.75" customHeight="1">
      <c r="A335" s="18"/>
      <c r="B335" s="18"/>
      <c r="C335" s="1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9"/>
      <c r="R335" s="28"/>
      <c r="S335" s="28"/>
      <c r="T335" s="28"/>
      <c r="U335" s="28"/>
      <c r="V335" s="70"/>
      <c r="W335" s="70"/>
      <c r="X335" s="149"/>
      <c r="Y335" s="28"/>
      <c r="Z335" s="28"/>
      <c r="AA335" s="77"/>
      <c r="AB335" s="77"/>
      <c r="AC335" s="28"/>
      <c r="AD335" s="74"/>
      <c r="AE335" s="36"/>
      <c r="AF335" s="28"/>
      <c r="AG335" s="28"/>
      <c r="AH335" s="28"/>
      <c r="AI335" s="28"/>
      <c r="AJ335" s="28"/>
      <c r="AK335" s="28"/>
      <c r="AL335" s="18"/>
      <c r="AM335" s="18"/>
      <c r="AN335" s="18"/>
      <c r="AO335" s="227"/>
      <c r="AP335" s="212"/>
      <c r="AQ335" s="212"/>
      <c r="AR335" s="212"/>
      <c r="AS335" s="84"/>
      <c r="AT335" s="84"/>
      <c r="AU335" s="85"/>
      <c r="AV335" s="94"/>
      <c r="AW335" s="94"/>
      <c r="AX335" s="94"/>
      <c r="AY335" s="94"/>
      <c r="AZ335" s="94"/>
      <c r="BA335" s="94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</row>
    <row r="336" ht="12.75" customHeight="1">
      <c r="A336" s="18"/>
      <c r="B336" s="18"/>
      <c r="C336" s="1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9"/>
      <c r="R336" s="28"/>
      <c r="S336" s="28"/>
      <c r="T336" s="28"/>
      <c r="U336" s="28"/>
      <c r="V336" s="70"/>
      <c r="W336" s="70"/>
      <c r="X336" s="149"/>
      <c r="Y336" s="28"/>
      <c r="Z336" s="28"/>
      <c r="AA336" s="77"/>
      <c r="AB336" s="77"/>
      <c r="AC336" s="28"/>
      <c r="AD336" s="74"/>
      <c r="AE336" s="36"/>
      <c r="AF336" s="28"/>
      <c r="AG336" s="28"/>
      <c r="AH336" s="28"/>
      <c r="AI336" s="28"/>
      <c r="AJ336" s="28"/>
      <c r="AK336" s="28"/>
      <c r="AL336" s="18"/>
      <c r="AM336" s="18"/>
      <c r="AN336" s="18"/>
      <c r="AO336" s="227"/>
      <c r="AP336" s="212"/>
      <c r="AQ336" s="212"/>
      <c r="AR336" s="212"/>
      <c r="AS336" s="84"/>
      <c r="AT336" s="84"/>
      <c r="AU336" s="85"/>
      <c r="AV336" s="94"/>
      <c r="AW336" s="94"/>
      <c r="AX336" s="94"/>
      <c r="AY336" s="94"/>
      <c r="AZ336" s="94"/>
      <c r="BA336" s="94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</row>
    <row r="337" ht="12.75" customHeight="1">
      <c r="A337" s="18"/>
      <c r="B337" s="18"/>
      <c r="C337" s="1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9"/>
      <c r="R337" s="28"/>
      <c r="S337" s="28"/>
      <c r="T337" s="28"/>
      <c r="U337" s="28"/>
      <c r="V337" s="70"/>
      <c r="W337" s="70"/>
      <c r="X337" s="149"/>
      <c r="Y337" s="28"/>
      <c r="Z337" s="28"/>
      <c r="AA337" s="77"/>
      <c r="AB337" s="77"/>
      <c r="AC337" s="28"/>
      <c r="AD337" s="74"/>
      <c r="AE337" s="36"/>
      <c r="AF337" s="28"/>
      <c r="AG337" s="28"/>
      <c r="AH337" s="28"/>
      <c r="AI337" s="28"/>
      <c r="AJ337" s="28"/>
      <c r="AK337" s="28"/>
      <c r="AL337" s="18"/>
      <c r="AM337" s="18"/>
      <c r="AN337" s="18"/>
      <c r="AO337" s="227"/>
      <c r="AP337" s="212"/>
      <c r="AQ337" s="212"/>
      <c r="AR337" s="212"/>
      <c r="AS337" s="84"/>
      <c r="AT337" s="84"/>
      <c r="AU337" s="85"/>
      <c r="AV337" s="94"/>
      <c r="AW337" s="94"/>
      <c r="AX337" s="94"/>
      <c r="AY337" s="94"/>
      <c r="AZ337" s="94"/>
      <c r="BA337" s="94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</row>
    <row r="338" ht="12.75" customHeight="1">
      <c r="A338" s="18"/>
      <c r="B338" s="18"/>
      <c r="C338" s="1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9"/>
      <c r="R338" s="28"/>
      <c r="S338" s="28"/>
      <c r="T338" s="28"/>
      <c r="U338" s="28"/>
      <c r="V338" s="70"/>
      <c r="W338" s="70"/>
      <c r="X338" s="149"/>
      <c r="Y338" s="28"/>
      <c r="Z338" s="28"/>
      <c r="AA338" s="77"/>
      <c r="AB338" s="77"/>
      <c r="AC338" s="28"/>
      <c r="AD338" s="74"/>
      <c r="AE338" s="36"/>
      <c r="AF338" s="28"/>
      <c r="AG338" s="28"/>
      <c r="AH338" s="28"/>
      <c r="AI338" s="28"/>
      <c r="AJ338" s="28"/>
      <c r="AK338" s="28"/>
      <c r="AL338" s="18"/>
      <c r="AM338" s="18"/>
      <c r="AN338" s="18"/>
      <c r="AO338" s="227"/>
      <c r="AP338" s="212"/>
      <c r="AQ338" s="212"/>
      <c r="AR338" s="212"/>
      <c r="AS338" s="84"/>
      <c r="AT338" s="84"/>
      <c r="AU338" s="85"/>
      <c r="AV338" s="94"/>
      <c r="AW338" s="94"/>
      <c r="AX338" s="94"/>
      <c r="AY338" s="94"/>
      <c r="AZ338" s="94"/>
      <c r="BA338" s="94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</row>
    <row r="339" ht="12.75" customHeight="1">
      <c r="A339" s="18"/>
      <c r="B339" s="18"/>
      <c r="C339" s="1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9"/>
      <c r="R339" s="28"/>
      <c r="S339" s="28"/>
      <c r="T339" s="28"/>
      <c r="U339" s="28"/>
      <c r="V339" s="70"/>
      <c r="W339" s="70"/>
      <c r="X339" s="149"/>
      <c r="Y339" s="28"/>
      <c r="Z339" s="28"/>
      <c r="AA339" s="77"/>
      <c r="AB339" s="77"/>
      <c r="AC339" s="28"/>
      <c r="AD339" s="74"/>
      <c r="AE339" s="36"/>
      <c r="AF339" s="28"/>
      <c r="AG339" s="28"/>
      <c r="AH339" s="28"/>
      <c r="AI339" s="28"/>
      <c r="AJ339" s="28"/>
      <c r="AK339" s="28"/>
      <c r="AL339" s="18"/>
      <c r="AM339" s="18"/>
      <c r="AN339" s="18"/>
      <c r="AO339" s="227"/>
      <c r="AP339" s="212"/>
      <c r="AQ339" s="212"/>
      <c r="AR339" s="212"/>
      <c r="AS339" s="84"/>
      <c r="AT339" s="84"/>
      <c r="AU339" s="85"/>
      <c r="AV339" s="94"/>
      <c r="AW339" s="94"/>
      <c r="AX339" s="94"/>
      <c r="AY339" s="94"/>
      <c r="AZ339" s="94"/>
      <c r="BA339" s="94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</row>
    <row r="340" ht="12.75" customHeight="1">
      <c r="A340" s="18"/>
      <c r="B340" s="18"/>
      <c r="C340" s="1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9"/>
      <c r="R340" s="28"/>
      <c r="S340" s="28"/>
      <c r="T340" s="28"/>
      <c r="U340" s="28"/>
      <c r="V340" s="70"/>
      <c r="W340" s="70"/>
      <c r="X340" s="149"/>
      <c r="Y340" s="28"/>
      <c r="Z340" s="28"/>
      <c r="AA340" s="77"/>
      <c r="AB340" s="77"/>
      <c r="AC340" s="28"/>
      <c r="AD340" s="74"/>
      <c r="AE340" s="36"/>
      <c r="AF340" s="28"/>
      <c r="AG340" s="28"/>
      <c r="AH340" s="28"/>
      <c r="AI340" s="28"/>
      <c r="AJ340" s="28"/>
      <c r="AK340" s="28"/>
      <c r="AL340" s="18"/>
      <c r="AM340" s="18"/>
      <c r="AN340" s="18"/>
      <c r="AO340" s="227"/>
      <c r="AP340" s="212"/>
      <c r="AQ340" s="212"/>
      <c r="AR340" s="212"/>
      <c r="AS340" s="84"/>
      <c r="AT340" s="84"/>
      <c r="AU340" s="85"/>
      <c r="AV340" s="94"/>
      <c r="AW340" s="94"/>
      <c r="AX340" s="94"/>
      <c r="AY340" s="94"/>
      <c r="AZ340" s="94"/>
      <c r="BA340" s="94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</row>
    <row r="341" ht="12.75" customHeight="1">
      <c r="A341" s="18"/>
      <c r="B341" s="18"/>
      <c r="C341" s="1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9"/>
      <c r="R341" s="28"/>
      <c r="S341" s="28"/>
      <c r="T341" s="28"/>
      <c r="U341" s="28"/>
      <c r="V341" s="70"/>
      <c r="W341" s="70"/>
      <c r="X341" s="149"/>
      <c r="Y341" s="28"/>
      <c r="Z341" s="28"/>
      <c r="AA341" s="77"/>
      <c r="AB341" s="77"/>
      <c r="AC341" s="28"/>
      <c r="AD341" s="74"/>
      <c r="AE341" s="36"/>
      <c r="AF341" s="28"/>
      <c r="AG341" s="28"/>
      <c r="AH341" s="28"/>
      <c r="AI341" s="28"/>
      <c r="AJ341" s="28"/>
      <c r="AK341" s="28"/>
      <c r="AL341" s="18"/>
      <c r="AM341" s="18"/>
      <c r="AN341" s="18"/>
      <c r="AO341" s="227"/>
      <c r="AP341" s="212"/>
      <c r="AQ341" s="212"/>
      <c r="AR341" s="212"/>
      <c r="AS341" s="84"/>
      <c r="AT341" s="84"/>
      <c r="AU341" s="85"/>
      <c r="AV341" s="94"/>
      <c r="AW341" s="94"/>
      <c r="AX341" s="94"/>
      <c r="AY341" s="94"/>
      <c r="AZ341" s="94"/>
      <c r="BA341" s="94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</row>
    <row r="342" ht="12.75" customHeight="1">
      <c r="A342" s="18"/>
      <c r="B342" s="18"/>
      <c r="C342" s="1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9"/>
      <c r="R342" s="28"/>
      <c r="S342" s="28"/>
      <c r="T342" s="28"/>
      <c r="U342" s="28"/>
      <c r="V342" s="70"/>
      <c r="W342" s="70"/>
      <c r="X342" s="149"/>
      <c r="Y342" s="28"/>
      <c r="Z342" s="28"/>
      <c r="AA342" s="77"/>
      <c r="AB342" s="77"/>
      <c r="AC342" s="28"/>
      <c r="AD342" s="74"/>
      <c r="AE342" s="36"/>
      <c r="AF342" s="28"/>
      <c r="AG342" s="28"/>
      <c r="AH342" s="28"/>
      <c r="AI342" s="28"/>
      <c r="AJ342" s="28"/>
      <c r="AK342" s="28"/>
      <c r="AL342" s="18"/>
      <c r="AM342" s="18"/>
      <c r="AN342" s="18"/>
      <c r="AO342" s="227"/>
      <c r="AP342" s="212"/>
      <c r="AQ342" s="212"/>
      <c r="AR342" s="212"/>
      <c r="AS342" s="84"/>
      <c r="AT342" s="84"/>
      <c r="AU342" s="85"/>
      <c r="AV342" s="94"/>
      <c r="AW342" s="94"/>
      <c r="AX342" s="94"/>
      <c r="AY342" s="94"/>
      <c r="AZ342" s="94"/>
      <c r="BA342" s="94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</row>
    <row r="343" ht="12.75" customHeight="1">
      <c r="A343" s="18"/>
      <c r="B343" s="18"/>
      <c r="C343" s="1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9"/>
      <c r="R343" s="28"/>
      <c r="S343" s="28"/>
      <c r="T343" s="28"/>
      <c r="U343" s="28"/>
      <c r="V343" s="70"/>
      <c r="W343" s="70"/>
      <c r="X343" s="149"/>
      <c r="Y343" s="28"/>
      <c r="Z343" s="28"/>
      <c r="AA343" s="77"/>
      <c r="AB343" s="77"/>
      <c r="AC343" s="28"/>
      <c r="AD343" s="74"/>
      <c r="AE343" s="36"/>
      <c r="AF343" s="28"/>
      <c r="AG343" s="28"/>
      <c r="AH343" s="28"/>
      <c r="AI343" s="28"/>
      <c r="AJ343" s="28"/>
      <c r="AK343" s="28"/>
      <c r="AL343" s="18"/>
      <c r="AM343" s="18"/>
      <c r="AN343" s="18"/>
      <c r="AO343" s="227"/>
      <c r="AP343" s="212"/>
      <c r="AQ343" s="212"/>
      <c r="AR343" s="212"/>
      <c r="AS343" s="84"/>
      <c r="AT343" s="84"/>
      <c r="AU343" s="85"/>
      <c r="AV343" s="94"/>
      <c r="AW343" s="94"/>
      <c r="AX343" s="94"/>
      <c r="AY343" s="94"/>
      <c r="AZ343" s="94"/>
      <c r="BA343" s="94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</row>
    <row r="344" ht="12.75" customHeight="1">
      <c r="A344" s="18"/>
      <c r="B344" s="18"/>
      <c r="C344" s="1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9"/>
      <c r="R344" s="28"/>
      <c r="S344" s="28"/>
      <c r="T344" s="28"/>
      <c r="U344" s="28"/>
      <c r="V344" s="70"/>
      <c r="W344" s="70"/>
      <c r="X344" s="149"/>
      <c r="Y344" s="28"/>
      <c r="Z344" s="28"/>
      <c r="AA344" s="77"/>
      <c r="AB344" s="77"/>
      <c r="AC344" s="28"/>
      <c r="AD344" s="74"/>
      <c r="AE344" s="36"/>
      <c r="AF344" s="28"/>
      <c r="AG344" s="28"/>
      <c r="AH344" s="28"/>
      <c r="AI344" s="28"/>
      <c r="AJ344" s="28"/>
      <c r="AK344" s="28"/>
      <c r="AL344" s="18"/>
      <c r="AM344" s="18"/>
      <c r="AN344" s="18"/>
      <c r="AO344" s="227"/>
      <c r="AP344" s="212"/>
      <c r="AQ344" s="212"/>
      <c r="AR344" s="212"/>
      <c r="AS344" s="84"/>
      <c r="AT344" s="84"/>
      <c r="AU344" s="85"/>
      <c r="AV344" s="94"/>
      <c r="AW344" s="94"/>
      <c r="AX344" s="94"/>
      <c r="AY344" s="94"/>
      <c r="AZ344" s="94"/>
      <c r="BA344" s="94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</row>
    <row r="345" ht="12.75" customHeight="1">
      <c r="A345" s="18"/>
      <c r="B345" s="18"/>
      <c r="C345" s="1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9"/>
      <c r="R345" s="28"/>
      <c r="S345" s="28"/>
      <c r="T345" s="28"/>
      <c r="U345" s="28"/>
      <c r="V345" s="70"/>
      <c r="W345" s="70"/>
      <c r="X345" s="149"/>
      <c r="Y345" s="28"/>
      <c r="Z345" s="28"/>
      <c r="AA345" s="77"/>
      <c r="AB345" s="77"/>
      <c r="AC345" s="28"/>
      <c r="AD345" s="74"/>
      <c r="AE345" s="36"/>
      <c r="AF345" s="28"/>
      <c r="AG345" s="28"/>
      <c r="AH345" s="28"/>
      <c r="AI345" s="28"/>
      <c r="AJ345" s="28"/>
      <c r="AK345" s="28"/>
      <c r="AL345" s="18"/>
      <c r="AM345" s="18"/>
      <c r="AN345" s="18"/>
      <c r="AO345" s="227"/>
      <c r="AP345" s="212"/>
      <c r="AQ345" s="212"/>
      <c r="AR345" s="212"/>
      <c r="AS345" s="84"/>
      <c r="AT345" s="84"/>
      <c r="AU345" s="85"/>
      <c r="AV345" s="94"/>
      <c r="AW345" s="94"/>
      <c r="AX345" s="94"/>
      <c r="AY345" s="94"/>
      <c r="AZ345" s="94"/>
      <c r="BA345" s="94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</row>
    <row r="346" ht="12.75" customHeight="1">
      <c r="A346" s="18"/>
      <c r="B346" s="18"/>
      <c r="C346" s="1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9"/>
      <c r="R346" s="28"/>
      <c r="S346" s="28"/>
      <c r="T346" s="28"/>
      <c r="U346" s="28"/>
      <c r="V346" s="70"/>
      <c r="W346" s="70"/>
      <c r="X346" s="149"/>
      <c r="Y346" s="28"/>
      <c r="Z346" s="28"/>
      <c r="AA346" s="77"/>
      <c r="AB346" s="77"/>
      <c r="AC346" s="28"/>
      <c r="AD346" s="74"/>
      <c r="AE346" s="36"/>
      <c r="AF346" s="28"/>
      <c r="AG346" s="28"/>
      <c r="AH346" s="28"/>
      <c r="AI346" s="28"/>
      <c r="AJ346" s="28"/>
      <c r="AK346" s="28"/>
      <c r="AL346" s="18"/>
      <c r="AM346" s="18"/>
      <c r="AN346" s="18"/>
      <c r="AO346" s="227"/>
      <c r="AP346" s="212"/>
      <c r="AQ346" s="212"/>
      <c r="AR346" s="212"/>
      <c r="AS346" s="84"/>
      <c r="AT346" s="84"/>
      <c r="AU346" s="85"/>
      <c r="AV346" s="94"/>
      <c r="AW346" s="94"/>
      <c r="AX346" s="94"/>
      <c r="AY346" s="94"/>
      <c r="AZ346" s="94"/>
      <c r="BA346" s="94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</row>
    <row r="347" ht="12.75" customHeight="1">
      <c r="A347" s="18"/>
      <c r="B347" s="18"/>
      <c r="C347" s="1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9"/>
      <c r="R347" s="28"/>
      <c r="S347" s="28"/>
      <c r="T347" s="28"/>
      <c r="U347" s="28"/>
      <c r="V347" s="70"/>
      <c r="W347" s="70"/>
      <c r="X347" s="149"/>
      <c r="Y347" s="28"/>
      <c r="Z347" s="28"/>
      <c r="AA347" s="77"/>
      <c r="AB347" s="77"/>
      <c r="AC347" s="28"/>
      <c r="AD347" s="74"/>
      <c r="AE347" s="36"/>
      <c r="AF347" s="28"/>
      <c r="AG347" s="28"/>
      <c r="AH347" s="28"/>
      <c r="AI347" s="28"/>
      <c r="AJ347" s="28"/>
      <c r="AK347" s="28"/>
      <c r="AL347" s="18"/>
      <c r="AM347" s="18"/>
      <c r="AN347" s="18"/>
      <c r="AO347" s="227"/>
      <c r="AP347" s="212"/>
      <c r="AQ347" s="212"/>
      <c r="AR347" s="212"/>
      <c r="AS347" s="84"/>
      <c r="AT347" s="84"/>
      <c r="AU347" s="85"/>
      <c r="AV347" s="94"/>
      <c r="AW347" s="94"/>
      <c r="AX347" s="94"/>
      <c r="AY347" s="94"/>
      <c r="AZ347" s="94"/>
      <c r="BA347" s="94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</row>
    <row r="348" ht="12.75" customHeight="1">
      <c r="A348" s="18"/>
      <c r="B348" s="18"/>
      <c r="C348" s="1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9"/>
      <c r="R348" s="28"/>
      <c r="S348" s="28"/>
      <c r="T348" s="28"/>
      <c r="U348" s="28"/>
      <c r="V348" s="70"/>
      <c r="W348" s="70"/>
      <c r="X348" s="149"/>
      <c r="Y348" s="28"/>
      <c r="Z348" s="28"/>
      <c r="AA348" s="77"/>
      <c r="AB348" s="77"/>
      <c r="AC348" s="28"/>
      <c r="AD348" s="74"/>
      <c r="AE348" s="36"/>
      <c r="AF348" s="28"/>
      <c r="AG348" s="28"/>
      <c r="AH348" s="28"/>
      <c r="AI348" s="28"/>
      <c r="AJ348" s="28"/>
      <c r="AK348" s="28"/>
      <c r="AL348" s="18"/>
      <c r="AM348" s="18"/>
      <c r="AN348" s="18"/>
      <c r="AO348" s="227"/>
      <c r="AP348" s="212"/>
      <c r="AQ348" s="212"/>
      <c r="AR348" s="212"/>
      <c r="AS348" s="84"/>
      <c r="AT348" s="84"/>
      <c r="AU348" s="85"/>
      <c r="AV348" s="94"/>
      <c r="AW348" s="94"/>
      <c r="AX348" s="94"/>
      <c r="AY348" s="94"/>
      <c r="AZ348" s="94"/>
      <c r="BA348" s="94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</row>
    <row r="349" ht="12.75" customHeight="1">
      <c r="A349" s="18"/>
      <c r="B349" s="18"/>
      <c r="C349" s="1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9"/>
      <c r="R349" s="28"/>
      <c r="S349" s="28"/>
      <c r="T349" s="28"/>
      <c r="U349" s="28"/>
      <c r="V349" s="70"/>
      <c r="W349" s="70"/>
      <c r="X349" s="149"/>
      <c r="Y349" s="28"/>
      <c r="Z349" s="28"/>
      <c r="AA349" s="77"/>
      <c r="AB349" s="77"/>
      <c r="AC349" s="28"/>
      <c r="AD349" s="74"/>
      <c r="AE349" s="36"/>
      <c r="AF349" s="28"/>
      <c r="AG349" s="28"/>
      <c r="AH349" s="28"/>
      <c r="AI349" s="28"/>
      <c r="AJ349" s="28"/>
      <c r="AK349" s="28"/>
      <c r="AL349" s="18"/>
      <c r="AM349" s="18"/>
      <c r="AN349" s="18"/>
      <c r="AO349" s="227"/>
      <c r="AP349" s="212"/>
      <c r="AQ349" s="212"/>
      <c r="AR349" s="212"/>
      <c r="AS349" s="84"/>
      <c r="AT349" s="84"/>
      <c r="AU349" s="85"/>
      <c r="AV349" s="94"/>
      <c r="AW349" s="94"/>
      <c r="AX349" s="94"/>
      <c r="AY349" s="94"/>
      <c r="AZ349" s="94"/>
      <c r="BA349" s="94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</row>
    <row r="350" ht="12.75" customHeight="1">
      <c r="A350" s="18"/>
      <c r="B350" s="18"/>
      <c r="C350" s="1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9"/>
      <c r="R350" s="28"/>
      <c r="S350" s="28"/>
      <c r="T350" s="28"/>
      <c r="U350" s="28"/>
      <c r="V350" s="70"/>
      <c r="W350" s="70"/>
      <c r="X350" s="149"/>
      <c r="Y350" s="28"/>
      <c r="Z350" s="28"/>
      <c r="AA350" s="77"/>
      <c r="AB350" s="77"/>
      <c r="AC350" s="28"/>
      <c r="AD350" s="74"/>
      <c r="AE350" s="36"/>
      <c r="AF350" s="28"/>
      <c r="AG350" s="28"/>
      <c r="AH350" s="28"/>
      <c r="AI350" s="28"/>
      <c r="AJ350" s="28"/>
      <c r="AK350" s="28"/>
      <c r="AL350" s="18"/>
      <c r="AM350" s="18"/>
      <c r="AN350" s="18"/>
      <c r="AO350" s="227"/>
      <c r="AP350" s="212"/>
      <c r="AQ350" s="212"/>
      <c r="AR350" s="212"/>
      <c r="AS350" s="84"/>
      <c r="AT350" s="84"/>
      <c r="AU350" s="85"/>
      <c r="AV350" s="94"/>
      <c r="AW350" s="94"/>
      <c r="AX350" s="94"/>
      <c r="AY350" s="94"/>
      <c r="AZ350" s="94"/>
      <c r="BA350" s="94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</row>
    <row r="351" ht="12.75" customHeight="1">
      <c r="A351" s="18"/>
      <c r="B351" s="18"/>
      <c r="C351" s="1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9"/>
      <c r="R351" s="28"/>
      <c r="S351" s="28"/>
      <c r="T351" s="28"/>
      <c r="U351" s="28"/>
      <c r="V351" s="70"/>
      <c r="W351" s="70"/>
      <c r="X351" s="149"/>
      <c r="Y351" s="28"/>
      <c r="Z351" s="28"/>
      <c r="AA351" s="77"/>
      <c r="AB351" s="77"/>
      <c r="AC351" s="28"/>
      <c r="AD351" s="74"/>
      <c r="AE351" s="36"/>
      <c r="AF351" s="28"/>
      <c r="AG351" s="28"/>
      <c r="AH351" s="28"/>
      <c r="AI351" s="28"/>
      <c r="AJ351" s="28"/>
      <c r="AK351" s="28"/>
      <c r="AL351" s="18"/>
      <c r="AM351" s="18"/>
      <c r="AN351" s="18"/>
      <c r="AO351" s="227"/>
      <c r="AP351" s="212"/>
      <c r="AQ351" s="212"/>
      <c r="AR351" s="212"/>
      <c r="AS351" s="84"/>
      <c r="AT351" s="84"/>
      <c r="AU351" s="85"/>
      <c r="AV351" s="94"/>
      <c r="AW351" s="94"/>
      <c r="AX351" s="94"/>
      <c r="AY351" s="94"/>
      <c r="AZ351" s="94"/>
      <c r="BA351" s="94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</row>
    <row r="352" ht="12.75" customHeight="1">
      <c r="A352" s="18"/>
      <c r="B352" s="18"/>
      <c r="C352" s="1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9"/>
      <c r="R352" s="28"/>
      <c r="S352" s="28"/>
      <c r="T352" s="28"/>
      <c r="U352" s="28"/>
      <c r="V352" s="70"/>
      <c r="W352" s="70"/>
      <c r="X352" s="149"/>
      <c r="Y352" s="28"/>
      <c r="Z352" s="28"/>
      <c r="AA352" s="77"/>
      <c r="AB352" s="77"/>
      <c r="AC352" s="28"/>
      <c r="AD352" s="74"/>
      <c r="AE352" s="36"/>
      <c r="AF352" s="28"/>
      <c r="AG352" s="28"/>
      <c r="AH352" s="28"/>
      <c r="AI352" s="28"/>
      <c r="AJ352" s="28"/>
      <c r="AK352" s="28"/>
      <c r="AL352" s="18"/>
      <c r="AM352" s="18"/>
      <c r="AN352" s="18"/>
      <c r="AO352" s="227"/>
      <c r="AP352" s="212"/>
      <c r="AQ352" s="212"/>
      <c r="AR352" s="212"/>
      <c r="AS352" s="84"/>
      <c r="AT352" s="84"/>
      <c r="AU352" s="85"/>
      <c r="AV352" s="94"/>
      <c r="AW352" s="94"/>
      <c r="AX352" s="94"/>
      <c r="AY352" s="94"/>
      <c r="AZ352" s="94"/>
      <c r="BA352" s="94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</row>
    <row r="353" ht="12.75" customHeight="1">
      <c r="A353" s="18"/>
      <c r="B353" s="18"/>
      <c r="C353" s="1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9"/>
      <c r="R353" s="28"/>
      <c r="S353" s="28"/>
      <c r="T353" s="28"/>
      <c r="U353" s="28"/>
      <c r="V353" s="70"/>
      <c r="W353" s="70"/>
      <c r="X353" s="149"/>
      <c r="Y353" s="28"/>
      <c r="Z353" s="28"/>
      <c r="AA353" s="77"/>
      <c r="AB353" s="77"/>
      <c r="AC353" s="28"/>
      <c r="AD353" s="74"/>
      <c r="AE353" s="36"/>
      <c r="AF353" s="28"/>
      <c r="AG353" s="28"/>
      <c r="AH353" s="28"/>
      <c r="AI353" s="28"/>
      <c r="AJ353" s="28"/>
      <c r="AK353" s="28"/>
      <c r="AL353" s="18"/>
      <c r="AM353" s="18"/>
      <c r="AN353" s="18"/>
      <c r="AO353" s="227"/>
      <c r="AP353" s="212"/>
      <c r="AQ353" s="212"/>
      <c r="AR353" s="212"/>
      <c r="AS353" s="84"/>
      <c r="AT353" s="84"/>
      <c r="AU353" s="85"/>
      <c r="AV353" s="94"/>
      <c r="AW353" s="94"/>
      <c r="AX353" s="94"/>
      <c r="AY353" s="94"/>
      <c r="AZ353" s="94"/>
      <c r="BA353" s="94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</row>
    <row r="354" ht="12.75" customHeight="1">
      <c r="A354" s="18"/>
      <c r="B354" s="18"/>
      <c r="C354" s="1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9"/>
      <c r="R354" s="28"/>
      <c r="S354" s="28"/>
      <c r="T354" s="28"/>
      <c r="U354" s="28"/>
      <c r="V354" s="70"/>
      <c r="W354" s="70"/>
      <c r="X354" s="149"/>
      <c r="Y354" s="28"/>
      <c r="Z354" s="28"/>
      <c r="AA354" s="77"/>
      <c r="AB354" s="77"/>
      <c r="AC354" s="28"/>
      <c r="AD354" s="74"/>
      <c r="AE354" s="36"/>
      <c r="AF354" s="28"/>
      <c r="AG354" s="28"/>
      <c r="AH354" s="28"/>
      <c r="AI354" s="28"/>
      <c r="AJ354" s="28"/>
      <c r="AK354" s="28"/>
      <c r="AL354" s="18"/>
      <c r="AM354" s="18"/>
      <c r="AN354" s="18"/>
      <c r="AO354" s="227"/>
      <c r="AP354" s="212"/>
      <c r="AQ354" s="212"/>
      <c r="AR354" s="212"/>
      <c r="AS354" s="84"/>
      <c r="AT354" s="84"/>
      <c r="AU354" s="85"/>
      <c r="AV354" s="94"/>
      <c r="AW354" s="94"/>
      <c r="AX354" s="94"/>
      <c r="AY354" s="94"/>
      <c r="AZ354" s="94"/>
      <c r="BA354" s="94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</row>
    <row r="355" ht="12.75" customHeight="1">
      <c r="A355" s="18"/>
      <c r="B355" s="18"/>
      <c r="C355" s="1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9"/>
      <c r="R355" s="28"/>
      <c r="S355" s="28"/>
      <c r="T355" s="28"/>
      <c r="U355" s="28"/>
      <c r="V355" s="70"/>
      <c r="W355" s="70"/>
      <c r="X355" s="149"/>
      <c r="Y355" s="28"/>
      <c r="Z355" s="28"/>
      <c r="AA355" s="77"/>
      <c r="AB355" s="77"/>
      <c r="AC355" s="28"/>
      <c r="AD355" s="74"/>
      <c r="AE355" s="36"/>
      <c r="AF355" s="28"/>
      <c r="AG355" s="28"/>
      <c r="AH355" s="28"/>
      <c r="AI355" s="28"/>
      <c r="AJ355" s="28"/>
      <c r="AK355" s="28"/>
      <c r="AL355" s="18"/>
      <c r="AM355" s="18"/>
      <c r="AN355" s="18"/>
      <c r="AO355" s="227"/>
      <c r="AP355" s="212"/>
      <c r="AQ355" s="212"/>
      <c r="AR355" s="212"/>
      <c r="AS355" s="84"/>
      <c r="AT355" s="84"/>
      <c r="AU355" s="85"/>
      <c r="AV355" s="94"/>
      <c r="AW355" s="94"/>
      <c r="AX355" s="94"/>
      <c r="AY355" s="94"/>
      <c r="AZ355" s="94"/>
      <c r="BA355" s="94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</row>
    <row r="356" ht="12.75" customHeight="1">
      <c r="A356" s="18"/>
      <c r="B356" s="18"/>
      <c r="C356" s="1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9"/>
      <c r="R356" s="28"/>
      <c r="S356" s="28"/>
      <c r="T356" s="28"/>
      <c r="U356" s="28"/>
      <c r="V356" s="70"/>
      <c r="W356" s="70"/>
      <c r="X356" s="149"/>
      <c r="Y356" s="28"/>
      <c r="Z356" s="28"/>
      <c r="AA356" s="77"/>
      <c r="AB356" s="77"/>
      <c r="AC356" s="28"/>
      <c r="AD356" s="74"/>
      <c r="AE356" s="36"/>
      <c r="AF356" s="28"/>
      <c r="AG356" s="28"/>
      <c r="AH356" s="28"/>
      <c r="AI356" s="28"/>
      <c r="AJ356" s="28"/>
      <c r="AK356" s="28"/>
      <c r="AL356" s="18"/>
      <c r="AM356" s="18"/>
      <c r="AN356" s="18"/>
      <c r="AO356" s="227"/>
      <c r="AP356" s="212"/>
      <c r="AQ356" s="212"/>
      <c r="AR356" s="212"/>
      <c r="AS356" s="84"/>
      <c r="AT356" s="84"/>
      <c r="AU356" s="85"/>
      <c r="AV356" s="94"/>
      <c r="AW356" s="94"/>
      <c r="AX356" s="94"/>
      <c r="AY356" s="94"/>
      <c r="AZ356" s="94"/>
      <c r="BA356" s="94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</row>
    <row r="357" ht="12.75" customHeight="1">
      <c r="A357" s="18"/>
      <c r="B357" s="18"/>
      <c r="C357" s="1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9"/>
      <c r="R357" s="28"/>
      <c r="S357" s="28"/>
      <c r="T357" s="28"/>
      <c r="U357" s="28"/>
      <c r="V357" s="70"/>
      <c r="W357" s="70"/>
      <c r="X357" s="149"/>
      <c r="Y357" s="28"/>
      <c r="Z357" s="28"/>
      <c r="AA357" s="77"/>
      <c r="AB357" s="77"/>
      <c r="AC357" s="28"/>
      <c r="AD357" s="74"/>
      <c r="AE357" s="36"/>
      <c r="AF357" s="28"/>
      <c r="AG357" s="28"/>
      <c r="AH357" s="28"/>
      <c r="AI357" s="28"/>
      <c r="AJ357" s="28"/>
      <c r="AK357" s="28"/>
      <c r="AL357" s="18"/>
      <c r="AM357" s="18"/>
      <c r="AN357" s="18"/>
      <c r="AO357" s="227"/>
      <c r="AP357" s="212"/>
      <c r="AQ357" s="212"/>
      <c r="AR357" s="212"/>
      <c r="AS357" s="84"/>
      <c r="AT357" s="84"/>
      <c r="AU357" s="85"/>
      <c r="AV357" s="94"/>
      <c r="AW357" s="94"/>
      <c r="AX357" s="94"/>
      <c r="AY357" s="94"/>
      <c r="AZ357" s="94"/>
      <c r="BA357" s="94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</row>
    <row r="358" ht="12.75" customHeight="1">
      <c r="A358" s="18"/>
      <c r="B358" s="18"/>
      <c r="C358" s="1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9"/>
      <c r="R358" s="28"/>
      <c r="S358" s="28"/>
      <c r="T358" s="28"/>
      <c r="U358" s="28"/>
      <c r="V358" s="70"/>
      <c r="W358" s="70"/>
      <c r="X358" s="149"/>
      <c r="Y358" s="28"/>
      <c r="Z358" s="28"/>
      <c r="AA358" s="77"/>
      <c r="AB358" s="77"/>
      <c r="AC358" s="28"/>
      <c r="AD358" s="74"/>
      <c r="AE358" s="36"/>
      <c r="AF358" s="28"/>
      <c r="AG358" s="28"/>
      <c r="AH358" s="28"/>
      <c r="AI358" s="28"/>
      <c r="AJ358" s="28"/>
      <c r="AK358" s="28"/>
      <c r="AL358" s="18"/>
      <c r="AM358" s="18"/>
      <c r="AN358" s="18"/>
      <c r="AO358" s="227"/>
      <c r="AP358" s="212"/>
      <c r="AQ358" s="212"/>
      <c r="AR358" s="212"/>
      <c r="AS358" s="84"/>
      <c r="AT358" s="84"/>
      <c r="AU358" s="85"/>
      <c r="AV358" s="94"/>
      <c r="AW358" s="94"/>
      <c r="AX358" s="94"/>
      <c r="AY358" s="94"/>
      <c r="AZ358" s="94"/>
      <c r="BA358" s="94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</row>
    <row r="359" ht="12.75" customHeight="1">
      <c r="A359" s="18"/>
      <c r="B359" s="18"/>
      <c r="C359" s="1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9"/>
      <c r="R359" s="28"/>
      <c r="S359" s="28"/>
      <c r="T359" s="28"/>
      <c r="U359" s="28"/>
      <c r="V359" s="70"/>
      <c r="W359" s="70"/>
      <c r="X359" s="149"/>
      <c r="Y359" s="28"/>
      <c r="Z359" s="28"/>
      <c r="AA359" s="77"/>
      <c r="AB359" s="77"/>
      <c r="AC359" s="28"/>
      <c r="AD359" s="74"/>
      <c r="AE359" s="36"/>
      <c r="AF359" s="28"/>
      <c r="AG359" s="28"/>
      <c r="AH359" s="28"/>
      <c r="AI359" s="28"/>
      <c r="AJ359" s="28"/>
      <c r="AK359" s="28"/>
      <c r="AL359" s="18"/>
      <c r="AM359" s="18"/>
      <c r="AN359" s="18"/>
      <c r="AO359" s="227"/>
      <c r="AP359" s="212"/>
      <c r="AQ359" s="212"/>
      <c r="AR359" s="212"/>
      <c r="AS359" s="84"/>
      <c r="AT359" s="84"/>
      <c r="AU359" s="85"/>
      <c r="AV359" s="94"/>
      <c r="AW359" s="94"/>
      <c r="AX359" s="94"/>
      <c r="AY359" s="94"/>
      <c r="AZ359" s="94"/>
      <c r="BA359" s="94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</row>
    <row r="360" ht="12.75" customHeight="1">
      <c r="A360" s="18"/>
      <c r="B360" s="18"/>
      <c r="C360" s="1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9"/>
      <c r="R360" s="28"/>
      <c r="S360" s="28"/>
      <c r="T360" s="28"/>
      <c r="U360" s="28"/>
      <c r="V360" s="70"/>
      <c r="W360" s="70"/>
      <c r="X360" s="149"/>
      <c r="Y360" s="28"/>
      <c r="Z360" s="28"/>
      <c r="AA360" s="77"/>
      <c r="AB360" s="77"/>
      <c r="AC360" s="28"/>
      <c r="AD360" s="74"/>
      <c r="AE360" s="36"/>
      <c r="AF360" s="28"/>
      <c r="AG360" s="28"/>
      <c r="AH360" s="28"/>
      <c r="AI360" s="28"/>
      <c r="AJ360" s="28"/>
      <c r="AK360" s="28"/>
      <c r="AL360" s="18"/>
      <c r="AM360" s="18"/>
      <c r="AN360" s="18"/>
      <c r="AO360" s="227"/>
      <c r="AP360" s="212"/>
      <c r="AQ360" s="212"/>
      <c r="AR360" s="212"/>
      <c r="AS360" s="84"/>
      <c r="AT360" s="84"/>
      <c r="AU360" s="85"/>
      <c r="AV360" s="94"/>
      <c r="AW360" s="94"/>
      <c r="AX360" s="94"/>
      <c r="AY360" s="94"/>
      <c r="AZ360" s="94"/>
      <c r="BA360" s="94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</row>
    <row r="361" ht="12.75" customHeight="1">
      <c r="A361" s="18"/>
      <c r="B361" s="18"/>
      <c r="C361" s="1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9"/>
      <c r="R361" s="28"/>
      <c r="S361" s="28"/>
      <c r="T361" s="28"/>
      <c r="U361" s="28"/>
      <c r="V361" s="70"/>
      <c r="W361" s="70"/>
      <c r="X361" s="149"/>
      <c r="Y361" s="28"/>
      <c r="Z361" s="28"/>
      <c r="AA361" s="77"/>
      <c r="AB361" s="77"/>
      <c r="AC361" s="28"/>
      <c r="AD361" s="74"/>
      <c r="AE361" s="36"/>
      <c r="AF361" s="28"/>
      <c r="AG361" s="28"/>
      <c r="AH361" s="28"/>
      <c r="AI361" s="28"/>
      <c r="AJ361" s="28"/>
      <c r="AK361" s="28"/>
      <c r="AL361" s="18"/>
      <c r="AM361" s="18"/>
      <c r="AN361" s="18"/>
      <c r="AO361" s="227"/>
      <c r="AP361" s="212"/>
      <c r="AQ361" s="212"/>
      <c r="AR361" s="212"/>
      <c r="AS361" s="84"/>
      <c r="AT361" s="84"/>
      <c r="AU361" s="85"/>
      <c r="AV361" s="94"/>
      <c r="AW361" s="94"/>
      <c r="AX361" s="94"/>
      <c r="AY361" s="94"/>
      <c r="AZ361" s="94"/>
      <c r="BA361" s="94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</row>
    <row r="362" ht="12.75" customHeight="1">
      <c r="A362" s="18"/>
      <c r="B362" s="18"/>
      <c r="C362" s="1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9"/>
      <c r="R362" s="28"/>
      <c r="S362" s="28"/>
      <c r="T362" s="28"/>
      <c r="U362" s="28"/>
      <c r="V362" s="70"/>
      <c r="W362" s="70"/>
      <c r="X362" s="149"/>
      <c r="Y362" s="28"/>
      <c r="Z362" s="28"/>
      <c r="AA362" s="77"/>
      <c r="AB362" s="77"/>
      <c r="AC362" s="28"/>
      <c r="AD362" s="74"/>
      <c r="AE362" s="36"/>
      <c r="AF362" s="28"/>
      <c r="AG362" s="28"/>
      <c r="AH362" s="28"/>
      <c r="AI362" s="28"/>
      <c r="AJ362" s="28"/>
      <c r="AK362" s="28"/>
      <c r="AL362" s="18"/>
      <c r="AM362" s="18"/>
      <c r="AN362" s="18"/>
      <c r="AO362" s="227"/>
      <c r="AP362" s="212"/>
      <c r="AQ362" s="212"/>
      <c r="AR362" s="212"/>
      <c r="AS362" s="84"/>
      <c r="AT362" s="84"/>
      <c r="AU362" s="85"/>
      <c r="AV362" s="94"/>
      <c r="AW362" s="94"/>
      <c r="AX362" s="94"/>
      <c r="AY362" s="94"/>
      <c r="AZ362" s="94"/>
      <c r="BA362" s="94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</row>
    <row r="363" ht="12.75" customHeight="1">
      <c r="A363" s="18"/>
      <c r="B363" s="18"/>
      <c r="C363" s="1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9"/>
      <c r="R363" s="28"/>
      <c r="S363" s="28"/>
      <c r="T363" s="28"/>
      <c r="U363" s="28"/>
      <c r="V363" s="70"/>
      <c r="W363" s="70"/>
      <c r="X363" s="149"/>
      <c r="Y363" s="28"/>
      <c r="Z363" s="28"/>
      <c r="AA363" s="77"/>
      <c r="AB363" s="77"/>
      <c r="AC363" s="28"/>
      <c r="AD363" s="74"/>
      <c r="AE363" s="36"/>
      <c r="AF363" s="28"/>
      <c r="AG363" s="28"/>
      <c r="AH363" s="28"/>
      <c r="AI363" s="28"/>
      <c r="AJ363" s="28"/>
      <c r="AK363" s="28"/>
      <c r="AL363" s="18"/>
      <c r="AM363" s="18"/>
      <c r="AN363" s="18"/>
      <c r="AO363" s="227"/>
      <c r="AP363" s="212"/>
      <c r="AQ363" s="212"/>
      <c r="AR363" s="212"/>
      <c r="AS363" s="84"/>
      <c r="AT363" s="84"/>
      <c r="AU363" s="85"/>
      <c r="AV363" s="94"/>
      <c r="AW363" s="94"/>
      <c r="AX363" s="94"/>
      <c r="AY363" s="94"/>
      <c r="AZ363" s="94"/>
      <c r="BA363" s="94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</row>
    <row r="364" ht="12.75" customHeight="1">
      <c r="A364" s="18"/>
      <c r="B364" s="18"/>
      <c r="C364" s="1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9"/>
      <c r="R364" s="28"/>
      <c r="S364" s="28"/>
      <c r="T364" s="28"/>
      <c r="U364" s="28"/>
      <c r="V364" s="70"/>
      <c r="W364" s="70"/>
      <c r="X364" s="149"/>
      <c r="Y364" s="28"/>
      <c r="Z364" s="28"/>
      <c r="AA364" s="77"/>
      <c r="AB364" s="77"/>
      <c r="AC364" s="28"/>
      <c r="AD364" s="74"/>
      <c r="AE364" s="36"/>
      <c r="AF364" s="28"/>
      <c r="AG364" s="28"/>
      <c r="AH364" s="28"/>
      <c r="AI364" s="28"/>
      <c r="AJ364" s="28"/>
      <c r="AK364" s="28"/>
      <c r="AL364" s="18"/>
      <c r="AM364" s="18"/>
      <c r="AN364" s="18"/>
      <c r="AO364" s="227"/>
      <c r="AP364" s="212"/>
      <c r="AQ364" s="212"/>
      <c r="AR364" s="212"/>
      <c r="AS364" s="84"/>
      <c r="AT364" s="84"/>
      <c r="AU364" s="85"/>
      <c r="AV364" s="94"/>
      <c r="AW364" s="94"/>
      <c r="AX364" s="94"/>
      <c r="AY364" s="94"/>
      <c r="AZ364" s="94"/>
      <c r="BA364" s="94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</row>
    <row r="365" ht="12.75" customHeight="1">
      <c r="A365" s="18"/>
      <c r="B365" s="18"/>
      <c r="C365" s="1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9"/>
      <c r="R365" s="28"/>
      <c r="S365" s="28"/>
      <c r="T365" s="28"/>
      <c r="U365" s="28"/>
      <c r="V365" s="70"/>
      <c r="W365" s="70"/>
      <c r="X365" s="149"/>
      <c r="Y365" s="28"/>
      <c r="Z365" s="28"/>
      <c r="AA365" s="77"/>
      <c r="AB365" s="77"/>
      <c r="AC365" s="28"/>
      <c r="AD365" s="74"/>
      <c r="AE365" s="36"/>
      <c r="AF365" s="28"/>
      <c r="AG365" s="28"/>
      <c r="AH365" s="28"/>
      <c r="AI365" s="28"/>
      <c r="AJ365" s="28"/>
      <c r="AK365" s="28"/>
      <c r="AL365" s="18"/>
      <c r="AM365" s="18"/>
      <c r="AN365" s="18"/>
      <c r="AO365" s="227"/>
      <c r="AP365" s="212"/>
      <c r="AQ365" s="212"/>
      <c r="AR365" s="212"/>
      <c r="AS365" s="84"/>
      <c r="AT365" s="84"/>
      <c r="AU365" s="85"/>
      <c r="AV365" s="94"/>
      <c r="AW365" s="94"/>
      <c r="AX365" s="94"/>
      <c r="AY365" s="94"/>
      <c r="AZ365" s="94"/>
      <c r="BA365" s="94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</row>
    <row r="366" ht="12.75" customHeight="1">
      <c r="A366" s="18"/>
      <c r="B366" s="18"/>
      <c r="C366" s="1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9"/>
      <c r="R366" s="28"/>
      <c r="S366" s="28"/>
      <c r="T366" s="28"/>
      <c r="U366" s="28"/>
      <c r="V366" s="70"/>
      <c r="W366" s="70"/>
      <c r="X366" s="149"/>
      <c r="Y366" s="28"/>
      <c r="Z366" s="28"/>
      <c r="AA366" s="77"/>
      <c r="AB366" s="77"/>
      <c r="AC366" s="28"/>
      <c r="AD366" s="74"/>
      <c r="AE366" s="36"/>
      <c r="AF366" s="28"/>
      <c r="AG366" s="28"/>
      <c r="AH366" s="28"/>
      <c r="AI366" s="28"/>
      <c r="AJ366" s="28"/>
      <c r="AK366" s="28"/>
      <c r="AL366" s="18"/>
      <c r="AM366" s="18"/>
      <c r="AN366" s="18"/>
      <c r="AO366" s="227"/>
      <c r="AP366" s="212"/>
      <c r="AQ366" s="212"/>
      <c r="AR366" s="212"/>
      <c r="AS366" s="84"/>
      <c r="AT366" s="84"/>
      <c r="AU366" s="85"/>
      <c r="AV366" s="94"/>
      <c r="AW366" s="94"/>
      <c r="AX366" s="94"/>
      <c r="AY366" s="94"/>
      <c r="AZ366" s="94"/>
      <c r="BA366" s="94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</row>
    <row r="367" ht="12.75" customHeight="1">
      <c r="A367" s="18"/>
      <c r="B367" s="18"/>
      <c r="C367" s="1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9"/>
      <c r="R367" s="28"/>
      <c r="S367" s="28"/>
      <c r="T367" s="28"/>
      <c r="U367" s="28"/>
      <c r="V367" s="70"/>
      <c r="W367" s="70"/>
      <c r="X367" s="149"/>
      <c r="Y367" s="28"/>
      <c r="Z367" s="28"/>
      <c r="AA367" s="77"/>
      <c r="AB367" s="77"/>
      <c r="AC367" s="28"/>
      <c r="AD367" s="74"/>
      <c r="AE367" s="36"/>
      <c r="AF367" s="28"/>
      <c r="AG367" s="28"/>
      <c r="AH367" s="28"/>
      <c r="AI367" s="28"/>
      <c r="AJ367" s="28"/>
      <c r="AK367" s="28"/>
      <c r="AL367" s="18"/>
      <c r="AM367" s="18"/>
      <c r="AN367" s="18"/>
      <c r="AO367" s="227"/>
      <c r="AP367" s="212"/>
      <c r="AQ367" s="212"/>
      <c r="AR367" s="212"/>
      <c r="AS367" s="84"/>
      <c r="AT367" s="84"/>
      <c r="AU367" s="85"/>
      <c r="AV367" s="94"/>
      <c r="AW367" s="94"/>
      <c r="AX367" s="94"/>
      <c r="AY367" s="94"/>
      <c r="AZ367" s="94"/>
      <c r="BA367" s="94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</row>
    <row r="368" ht="12.75" customHeight="1">
      <c r="A368" s="18"/>
      <c r="B368" s="18"/>
      <c r="C368" s="1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9"/>
      <c r="R368" s="28"/>
      <c r="S368" s="28"/>
      <c r="T368" s="28"/>
      <c r="U368" s="28"/>
      <c r="V368" s="70"/>
      <c r="W368" s="70"/>
      <c r="X368" s="149"/>
      <c r="Y368" s="28"/>
      <c r="Z368" s="28"/>
      <c r="AA368" s="77"/>
      <c r="AB368" s="77"/>
      <c r="AC368" s="28"/>
      <c r="AD368" s="74"/>
      <c r="AE368" s="36"/>
      <c r="AF368" s="28"/>
      <c r="AG368" s="28"/>
      <c r="AH368" s="28"/>
      <c r="AI368" s="28"/>
      <c r="AJ368" s="28"/>
      <c r="AK368" s="28"/>
      <c r="AL368" s="18"/>
      <c r="AM368" s="18"/>
      <c r="AN368" s="18"/>
      <c r="AO368" s="227"/>
      <c r="AP368" s="212"/>
      <c r="AQ368" s="212"/>
      <c r="AR368" s="212"/>
      <c r="AS368" s="84"/>
      <c r="AT368" s="84"/>
      <c r="AU368" s="85"/>
      <c r="AV368" s="94"/>
      <c r="AW368" s="94"/>
      <c r="AX368" s="94"/>
      <c r="AY368" s="94"/>
      <c r="AZ368" s="94"/>
      <c r="BA368" s="94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</row>
    <row r="369" ht="12.75" customHeight="1">
      <c r="A369" s="18"/>
      <c r="B369" s="18"/>
      <c r="C369" s="1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9"/>
      <c r="R369" s="28"/>
      <c r="S369" s="28"/>
      <c r="T369" s="28"/>
      <c r="U369" s="28"/>
      <c r="V369" s="70"/>
      <c r="W369" s="70"/>
      <c r="X369" s="149"/>
      <c r="Y369" s="28"/>
      <c r="Z369" s="28"/>
      <c r="AA369" s="77"/>
      <c r="AB369" s="77"/>
      <c r="AC369" s="28"/>
      <c r="AD369" s="74"/>
      <c r="AE369" s="36"/>
      <c r="AF369" s="28"/>
      <c r="AG369" s="28"/>
      <c r="AH369" s="28"/>
      <c r="AI369" s="28"/>
      <c r="AJ369" s="28"/>
      <c r="AK369" s="28"/>
      <c r="AL369" s="18"/>
      <c r="AM369" s="18"/>
      <c r="AN369" s="18"/>
      <c r="AO369" s="227"/>
      <c r="AP369" s="212"/>
      <c r="AQ369" s="212"/>
      <c r="AR369" s="212"/>
      <c r="AS369" s="84"/>
      <c r="AT369" s="84"/>
      <c r="AU369" s="85"/>
      <c r="AV369" s="94"/>
      <c r="AW369" s="94"/>
      <c r="AX369" s="94"/>
      <c r="AY369" s="94"/>
      <c r="AZ369" s="94"/>
      <c r="BA369" s="94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</row>
    <row r="370" ht="12.75" customHeight="1">
      <c r="A370" s="18"/>
      <c r="B370" s="18"/>
      <c r="C370" s="1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9"/>
      <c r="R370" s="28"/>
      <c r="S370" s="28"/>
      <c r="T370" s="28"/>
      <c r="U370" s="28"/>
      <c r="V370" s="70"/>
      <c r="W370" s="70"/>
      <c r="X370" s="149"/>
      <c r="Y370" s="28"/>
      <c r="Z370" s="28"/>
      <c r="AA370" s="77"/>
      <c r="AB370" s="77"/>
      <c r="AC370" s="28"/>
      <c r="AD370" s="74"/>
      <c r="AE370" s="36"/>
      <c r="AF370" s="28"/>
      <c r="AG370" s="28"/>
      <c r="AH370" s="28"/>
      <c r="AI370" s="28"/>
      <c r="AJ370" s="28"/>
      <c r="AK370" s="28"/>
      <c r="AL370" s="18"/>
      <c r="AM370" s="18"/>
      <c r="AN370" s="18"/>
      <c r="AO370" s="227"/>
      <c r="AP370" s="212"/>
      <c r="AQ370" s="212"/>
      <c r="AR370" s="212"/>
      <c r="AS370" s="84"/>
      <c r="AT370" s="84"/>
      <c r="AU370" s="85"/>
      <c r="AV370" s="94"/>
      <c r="AW370" s="94"/>
      <c r="AX370" s="94"/>
      <c r="AY370" s="94"/>
      <c r="AZ370" s="94"/>
      <c r="BA370" s="94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</row>
    <row r="371" ht="12.75" customHeight="1">
      <c r="A371" s="18"/>
      <c r="B371" s="18"/>
      <c r="C371" s="1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9"/>
      <c r="R371" s="28"/>
      <c r="S371" s="28"/>
      <c r="T371" s="28"/>
      <c r="U371" s="28"/>
      <c r="V371" s="70"/>
      <c r="W371" s="70"/>
      <c r="X371" s="149"/>
      <c r="Y371" s="28"/>
      <c r="Z371" s="28"/>
      <c r="AA371" s="77"/>
      <c r="AB371" s="77"/>
      <c r="AC371" s="28"/>
      <c r="AD371" s="74"/>
      <c r="AE371" s="36"/>
      <c r="AF371" s="28"/>
      <c r="AG371" s="28"/>
      <c r="AH371" s="28"/>
      <c r="AI371" s="28"/>
      <c r="AJ371" s="28"/>
      <c r="AK371" s="28"/>
      <c r="AL371" s="18"/>
      <c r="AM371" s="18"/>
      <c r="AN371" s="18"/>
      <c r="AO371" s="227"/>
      <c r="AP371" s="212"/>
      <c r="AQ371" s="212"/>
      <c r="AR371" s="212"/>
      <c r="AS371" s="84"/>
      <c r="AT371" s="84"/>
      <c r="AU371" s="85"/>
      <c r="AV371" s="94"/>
      <c r="AW371" s="94"/>
      <c r="AX371" s="94"/>
      <c r="AY371" s="94"/>
      <c r="AZ371" s="94"/>
      <c r="BA371" s="94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</row>
    <row r="372" ht="12.75" customHeight="1">
      <c r="A372" s="18"/>
      <c r="B372" s="18"/>
      <c r="C372" s="1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9"/>
      <c r="R372" s="28"/>
      <c r="S372" s="28"/>
      <c r="T372" s="28"/>
      <c r="U372" s="28"/>
      <c r="V372" s="70"/>
      <c r="W372" s="70"/>
      <c r="X372" s="149"/>
      <c r="Y372" s="28"/>
      <c r="Z372" s="28"/>
      <c r="AA372" s="77"/>
      <c r="AB372" s="77"/>
      <c r="AC372" s="28"/>
      <c r="AD372" s="74"/>
      <c r="AE372" s="36"/>
      <c r="AF372" s="28"/>
      <c r="AG372" s="28"/>
      <c r="AH372" s="28"/>
      <c r="AI372" s="28"/>
      <c r="AJ372" s="28"/>
      <c r="AK372" s="28"/>
      <c r="AL372" s="18"/>
      <c r="AM372" s="18"/>
      <c r="AN372" s="18"/>
      <c r="AO372" s="227"/>
      <c r="AP372" s="212"/>
      <c r="AQ372" s="212"/>
      <c r="AR372" s="212"/>
      <c r="AS372" s="84"/>
      <c r="AT372" s="84"/>
      <c r="AU372" s="85"/>
      <c r="AV372" s="94"/>
      <c r="AW372" s="94"/>
      <c r="AX372" s="94"/>
      <c r="AY372" s="94"/>
      <c r="AZ372" s="94"/>
      <c r="BA372" s="94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</row>
    <row r="373" ht="12.75" customHeight="1">
      <c r="A373" s="18"/>
      <c r="B373" s="18"/>
      <c r="C373" s="1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9"/>
      <c r="R373" s="28"/>
      <c r="S373" s="28"/>
      <c r="T373" s="28"/>
      <c r="U373" s="28"/>
      <c r="V373" s="70"/>
      <c r="W373" s="70"/>
      <c r="X373" s="149"/>
      <c r="Y373" s="28"/>
      <c r="Z373" s="28"/>
      <c r="AA373" s="77"/>
      <c r="AB373" s="77"/>
      <c r="AC373" s="28"/>
      <c r="AD373" s="74"/>
      <c r="AE373" s="36"/>
      <c r="AF373" s="28"/>
      <c r="AG373" s="28"/>
      <c r="AH373" s="28"/>
      <c r="AI373" s="28"/>
      <c r="AJ373" s="28"/>
      <c r="AK373" s="28"/>
      <c r="AL373" s="18"/>
      <c r="AM373" s="18"/>
      <c r="AN373" s="18"/>
      <c r="AO373" s="227"/>
      <c r="AP373" s="212"/>
      <c r="AQ373" s="212"/>
      <c r="AR373" s="212"/>
      <c r="AS373" s="84"/>
      <c r="AT373" s="84"/>
      <c r="AU373" s="85"/>
      <c r="AV373" s="94"/>
      <c r="AW373" s="94"/>
      <c r="AX373" s="94"/>
      <c r="AY373" s="94"/>
      <c r="AZ373" s="94"/>
      <c r="BA373" s="94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</row>
    <row r="374" ht="12.75" customHeight="1">
      <c r="A374" s="18"/>
      <c r="B374" s="18"/>
      <c r="C374" s="1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9"/>
      <c r="R374" s="28"/>
      <c r="S374" s="28"/>
      <c r="T374" s="28"/>
      <c r="U374" s="28"/>
      <c r="V374" s="70"/>
      <c r="W374" s="70"/>
      <c r="X374" s="149"/>
      <c r="Y374" s="28"/>
      <c r="Z374" s="28"/>
      <c r="AA374" s="77"/>
      <c r="AB374" s="77"/>
      <c r="AC374" s="28"/>
      <c r="AD374" s="74"/>
      <c r="AE374" s="36"/>
      <c r="AF374" s="28"/>
      <c r="AG374" s="28"/>
      <c r="AH374" s="28"/>
      <c r="AI374" s="28"/>
      <c r="AJ374" s="28"/>
      <c r="AK374" s="28"/>
      <c r="AL374" s="18"/>
      <c r="AM374" s="18"/>
      <c r="AN374" s="18"/>
      <c r="AO374" s="227"/>
      <c r="AP374" s="212"/>
      <c r="AQ374" s="212"/>
      <c r="AR374" s="212"/>
      <c r="AS374" s="84"/>
      <c r="AT374" s="84"/>
      <c r="AU374" s="85"/>
      <c r="AV374" s="94"/>
      <c r="AW374" s="94"/>
      <c r="AX374" s="94"/>
      <c r="AY374" s="94"/>
      <c r="AZ374" s="94"/>
      <c r="BA374" s="94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</row>
    <row r="375" ht="12.75" customHeight="1">
      <c r="A375" s="18"/>
      <c r="B375" s="18"/>
      <c r="C375" s="1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9"/>
      <c r="R375" s="28"/>
      <c r="S375" s="28"/>
      <c r="T375" s="28"/>
      <c r="U375" s="28"/>
      <c r="V375" s="70"/>
      <c r="W375" s="70"/>
      <c r="X375" s="149"/>
      <c r="Y375" s="28"/>
      <c r="Z375" s="28"/>
      <c r="AA375" s="77"/>
      <c r="AB375" s="77"/>
      <c r="AC375" s="28"/>
      <c r="AD375" s="74"/>
      <c r="AE375" s="36"/>
      <c r="AF375" s="28"/>
      <c r="AG375" s="28"/>
      <c r="AH375" s="28"/>
      <c r="AI375" s="28"/>
      <c r="AJ375" s="28"/>
      <c r="AK375" s="28"/>
      <c r="AL375" s="18"/>
      <c r="AM375" s="18"/>
      <c r="AN375" s="18"/>
      <c r="AO375" s="227"/>
      <c r="AP375" s="212"/>
      <c r="AQ375" s="212"/>
      <c r="AR375" s="212"/>
      <c r="AS375" s="84"/>
      <c r="AT375" s="84"/>
      <c r="AU375" s="85"/>
      <c r="AV375" s="94"/>
      <c r="AW375" s="94"/>
      <c r="AX375" s="94"/>
      <c r="AY375" s="94"/>
      <c r="AZ375" s="94"/>
      <c r="BA375" s="94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</row>
    <row r="376" ht="12.75" customHeight="1">
      <c r="A376" s="18"/>
      <c r="B376" s="18"/>
      <c r="C376" s="1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9"/>
      <c r="R376" s="28"/>
      <c r="S376" s="28"/>
      <c r="T376" s="28"/>
      <c r="U376" s="28"/>
      <c r="V376" s="70"/>
      <c r="W376" s="70"/>
      <c r="X376" s="149"/>
      <c r="Y376" s="28"/>
      <c r="Z376" s="28"/>
      <c r="AA376" s="77"/>
      <c r="AB376" s="77"/>
      <c r="AC376" s="28"/>
      <c r="AD376" s="74"/>
      <c r="AE376" s="36"/>
      <c r="AF376" s="28"/>
      <c r="AG376" s="28"/>
      <c r="AH376" s="28"/>
      <c r="AI376" s="28"/>
      <c r="AJ376" s="28"/>
      <c r="AK376" s="28"/>
      <c r="AL376" s="18"/>
      <c r="AM376" s="18"/>
      <c r="AN376" s="18"/>
      <c r="AO376" s="227"/>
      <c r="AP376" s="212"/>
      <c r="AQ376" s="212"/>
      <c r="AR376" s="212"/>
      <c r="AS376" s="84"/>
      <c r="AT376" s="84"/>
      <c r="AU376" s="85"/>
      <c r="AV376" s="94"/>
      <c r="AW376" s="94"/>
      <c r="AX376" s="94"/>
      <c r="AY376" s="94"/>
      <c r="AZ376" s="94"/>
      <c r="BA376" s="94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</row>
    <row r="377" ht="12.75" customHeight="1">
      <c r="A377" s="18"/>
      <c r="B377" s="18"/>
      <c r="C377" s="1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9"/>
      <c r="R377" s="28"/>
      <c r="S377" s="28"/>
      <c r="T377" s="28"/>
      <c r="U377" s="28"/>
      <c r="V377" s="70"/>
      <c r="W377" s="70"/>
      <c r="X377" s="149"/>
      <c r="Y377" s="28"/>
      <c r="Z377" s="28"/>
      <c r="AA377" s="77"/>
      <c r="AB377" s="77"/>
      <c r="AC377" s="28"/>
      <c r="AD377" s="74"/>
      <c r="AE377" s="36"/>
      <c r="AF377" s="28"/>
      <c r="AG377" s="28"/>
      <c r="AH377" s="28"/>
      <c r="AI377" s="28"/>
      <c r="AJ377" s="28"/>
      <c r="AK377" s="28"/>
      <c r="AL377" s="18"/>
      <c r="AM377" s="18"/>
      <c r="AN377" s="18"/>
      <c r="AO377" s="227"/>
      <c r="AP377" s="212"/>
      <c r="AQ377" s="212"/>
      <c r="AR377" s="212"/>
      <c r="AS377" s="84"/>
      <c r="AT377" s="84"/>
      <c r="AU377" s="85"/>
      <c r="AV377" s="94"/>
      <c r="AW377" s="94"/>
      <c r="AX377" s="94"/>
      <c r="AY377" s="94"/>
      <c r="AZ377" s="94"/>
      <c r="BA377" s="94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</row>
    <row r="378" ht="12.75" customHeight="1">
      <c r="A378" s="18"/>
      <c r="B378" s="18"/>
      <c r="C378" s="1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9"/>
      <c r="R378" s="28"/>
      <c r="S378" s="28"/>
      <c r="T378" s="28"/>
      <c r="U378" s="28"/>
      <c r="V378" s="70"/>
      <c r="W378" s="70"/>
      <c r="X378" s="149"/>
      <c r="Y378" s="28"/>
      <c r="Z378" s="28"/>
      <c r="AA378" s="77"/>
      <c r="AB378" s="77"/>
      <c r="AC378" s="28"/>
      <c r="AD378" s="74"/>
      <c r="AE378" s="36"/>
      <c r="AF378" s="28"/>
      <c r="AG378" s="28"/>
      <c r="AH378" s="28"/>
      <c r="AI378" s="28"/>
      <c r="AJ378" s="28"/>
      <c r="AK378" s="28"/>
      <c r="AL378" s="18"/>
      <c r="AM378" s="18"/>
      <c r="AN378" s="18"/>
      <c r="AO378" s="227"/>
      <c r="AP378" s="212"/>
      <c r="AQ378" s="212"/>
      <c r="AR378" s="212"/>
      <c r="AS378" s="84"/>
      <c r="AT378" s="84"/>
      <c r="AU378" s="85"/>
      <c r="AV378" s="94"/>
      <c r="AW378" s="94"/>
      <c r="AX378" s="94"/>
      <c r="AY378" s="94"/>
      <c r="AZ378" s="94"/>
      <c r="BA378" s="94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</row>
    <row r="379" ht="12.75" customHeight="1">
      <c r="A379" s="18"/>
      <c r="B379" s="18"/>
      <c r="C379" s="1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9"/>
      <c r="R379" s="28"/>
      <c r="S379" s="28"/>
      <c r="T379" s="28"/>
      <c r="U379" s="28"/>
      <c r="V379" s="70"/>
      <c r="W379" s="70"/>
      <c r="X379" s="149"/>
      <c r="Y379" s="28"/>
      <c r="Z379" s="28"/>
      <c r="AA379" s="77"/>
      <c r="AB379" s="77"/>
      <c r="AC379" s="28"/>
      <c r="AD379" s="74"/>
      <c r="AE379" s="36"/>
      <c r="AF379" s="28"/>
      <c r="AG379" s="28"/>
      <c r="AH379" s="28"/>
      <c r="AI379" s="28"/>
      <c r="AJ379" s="28"/>
      <c r="AK379" s="28"/>
      <c r="AL379" s="18"/>
      <c r="AM379" s="18"/>
      <c r="AN379" s="18"/>
      <c r="AO379" s="227"/>
      <c r="AP379" s="212"/>
      <c r="AQ379" s="212"/>
      <c r="AR379" s="212"/>
      <c r="AS379" s="84"/>
      <c r="AT379" s="84"/>
      <c r="AU379" s="85"/>
      <c r="AV379" s="94"/>
      <c r="AW379" s="94"/>
      <c r="AX379" s="94"/>
      <c r="AY379" s="94"/>
      <c r="AZ379" s="94"/>
      <c r="BA379" s="94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</row>
    <row r="380" ht="12.75" customHeight="1">
      <c r="A380" s="18"/>
      <c r="B380" s="18"/>
      <c r="C380" s="1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9"/>
      <c r="R380" s="28"/>
      <c r="S380" s="28"/>
      <c r="T380" s="28"/>
      <c r="U380" s="28"/>
      <c r="V380" s="70"/>
      <c r="W380" s="70"/>
      <c r="X380" s="149"/>
      <c r="Y380" s="28"/>
      <c r="Z380" s="28"/>
      <c r="AA380" s="77"/>
      <c r="AB380" s="77"/>
      <c r="AC380" s="28"/>
      <c r="AD380" s="74"/>
      <c r="AE380" s="36"/>
      <c r="AF380" s="28"/>
      <c r="AG380" s="28"/>
      <c r="AH380" s="28"/>
      <c r="AI380" s="28"/>
      <c r="AJ380" s="28"/>
      <c r="AK380" s="28"/>
      <c r="AL380" s="18"/>
      <c r="AM380" s="18"/>
      <c r="AN380" s="18"/>
      <c r="AO380" s="227"/>
      <c r="AP380" s="212"/>
      <c r="AQ380" s="212"/>
      <c r="AR380" s="212"/>
      <c r="AS380" s="84"/>
      <c r="AT380" s="84"/>
      <c r="AU380" s="85"/>
      <c r="AV380" s="94"/>
      <c r="AW380" s="94"/>
      <c r="AX380" s="94"/>
      <c r="AY380" s="94"/>
      <c r="AZ380" s="94"/>
      <c r="BA380" s="94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</row>
    <row r="381" ht="12.75" customHeight="1">
      <c r="A381" s="18"/>
      <c r="B381" s="18"/>
      <c r="C381" s="1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9"/>
      <c r="R381" s="28"/>
      <c r="S381" s="28"/>
      <c r="T381" s="28"/>
      <c r="U381" s="28"/>
      <c r="V381" s="70"/>
      <c r="W381" s="70"/>
      <c r="X381" s="149"/>
      <c r="Y381" s="28"/>
      <c r="Z381" s="28"/>
      <c r="AA381" s="77"/>
      <c r="AB381" s="77"/>
      <c r="AC381" s="28"/>
      <c r="AD381" s="74"/>
      <c r="AE381" s="36"/>
      <c r="AF381" s="28"/>
      <c r="AG381" s="28"/>
      <c r="AH381" s="28"/>
      <c r="AI381" s="28"/>
      <c r="AJ381" s="28"/>
      <c r="AK381" s="28"/>
      <c r="AL381" s="18"/>
      <c r="AM381" s="18"/>
      <c r="AN381" s="18"/>
      <c r="AO381" s="227"/>
      <c r="AP381" s="212"/>
      <c r="AQ381" s="212"/>
      <c r="AR381" s="212"/>
      <c r="AS381" s="84"/>
      <c r="AT381" s="84"/>
      <c r="AU381" s="85"/>
      <c r="AV381" s="94"/>
      <c r="AW381" s="94"/>
      <c r="AX381" s="94"/>
      <c r="AY381" s="94"/>
      <c r="AZ381" s="94"/>
      <c r="BA381" s="94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</row>
    <row r="382" ht="12.75" customHeight="1">
      <c r="A382" s="18"/>
      <c r="B382" s="18"/>
      <c r="C382" s="1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9"/>
      <c r="R382" s="28"/>
      <c r="S382" s="28"/>
      <c r="T382" s="28"/>
      <c r="U382" s="28"/>
      <c r="V382" s="70"/>
      <c r="W382" s="70"/>
      <c r="X382" s="149"/>
      <c r="Y382" s="28"/>
      <c r="Z382" s="28"/>
      <c r="AA382" s="77"/>
      <c r="AB382" s="77"/>
      <c r="AC382" s="28"/>
      <c r="AD382" s="74"/>
      <c r="AE382" s="36"/>
      <c r="AF382" s="28"/>
      <c r="AG382" s="28"/>
      <c r="AH382" s="28"/>
      <c r="AI382" s="28"/>
      <c r="AJ382" s="28"/>
      <c r="AK382" s="28"/>
      <c r="AL382" s="18"/>
      <c r="AM382" s="18"/>
      <c r="AN382" s="18"/>
      <c r="AO382" s="227"/>
      <c r="AP382" s="212"/>
      <c r="AQ382" s="212"/>
      <c r="AR382" s="212"/>
      <c r="AS382" s="84"/>
      <c r="AT382" s="84"/>
      <c r="AU382" s="85"/>
      <c r="AV382" s="94"/>
      <c r="AW382" s="94"/>
      <c r="AX382" s="94"/>
      <c r="AY382" s="94"/>
      <c r="AZ382" s="94"/>
      <c r="BA382" s="94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</row>
    <row r="383" ht="12.75" customHeight="1">
      <c r="A383" s="18"/>
      <c r="B383" s="18"/>
      <c r="C383" s="1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9"/>
      <c r="R383" s="28"/>
      <c r="S383" s="28"/>
      <c r="T383" s="28"/>
      <c r="U383" s="28"/>
      <c r="V383" s="70"/>
      <c r="W383" s="70"/>
      <c r="X383" s="149"/>
      <c r="Y383" s="28"/>
      <c r="Z383" s="28"/>
      <c r="AA383" s="77"/>
      <c r="AB383" s="77"/>
      <c r="AC383" s="28"/>
      <c r="AD383" s="74"/>
      <c r="AE383" s="36"/>
      <c r="AF383" s="28"/>
      <c r="AG383" s="28"/>
      <c r="AH383" s="28"/>
      <c r="AI383" s="28"/>
      <c r="AJ383" s="28"/>
      <c r="AK383" s="28"/>
      <c r="AL383" s="18"/>
      <c r="AM383" s="18"/>
      <c r="AN383" s="18"/>
      <c r="AO383" s="227"/>
      <c r="AP383" s="212"/>
      <c r="AQ383" s="212"/>
      <c r="AR383" s="212"/>
      <c r="AS383" s="84"/>
      <c r="AT383" s="84"/>
      <c r="AU383" s="85"/>
      <c r="AV383" s="94"/>
      <c r="AW383" s="94"/>
      <c r="AX383" s="94"/>
      <c r="AY383" s="94"/>
      <c r="AZ383" s="94"/>
      <c r="BA383" s="94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</row>
    <row r="384" ht="12.75" customHeight="1">
      <c r="A384" s="18"/>
      <c r="B384" s="18"/>
      <c r="C384" s="1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9"/>
      <c r="R384" s="28"/>
      <c r="S384" s="28"/>
      <c r="T384" s="28"/>
      <c r="U384" s="28"/>
      <c r="V384" s="70"/>
      <c r="W384" s="70"/>
      <c r="X384" s="149"/>
      <c r="Y384" s="28"/>
      <c r="Z384" s="28"/>
      <c r="AA384" s="77"/>
      <c r="AB384" s="77"/>
      <c r="AC384" s="28"/>
      <c r="AD384" s="74"/>
      <c r="AE384" s="36"/>
      <c r="AF384" s="28"/>
      <c r="AG384" s="28"/>
      <c r="AH384" s="28"/>
      <c r="AI384" s="28"/>
      <c r="AJ384" s="28"/>
      <c r="AK384" s="28"/>
      <c r="AL384" s="18"/>
      <c r="AM384" s="18"/>
      <c r="AN384" s="18"/>
      <c r="AO384" s="227"/>
      <c r="AP384" s="212"/>
      <c r="AQ384" s="212"/>
      <c r="AR384" s="212"/>
      <c r="AS384" s="84"/>
      <c r="AT384" s="84"/>
      <c r="AU384" s="85"/>
      <c r="AV384" s="94"/>
      <c r="AW384" s="94"/>
      <c r="AX384" s="94"/>
      <c r="AY384" s="94"/>
      <c r="AZ384" s="94"/>
      <c r="BA384" s="94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</row>
    <row r="385" ht="12.75" customHeight="1">
      <c r="A385" s="18"/>
      <c r="B385" s="18"/>
      <c r="C385" s="1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9"/>
      <c r="R385" s="28"/>
      <c r="S385" s="28"/>
      <c r="T385" s="28"/>
      <c r="U385" s="28"/>
      <c r="V385" s="70"/>
      <c r="W385" s="70"/>
      <c r="X385" s="149"/>
      <c r="Y385" s="28"/>
      <c r="Z385" s="28"/>
      <c r="AA385" s="77"/>
      <c r="AB385" s="77"/>
      <c r="AC385" s="28"/>
      <c r="AD385" s="74"/>
      <c r="AE385" s="36"/>
      <c r="AF385" s="28"/>
      <c r="AG385" s="28"/>
      <c r="AH385" s="28"/>
      <c r="AI385" s="28"/>
      <c r="AJ385" s="28"/>
      <c r="AK385" s="28"/>
      <c r="AL385" s="18"/>
      <c r="AM385" s="18"/>
      <c r="AN385" s="18"/>
      <c r="AO385" s="227"/>
      <c r="AP385" s="212"/>
      <c r="AQ385" s="212"/>
      <c r="AR385" s="212"/>
      <c r="AS385" s="84"/>
      <c r="AT385" s="84"/>
      <c r="AU385" s="85"/>
      <c r="AV385" s="94"/>
      <c r="AW385" s="94"/>
      <c r="AX385" s="94"/>
      <c r="AY385" s="94"/>
      <c r="AZ385" s="94"/>
      <c r="BA385" s="94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</row>
    <row r="386" ht="12.75" customHeight="1">
      <c r="A386" s="18"/>
      <c r="B386" s="18"/>
      <c r="C386" s="1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9"/>
      <c r="R386" s="28"/>
      <c r="S386" s="28"/>
      <c r="T386" s="28"/>
      <c r="U386" s="28"/>
      <c r="V386" s="70"/>
      <c r="W386" s="70"/>
      <c r="X386" s="149"/>
      <c r="Y386" s="28"/>
      <c r="Z386" s="28"/>
      <c r="AA386" s="77"/>
      <c r="AB386" s="77"/>
      <c r="AC386" s="28"/>
      <c r="AD386" s="74"/>
      <c r="AE386" s="36"/>
      <c r="AF386" s="28"/>
      <c r="AG386" s="28"/>
      <c r="AH386" s="28"/>
      <c r="AI386" s="28"/>
      <c r="AJ386" s="28"/>
      <c r="AK386" s="28"/>
      <c r="AL386" s="18"/>
      <c r="AM386" s="18"/>
      <c r="AN386" s="18"/>
      <c r="AO386" s="227"/>
      <c r="AP386" s="212"/>
      <c r="AQ386" s="212"/>
      <c r="AR386" s="212"/>
      <c r="AS386" s="84"/>
      <c r="AT386" s="84"/>
      <c r="AU386" s="85"/>
      <c r="AV386" s="94"/>
      <c r="AW386" s="94"/>
      <c r="AX386" s="94"/>
      <c r="AY386" s="94"/>
      <c r="AZ386" s="94"/>
      <c r="BA386" s="94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</row>
    <row r="387" ht="12.75" customHeight="1">
      <c r="A387" s="18"/>
      <c r="B387" s="18"/>
      <c r="C387" s="1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9"/>
      <c r="R387" s="28"/>
      <c r="S387" s="28"/>
      <c r="T387" s="28"/>
      <c r="U387" s="28"/>
      <c r="V387" s="70"/>
      <c r="W387" s="70"/>
      <c r="X387" s="149"/>
      <c r="Y387" s="28"/>
      <c r="Z387" s="28"/>
      <c r="AA387" s="77"/>
      <c r="AB387" s="77"/>
      <c r="AC387" s="28"/>
      <c r="AD387" s="74"/>
      <c r="AE387" s="36"/>
      <c r="AF387" s="28"/>
      <c r="AG387" s="28"/>
      <c r="AH387" s="28"/>
      <c r="AI387" s="28"/>
      <c r="AJ387" s="28"/>
      <c r="AK387" s="28"/>
      <c r="AL387" s="18"/>
      <c r="AM387" s="18"/>
      <c r="AN387" s="18"/>
      <c r="AO387" s="227"/>
      <c r="AP387" s="212"/>
      <c r="AQ387" s="212"/>
      <c r="AR387" s="212"/>
      <c r="AS387" s="84"/>
      <c r="AT387" s="84"/>
      <c r="AU387" s="85"/>
      <c r="AV387" s="94"/>
      <c r="AW387" s="94"/>
      <c r="AX387" s="94"/>
      <c r="AY387" s="94"/>
      <c r="AZ387" s="94"/>
      <c r="BA387" s="94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</row>
    <row r="388" ht="12.75" customHeight="1">
      <c r="A388" s="18"/>
      <c r="B388" s="18"/>
      <c r="C388" s="1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9"/>
      <c r="R388" s="28"/>
      <c r="S388" s="28"/>
      <c r="T388" s="28"/>
      <c r="U388" s="28"/>
      <c r="V388" s="70"/>
      <c r="W388" s="70"/>
      <c r="X388" s="149"/>
      <c r="Y388" s="28"/>
      <c r="Z388" s="28"/>
      <c r="AA388" s="77"/>
      <c r="AB388" s="77"/>
      <c r="AC388" s="28"/>
      <c r="AD388" s="74"/>
      <c r="AE388" s="36"/>
      <c r="AF388" s="28"/>
      <c r="AG388" s="28"/>
      <c r="AH388" s="28"/>
      <c r="AI388" s="28"/>
      <c r="AJ388" s="28"/>
      <c r="AK388" s="28"/>
      <c r="AL388" s="18"/>
      <c r="AM388" s="18"/>
      <c r="AN388" s="18"/>
      <c r="AO388" s="227"/>
      <c r="AP388" s="212"/>
      <c r="AQ388" s="212"/>
      <c r="AR388" s="212"/>
      <c r="AS388" s="84"/>
      <c r="AT388" s="84"/>
      <c r="AU388" s="85"/>
      <c r="AV388" s="94"/>
      <c r="AW388" s="94"/>
      <c r="AX388" s="94"/>
      <c r="AY388" s="94"/>
      <c r="AZ388" s="94"/>
      <c r="BA388" s="94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</row>
    <row r="389" ht="12.75" customHeight="1">
      <c r="A389" s="18"/>
      <c r="B389" s="18"/>
      <c r="C389" s="1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9"/>
      <c r="R389" s="28"/>
      <c r="S389" s="28"/>
      <c r="T389" s="28"/>
      <c r="U389" s="28"/>
      <c r="V389" s="70"/>
      <c r="W389" s="70"/>
      <c r="X389" s="149"/>
      <c r="Y389" s="28"/>
      <c r="Z389" s="28"/>
      <c r="AA389" s="77"/>
      <c r="AB389" s="77"/>
      <c r="AC389" s="28"/>
      <c r="AD389" s="74"/>
      <c r="AE389" s="36"/>
      <c r="AF389" s="28"/>
      <c r="AG389" s="28"/>
      <c r="AH389" s="28"/>
      <c r="AI389" s="28"/>
      <c r="AJ389" s="28"/>
      <c r="AK389" s="28"/>
      <c r="AL389" s="18"/>
      <c r="AM389" s="18"/>
      <c r="AN389" s="18"/>
      <c r="AO389" s="227"/>
      <c r="AP389" s="212"/>
      <c r="AQ389" s="212"/>
      <c r="AR389" s="212"/>
      <c r="AS389" s="84"/>
      <c r="AT389" s="84"/>
      <c r="AU389" s="85"/>
      <c r="AV389" s="94"/>
      <c r="AW389" s="94"/>
      <c r="AX389" s="94"/>
      <c r="AY389" s="94"/>
      <c r="AZ389" s="94"/>
      <c r="BA389" s="94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</row>
    <row r="390" ht="12.75" customHeight="1">
      <c r="A390" s="18"/>
      <c r="B390" s="18"/>
      <c r="C390" s="1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9"/>
      <c r="R390" s="28"/>
      <c r="S390" s="28"/>
      <c r="T390" s="28"/>
      <c r="U390" s="28"/>
      <c r="V390" s="70"/>
      <c r="W390" s="70"/>
      <c r="X390" s="149"/>
      <c r="Y390" s="28"/>
      <c r="Z390" s="28"/>
      <c r="AA390" s="77"/>
      <c r="AB390" s="77"/>
      <c r="AC390" s="28"/>
      <c r="AD390" s="74"/>
      <c r="AE390" s="36"/>
      <c r="AF390" s="28"/>
      <c r="AG390" s="28"/>
      <c r="AH390" s="28"/>
      <c r="AI390" s="28"/>
      <c r="AJ390" s="28"/>
      <c r="AK390" s="28"/>
      <c r="AL390" s="18"/>
      <c r="AM390" s="18"/>
      <c r="AN390" s="18"/>
      <c r="AO390" s="227"/>
      <c r="AP390" s="212"/>
      <c r="AQ390" s="212"/>
      <c r="AR390" s="212"/>
      <c r="AS390" s="84"/>
      <c r="AT390" s="84"/>
      <c r="AU390" s="85"/>
      <c r="AV390" s="94"/>
      <c r="AW390" s="94"/>
      <c r="AX390" s="94"/>
      <c r="AY390" s="94"/>
      <c r="AZ390" s="94"/>
      <c r="BA390" s="94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</row>
    <row r="391" ht="12.75" customHeight="1">
      <c r="A391" s="18"/>
      <c r="B391" s="18"/>
      <c r="C391" s="1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9"/>
      <c r="R391" s="28"/>
      <c r="S391" s="28"/>
      <c r="T391" s="28"/>
      <c r="U391" s="28"/>
      <c r="V391" s="70"/>
      <c r="W391" s="70"/>
      <c r="X391" s="149"/>
      <c r="Y391" s="28"/>
      <c r="Z391" s="28"/>
      <c r="AA391" s="77"/>
      <c r="AB391" s="77"/>
      <c r="AC391" s="28"/>
      <c r="AD391" s="74"/>
      <c r="AE391" s="36"/>
      <c r="AF391" s="28"/>
      <c r="AG391" s="28"/>
      <c r="AH391" s="28"/>
      <c r="AI391" s="28"/>
      <c r="AJ391" s="28"/>
      <c r="AK391" s="28"/>
      <c r="AL391" s="18"/>
      <c r="AM391" s="18"/>
      <c r="AN391" s="18"/>
      <c r="AO391" s="227"/>
      <c r="AP391" s="212"/>
      <c r="AQ391" s="212"/>
      <c r="AR391" s="212"/>
      <c r="AS391" s="84"/>
      <c r="AT391" s="84"/>
      <c r="AU391" s="85"/>
      <c r="AV391" s="94"/>
      <c r="AW391" s="94"/>
      <c r="AX391" s="94"/>
      <c r="AY391" s="94"/>
      <c r="AZ391" s="94"/>
      <c r="BA391" s="94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</row>
    <row r="392" ht="12.75" customHeight="1">
      <c r="A392" s="18"/>
      <c r="B392" s="18"/>
      <c r="C392" s="1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9"/>
      <c r="R392" s="28"/>
      <c r="S392" s="28"/>
      <c r="T392" s="28"/>
      <c r="U392" s="28"/>
      <c r="V392" s="70"/>
      <c r="W392" s="70"/>
      <c r="X392" s="149"/>
      <c r="Y392" s="28"/>
      <c r="Z392" s="28"/>
      <c r="AA392" s="77"/>
      <c r="AB392" s="77"/>
      <c r="AC392" s="28"/>
      <c r="AD392" s="74"/>
      <c r="AE392" s="36"/>
      <c r="AF392" s="28"/>
      <c r="AG392" s="28"/>
      <c r="AH392" s="28"/>
      <c r="AI392" s="28"/>
      <c r="AJ392" s="28"/>
      <c r="AK392" s="28"/>
      <c r="AL392" s="18"/>
      <c r="AM392" s="18"/>
      <c r="AN392" s="18"/>
      <c r="AO392" s="227"/>
      <c r="AP392" s="212"/>
      <c r="AQ392" s="212"/>
      <c r="AR392" s="212"/>
      <c r="AS392" s="84"/>
      <c r="AT392" s="84"/>
      <c r="AU392" s="85"/>
      <c r="AV392" s="94"/>
      <c r="AW392" s="94"/>
      <c r="AX392" s="94"/>
      <c r="AY392" s="94"/>
      <c r="AZ392" s="94"/>
      <c r="BA392" s="94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</row>
    <row r="393" ht="12.75" customHeight="1">
      <c r="A393" s="18"/>
      <c r="B393" s="18"/>
      <c r="C393" s="1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9"/>
      <c r="R393" s="28"/>
      <c r="S393" s="28"/>
      <c r="T393" s="28"/>
      <c r="U393" s="28"/>
      <c r="V393" s="70"/>
      <c r="W393" s="70"/>
      <c r="X393" s="149"/>
      <c r="Y393" s="28"/>
      <c r="Z393" s="28"/>
      <c r="AA393" s="77"/>
      <c r="AB393" s="77"/>
      <c r="AC393" s="28"/>
      <c r="AD393" s="74"/>
      <c r="AE393" s="36"/>
      <c r="AF393" s="28"/>
      <c r="AG393" s="28"/>
      <c r="AH393" s="28"/>
      <c r="AI393" s="28"/>
      <c r="AJ393" s="28"/>
      <c r="AK393" s="28"/>
      <c r="AL393" s="18"/>
      <c r="AM393" s="18"/>
      <c r="AN393" s="18"/>
      <c r="AO393" s="227"/>
      <c r="AP393" s="212"/>
      <c r="AQ393" s="212"/>
      <c r="AR393" s="212"/>
      <c r="AS393" s="84"/>
      <c r="AT393" s="84"/>
      <c r="AU393" s="85"/>
      <c r="AV393" s="94"/>
      <c r="AW393" s="94"/>
      <c r="AX393" s="94"/>
      <c r="AY393" s="94"/>
      <c r="AZ393" s="94"/>
      <c r="BA393" s="94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</row>
    <row r="394" ht="12.75" customHeight="1">
      <c r="A394" s="18"/>
      <c r="B394" s="18"/>
      <c r="C394" s="1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9"/>
      <c r="R394" s="28"/>
      <c r="S394" s="28"/>
      <c r="T394" s="28"/>
      <c r="U394" s="28"/>
      <c r="V394" s="70"/>
      <c r="W394" s="70"/>
      <c r="X394" s="149"/>
      <c r="Y394" s="28"/>
      <c r="Z394" s="28"/>
      <c r="AA394" s="77"/>
      <c r="AB394" s="77"/>
      <c r="AC394" s="28"/>
      <c r="AD394" s="74"/>
      <c r="AE394" s="36"/>
      <c r="AF394" s="28"/>
      <c r="AG394" s="28"/>
      <c r="AH394" s="28"/>
      <c r="AI394" s="28"/>
      <c r="AJ394" s="28"/>
      <c r="AK394" s="28"/>
      <c r="AL394" s="18"/>
      <c r="AM394" s="18"/>
      <c r="AN394" s="18"/>
      <c r="AO394" s="227"/>
      <c r="AP394" s="212"/>
      <c r="AQ394" s="212"/>
      <c r="AR394" s="212"/>
      <c r="AS394" s="84"/>
      <c r="AT394" s="84"/>
      <c r="AU394" s="85"/>
      <c r="AV394" s="94"/>
      <c r="AW394" s="94"/>
      <c r="AX394" s="94"/>
      <c r="AY394" s="94"/>
      <c r="AZ394" s="94"/>
      <c r="BA394" s="94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</row>
    <row r="395" ht="12.75" customHeight="1">
      <c r="A395" s="18"/>
      <c r="B395" s="18"/>
      <c r="C395" s="1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9"/>
      <c r="R395" s="28"/>
      <c r="S395" s="28"/>
      <c r="T395" s="28"/>
      <c r="U395" s="28"/>
      <c r="V395" s="70"/>
      <c r="W395" s="70"/>
      <c r="X395" s="149"/>
      <c r="Y395" s="28"/>
      <c r="Z395" s="28"/>
      <c r="AA395" s="77"/>
      <c r="AB395" s="77"/>
      <c r="AC395" s="28"/>
      <c r="AD395" s="74"/>
      <c r="AE395" s="36"/>
      <c r="AF395" s="28"/>
      <c r="AG395" s="28"/>
      <c r="AH395" s="28"/>
      <c r="AI395" s="28"/>
      <c r="AJ395" s="28"/>
      <c r="AK395" s="28"/>
      <c r="AL395" s="18"/>
      <c r="AM395" s="18"/>
      <c r="AN395" s="18"/>
      <c r="AO395" s="227"/>
      <c r="AP395" s="212"/>
      <c r="AQ395" s="212"/>
      <c r="AR395" s="212"/>
      <c r="AS395" s="84"/>
      <c r="AT395" s="84"/>
      <c r="AU395" s="85"/>
      <c r="AV395" s="94"/>
      <c r="AW395" s="94"/>
      <c r="AX395" s="94"/>
      <c r="AY395" s="94"/>
      <c r="AZ395" s="94"/>
      <c r="BA395" s="94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</row>
    <row r="396" ht="12.75" customHeight="1">
      <c r="A396" s="18"/>
      <c r="B396" s="18"/>
      <c r="C396" s="1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9"/>
      <c r="R396" s="28"/>
      <c r="S396" s="28"/>
      <c r="T396" s="28"/>
      <c r="U396" s="28"/>
      <c r="V396" s="70"/>
      <c r="W396" s="70"/>
      <c r="X396" s="149"/>
      <c r="Y396" s="28"/>
      <c r="Z396" s="28"/>
      <c r="AA396" s="77"/>
      <c r="AB396" s="77"/>
      <c r="AC396" s="28"/>
      <c r="AD396" s="74"/>
      <c r="AE396" s="36"/>
      <c r="AF396" s="28"/>
      <c r="AG396" s="28"/>
      <c r="AH396" s="28"/>
      <c r="AI396" s="28"/>
      <c r="AJ396" s="28"/>
      <c r="AK396" s="28"/>
      <c r="AL396" s="18"/>
      <c r="AM396" s="18"/>
      <c r="AN396" s="18"/>
      <c r="AO396" s="227"/>
      <c r="AP396" s="212"/>
      <c r="AQ396" s="212"/>
      <c r="AR396" s="212"/>
      <c r="AS396" s="84"/>
      <c r="AT396" s="84"/>
      <c r="AU396" s="85"/>
      <c r="AV396" s="94"/>
      <c r="AW396" s="94"/>
      <c r="AX396" s="94"/>
      <c r="AY396" s="94"/>
      <c r="AZ396" s="94"/>
      <c r="BA396" s="94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</row>
    <row r="397" ht="12.75" customHeight="1">
      <c r="A397" s="18"/>
      <c r="B397" s="18"/>
      <c r="C397" s="1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9"/>
      <c r="R397" s="28"/>
      <c r="S397" s="28"/>
      <c r="T397" s="28"/>
      <c r="U397" s="28"/>
      <c r="V397" s="70"/>
      <c r="W397" s="70"/>
      <c r="X397" s="149"/>
      <c r="Y397" s="28"/>
      <c r="Z397" s="28"/>
      <c r="AA397" s="77"/>
      <c r="AB397" s="77"/>
      <c r="AC397" s="28"/>
      <c r="AD397" s="74"/>
      <c r="AE397" s="36"/>
      <c r="AF397" s="28"/>
      <c r="AG397" s="28"/>
      <c r="AH397" s="28"/>
      <c r="AI397" s="28"/>
      <c r="AJ397" s="28"/>
      <c r="AK397" s="28"/>
      <c r="AL397" s="18"/>
      <c r="AM397" s="18"/>
      <c r="AN397" s="18"/>
      <c r="AO397" s="227"/>
      <c r="AP397" s="212"/>
      <c r="AQ397" s="212"/>
      <c r="AR397" s="212"/>
      <c r="AS397" s="84"/>
      <c r="AT397" s="84"/>
      <c r="AU397" s="85"/>
      <c r="AV397" s="94"/>
      <c r="AW397" s="94"/>
      <c r="AX397" s="94"/>
      <c r="AY397" s="94"/>
      <c r="AZ397" s="94"/>
      <c r="BA397" s="94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</row>
    <row r="398" ht="12.75" customHeight="1">
      <c r="A398" s="18"/>
      <c r="B398" s="18"/>
      <c r="C398" s="1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9"/>
      <c r="R398" s="28"/>
      <c r="S398" s="28"/>
      <c r="T398" s="28"/>
      <c r="U398" s="28"/>
      <c r="V398" s="70"/>
      <c r="W398" s="70"/>
      <c r="X398" s="149"/>
      <c r="Y398" s="28"/>
      <c r="Z398" s="28"/>
      <c r="AA398" s="77"/>
      <c r="AB398" s="77"/>
      <c r="AC398" s="28"/>
      <c r="AD398" s="74"/>
      <c r="AE398" s="36"/>
      <c r="AF398" s="28"/>
      <c r="AG398" s="28"/>
      <c r="AH398" s="28"/>
      <c r="AI398" s="28"/>
      <c r="AJ398" s="28"/>
      <c r="AK398" s="28"/>
      <c r="AL398" s="18"/>
      <c r="AM398" s="18"/>
      <c r="AN398" s="18"/>
      <c r="AO398" s="227"/>
      <c r="AP398" s="212"/>
      <c r="AQ398" s="212"/>
      <c r="AR398" s="212"/>
      <c r="AS398" s="84"/>
      <c r="AT398" s="84"/>
      <c r="AU398" s="85"/>
      <c r="AV398" s="94"/>
      <c r="AW398" s="94"/>
      <c r="AX398" s="94"/>
      <c r="AY398" s="94"/>
      <c r="AZ398" s="94"/>
      <c r="BA398" s="94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</row>
    <row r="399" ht="12.75" customHeight="1">
      <c r="A399" s="18"/>
      <c r="B399" s="18"/>
      <c r="C399" s="1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9"/>
      <c r="R399" s="28"/>
      <c r="S399" s="28"/>
      <c r="T399" s="28"/>
      <c r="U399" s="28"/>
      <c r="V399" s="70"/>
      <c r="W399" s="70"/>
      <c r="X399" s="149"/>
      <c r="Y399" s="28"/>
      <c r="Z399" s="28"/>
      <c r="AA399" s="77"/>
      <c r="AB399" s="77"/>
      <c r="AC399" s="28"/>
      <c r="AD399" s="74"/>
      <c r="AE399" s="36"/>
      <c r="AF399" s="28"/>
      <c r="AG399" s="28"/>
      <c r="AH399" s="28"/>
      <c r="AI399" s="28"/>
      <c r="AJ399" s="28"/>
      <c r="AK399" s="28"/>
      <c r="AL399" s="18"/>
      <c r="AM399" s="18"/>
      <c r="AN399" s="18"/>
      <c r="AO399" s="227"/>
      <c r="AP399" s="212"/>
      <c r="AQ399" s="212"/>
      <c r="AR399" s="212"/>
      <c r="AS399" s="84"/>
      <c r="AT399" s="84"/>
      <c r="AU399" s="85"/>
      <c r="AV399" s="94"/>
      <c r="AW399" s="94"/>
      <c r="AX399" s="94"/>
      <c r="AY399" s="94"/>
      <c r="AZ399" s="94"/>
      <c r="BA399" s="94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</row>
    <row r="400" ht="12.75" customHeight="1">
      <c r="A400" s="18"/>
      <c r="B400" s="18"/>
      <c r="C400" s="1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9"/>
      <c r="R400" s="28"/>
      <c r="S400" s="28"/>
      <c r="T400" s="28"/>
      <c r="U400" s="28"/>
      <c r="V400" s="70"/>
      <c r="W400" s="70"/>
      <c r="X400" s="149"/>
      <c r="Y400" s="28"/>
      <c r="Z400" s="28"/>
      <c r="AA400" s="77"/>
      <c r="AB400" s="77"/>
      <c r="AC400" s="28"/>
      <c r="AD400" s="74"/>
      <c r="AE400" s="36"/>
      <c r="AF400" s="28"/>
      <c r="AG400" s="28"/>
      <c r="AH400" s="28"/>
      <c r="AI400" s="28"/>
      <c r="AJ400" s="28"/>
      <c r="AK400" s="28"/>
      <c r="AL400" s="18"/>
      <c r="AM400" s="18"/>
      <c r="AN400" s="18"/>
      <c r="AO400" s="227"/>
      <c r="AP400" s="212"/>
      <c r="AQ400" s="212"/>
      <c r="AR400" s="212"/>
      <c r="AS400" s="84"/>
      <c r="AT400" s="84"/>
      <c r="AU400" s="85"/>
      <c r="AV400" s="94"/>
      <c r="AW400" s="94"/>
      <c r="AX400" s="94"/>
      <c r="AY400" s="94"/>
      <c r="AZ400" s="94"/>
      <c r="BA400" s="94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</row>
    <row r="401" ht="12.75" customHeight="1">
      <c r="A401" s="18"/>
      <c r="B401" s="18"/>
      <c r="C401" s="1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9"/>
      <c r="R401" s="28"/>
      <c r="S401" s="28"/>
      <c r="T401" s="28"/>
      <c r="U401" s="28"/>
      <c r="V401" s="70"/>
      <c r="W401" s="70"/>
      <c r="X401" s="149"/>
      <c r="Y401" s="28"/>
      <c r="Z401" s="28"/>
      <c r="AA401" s="77"/>
      <c r="AB401" s="77"/>
      <c r="AC401" s="28"/>
      <c r="AD401" s="74"/>
      <c r="AE401" s="36"/>
      <c r="AF401" s="28"/>
      <c r="AG401" s="28"/>
      <c r="AH401" s="28"/>
      <c r="AI401" s="28"/>
      <c r="AJ401" s="28"/>
      <c r="AK401" s="28"/>
      <c r="AL401" s="18"/>
      <c r="AM401" s="18"/>
      <c r="AN401" s="18"/>
      <c r="AO401" s="227"/>
      <c r="AP401" s="212"/>
      <c r="AQ401" s="212"/>
      <c r="AR401" s="212"/>
      <c r="AS401" s="84"/>
      <c r="AT401" s="84"/>
      <c r="AU401" s="85"/>
      <c r="AV401" s="94"/>
      <c r="AW401" s="94"/>
      <c r="AX401" s="94"/>
      <c r="AY401" s="94"/>
      <c r="AZ401" s="94"/>
      <c r="BA401" s="94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</row>
    <row r="402" ht="12.75" customHeight="1">
      <c r="A402" s="18"/>
      <c r="B402" s="18"/>
      <c r="C402" s="1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9"/>
      <c r="R402" s="28"/>
      <c r="S402" s="28"/>
      <c r="T402" s="28"/>
      <c r="U402" s="28"/>
      <c r="V402" s="70"/>
      <c r="W402" s="70"/>
      <c r="X402" s="149"/>
      <c r="Y402" s="28"/>
      <c r="Z402" s="28"/>
      <c r="AA402" s="77"/>
      <c r="AB402" s="77"/>
      <c r="AC402" s="28"/>
      <c r="AD402" s="74"/>
      <c r="AE402" s="36"/>
      <c r="AF402" s="28"/>
      <c r="AG402" s="28"/>
      <c r="AH402" s="28"/>
      <c r="AI402" s="28"/>
      <c r="AJ402" s="28"/>
      <c r="AK402" s="28"/>
      <c r="AL402" s="18"/>
      <c r="AM402" s="18"/>
      <c r="AN402" s="18"/>
      <c r="AO402" s="227"/>
      <c r="AP402" s="212"/>
      <c r="AQ402" s="212"/>
      <c r="AR402" s="212"/>
      <c r="AS402" s="84"/>
      <c r="AT402" s="84"/>
      <c r="AU402" s="85"/>
      <c r="AV402" s="94"/>
      <c r="AW402" s="94"/>
      <c r="AX402" s="94"/>
      <c r="AY402" s="94"/>
      <c r="AZ402" s="94"/>
      <c r="BA402" s="94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</row>
    <row r="403" ht="12.75" customHeight="1">
      <c r="A403" s="18"/>
      <c r="B403" s="18"/>
      <c r="C403" s="1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9"/>
      <c r="R403" s="28"/>
      <c r="S403" s="28"/>
      <c r="T403" s="28"/>
      <c r="U403" s="28"/>
      <c r="V403" s="70"/>
      <c r="W403" s="70"/>
      <c r="X403" s="149"/>
      <c r="Y403" s="28"/>
      <c r="Z403" s="28"/>
      <c r="AA403" s="77"/>
      <c r="AB403" s="77"/>
      <c r="AC403" s="28"/>
      <c r="AD403" s="74"/>
      <c r="AE403" s="36"/>
      <c r="AF403" s="28"/>
      <c r="AG403" s="28"/>
      <c r="AH403" s="28"/>
      <c r="AI403" s="28"/>
      <c r="AJ403" s="28"/>
      <c r="AK403" s="28"/>
      <c r="AL403" s="18"/>
      <c r="AM403" s="18"/>
      <c r="AN403" s="18"/>
      <c r="AO403" s="227"/>
      <c r="AP403" s="212"/>
      <c r="AQ403" s="212"/>
      <c r="AR403" s="212"/>
      <c r="AS403" s="84"/>
      <c r="AT403" s="84"/>
      <c r="AU403" s="85"/>
      <c r="AV403" s="94"/>
      <c r="AW403" s="94"/>
      <c r="AX403" s="94"/>
      <c r="AY403" s="94"/>
      <c r="AZ403" s="94"/>
      <c r="BA403" s="94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</row>
    <row r="404" ht="12.75" customHeight="1">
      <c r="A404" s="18"/>
      <c r="B404" s="18"/>
      <c r="C404" s="1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9"/>
      <c r="R404" s="28"/>
      <c r="S404" s="28"/>
      <c r="T404" s="28"/>
      <c r="U404" s="28"/>
      <c r="V404" s="70"/>
      <c r="W404" s="70"/>
      <c r="X404" s="149"/>
      <c r="Y404" s="28"/>
      <c r="Z404" s="28"/>
      <c r="AA404" s="77"/>
      <c r="AB404" s="77"/>
      <c r="AC404" s="28"/>
      <c r="AD404" s="74"/>
      <c r="AE404" s="36"/>
      <c r="AF404" s="28"/>
      <c r="AG404" s="28"/>
      <c r="AH404" s="28"/>
      <c r="AI404" s="28"/>
      <c r="AJ404" s="28"/>
      <c r="AK404" s="28"/>
      <c r="AL404" s="18"/>
      <c r="AM404" s="18"/>
      <c r="AN404" s="18"/>
      <c r="AO404" s="227"/>
      <c r="AP404" s="212"/>
      <c r="AQ404" s="212"/>
      <c r="AR404" s="212"/>
      <c r="AS404" s="84"/>
      <c r="AT404" s="84"/>
      <c r="AU404" s="85"/>
      <c r="AV404" s="94"/>
      <c r="AW404" s="94"/>
      <c r="AX404" s="94"/>
      <c r="AY404" s="94"/>
      <c r="AZ404" s="94"/>
      <c r="BA404" s="94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</row>
    <row r="405" ht="12.75" customHeight="1">
      <c r="A405" s="18"/>
      <c r="B405" s="18"/>
      <c r="C405" s="1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9"/>
      <c r="R405" s="28"/>
      <c r="S405" s="28"/>
      <c r="T405" s="28"/>
      <c r="U405" s="28"/>
      <c r="V405" s="70"/>
      <c r="W405" s="70"/>
      <c r="X405" s="149"/>
      <c r="Y405" s="28"/>
      <c r="Z405" s="28"/>
      <c r="AA405" s="77"/>
      <c r="AB405" s="77"/>
      <c r="AC405" s="28"/>
      <c r="AD405" s="74"/>
      <c r="AE405" s="36"/>
      <c r="AF405" s="28"/>
      <c r="AG405" s="28"/>
      <c r="AH405" s="28"/>
      <c r="AI405" s="28"/>
      <c r="AJ405" s="28"/>
      <c r="AK405" s="28"/>
      <c r="AL405" s="18"/>
      <c r="AM405" s="18"/>
      <c r="AN405" s="18"/>
      <c r="AO405" s="227"/>
      <c r="AP405" s="212"/>
      <c r="AQ405" s="212"/>
      <c r="AR405" s="212"/>
      <c r="AS405" s="84"/>
      <c r="AT405" s="84"/>
      <c r="AU405" s="85"/>
      <c r="AV405" s="94"/>
      <c r="AW405" s="94"/>
      <c r="AX405" s="94"/>
      <c r="AY405" s="94"/>
      <c r="AZ405" s="94"/>
      <c r="BA405" s="94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</row>
    <row r="406" ht="12.75" customHeight="1">
      <c r="A406" s="18"/>
      <c r="B406" s="18"/>
      <c r="C406" s="1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9"/>
      <c r="R406" s="28"/>
      <c r="S406" s="28"/>
      <c r="T406" s="28"/>
      <c r="U406" s="28"/>
      <c r="V406" s="70"/>
      <c r="W406" s="70"/>
      <c r="X406" s="149"/>
      <c r="Y406" s="28"/>
      <c r="Z406" s="28"/>
      <c r="AA406" s="77"/>
      <c r="AB406" s="77"/>
      <c r="AC406" s="28"/>
      <c r="AD406" s="74"/>
      <c r="AE406" s="36"/>
      <c r="AF406" s="28"/>
      <c r="AG406" s="28"/>
      <c r="AH406" s="28"/>
      <c r="AI406" s="28"/>
      <c r="AJ406" s="28"/>
      <c r="AK406" s="28"/>
      <c r="AL406" s="18"/>
      <c r="AM406" s="18"/>
      <c r="AN406" s="18"/>
      <c r="AO406" s="227"/>
      <c r="AP406" s="212"/>
      <c r="AQ406" s="212"/>
      <c r="AR406" s="212"/>
      <c r="AS406" s="84"/>
      <c r="AT406" s="84"/>
      <c r="AU406" s="85"/>
      <c r="AV406" s="94"/>
      <c r="AW406" s="94"/>
      <c r="AX406" s="94"/>
      <c r="AY406" s="94"/>
      <c r="AZ406" s="94"/>
      <c r="BA406" s="94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</row>
    <row r="407" ht="12.75" customHeight="1">
      <c r="A407" s="18"/>
      <c r="B407" s="18"/>
      <c r="C407" s="1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9"/>
      <c r="R407" s="28"/>
      <c r="S407" s="28"/>
      <c r="T407" s="28"/>
      <c r="U407" s="28"/>
      <c r="V407" s="70"/>
      <c r="W407" s="70"/>
      <c r="X407" s="149"/>
      <c r="Y407" s="28"/>
      <c r="Z407" s="28"/>
      <c r="AA407" s="77"/>
      <c r="AB407" s="77"/>
      <c r="AC407" s="28"/>
      <c r="AD407" s="74"/>
      <c r="AE407" s="36"/>
      <c r="AF407" s="28"/>
      <c r="AG407" s="28"/>
      <c r="AH407" s="28"/>
      <c r="AI407" s="28"/>
      <c r="AJ407" s="28"/>
      <c r="AK407" s="28"/>
      <c r="AL407" s="18"/>
      <c r="AM407" s="18"/>
      <c r="AN407" s="18"/>
      <c r="AO407" s="227"/>
      <c r="AP407" s="212"/>
      <c r="AQ407" s="212"/>
      <c r="AR407" s="212"/>
      <c r="AS407" s="84"/>
      <c r="AT407" s="84"/>
      <c r="AU407" s="85"/>
      <c r="AV407" s="94"/>
      <c r="AW407" s="94"/>
      <c r="AX407" s="94"/>
      <c r="AY407" s="94"/>
      <c r="AZ407" s="94"/>
      <c r="BA407" s="94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</row>
    <row r="408" ht="12.75" customHeight="1">
      <c r="A408" s="18"/>
      <c r="B408" s="18"/>
      <c r="C408" s="1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9"/>
      <c r="R408" s="28"/>
      <c r="S408" s="28"/>
      <c r="T408" s="28"/>
      <c r="U408" s="28"/>
      <c r="V408" s="70"/>
      <c r="W408" s="70"/>
      <c r="X408" s="149"/>
      <c r="Y408" s="28"/>
      <c r="Z408" s="28"/>
      <c r="AA408" s="77"/>
      <c r="AB408" s="77"/>
      <c r="AC408" s="28"/>
      <c r="AD408" s="74"/>
      <c r="AE408" s="36"/>
      <c r="AF408" s="28"/>
      <c r="AG408" s="28"/>
      <c r="AH408" s="28"/>
      <c r="AI408" s="28"/>
      <c r="AJ408" s="28"/>
      <c r="AK408" s="28"/>
      <c r="AL408" s="18"/>
      <c r="AM408" s="18"/>
      <c r="AN408" s="18"/>
      <c r="AO408" s="227"/>
      <c r="AP408" s="212"/>
      <c r="AQ408" s="212"/>
      <c r="AR408" s="212"/>
      <c r="AS408" s="84"/>
      <c r="AT408" s="84"/>
      <c r="AU408" s="85"/>
      <c r="AV408" s="94"/>
      <c r="AW408" s="94"/>
      <c r="AX408" s="94"/>
      <c r="AY408" s="94"/>
      <c r="AZ408" s="94"/>
      <c r="BA408" s="94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</row>
    <row r="409" ht="12.75" customHeight="1">
      <c r="A409" s="18"/>
      <c r="B409" s="18"/>
      <c r="C409" s="1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9"/>
      <c r="R409" s="28"/>
      <c r="S409" s="28"/>
      <c r="T409" s="28"/>
      <c r="U409" s="28"/>
      <c r="V409" s="70"/>
      <c r="W409" s="70"/>
      <c r="X409" s="149"/>
      <c r="Y409" s="28"/>
      <c r="Z409" s="28"/>
      <c r="AA409" s="77"/>
      <c r="AB409" s="77"/>
      <c r="AC409" s="28"/>
      <c r="AD409" s="74"/>
      <c r="AE409" s="36"/>
      <c r="AF409" s="28"/>
      <c r="AG409" s="28"/>
      <c r="AH409" s="28"/>
      <c r="AI409" s="28"/>
      <c r="AJ409" s="28"/>
      <c r="AK409" s="28"/>
      <c r="AL409" s="18"/>
      <c r="AM409" s="18"/>
      <c r="AN409" s="18"/>
      <c r="AO409" s="227"/>
      <c r="AP409" s="212"/>
      <c r="AQ409" s="212"/>
      <c r="AR409" s="212"/>
      <c r="AS409" s="84"/>
      <c r="AT409" s="84"/>
      <c r="AU409" s="85"/>
      <c r="AV409" s="94"/>
      <c r="AW409" s="94"/>
      <c r="AX409" s="94"/>
      <c r="AY409" s="94"/>
      <c r="AZ409" s="94"/>
      <c r="BA409" s="94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</row>
    <row r="410" ht="12.75" customHeight="1">
      <c r="A410" s="18"/>
      <c r="B410" s="18"/>
      <c r="C410" s="1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9"/>
      <c r="R410" s="28"/>
      <c r="S410" s="28"/>
      <c r="T410" s="28"/>
      <c r="U410" s="28"/>
      <c r="V410" s="70"/>
      <c r="W410" s="70"/>
      <c r="X410" s="149"/>
      <c r="Y410" s="28"/>
      <c r="Z410" s="28"/>
      <c r="AA410" s="77"/>
      <c r="AB410" s="77"/>
      <c r="AC410" s="28"/>
      <c r="AD410" s="74"/>
      <c r="AE410" s="36"/>
      <c r="AF410" s="28"/>
      <c r="AG410" s="28"/>
      <c r="AH410" s="28"/>
      <c r="AI410" s="28"/>
      <c r="AJ410" s="28"/>
      <c r="AK410" s="28"/>
      <c r="AL410" s="18"/>
      <c r="AM410" s="18"/>
      <c r="AN410" s="18"/>
      <c r="AO410" s="227"/>
      <c r="AP410" s="212"/>
      <c r="AQ410" s="212"/>
      <c r="AR410" s="212"/>
      <c r="AS410" s="84"/>
      <c r="AT410" s="84"/>
      <c r="AU410" s="85"/>
      <c r="AV410" s="94"/>
      <c r="AW410" s="94"/>
      <c r="AX410" s="94"/>
      <c r="AY410" s="94"/>
      <c r="AZ410" s="94"/>
      <c r="BA410" s="94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</row>
    <row r="411" ht="12.75" customHeight="1">
      <c r="A411" s="18"/>
      <c r="B411" s="18"/>
      <c r="C411" s="1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9"/>
      <c r="R411" s="28"/>
      <c r="S411" s="28"/>
      <c r="T411" s="28"/>
      <c r="U411" s="28"/>
      <c r="V411" s="70"/>
      <c r="W411" s="70"/>
      <c r="X411" s="149"/>
      <c r="Y411" s="28"/>
      <c r="Z411" s="28"/>
      <c r="AA411" s="77"/>
      <c r="AB411" s="77"/>
      <c r="AC411" s="28"/>
      <c r="AD411" s="74"/>
      <c r="AE411" s="36"/>
      <c r="AF411" s="28"/>
      <c r="AG411" s="28"/>
      <c r="AH411" s="28"/>
      <c r="AI411" s="28"/>
      <c r="AJ411" s="28"/>
      <c r="AK411" s="28"/>
      <c r="AL411" s="18"/>
      <c r="AM411" s="18"/>
      <c r="AN411" s="18"/>
      <c r="AO411" s="227"/>
      <c r="AP411" s="212"/>
      <c r="AQ411" s="212"/>
      <c r="AR411" s="212"/>
      <c r="AS411" s="84"/>
      <c r="AT411" s="84"/>
      <c r="AU411" s="85"/>
      <c r="AV411" s="94"/>
      <c r="AW411" s="94"/>
      <c r="AX411" s="94"/>
      <c r="AY411" s="94"/>
      <c r="AZ411" s="94"/>
      <c r="BA411" s="94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</row>
    <row r="412" ht="12.75" customHeight="1">
      <c r="A412" s="18"/>
      <c r="B412" s="18"/>
      <c r="C412" s="1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9"/>
      <c r="R412" s="28"/>
      <c r="S412" s="28"/>
      <c r="T412" s="28"/>
      <c r="U412" s="28"/>
      <c r="V412" s="70"/>
      <c r="W412" s="70"/>
      <c r="X412" s="149"/>
      <c r="Y412" s="28"/>
      <c r="Z412" s="28"/>
      <c r="AA412" s="77"/>
      <c r="AB412" s="77"/>
      <c r="AC412" s="28"/>
      <c r="AD412" s="74"/>
      <c r="AE412" s="36"/>
      <c r="AF412" s="28"/>
      <c r="AG412" s="28"/>
      <c r="AH412" s="28"/>
      <c r="AI412" s="28"/>
      <c r="AJ412" s="28"/>
      <c r="AK412" s="28"/>
      <c r="AL412" s="18"/>
      <c r="AM412" s="18"/>
      <c r="AN412" s="18"/>
      <c r="AO412" s="227"/>
      <c r="AP412" s="212"/>
      <c r="AQ412" s="212"/>
      <c r="AR412" s="212"/>
      <c r="AS412" s="84"/>
      <c r="AT412" s="84"/>
      <c r="AU412" s="85"/>
      <c r="AV412" s="94"/>
      <c r="AW412" s="94"/>
      <c r="AX412" s="94"/>
      <c r="AY412" s="94"/>
      <c r="AZ412" s="94"/>
      <c r="BA412" s="94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</row>
    <row r="413" ht="12.75" customHeight="1">
      <c r="A413" s="18"/>
      <c r="B413" s="18"/>
      <c r="C413" s="1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9"/>
      <c r="R413" s="28"/>
      <c r="S413" s="28"/>
      <c r="T413" s="28"/>
      <c r="U413" s="28"/>
      <c r="V413" s="70"/>
      <c r="W413" s="70"/>
      <c r="X413" s="149"/>
      <c r="Y413" s="28"/>
      <c r="Z413" s="28"/>
      <c r="AA413" s="77"/>
      <c r="AB413" s="77"/>
      <c r="AC413" s="28"/>
      <c r="AD413" s="74"/>
      <c r="AE413" s="36"/>
      <c r="AF413" s="28"/>
      <c r="AG413" s="28"/>
      <c r="AH413" s="28"/>
      <c r="AI413" s="28"/>
      <c r="AJ413" s="28"/>
      <c r="AK413" s="28"/>
      <c r="AL413" s="18"/>
      <c r="AM413" s="18"/>
      <c r="AN413" s="18"/>
      <c r="AO413" s="227"/>
      <c r="AP413" s="212"/>
      <c r="AQ413" s="212"/>
      <c r="AR413" s="212"/>
      <c r="AS413" s="84"/>
      <c r="AT413" s="84"/>
      <c r="AU413" s="85"/>
      <c r="AV413" s="94"/>
      <c r="AW413" s="94"/>
      <c r="AX413" s="94"/>
      <c r="AY413" s="94"/>
      <c r="AZ413" s="94"/>
      <c r="BA413" s="94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</row>
    <row r="414" ht="12.75" customHeight="1">
      <c r="A414" s="18"/>
      <c r="B414" s="18"/>
      <c r="C414" s="1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9"/>
      <c r="R414" s="28"/>
      <c r="S414" s="28"/>
      <c r="T414" s="28"/>
      <c r="U414" s="28"/>
      <c r="V414" s="70"/>
      <c r="W414" s="70"/>
      <c r="X414" s="149"/>
      <c r="Y414" s="28"/>
      <c r="Z414" s="28"/>
      <c r="AA414" s="77"/>
      <c r="AB414" s="77"/>
      <c r="AC414" s="28"/>
      <c r="AD414" s="74"/>
      <c r="AE414" s="36"/>
      <c r="AF414" s="28"/>
      <c r="AG414" s="28"/>
      <c r="AH414" s="28"/>
      <c r="AI414" s="28"/>
      <c r="AJ414" s="28"/>
      <c r="AK414" s="28"/>
      <c r="AL414" s="18"/>
      <c r="AM414" s="18"/>
      <c r="AN414" s="18"/>
      <c r="AO414" s="227"/>
      <c r="AP414" s="212"/>
      <c r="AQ414" s="212"/>
      <c r="AR414" s="212"/>
      <c r="AS414" s="84"/>
      <c r="AT414" s="84"/>
      <c r="AU414" s="85"/>
      <c r="AV414" s="94"/>
      <c r="AW414" s="94"/>
      <c r="AX414" s="94"/>
      <c r="AY414" s="94"/>
      <c r="AZ414" s="94"/>
      <c r="BA414" s="94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</row>
    <row r="415" ht="12.75" customHeight="1">
      <c r="A415" s="18"/>
      <c r="B415" s="18"/>
      <c r="C415" s="1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9"/>
      <c r="R415" s="28"/>
      <c r="S415" s="28"/>
      <c r="T415" s="28"/>
      <c r="U415" s="28"/>
      <c r="V415" s="70"/>
      <c r="W415" s="70"/>
      <c r="X415" s="149"/>
      <c r="Y415" s="28"/>
      <c r="Z415" s="28"/>
      <c r="AA415" s="77"/>
      <c r="AB415" s="77"/>
      <c r="AC415" s="28"/>
      <c r="AD415" s="74"/>
      <c r="AE415" s="36"/>
      <c r="AF415" s="28"/>
      <c r="AG415" s="28"/>
      <c r="AH415" s="28"/>
      <c r="AI415" s="28"/>
      <c r="AJ415" s="28"/>
      <c r="AK415" s="28"/>
      <c r="AL415" s="18"/>
      <c r="AM415" s="18"/>
      <c r="AN415" s="18"/>
      <c r="AO415" s="227"/>
      <c r="AP415" s="212"/>
      <c r="AQ415" s="212"/>
      <c r="AR415" s="212"/>
      <c r="AS415" s="84"/>
      <c r="AT415" s="84"/>
      <c r="AU415" s="85"/>
      <c r="AV415" s="94"/>
      <c r="AW415" s="94"/>
      <c r="AX415" s="94"/>
      <c r="AY415" s="94"/>
      <c r="AZ415" s="94"/>
      <c r="BA415" s="94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</row>
    <row r="416" ht="12.75" customHeight="1">
      <c r="A416" s="18"/>
      <c r="B416" s="18"/>
      <c r="C416" s="1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9"/>
      <c r="R416" s="28"/>
      <c r="S416" s="28"/>
      <c r="T416" s="28"/>
      <c r="U416" s="28"/>
      <c r="V416" s="70"/>
      <c r="W416" s="70"/>
      <c r="X416" s="149"/>
      <c r="Y416" s="28"/>
      <c r="Z416" s="28"/>
      <c r="AA416" s="77"/>
      <c r="AB416" s="77"/>
      <c r="AC416" s="28"/>
      <c r="AD416" s="74"/>
      <c r="AE416" s="36"/>
      <c r="AF416" s="28"/>
      <c r="AG416" s="28"/>
      <c r="AH416" s="28"/>
      <c r="AI416" s="28"/>
      <c r="AJ416" s="28"/>
      <c r="AK416" s="28"/>
      <c r="AL416" s="18"/>
      <c r="AM416" s="18"/>
      <c r="AN416" s="18"/>
      <c r="AO416" s="227"/>
      <c r="AP416" s="212"/>
      <c r="AQ416" s="212"/>
      <c r="AR416" s="212"/>
      <c r="AS416" s="84"/>
      <c r="AT416" s="84"/>
      <c r="AU416" s="85"/>
      <c r="AV416" s="94"/>
      <c r="AW416" s="94"/>
      <c r="AX416" s="94"/>
      <c r="AY416" s="94"/>
      <c r="AZ416" s="94"/>
      <c r="BA416" s="94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</row>
    <row r="417" ht="12.75" customHeight="1">
      <c r="A417" s="18"/>
      <c r="B417" s="18"/>
      <c r="C417" s="1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9"/>
      <c r="R417" s="28"/>
      <c r="S417" s="28"/>
      <c r="T417" s="28"/>
      <c r="U417" s="28"/>
      <c r="V417" s="70"/>
      <c r="W417" s="70"/>
      <c r="X417" s="149"/>
      <c r="Y417" s="28"/>
      <c r="Z417" s="28"/>
      <c r="AA417" s="77"/>
      <c r="AB417" s="77"/>
      <c r="AC417" s="28"/>
      <c r="AD417" s="74"/>
      <c r="AE417" s="36"/>
      <c r="AF417" s="28"/>
      <c r="AG417" s="28"/>
      <c r="AH417" s="28"/>
      <c r="AI417" s="28"/>
      <c r="AJ417" s="28"/>
      <c r="AK417" s="28"/>
      <c r="AL417" s="18"/>
      <c r="AM417" s="18"/>
      <c r="AN417" s="18"/>
      <c r="AO417" s="227"/>
      <c r="AP417" s="212"/>
      <c r="AQ417" s="212"/>
      <c r="AR417" s="212"/>
      <c r="AS417" s="84"/>
      <c r="AT417" s="84"/>
      <c r="AU417" s="85"/>
      <c r="AV417" s="94"/>
      <c r="AW417" s="94"/>
      <c r="AX417" s="94"/>
      <c r="AY417" s="94"/>
      <c r="AZ417" s="94"/>
      <c r="BA417" s="94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</row>
    <row r="418" ht="12.75" customHeight="1">
      <c r="A418" s="18"/>
      <c r="B418" s="18"/>
      <c r="C418" s="1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9"/>
      <c r="R418" s="28"/>
      <c r="S418" s="28"/>
      <c r="T418" s="28"/>
      <c r="U418" s="28"/>
      <c r="V418" s="70"/>
      <c r="W418" s="70"/>
      <c r="X418" s="149"/>
      <c r="Y418" s="28"/>
      <c r="Z418" s="28"/>
      <c r="AA418" s="77"/>
      <c r="AB418" s="77"/>
      <c r="AC418" s="28"/>
      <c r="AD418" s="74"/>
      <c r="AE418" s="36"/>
      <c r="AF418" s="28"/>
      <c r="AG418" s="28"/>
      <c r="AH418" s="28"/>
      <c r="AI418" s="28"/>
      <c r="AJ418" s="28"/>
      <c r="AK418" s="28"/>
      <c r="AL418" s="18"/>
      <c r="AM418" s="18"/>
      <c r="AN418" s="18"/>
      <c r="AO418" s="227"/>
      <c r="AP418" s="212"/>
      <c r="AQ418" s="212"/>
      <c r="AR418" s="212"/>
      <c r="AS418" s="84"/>
      <c r="AT418" s="84"/>
      <c r="AU418" s="85"/>
      <c r="AV418" s="94"/>
      <c r="AW418" s="94"/>
      <c r="AX418" s="94"/>
      <c r="AY418" s="94"/>
      <c r="AZ418" s="94"/>
      <c r="BA418" s="94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</row>
    <row r="419" ht="12.75" customHeight="1">
      <c r="A419" s="18"/>
      <c r="B419" s="18"/>
      <c r="C419" s="1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9"/>
      <c r="R419" s="28"/>
      <c r="S419" s="28"/>
      <c r="T419" s="28"/>
      <c r="U419" s="28"/>
      <c r="V419" s="70"/>
      <c r="W419" s="70"/>
      <c r="X419" s="149"/>
      <c r="Y419" s="28"/>
      <c r="Z419" s="28"/>
      <c r="AA419" s="77"/>
      <c r="AB419" s="77"/>
      <c r="AC419" s="28"/>
      <c r="AD419" s="74"/>
      <c r="AE419" s="36"/>
      <c r="AF419" s="28"/>
      <c r="AG419" s="28"/>
      <c r="AH419" s="28"/>
      <c r="AI419" s="28"/>
      <c r="AJ419" s="28"/>
      <c r="AK419" s="28"/>
      <c r="AL419" s="18"/>
      <c r="AM419" s="18"/>
      <c r="AN419" s="18"/>
      <c r="AO419" s="227"/>
      <c r="AP419" s="212"/>
      <c r="AQ419" s="212"/>
      <c r="AR419" s="212"/>
      <c r="AS419" s="84"/>
      <c r="AT419" s="84"/>
      <c r="AU419" s="85"/>
      <c r="AV419" s="94"/>
      <c r="AW419" s="94"/>
      <c r="AX419" s="94"/>
      <c r="AY419" s="94"/>
      <c r="AZ419" s="94"/>
      <c r="BA419" s="94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</row>
    <row r="420" ht="12.75" customHeight="1">
      <c r="A420" s="18"/>
      <c r="B420" s="18"/>
      <c r="C420" s="1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9"/>
      <c r="R420" s="28"/>
      <c r="S420" s="28"/>
      <c r="T420" s="28"/>
      <c r="U420" s="28"/>
      <c r="V420" s="70"/>
      <c r="W420" s="70"/>
      <c r="X420" s="149"/>
      <c r="Y420" s="28"/>
      <c r="Z420" s="28"/>
      <c r="AA420" s="77"/>
      <c r="AB420" s="77"/>
      <c r="AC420" s="28"/>
      <c r="AD420" s="74"/>
      <c r="AE420" s="36"/>
      <c r="AF420" s="28"/>
      <c r="AG420" s="28"/>
      <c r="AH420" s="28"/>
      <c r="AI420" s="28"/>
      <c r="AJ420" s="28"/>
      <c r="AK420" s="28"/>
      <c r="AL420" s="18"/>
      <c r="AM420" s="18"/>
      <c r="AN420" s="18"/>
      <c r="AO420" s="227"/>
      <c r="AP420" s="212"/>
      <c r="AQ420" s="212"/>
      <c r="AR420" s="212"/>
      <c r="AS420" s="84"/>
      <c r="AT420" s="84"/>
      <c r="AU420" s="85"/>
      <c r="AV420" s="94"/>
      <c r="AW420" s="94"/>
      <c r="AX420" s="94"/>
      <c r="AY420" s="94"/>
      <c r="AZ420" s="94"/>
      <c r="BA420" s="94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</row>
    <row r="421" ht="12.75" customHeight="1">
      <c r="A421" s="18"/>
      <c r="B421" s="18"/>
      <c r="C421" s="1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9"/>
      <c r="R421" s="28"/>
      <c r="S421" s="28"/>
      <c r="T421" s="28"/>
      <c r="U421" s="28"/>
      <c r="V421" s="70"/>
      <c r="W421" s="70"/>
      <c r="X421" s="149"/>
      <c r="Y421" s="28"/>
      <c r="Z421" s="28"/>
      <c r="AA421" s="77"/>
      <c r="AB421" s="77"/>
      <c r="AC421" s="28"/>
      <c r="AD421" s="74"/>
      <c r="AE421" s="36"/>
      <c r="AF421" s="28"/>
      <c r="AG421" s="28"/>
      <c r="AH421" s="28"/>
      <c r="AI421" s="28"/>
      <c r="AJ421" s="28"/>
      <c r="AK421" s="28"/>
      <c r="AL421" s="18"/>
      <c r="AM421" s="18"/>
      <c r="AN421" s="18"/>
      <c r="AO421" s="227"/>
      <c r="AP421" s="212"/>
      <c r="AQ421" s="212"/>
      <c r="AR421" s="212"/>
      <c r="AS421" s="84"/>
      <c r="AT421" s="84"/>
      <c r="AU421" s="85"/>
      <c r="AV421" s="94"/>
      <c r="AW421" s="94"/>
      <c r="AX421" s="94"/>
      <c r="AY421" s="94"/>
      <c r="AZ421" s="94"/>
      <c r="BA421" s="94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</row>
    <row r="422" ht="12.75" customHeight="1">
      <c r="A422" s="18"/>
      <c r="B422" s="18"/>
      <c r="C422" s="1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9"/>
      <c r="R422" s="28"/>
      <c r="S422" s="28"/>
      <c r="T422" s="28"/>
      <c r="U422" s="28"/>
      <c r="V422" s="70"/>
      <c r="W422" s="70"/>
      <c r="X422" s="149"/>
      <c r="Y422" s="28"/>
      <c r="Z422" s="28"/>
      <c r="AA422" s="77"/>
      <c r="AB422" s="77"/>
      <c r="AC422" s="28"/>
      <c r="AD422" s="74"/>
      <c r="AE422" s="36"/>
      <c r="AF422" s="28"/>
      <c r="AG422" s="28"/>
      <c r="AH422" s="28"/>
      <c r="AI422" s="28"/>
      <c r="AJ422" s="28"/>
      <c r="AK422" s="28"/>
      <c r="AL422" s="18"/>
      <c r="AM422" s="18"/>
      <c r="AN422" s="18"/>
      <c r="AO422" s="227"/>
      <c r="AP422" s="212"/>
      <c r="AQ422" s="212"/>
      <c r="AR422" s="212"/>
      <c r="AS422" s="84"/>
      <c r="AT422" s="84"/>
      <c r="AU422" s="85"/>
      <c r="AV422" s="94"/>
      <c r="AW422" s="94"/>
      <c r="AX422" s="94"/>
      <c r="AY422" s="94"/>
      <c r="AZ422" s="94"/>
      <c r="BA422" s="94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</row>
    <row r="423" ht="12.75" customHeight="1">
      <c r="A423" s="18"/>
      <c r="B423" s="18"/>
      <c r="C423" s="1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9"/>
      <c r="R423" s="28"/>
      <c r="S423" s="28"/>
      <c r="T423" s="28"/>
      <c r="U423" s="28"/>
      <c r="V423" s="70"/>
      <c r="W423" s="70"/>
      <c r="X423" s="149"/>
      <c r="Y423" s="28"/>
      <c r="Z423" s="28"/>
      <c r="AA423" s="77"/>
      <c r="AB423" s="77"/>
      <c r="AC423" s="28"/>
      <c r="AD423" s="74"/>
      <c r="AE423" s="36"/>
      <c r="AF423" s="28"/>
      <c r="AG423" s="28"/>
      <c r="AH423" s="28"/>
      <c r="AI423" s="28"/>
      <c r="AJ423" s="28"/>
      <c r="AK423" s="28"/>
      <c r="AL423" s="18"/>
      <c r="AM423" s="18"/>
      <c r="AN423" s="18"/>
      <c r="AO423" s="227"/>
      <c r="AP423" s="212"/>
      <c r="AQ423" s="212"/>
      <c r="AR423" s="212"/>
      <c r="AS423" s="84"/>
      <c r="AT423" s="84"/>
      <c r="AU423" s="85"/>
      <c r="AV423" s="94"/>
      <c r="AW423" s="94"/>
      <c r="AX423" s="94"/>
      <c r="AY423" s="94"/>
      <c r="AZ423" s="94"/>
      <c r="BA423" s="94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</row>
    <row r="424" ht="12.75" customHeight="1">
      <c r="A424" s="18"/>
      <c r="B424" s="18"/>
      <c r="C424" s="1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9"/>
      <c r="R424" s="28"/>
      <c r="S424" s="28"/>
      <c r="T424" s="28"/>
      <c r="U424" s="28"/>
      <c r="V424" s="70"/>
      <c r="W424" s="70"/>
      <c r="X424" s="149"/>
      <c r="Y424" s="28"/>
      <c r="Z424" s="28"/>
      <c r="AA424" s="77"/>
      <c r="AB424" s="77"/>
      <c r="AC424" s="28"/>
      <c r="AD424" s="74"/>
      <c r="AE424" s="36"/>
      <c r="AF424" s="28"/>
      <c r="AG424" s="28"/>
      <c r="AH424" s="28"/>
      <c r="AI424" s="28"/>
      <c r="AJ424" s="28"/>
      <c r="AK424" s="28"/>
      <c r="AL424" s="18"/>
      <c r="AM424" s="18"/>
      <c r="AN424" s="18"/>
      <c r="AO424" s="227"/>
      <c r="AP424" s="212"/>
      <c r="AQ424" s="212"/>
      <c r="AR424" s="212"/>
      <c r="AS424" s="84"/>
      <c r="AT424" s="84"/>
      <c r="AU424" s="85"/>
      <c r="AV424" s="94"/>
      <c r="AW424" s="94"/>
      <c r="AX424" s="94"/>
      <c r="AY424" s="94"/>
      <c r="AZ424" s="94"/>
      <c r="BA424" s="94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</row>
    <row r="425" ht="12.75" customHeight="1">
      <c r="A425" s="18"/>
      <c r="B425" s="18"/>
      <c r="C425" s="1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9"/>
      <c r="R425" s="28"/>
      <c r="S425" s="28"/>
      <c r="T425" s="28"/>
      <c r="U425" s="28"/>
      <c r="V425" s="70"/>
      <c r="W425" s="70"/>
      <c r="X425" s="149"/>
      <c r="Y425" s="28"/>
      <c r="Z425" s="28"/>
      <c r="AA425" s="77"/>
      <c r="AB425" s="77"/>
      <c r="AC425" s="28"/>
      <c r="AD425" s="74"/>
      <c r="AE425" s="36"/>
      <c r="AF425" s="28"/>
      <c r="AG425" s="28"/>
      <c r="AH425" s="28"/>
      <c r="AI425" s="28"/>
      <c r="AJ425" s="28"/>
      <c r="AK425" s="28"/>
      <c r="AL425" s="18"/>
      <c r="AM425" s="18"/>
      <c r="AN425" s="18"/>
      <c r="AO425" s="227"/>
      <c r="AP425" s="212"/>
      <c r="AQ425" s="212"/>
      <c r="AR425" s="212"/>
      <c r="AS425" s="84"/>
      <c r="AT425" s="84"/>
      <c r="AU425" s="85"/>
      <c r="AV425" s="94"/>
      <c r="AW425" s="94"/>
      <c r="AX425" s="94"/>
      <c r="AY425" s="94"/>
      <c r="AZ425" s="94"/>
      <c r="BA425" s="94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</row>
    <row r="426" ht="12.75" customHeight="1">
      <c r="A426" s="18"/>
      <c r="B426" s="18"/>
      <c r="C426" s="1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9"/>
      <c r="R426" s="28"/>
      <c r="S426" s="28"/>
      <c r="T426" s="28"/>
      <c r="U426" s="28"/>
      <c r="V426" s="70"/>
      <c r="W426" s="70"/>
      <c r="X426" s="149"/>
      <c r="Y426" s="28"/>
      <c r="Z426" s="28"/>
      <c r="AA426" s="77"/>
      <c r="AB426" s="77"/>
      <c r="AC426" s="28"/>
      <c r="AD426" s="74"/>
      <c r="AE426" s="36"/>
      <c r="AF426" s="28"/>
      <c r="AG426" s="28"/>
      <c r="AH426" s="28"/>
      <c r="AI426" s="28"/>
      <c r="AJ426" s="28"/>
      <c r="AK426" s="28"/>
      <c r="AL426" s="18"/>
      <c r="AM426" s="18"/>
      <c r="AN426" s="18"/>
      <c r="AO426" s="227"/>
      <c r="AP426" s="212"/>
      <c r="AQ426" s="212"/>
      <c r="AR426" s="212"/>
      <c r="AS426" s="84"/>
      <c r="AT426" s="84"/>
      <c r="AU426" s="85"/>
      <c r="AV426" s="94"/>
      <c r="AW426" s="94"/>
      <c r="AX426" s="94"/>
      <c r="AY426" s="94"/>
      <c r="AZ426" s="94"/>
      <c r="BA426" s="94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</row>
    <row r="427" ht="12.75" customHeight="1">
      <c r="A427" s="18"/>
      <c r="B427" s="18"/>
      <c r="C427" s="1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9"/>
      <c r="R427" s="28"/>
      <c r="S427" s="28"/>
      <c r="T427" s="28"/>
      <c r="U427" s="28"/>
      <c r="V427" s="70"/>
      <c r="W427" s="70"/>
      <c r="X427" s="149"/>
      <c r="Y427" s="28"/>
      <c r="Z427" s="28"/>
      <c r="AA427" s="77"/>
      <c r="AB427" s="77"/>
      <c r="AC427" s="28"/>
      <c r="AD427" s="74"/>
      <c r="AE427" s="36"/>
      <c r="AF427" s="28"/>
      <c r="AG427" s="28"/>
      <c r="AH427" s="28"/>
      <c r="AI427" s="28"/>
      <c r="AJ427" s="28"/>
      <c r="AK427" s="28"/>
      <c r="AL427" s="18"/>
      <c r="AM427" s="18"/>
      <c r="AN427" s="18"/>
      <c r="AO427" s="227"/>
      <c r="AP427" s="212"/>
      <c r="AQ427" s="212"/>
      <c r="AR427" s="212"/>
      <c r="AS427" s="84"/>
      <c r="AT427" s="84"/>
      <c r="AU427" s="85"/>
      <c r="AV427" s="94"/>
      <c r="AW427" s="94"/>
      <c r="AX427" s="94"/>
      <c r="AY427" s="94"/>
      <c r="AZ427" s="94"/>
      <c r="BA427" s="94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</row>
    <row r="428" ht="12.75" customHeight="1">
      <c r="A428" s="18"/>
      <c r="B428" s="18"/>
      <c r="C428" s="1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9"/>
      <c r="R428" s="28"/>
      <c r="S428" s="28"/>
      <c r="T428" s="28"/>
      <c r="U428" s="28"/>
      <c r="V428" s="70"/>
      <c r="W428" s="70"/>
      <c r="X428" s="149"/>
      <c r="Y428" s="28"/>
      <c r="Z428" s="28"/>
      <c r="AA428" s="77"/>
      <c r="AB428" s="77"/>
      <c r="AC428" s="28"/>
      <c r="AD428" s="74"/>
      <c r="AE428" s="36"/>
      <c r="AF428" s="28"/>
      <c r="AG428" s="28"/>
      <c r="AH428" s="28"/>
      <c r="AI428" s="28"/>
      <c r="AJ428" s="28"/>
      <c r="AK428" s="28"/>
      <c r="AL428" s="18"/>
      <c r="AM428" s="18"/>
      <c r="AN428" s="18"/>
      <c r="AO428" s="227"/>
      <c r="AP428" s="212"/>
      <c r="AQ428" s="212"/>
      <c r="AR428" s="212"/>
      <c r="AS428" s="84"/>
      <c r="AT428" s="84"/>
      <c r="AU428" s="85"/>
      <c r="AV428" s="94"/>
      <c r="AW428" s="94"/>
      <c r="AX428" s="94"/>
      <c r="AY428" s="94"/>
      <c r="AZ428" s="94"/>
      <c r="BA428" s="94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</row>
    <row r="429" ht="12.75" customHeight="1">
      <c r="A429" s="18"/>
      <c r="B429" s="18"/>
      <c r="C429" s="1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9"/>
      <c r="R429" s="28"/>
      <c r="S429" s="28"/>
      <c r="T429" s="28"/>
      <c r="U429" s="28"/>
      <c r="V429" s="70"/>
      <c r="W429" s="70"/>
      <c r="X429" s="149"/>
      <c r="Y429" s="28"/>
      <c r="Z429" s="28"/>
      <c r="AA429" s="77"/>
      <c r="AB429" s="77"/>
      <c r="AC429" s="28"/>
      <c r="AD429" s="74"/>
      <c r="AE429" s="36"/>
      <c r="AF429" s="28"/>
      <c r="AG429" s="28"/>
      <c r="AH429" s="28"/>
      <c r="AI429" s="28"/>
      <c r="AJ429" s="28"/>
      <c r="AK429" s="28"/>
      <c r="AL429" s="18"/>
      <c r="AM429" s="18"/>
      <c r="AN429" s="18"/>
      <c r="AO429" s="227"/>
      <c r="AP429" s="212"/>
      <c r="AQ429" s="212"/>
      <c r="AR429" s="212"/>
      <c r="AS429" s="84"/>
      <c r="AT429" s="84"/>
      <c r="AU429" s="85"/>
      <c r="AV429" s="94"/>
      <c r="AW429" s="94"/>
      <c r="AX429" s="94"/>
      <c r="AY429" s="94"/>
      <c r="AZ429" s="94"/>
      <c r="BA429" s="94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</row>
    <row r="430" ht="12.75" customHeight="1">
      <c r="A430" s="18"/>
      <c r="B430" s="18"/>
      <c r="C430" s="1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9"/>
      <c r="R430" s="28"/>
      <c r="S430" s="28"/>
      <c r="T430" s="28"/>
      <c r="U430" s="28"/>
      <c r="V430" s="70"/>
      <c r="W430" s="70"/>
      <c r="X430" s="149"/>
      <c r="Y430" s="28"/>
      <c r="Z430" s="28"/>
      <c r="AA430" s="77"/>
      <c r="AB430" s="77"/>
      <c r="AC430" s="28"/>
      <c r="AD430" s="74"/>
      <c r="AE430" s="36"/>
      <c r="AF430" s="28"/>
      <c r="AG430" s="28"/>
      <c r="AH430" s="28"/>
      <c r="AI430" s="28"/>
      <c r="AJ430" s="28"/>
      <c r="AK430" s="28"/>
      <c r="AL430" s="18"/>
      <c r="AM430" s="18"/>
      <c r="AN430" s="18"/>
      <c r="AO430" s="227"/>
      <c r="AP430" s="212"/>
      <c r="AQ430" s="212"/>
      <c r="AR430" s="212"/>
      <c r="AS430" s="84"/>
      <c r="AT430" s="84"/>
      <c r="AU430" s="85"/>
      <c r="AV430" s="94"/>
      <c r="AW430" s="94"/>
      <c r="AX430" s="94"/>
      <c r="AY430" s="94"/>
      <c r="AZ430" s="94"/>
      <c r="BA430" s="94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</row>
    <row r="431" ht="12.75" customHeight="1">
      <c r="A431" s="18"/>
      <c r="B431" s="18"/>
      <c r="C431" s="1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9"/>
      <c r="R431" s="28"/>
      <c r="S431" s="28"/>
      <c r="T431" s="28"/>
      <c r="U431" s="28"/>
      <c r="V431" s="70"/>
      <c r="W431" s="70"/>
      <c r="X431" s="149"/>
      <c r="Y431" s="28"/>
      <c r="Z431" s="28"/>
      <c r="AA431" s="77"/>
      <c r="AB431" s="77"/>
      <c r="AC431" s="28"/>
      <c r="AD431" s="74"/>
      <c r="AE431" s="36"/>
      <c r="AF431" s="28"/>
      <c r="AG431" s="28"/>
      <c r="AH431" s="28"/>
      <c r="AI431" s="28"/>
      <c r="AJ431" s="28"/>
      <c r="AK431" s="28"/>
      <c r="AL431" s="18"/>
      <c r="AM431" s="18"/>
      <c r="AN431" s="18"/>
      <c r="AO431" s="227"/>
      <c r="AP431" s="212"/>
      <c r="AQ431" s="212"/>
      <c r="AR431" s="212"/>
      <c r="AS431" s="84"/>
      <c r="AT431" s="84"/>
      <c r="AU431" s="85"/>
      <c r="AV431" s="94"/>
      <c r="AW431" s="94"/>
      <c r="AX431" s="94"/>
      <c r="AY431" s="94"/>
      <c r="AZ431" s="94"/>
      <c r="BA431" s="94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</row>
    <row r="432" ht="12.75" customHeight="1">
      <c r="A432" s="18"/>
      <c r="B432" s="18"/>
      <c r="C432" s="1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9"/>
      <c r="R432" s="28"/>
      <c r="S432" s="28"/>
      <c r="T432" s="28"/>
      <c r="U432" s="28"/>
      <c r="V432" s="70"/>
      <c r="W432" s="70"/>
      <c r="X432" s="149"/>
      <c r="Y432" s="28"/>
      <c r="Z432" s="28"/>
      <c r="AA432" s="77"/>
      <c r="AB432" s="77"/>
      <c r="AC432" s="28"/>
      <c r="AD432" s="74"/>
      <c r="AE432" s="36"/>
      <c r="AF432" s="28"/>
      <c r="AG432" s="28"/>
      <c r="AH432" s="28"/>
      <c r="AI432" s="28"/>
      <c r="AJ432" s="28"/>
      <c r="AK432" s="28"/>
      <c r="AL432" s="18"/>
      <c r="AM432" s="18"/>
      <c r="AN432" s="18"/>
      <c r="AO432" s="227"/>
      <c r="AP432" s="212"/>
      <c r="AQ432" s="212"/>
      <c r="AR432" s="212"/>
      <c r="AS432" s="84"/>
      <c r="AT432" s="84"/>
      <c r="AU432" s="85"/>
      <c r="AV432" s="94"/>
      <c r="AW432" s="94"/>
      <c r="AX432" s="94"/>
      <c r="AY432" s="94"/>
      <c r="AZ432" s="94"/>
      <c r="BA432" s="94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</row>
    <row r="433" ht="12.75" customHeight="1">
      <c r="A433" s="18"/>
      <c r="B433" s="18"/>
      <c r="C433" s="1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9"/>
      <c r="R433" s="28"/>
      <c r="S433" s="28"/>
      <c r="T433" s="28"/>
      <c r="U433" s="28"/>
      <c r="V433" s="70"/>
      <c r="W433" s="70"/>
      <c r="X433" s="149"/>
      <c r="Y433" s="28"/>
      <c r="Z433" s="28"/>
      <c r="AA433" s="77"/>
      <c r="AB433" s="77"/>
      <c r="AC433" s="28"/>
      <c r="AD433" s="74"/>
      <c r="AE433" s="36"/>
      <c r="AF433" s="28"/>
      <c r="AG433" s="28"/>
      <c r="AH433" s="28"/>
      <c r="AI433" s="28"/>
      <c r="AJ433" s="28"/>
      <c r="AK433" s="28"/>
      <c r="AL433" s="18"/>
      <c r="AM433" s="18"/>
      <c r="AN433" s="18"/>
      <c r="AO433" s="227"/>
      <c r="AP433" s="212"/>
      <c r="AQ433" s="212"/>
      <c r="AR433" s="212"/>
      <c r="AS433" s="84"/>
      <c r="AT433" s="84"/>
      <c r="AU433" s="85"/>
      <c r="AV433" s="94"/>
      <c r="AW433" s="94"/>
      <c r="AX433" s="94"/>
      <c r="AY433" s="94"/>
      <c r="AZ433" s="94"/>
      <c r="BA433" s="94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</row>
    <row r="434" ht="12.75" customHeight="1">
      <c r="A434" s="18"/>
      <c r="B434" s="18"/>
      <c r="C434" s="1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9"/>
      <c r="R434" s="28"/>
      <c r="S434" s="28"/>
      <c r="T434" s="28"/>
      <c r="U434" s="28"/>
      <c r="V434" s="70"/>
      <c r="W434" s="70"/>
      <c r="X434" s="149"/>
      <c r="Y434" s="28"/>
      <c r="Z434" s="28"/>
      <c r="AA434" s="77"/>
      <c r="AB434" s="77"/>
      <c r="AC434" s="28"/>
      <c r="AD434" s="74"/>
      <c r="AE434" s="36"/>
      <c r="AF434" s="28"/>
      <c r="AG434" s="28"/>
      <c r="AH434" s="28"/>
      <c r="AI434" s="28"/>
      <c r="AJ434" s="28"/>
      <c r="AK434" s="28"/>
      <c r="AL434" s="18"/>
      <c r="AM434" s="18"/>
      <c r="AN434" s="18"/>
      <c r="AO434" s="227"/>
      <c r="AP434" s="212"/>
      <c r="AQ434" s="212"/>
      <c r="AR434" s="212"/>
      <c r="AS434" s="84"/>
      <c r="AT434" s="84"/>
      <c r="AU434" s="85"/>
      <c r="AV434" s="94"/>
      <c r="AW434" s="94"/>
      <c r="AX434" s="94"/>
      <c r="AY434" s="94"/>
      <c r="AZ434" s="94"/>
      <c r="BA434" s="94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</row>
    <row r="435" ht="12.75" customHeight="1">
      <c r="A435" s="18"/>
      <c r="B435" s="18"/>
      <c r="C435" s="1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9"/>
      <c r="R435" s="28"/>
      <c r="S435" s="28"/>
      <c r="T435" s="28"/>
      <c r="U435" s="28"/>
      <c r="V435" s="70"/>
      <c r="W435" s="70"/>
      <c r="X435" s="149"/>
      <c r="Y435" s="28"/>
      <c r="Z435" s="28"/>
      <c r="AA435" s="77"/>
      <c r="AB435" s="77"/>
      <c r="AC435" s="28"/>
      <c r="AD435" s="74"/>
      <c r="AE435" s="36"/>
      <c r="AF435" s="28"/>
      <c r="AG435" s="28"/>
      <c r="AH435" s="28"/>
      <c r="AI435" s="28"/>
      <c r="AJ435" s="28"/>
      <c r="AK435" s="28"/>
      <c r="AL435" s="18"/>
      <c r="AM435" s="18"/>
      <c r="AN435" s="18"/>
      <c r="AO435" s="227"/>
      <c r="AP435" s="212"/>
      <c r="AQ435" s="212"/>
      <c r="AR435" s="212"/>
      <c r="AS435" s="84"/>
      <c r="AT435" s="84"/>
      <c r="AU435" s="85"/>
      <c r="AV435" s="94"/>
      <c r="AW435" s="94"/>
      <c r="AX435" s="94"/>
      <c r="AY435" s="94"/>
      <c r="AZ435" s="94"/>
      <c r="BA435" s="94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</row>
    <row r="436" ht="12.75" customHeight="1">
      <c r="A436" s="18"/>
      <c r="B436" s="18"/>
      <c r="C436" s="1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9"/>
      <c r="R436" s="28"/>
      <c r="S436" s="28"/>
      <c r="T436" s="28"/>
      <c r="U436" s="28"/>
      <c r="V436" s="70"/>
      <c r="W436" s="70"/>
      <c r="X436" s="149"/>
      <c r="Y436" s="28"/>
      <c r="Z436" s="28"/>
      <c r="AA436" s="77"/>
      <c r="AB436" s="77"/>
      <c r="AC436" s="28"/>
      <c r="AD436" s="74"/>
      <c r="AE436" s="36"/>
      <c r="AF436" s="28"/>
      <c r="AG436" s="28"/>
      <c r="AH436" s="28"/>
      <c r="AI436" s="28"/>
      <c r="AJ436" s="28"/>
      <c r="AK436" s="28"/>
      <c r="AL436" s="18"/>
      <c r="AM436" s="18"/>
      <c r="AN436" s="18"/>
      <c r="AO436" s="227"/>
      <c r="AP436" s="212"/>
      <c r="AQ436" s="212"/>
      <c r="AR436" s="212"/>
      <c r="AS436" s="84"/>
      <c r="AT436" s="84"/>
      <c r="AU436" s="85"/>
      <c r="AV436" s="94"/>
      <c r="AW436" s="94"/>
      <c r="AX436" s="94"/>
      <c r="AY436" s="94"/>
      <c r="AZ436" s="94"/>
      <c r="BA436" s="94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</row>
    <row r="437" ht="12.75" customHeight="1">
      <c r="A437" s="18"/>
      <c r="B437" s="18"/>
      <c r="C437" s="1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9"/>
      <c r="R437" s="28"/>
      <c r="S437" s="28"/>
      <c r="T437" s="28"/>
      <c r="U437" s="28"/>
      <c r="V437" s="70"/>
      <c r="W437" s="70"/>
      <c r="X437" s="149"/>
      <c r="Y437" s="28"/>
      <c r="Z437" s="28"/>
      <c r="AA437" s="77"/>
      <c r="AB437" s="77"/>
      <c r="AC437" s="28"/>
      <c r="AD437" s="74"/>
      <c r="AE437" s="36"/>
      <c r="AF437" s="28"/>
      <c r="AG437" s="28"/>
      <c r="AH437" s="28"/>
      <c r="AI437" s="28"/>
      <c r="AJ437" s="28"/>
      <c r="AK437" s="28"/>
      <c r="AL437" s="18"/>
      <c r="AM437" s="18"/>
      <c r="AN437" s="18"/>
      <c r="AO437" s="227"/>
      <c r="AP437" s="212"/>
      <c r="AQ437" s="212"/>
      <c r="AR437" s="212"/>
      <c r="AS437" s="84"/>
      <c r="AT437" s="84"/>
      <c r="AU437" s="85"/>
      <c r="AV437" s="94"/>
      <c r="AW437" s="94"/>
      <c r="AX437" s="94"/>
      <c r="AY437" s="94"/>
      <c r="AZ437" s="94"/>
      <c r="BA437" s="94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</row>
    <row r="438" ht="12.75" customHeight="1">
      <c r="A438" s="18"/>
      <c r="B438" s="18"/>
      <c r="C438" s="1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9"/>
      <c r="R438" s="28"/>
      <c r="S438" s="28"/>
      <c r="T438" s="28"/>
      <c r="U438" s="28"/>
      <c r="V438" s="70"/>
      <c r="W438" s="70"/>
      <c r="X438" s="149"/>
      <c r="Y438" s="28"/>
      <c r="Z438" s="28"/>
      <c r="AA438" s="77"/>
      <c r="AB438" s="77"/>
      <c r="AC438" s="28"/>
      <c r="AD438" s="74"/>
      <c r="AE438" s="36"/>
      <c r="AF438" s="28"/>
      <c r="AG438" s="28"/>
      <c r="AH438" s="28"/>
      <c r="AI438" s="28"/>
      <c r="AJ438" s="28"/>
      <c r="AK438" s="28"/>
      <c r="AL438" s="18"/>
      <c r="AM438" s="18"/>
      <c r="AN438" s="18"/>
      <c r="AO438" s="227"/>
      <c r="AP438" s="212"/>
      <c r="AQ438" s="212"/>
      <c r="AR438" s="212"/>
      <c r="AS438" s="84"/>
      <c r="AT438" s="84"/>
      <c r="AU438" s="85"/>
      <c r="AV438" s="94"/>
      <c r="AW438" s="94"/>
      <c r="AX438" s="94"/>
      <c r="AY438" s="94"/>
      <c r="AZ438" s="94"/>
      <c r="BA438" s="94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</row>
    <row r="439" ht="12.75" customHeight="1">
      <c r="A439" s="18"/>
      <c r="B439" s="18"/>
      <c r="C439" s="1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9"/>
      <c r="R439" s="28"/>
      <c r="S439" s="28"/>
      <c r="T439" s="28"/>
      <c r="U439" s="28"/>
      <c r="V439" s="70"/>
      <c r="W439" s="70"/>
      <c r="X439" s="149"/>
      <c r="Y439" s="28"/>
      <c r="Z439" s="28"/>
      <c r="AA439" s="77"/>
      <c r="AB439" s="77"/>
      <c r="AC439" s="28"/>
      <c r="AD439" s="74"/>
      <c r="AE439" s="36"/>
      <c r="AF439" s="28"/>
      <c r="AG439" s="28"/>
      <c r="AH439" s="28"/>
      <c r="AI439" s="28"/>
      <c r="AJ439" s="28"/>
      <c r="AK439" s="28"/>
      <c r="AL439" s="18"/>
      <c r="AM439" s="18"/>
      <c r="AN439" s="18"/>
      <c r="AO439" s="227"/>
      <c r="AP439" s="212"/>
      <c r="AQ439" s="212"/>
      <c r="AR439" s="212"/>
      <c r="AS439" s="84"/>
      <c r="AT439" s="84"/>
      <c r="AU439" s="85"/>
      <c r="AV439" s="94"/>
      <c r="AW439" s="94"/>
      <c r="AX439" s="94"/>
      <c r="AY439" s="94"/>
      <c r="AZ439" s="94"/>
      <c r="BA439" s="94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</row>
    <row r="440" ht="12.75" customHeight="1">
      <c r="A440" s="18"/>
      <c r="B440" s="18"/>
      <c r="C440" s="1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9"/>
      <c r="R440" s="28"/>
      <c r="S440" s="28"/>
      <c r="T440" s="28"/>
      <c r="U440" s="28"/>
      <c r="V440" s="70"/>
      <c r="W440" s="70"/>
      <c r="X440" s="149"/>
      <c r="Y440" s="28"/>
      <c r="Z440" s="28"/>
      <c r="AA440" s="77"/>
      <c r="AB440" s="77"/>
      <c r="AC440" s="28"/>
      <c r="AD440" s="74"/>
      <c r="AE440" s="36"/>
      <c r="AF440" s="28"/>
      <c r="AG440" s="28"/>
      <c r="AH440" s="28"/>
      <c r="AI440" s="28"/>
      <c r="AJ440" s="28"/>
      <c r="AK440" s="28"/>
      <c r="AL440" s="18"/>
      <c r="AM440" s="18"/>
      <c r="AN440" s="18"/>
      <c r="AO440" s="227"/>
      <c r="AP440" s="212"/>
      <c r="AQ440" s="212"/>
      <c r="AR440" s="212"/>
      <c r="AS440" s="84"/>
      <c r="AT440" s="84"/>
      <c r="AU440" s="85"/>
      <c r="AV440" s="94"/>
      <c r="AW440" s="94"/>
      <c r="AX440" s="94"/>
      <c r="AY440" s="94"/>
      <c r="AZ440" s="94"/>
      <c r="BA440" s="94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</row>
    <row r="441" ht="12.75" customHeight="1">
      <c r="A441" s="18"/>
      <c r="B441" s="18"/>
      <c r="C441" s="1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9"/>
      <c r="R441" s="28"/>
      <c r="S441" s="28"/>
      <c r="T441" s="28"/>
      <c r="U441" s="28"/>
      <c r="V441" s="70"/>
      <c r="W441" s="70"/>
      <c r="X441" s="149"/>
      <c r="Y441" s="28"/>
      <c r="Z441" s="28"/>
      <c r="AA441" s="77"/>
      <c r="AB441" s="77"/>
      <c r="AC441" s="28"/>
      <c r="AD441" s="74"/>
      <c r="AE441" s="36"/>
      <c r="AF441" s="28"/>
      <c r="AG441" s="28"/>
      <c r="AH441" s="28"/>
      <c r="AI441" s="28"/>
      <c r="AJ441" s="28"/>
      <c r="AK441" s="28"/>
      <c r="AL441" s="18"/>
      <c r="AM441" s="18"/>
      <c r="AN441" s="18"/>
      <c r="AO441" s="227"/>
      <c r="AP441" s="212"/>
      <c r="AQ441" s="212"/>
      <c r="AR441" s="212"/>
      <c r="AS441" s="84"/>
      <c r="AT441" s="84"/>
      <c r="AU441" s="85"/>
      <c r="AV441" s="94"/>
      <c r="AW441" s="94"/>
      <c r="AX441" s="94"/>
      <c r="AY441" s="94"/>
      <c r="AZ441" s="94"/>
      <c r="BA441" s="94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</row>
    <row r="442" ht="12.75" customHeight="1">
      <c r="A442" s="18"/>
      <c r="B442" s="18"/>
      <c r="C442" s="1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9"/>
      <c r="R442" s="28"/>
      <c r="S442" s="28"/>
      <c r="T442" s="28"/>
      <c r="U442" s="28"/>
      <c r="V442" s="70"/>
      <c r="W442" s="70"/>
      <c r="X442" s="149"/>
      <c r="Y442" s="28"/>
      <c r="Z442" s="28"/>
      <c r="AA442" s="77"/>
      <c r="AB442" s="77"/>
      <c r="AC442" s="28"/>
      <c r="AD442" s="74"/>
      <c r="AE442" s="36"/>
      <c r="AF442" s="28"/>
      <c r="AG442" s="28"/>
      <c r="AH442" s="28"/>
      <c r="AI442" s="28"/>
      <c r="AJ442" s="28"/>
      <c r="AK442" s="28"/>
      <c r="AL442" s="18"/>
      <c r="AM442" s="18"/>
      <c r="AN442" s="18"/>
      <c r="AO442" s="227"/>
      <c r="AP442" s="212"/>
      <c r="AQ442" s="212"/>
      <c r="AR442" s="212"/>
      <c r="AS442" s="84"/>
      <c r="AT442" s="84"/>
      <c r="AU442" s="85"/>
      <c r="AV442" s="94"/>
      <c r="AW442" s="94"/>
      <c r="AX442" s="94"/>
      <c r="AY442" s="94"/>
      <c r="AZ442" s="94"/>
      <c r="BA442" s="94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</row>
    <row r="443" ht="12.75" customHeight="1">
      <c r="A443" s="18"/>
      <c r="B443" s="18"/>
      <c r="C443" s="1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9"/>
      <c r="R443" s="28"/>
      <c r="S443" s="28"/>
      <c r="T443" s="28"/>
      <c r="U443" s="28"/>
      <c r="V443" s="70"/>
      <c r="W443" s="70"/>
      <c r="X443" s="149"/>
      <c r="Y443" s="28"/>
      <c r="Z443" s="28"/>
      <c r="AA443" s="77"/>
      <c r="AB443" s="77"/>
      <c r="AC443" s="28"/>
      <c r="AD443" s="74"/>
      <c r="AE443" s="36"/>
      <c r="AF443" s="28"/>
      <c r="AG443" s="28"/>
      <c r="AH443" s="28"/>
      <c r="AI443" s="28"/>
      <c r="AJ443" s="28"/>
      <c r="AK443" s="28"/>
      <c r="AL443" s="18"/>
      <c r="AM443" s="18"/>
      <c r="AN443" s="18"/>
      <c r="AO443" s="227"/>
      <c r="AP443" s="212"/>
      <c r="AQ443" s="212"/>
      <c r="AR443" s="212"/>
      <c r="AS443" s="84"/>
      <c r="AT443" s="84"/>
      <c r="AU443" s="85"/>
      <c r="AV443" s="94"/>
      <c r="AW443" s="94"/>
      <c r="AX443" s="94"/>
      <c r="AY443" s="94"/>
      <c r="AZ443" s="94"/>
      <c r="BA443" s="94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</row>
    <row r="444" ht="12.75" customHeight="1">
      <c r="A444" s="18"/>
      <c r="B444" s="18"/>
      <c r="C444" s="1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9"/>
      <c r="R444" s="28"/>
      <c r="S444" s="28"/>
      <c r="T444" s="28"/>
      <c r="U444" s="28"/>
      <c r="V444" s="70"/>
      <c r="W444" s="70"/>
      <c r="X444" s="149"/>
      <c r="Y444" s="28"/>
      <c r="Z444" s="28"/>
      <c r="AA444" s="77"/>
      <c r="AB444" s="77"/>
      <c r="AC444" s="28"/>
      <c r="AD444" s="74"/>
      <c r="AE444" s="36"/>
      <c r="AF444" s="28"/>
      <c r="AG444" s="28"/>
      <c r="AH444" s="28"/>
      <c r="AI444" s="28"/>
      <c r="AJ444" s="28"/>
      <c r="AK444" s="28"/>
      <c r="AL444" s="18"/>
      <c r="AM444" s="18"/>
      <c r="AN444" s="18"/>
      <c r="AO444" s="227"/>
      <c r="AP444" s="212"/>
      <c r="AQ444" s="212"/>
      <c r="AR444" s="212"/>
      <c r="AS444" s="84"/>
      <c r="AT444" s="84"/>
      <c r="AU444" s="85"/>
      <c r="AV444" s="94"/>
      <c r="AW444" s="94"/>
      <c r="AX444" s="94"/>
      <c r="AY444" s="94"/>
      <c r="AZ444" s="94"/>
      <c r="BA444" s="94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</row>
    <row r="445" ht="12.75" customHeight="1">
      <c r="A445" s="18"/>
      <c r="B445" s="18"/>
      <c r="C445" s="1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9"/>
      <c r="R445" s="28"/>
      <c r="S445" s="28"/>
      <c r="T445" s="28"/>
      <c r="U445" s="28"/>
      <c r="V445" s="70"/>
      <c r="W445" s="70"/>
      <c r="X445" s="149"/>
      <c r="Y445" s="28"/>
      <c r="Z445" s="28"/>
      <c r="AA445" s="77"/>
      <c r="AB445" s="77"/>
      <c r="AC445" s="28"/>
      <c r="AD445" s="74"/>
      <c r="AE445" s="36"/>
      <c r="AF445" s="28"/>
      <c r="AG445" s="28"/>
      <c r="AH445" s="28"/>
      <c r="AI445" s="28"/>
      <c r="AJ445" s="28"/>
      <c r="AK445" s="28"/>
      <c r="AL445" s="18"/>
      <c r="AM445" s="18"/>
      <c r="AN445" s="18"/>
      <c r="AO445" s="227"/>
      <c r="AP445" s="212"/>
      <c r="AQ445" s="212"/>
      <c r="AR445" s="212"/>
      <c r="AS445" s="84"/>
      <c r="AT445" s="84"/>
      <c r="AU445" s="85"/>
      <c r="AV445" s="94"/>
      <c r="AW445" s="94"/>
      <c r="AX445" s="94"/>
      <c r="AY445" s="94"/>
      <c r="AZ445" s="94"/>
      <c r="BA445" s="94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</row>
    <row r="446" ht="12.75" customHeight="1">
      <c r="A446" s="18"/>
      <c r="B446" s="18"/>
      <c r="C446" s="1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9"/>
      <c r="R446" s="28"/>
      <c r="S446" s="28"/>
      <c r="T446" s="28"/>
      <c r="U446" s="28"/>
      <c r="V446" s="70"/>
      <c r="W446" s="70"/>
      <c r="X446" s="149"/>
      <c r="Y446" s="28"/>
      <c r="Z446" s="28"/>
      <c r="AA446" s="77"/>
      <c r="AB446" s="77"/>
      <c r="AC446" s="28"/>
      <c r="AD446" s="74"/>
      <c r="AE446" s="36"/>
      <c r="AF446" s="28"/>
      <c r="AG446" s="28"/>
      <c r="AH446" s="28"/>
      <c r="AI446" s="28"/>
      <c r="AJ446" s="28"/>
      <c r="AK446" s="28"/>
      <c r="AL446" s="18"/>
      <c r="AM446" s="18"/>
      <c r="AN446" s="18"/>
      <c r="AO446" s="227"/>
      <c r="AP446" s="212"/>
      <c r="AQ446" s="212"/>
      <c r="AR446" s="212"/>
      <c r="AS446" s="84"/>
      <c r="AT446" s="84"/>
      <c r="AU446" s="85"/>
      <c r="AV446" s="94"/>
      <c r="AW446" s="94"/>
      <c r="AX446" s="94"/>
      <c r="AY446" s="94"/>
      <c r="AZ446" s="94"/>
      <c r="BA446" s="94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</row>
    <row r="447" ht="12.75" customHeight="1">
      <c r="A447" s="18"/>
      <c r="B447" s="18"/>
      <c r="C447" s="1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9"/>
      <c r="R447" s="28"/>
      <c r="S447" s="28"/>
      <c r="T447" s="28"/>
      <c r="U447" s="28"/>
      <c r="V447" s="70"/>
      <c r="W447" s="70"/>
      <c r="X447" s="149"/>
      <c r="Y447" s="28"/>
      <c r="Z447" s="28"/>
      <c r="AA447" s="77"/>
      <c r="AB447" s="77"/>
      <c r="AC447" s="28"/>
      <c r="AD447" s="74"/>
      <c r="AE447" s="36"/>
      <c r="AF447" s="28"/>
      <c r="AG447" s="28"/>
      <c r="AH447" s="28"/>
      <c r="AI447" s="28"/>
      <c r="AJ447" s="28"/>
      <c r="AK447" s="28"/>
      <c r="AL447" s="18"/>
      <c r="AM447" s="18"/>
      <c r="AN447" s="18"/>
      <c r="AO447" s="227"/>
      <c r="AP447" s="212"/>
      <c r="AQ447" s="212"/>
      <c r="AR447" s="212"/>
      <c r="AS447" s="84"/>
      <c r="AT447" s="84"/>
      <c r="AU447" s="85"/>
      <c r="AV447" s="94"/>
      <c r="AW447" s="94"/>
      <c r="AX447" s="94"/>
      <c r="AY447" s="94"/>
      <c r="AZ447" s="94"/>
      <c r="BA447" s="94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</row>
    <row r="448" ht="12.75" customHeight="1">
      <c r="A448" s="18"/>
      <c r="B448" s="18"/>
      <c r="C448" s="1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9"/>
      <c r="R448" s="28"/>
      <c r="S448" s="28"/>
      <c r="T448" s="28"/>
      <c r="U448" s="28"/>
      <c r="V448" s="70"/>
      <c r="W448" s="70"/>
      <c r="X448" s="149"/>
      <c r="Y448" s="28"/>
      <c r="Z448" s="28"/>
      <c r="AA448" s="77"/>
      <c r="AB448" s="77"/>
      <c r="AC448" s="28"/>
      <c r="AD448" s="74"/>
      <c r="AE448" s="36"/>
      <c r="AF448" s="28"/>
      <c r="AG448" s="28"/>
      <c r="AH448" s="28"/>
      <c r="AI448" s="28"/>
      <c r="AJ448" s="28"/>
      <c r="AK448" s="28"/>
      <c r="AL448" s="18"/>
      <c r="AM448" s="18"/>
      <c r="AN448" s="18"/>
      <c r="AO448" s="227"/>
      <c r="AP448" s="212"/>
      <c r="AQ448" s="212"/>
      <c r="AR448" s="212"/>
      <c r="AS448" s="84"/>
      <c r="AT448" s="84"/>
      <c r="AU448" s="85"/>
      <c r="AV448" s="94"/>
      <c r="AW448" s="94"/>
      <c r="AX448" s="94"/>
      <c r="AY448" s="94"/>
      <c r="AZ448" s="94"/>
      <c r="BA448" s="94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</row>
    <row r="449" ht="12.75" customHeight="1">
      <c r="A449" s="18"/>
      <c r="B449" s="18"/>
      <c r="C449" s="1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9"/>
      <c r="R449" s="28"/>
      <c r="S449" s="28"/>
      <c r="T449" s="28"/>
      <c r="U449" s="28"/>
      <c r="V449" s="70"/>
      <c r="W449" s="70"/>
      <c r="X449" s="149"/>
      <c r="Y449" s="28"/>
      <c r="Z449" s="28"/>
      <c r="AA449" s="77"/>
      <c r="AB449" s="77"/>
      <c r="AC449" s="28"/>
      <c r="AD449" s="74"/>
      <c r="AE449" s="36"/>
      <c r="AF449" s="28"/>
      <c r="AG449" s="28"/>
      <c r="AH449" s="28"/>
      <c r="AI449" s="28"/>
      <c r="AJ449" s="28"/>
      <c r="AK449" s="28"/>
      <c r="AL449" s="18"/>
      <c r="AM449" s="18"/>
      <c r="AN449" s="18"/>
      <c r="AO449" s="227"/>
      <c r="AP449" s="212"/>
      <c r="AQ449" s="212"/>
      <c r="AR449" s="212"/>
      <c r="AS449" s="84"/>
      <c r="AT449" s="84"/>
      <c r="AU449" s="85"/>
      <c r="AV449" s="94"/>
      <c r="AW449" s="94"/>
      <c r="AX449" s="94"/>
      <c r="AY449" s="94"/>
      <c r="AZ449" s="94"/>
      <c r="BA449" s="94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</row>
    <row r="450" ht="12.75" customHeight="1">
      <c r="A450" s="18"/>
      <c r="B450" s="18"/>
      <c r="C450" s="1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9"/>
      <c r="R450" s="28"/>
      <c r="S450" s="28"/>
      <c r="T450" s="28"/>
      <c r="U450" s="28"/>
      <c r="V450" s="70"/>
      <c r="W450" s="70"/>
      <c r="X450" s="149"/>
      <c r="Y450" s="28"/>
      <c r="Z450" s="28"/>
      <c r="AA450" s="77"/>
      <c r="AB450" s="77"/>
      <c r="AC450" s="28"/>
      <c r="AD450" s="74"/>
      <c r="AE450" s="36"/>
      <c r="AF450" s="28"/>
      <c r="AG450" s="28"/>
      <c r="AH450" s="28"/>
      <c r="AI450" s="28"/>
      <c r="AJ450" s="28"/>
      <c r="AK450" s="28"/>
      <c r="AL450" s="18"/>
      <c r="AM450" s="18"/>
      <c r="AN450" s="18"/>
      <c r="AO450" s="227"/>
      <c r="AP450" s="212"/>
      <c r="AQ450" s="212"/>
      <c r="AR450" s="212"/>
      <c r="AS450" s="84"/>
      <c r="AT450" s="84"/>
      <c r="AU450" s="85"/>
      <c r="AV450" s="94"/>
      <c r="AW450" s="94"/>
      <c r="AX450" s="94"/>
      <c r="AY450" s="94"/>
      <c r="AZ450" s="94"/>
      <c r="BA450" s="94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</row>
    <row r="451" ht="12.75" customHeight="1">
      <c r="A451" s="18"/>
      <c r="B451" s="18"/>
      <c r="C451" s="1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9"/>
      <c r="R451" s="28"/>
      <c r="S451" s="28"/>
      <c r="T451" s="28"/>
      <c r="U451" s="28"/>
      <c r="V451" s="70"/>
      <c r="W451" s="70"/>
      <c r="X451" s="149"/>
      <c r="Y451" s="28"/>
      <c r="Z451" s="28"/>
      <c r="AA451" s="77"/>
      <c r="AB451" s="77"/>
      <c r="AC451" s="28"/>
      <c r="AD451" s="74"/>
      <c r="AE451" s="36"/>
      <c r="AF451" s="28"/>
      <c r="AG451" s="28"/>
      <c r="AH451" s="28"/>
      <c r="AI451" s="28"/>
      <c r="AJ451" s="28"/>
      <c r="AK451" s="28"/>
      <c r="AL451" s="18"/>
      <c r="AM451" s="18"/>
      <c r="AN451" s="18"/>
      <c r="AO451" s="227"/>
      <c r="AP451" s="212"/>
      <c r="AQ451" s="212"/>
      <c r="AR451" s="212"/>
      <c r="AS451" s="84"/>
      <c r="AT451" s="84"/>
      <c r="AU451" s="85"/>
      <c r="AV451" s="94"/>
      <c r="AW451" s="94"/>
      <c r="AX451" s="94"/>
      <c r="AY451" s="94"/>
      <c r="AZ451" s="94"/>
      <c r="BA451" s="94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</row>
    <row r="452" ht="12.75" customHeight="1">
      <c r="A452" s="18"/>
      <c r="B452" s="18"/>
      <c r="C452" s="1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9"/>
      <c r="R452" s="28"/>
      <c r="S452" s="28"/>
      <c r="T452" s="28"/>
      <c r="U452" s="28"/>
      <c r="V452" s="70"/>
      <c r="W452" s="70"/>
      <c r="X452" s="149"/>
      <c r="Y452" s="28"/>
      <c r="Z452" s="28"/>
      <c r="AA452" s="77"/>
      <c r="AB452" s="77"/>
      <c r="AC452" s="28"/>
      <c r="AD452" s="74"/>
      <c r="AE452" s="36"/>
      <c r="AF452" s="28"/>
      <c r="AG452" s="28"/>
      <c r="AH452" s="28"/>
      <c r="AI452" s="28"/>
      <c r="AJ452" s="28"/>
      <c r="AK452" s="28"/>
      <c r="AL452" s="18"/>
      <c r="AM452" s="18"/>
      <c r="AN452" s="18"/>
      <c r="AO452" s="227"/>
      <c r="AP452" s="212"/>
      <c r="AQ452" s="212"/>
      <c r="AR452" s="212"/>
      <c r="AS452" s="84"/>
      <c r="AT452" s="84"/>
      <c r="AU452" s="85"/>
      <c r="AV452" s="94"/>
      <c r="AW452" s="94"/>
      <c r="AX452" s="94"/>
      <c r="AY452" s="94"/>
      <c r="AZ452" s="94"/>
      <c r="BA452" s="94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</row>
    <row r="453" ht="12.75" customHeight="1">
      <c r="A453" s="18"/>
      <c r="B453" s="18"/>
      <c r="C453" s="1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9"/>
      <c r="R453" s="28"/>
      <c r="S453" s="28"/>
      <c r="T453" s="28"/>
      <c r="U453" s="28"/>
      <c r="V453" s="70"/>
      <c r="W453" s="70"/>
      <c r="X453" s="149"/>
      <c r="Y453" s="28"/>
      <c r="Z453" s="28"/>
      <c r="AA453" s="77"/>
      <c r="AB453" s="77"/>
      <c r="AC453" s="28"/>
      <c r="AD453" s="74"/>
      <c r="AE453" s="36"/>
      <c r="AF453" s="28"/>
      <c r="AG453" s="28"/>
      <c r="AH453" s="28"/>
      <c r="AI453" s="28"/>
      <c r="AJ453" s="28"/>
      <c r="AK453" s="28"/>
      <c r="AL453" s="18"/>
      <c r="AM453" s="18"/>
      <c r="AN453" s="18"/>
      <c r="AO453" s="227"/>
      <c r="AP453" s="212"/>
      <c r="AQ453" s="212"/>
      <c r="AR453" s="212"/>
      <c r="AS453" s="84"/>
      <c r="AT453" s="84"/>
      <c r="AU453" s="85"/>
      <c r="AV453" s="94"/>
      <c r="AW453" s="94"/>
      <c r="AX453" s="94"/>
      <c r="AY453" s="94"/>
      <c r="AZ453" s="94"/>
      <c r="BA453" s="94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</row>
    <row r="454" ht="12.75" customHeight="1">
      <c r="A454" s="18"/>
      <c r="B454" s="18"/>
      <c r="C454" s="1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9"/>
      <c r="R454" s="28"/>
      <c r="S454" s="28"/>
      <c r="T454" s="28"/>
      <c r="U454" s="28"/>
      <c r="V454" s="70"/>
      <c r="W454" s="70"/>
      <c r="X454" s="149"/>
      <c r="Y454" s="28"/>
      <c r="Z454" s="28"/>
      <c r="AA454" s="77"/>
      <c r="AB454" s="77"/>
      <c r="AC454" s="28"/>
      <c r="AD454" s="74"/>
      <c r="AE454" s="36"/>
      <c r="AF454" s="28"/>
      <c r="AG454" s="28"/>
      <c r="AH454" s="28"/>
      <c r="AI454" s="28"/>
      <c r="AJ454" s="28"/>
      <c r="AK454" s="28"/>
      <c r="AL454" s="18"/>
      <c r="AM454" s="18"/>
      <c r="AN454" s="18"/>
      <c r="AO454" s="227"/>
      <c r="AP454" s="212"/>
      <c r="AQ454" s="212"/>
      <c r="AR454" s="212"/>
      <c r="AS454" s="84"/>
      <c r="AT454" s="84"/>
      <c r="AU454" s="85"/>
      <c r="AV454" s="94"/>
      <c r="AW454" s="94"/>
      <c r="AX454" s="94"/>
      <c r="AY454" s="94"/>
      <c r="AZ454" s="94"/>
      <c r="BA454" s="94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</row>
    <row r="455" ht="12.75" customHeight="1">
      <c r="A455" s="18"/>
      <c r="B455" s="18"/>
      <c r="C455" s="1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9"/>
      <c r="R455" s="28"/>
      <c r="S455" s="28"/>
      <c r="T455" s="28"/>
      <c r="U455" s="28"/>
      <c r="V455" s="70"/>
      <c r="W455" s="70"/>
      <c r="X455" s="149"/>
      <c r="Y455" s="28"/>
      <c r="Z455" s="28"/>
      <c r="AA455" s="77"/>
      <c r="AB455" s="77"/>
      <c r="AC455" s="28"/>
      <c r="AD455" s="74"/>
      <c r="AE455" s="36"/>
      <c r="AF455" s="28"/>
      <c r="AG455" s="28"/>
      <c r="AH455" s="28"/>
      <c r="AI455" s="28"/>
      <c r="AJ455" s="28"/>
      <c r="AK455" s="28"/>
      <c r="AL455" s="18"/>
      <c r="AM455" s="18"/>
      <c r="AN455" s="18"/>
      <c r="AO455" s="227"/>
      <c r="AP455" s="212"/>
      <c r="AQ455" s="212"/>
      <c r="AR455" s="212"/>
      <c r="AS455" s="84"/>
      <c r="AT455" s="84"/>
      <c r="AU455" s="85"/>
      <c r="AV455" s="94"/>
      <c r="AW455" s="94"/>
      <c r="AX455" s="94"/>
      <c r="AY455" s="94"/>
      <c r="AZ455" s="94"/>
      <c r="BA455" s="94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</row>
    <row r="456" ht="12.75" customHeight="1">
      <c r="A456" s="18"/>
      <c r="B456" s="18"/>
      <c r="C456" s="1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9"/>
      <c r="R456" s="28"/>
      <c r="S456" s="28"/>
      <c r="T456" s="28"/>
      <c r="U456" s="28"/>
      <c r="V456" s="70"/>
      <c r="W456" s="70"/>
      <c r="X456" s="149"/>
      <c r="Y456" s="28"/>
      <c r="Z456" s="28"/>
      <c r="AA456" s="77"/>
      <c r="AB456" s="77"/>
      <c r="AC456" s="28"/>
      <c r="AD456" s="74"/>
      <c r="AE456" s="36"/>
      <c r="AF456" s="28"/>
      <c r="AG456" s="28"/>
      <c r="AH456" s="28"/>
      <c r="AI456" s="28"/>
      <c r="AJ456" s="28"/>
      <c r="AK456" s="28"/>
      <c r="AL456" s="18"/>
      <c r="AM456" s="18"/>
      <c r="AN456" s="18"/>
      <c r="AO456" s="227"/>
      <c r="AP456" s="212"/>
      <c r="AQ456" s="212"/>
      <c r="AR456" s="212"/>
      <c r="AS456" s="84"/>
      <c r="AT456" s="84"/>
      <c r="AU456" s="85"/>
      <c r="AV456" s="94"/>
      <c r="AW456" s="94"/>
      <c r="AX456" s="94"/>
      <c r="AY456" s="94"/>
      <c r="AZ456" s="94"/>
      <c r="BA456" s="94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</row>
    <row r="457" ht="12.75" customHeight="1">
      <c r="A457" s="18"/>
      <c r="B457" s="18"/>
      <c r="C457" s="1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9"/>
      <c r="R457" s="28"/>
      <c r="S457" s="28"/>
      <c r="T457" s="28"/>
      <c r="U457" s="28"/>
      <c r="V457" s="70"/>
      <c r="W457" s="70"/>
      <c r="X457" s="149"/>
      <c r="Y457" s="28"/>
      <c r="Z457" s="28"/>
      <c r="AA457" s="77"/>
      <c r="AB457" s="77"/>
      <c r="AC457" s="28"/>
      <c r="AD457" s="74"/>
      <c r="AE457" s="36"/>
      <c r="AF457" s="28"/>
      <c r="AG457" s="28"/>
      <c r="AH457" s="28"/>
      <c r="AI457" s="28"/>
      <c r="AJ457" s="28"/>
      <c r="AK457" s="28"/>
      <c r="AL457" s="18"/>
      <c r="AM457" s="18"/>
      <c r="AN457" s="18"/>
      <c r="AO457" s="227"/>
      <c r="AP457" s="212"/>
      <c r="AQ457" s="212"/>
      <c r="AR457" s="212"/>
      <c r="AS457" s="84"/>
      <c r="AT457" s="84"/>
      <c r="AU457" s="85"/>
      <c r="AV457" s="94"/>
      <c r="AW457" s="94"/>
      <c r="AX457" s="94"/>
      <c r="AY457" s="94"/>
      <c r="AZ457" s="94"/>
      <c r="BA457" s="94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</row>
    <row r="458" ht="12.75" customHeight="1">
      <c r="A458" s="18"/>
      <c r="B458" s="18"/>
      <c r="C458" s="1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9"/>
      <c r="R458" s="28"/>
      <c r="S458" s="28"/>
      <c r="T458" s="28"/>
      <c r="U458" s="28"/>
      <c r="V458" s="70"/>
      <c r="W458" s="70"/>
      <c r="X458" s="149"/>
      <c r="Y458" s="28"/>
      <c r="Z458" s="28"/>
      <c r="AA458" s="77"/>
      <c r="AB458" s="77"/>
      <c r="AC458" s="28"/>
      <c r="AD458" s="74"/>
      <c r="AE458" s="36"/>
      <c r="AF458" s="28"/>
      <c r="AG458" s="28"/>
      <c r="AH458" s="28"/>
      <c r="AI458" s="28"/>
      <c r="AJ458" s="28"/>
      <c r="AK458" s="28"/>
      <c r="AL458" s="18"/>
      <c r="AM458" s="18"/>
      <c r="AN458" s="18"/>
      <c r="AO458" s="227"/>
      <c r="AP458" s="212"/>
      <c r="AQ458" s="212"/>
      <c r="AR458" s="212"/>
      <c r="AS458" s="84"/>
      <c r="AT458" s="84"/>
      <c r="AU458" s="85"/>
      <c r="AV458" s="94"/>
      <c r="AW458" s="94"/>
      <c r="AX458" s="94"/>
      <c r="AY458" s="94"/>
      <c r="AZ458" s="94"/>
      <c r="BA458" s="94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</row>
    <row r="459" ht="12.75" customHeight="1">
      <c r="A459" s="18"/>
      <c r="B459" s="18"/>
      <c r="C459" s="1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9"/>
      <c r="R459" s="28"/>
      <c r="S459" s="28"/>
      <c r="T459" s="28"/>
      <c r="U459" s="28"/>
      <c r="V459" s="70"/>
      <c r="W459" s="70"/>
      <c r="X459" s="149"/>
      <c r="Y459" s="28"/>
      <c r="Z459" s="28"/>
      <c r="AA459" s="77"/>
      <c r="AB459" s="77"/>
      <c r="AC459" s="28"/>
      <c r="AD459" s="74"/>
      <c r="AE459" s="36"/>
      <c r="AF459" s="28"/>
      <c r="AG459" s="28"/>
      <c r="AH459" s="28"/>
      <c r="AI459" s="28"/>
      <c r="AJ459" s="28"/>
      <c r="AK459" s="28"/>
      <c r="AL459" s="18"/>
      <c r="AM459" s="18"/>
      <c r="AN459" s="18"/>
      <c r="AO459" s="227"/>
      <c r="AP459" s="212"/>
      <c r="AQ459" s="212"/>
      <c r="AR459" s="212"/>
      <c r="AS459" s="84"/>
      <c r="AT459" s="84"/>
      <c r="AU459" s="85"/>
      <c r="AV459" s="94"/>
      <c r="AW459" s="94"/>
      <c r="AX459" s="94"/>
      <c r="AY459" s="94"/>
      <c r="AZ459" s="94"/>
      <c r="BA459" s="94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</row>
    <row r="460" ht="12.75" customHeight="1">
      <c r="A460" s="18"/>
      <c r="B460" s="18"/>
      <c r="C460" s="1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9"/>
      <c r="R460" s="28"/>
      <c r="S460" s="28"/>
      <c r="T460" s="28"/>
      <c r="U460" s="28"/>
      <c r="V460" s="70"/>
      <c r="W460" s="70"/>
      <c r="X460" s="149"/>
      <c r="Y460" s="28"/>
      <c r="Z460" s="28"/>
      <c r="AA460" s="77"/>
      <c r="AB460" s="77"/>
      <c r="AC460" s="28"/>
      <c r="AD460" s="74"/>
      <c r="AE460" s="36"/>
      <c r="AF460" s="28"/>
      <c r="AG460" s="28"/>
      <c r="AH460" s="28"/>
      <c r="AI460" s="28"/>
      <c r="AJ460" s="28"/>
      <c r="AK460" s="28"/>
      <c r="AL460" s="18"/>
      <c r="AM460" s="18"/>
      <c r="AN460" s="18"/>
      <c r="AO460" s="227"/>
      <c r="AP460" s="212"/>
      <c r="AQ460" s="212"/>
      <c r="AR460" s="212"/>
      <c r="AS460" s="84"/>
      <c r="AT460" s="84"/>
      <c r="AU460" s="85"/>
      <c r="AV460" s="94"/>
      <c r="AW460" s="94"/>
      <c r="AX460" s="94"/>
      <c r="AY460" s="94"/>
      <c r="AZ460" s="94"/>
      <c r="BA460" s="94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</row>
    <row r="461" ht="12.75" customHeight="1">
      <c r="A461" s="18"/>
      <c r="B461" s="18"/>
      <c r="C461" s="1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9"/>
      <c r="R461" s="28"/>
      <c r="S461" s="28"/>
      <c r="T461" s="28"/>
      <c r="U461" s="28"/>
      <c r="V461" s="70"/>
      <c r="W461" s="70"/>
      <c r="X461" s="149"/>
      <c r="Y461" s="28"/>
      <c r="Z461" s="28"/>
      <c r="AA461" s="77"/>
      <c r="AB461" s="77"/>
      <c r="AC461" s="28"/>
      <c r="AD461" s="74"/>
      <c r="AE461" s="36"/>
      <c r="AF461" s="28"/>
      <c r="AG461" s="28"/>
      <c r="AH461" s="28"/>
      <c r="AI461" s="28"/>
      <c r="AJ461" s="28"/>
      <c r="AK461" s="28"/>
      <c r="AL461" s="18"/>
      <c r="AM461" s="18"/>
      <c r="AN461" s="18"/>
      <c r="AO461" s="227"/>
      <c r="AP461" s="212"/>
      <c r="AQ461" s="212"/>
      <c r="AR461" s="212"/>
      <c r="AS461" s="84"/>
      <c r="AT461" s="84"/>
      <c r="AU461" s="85"/>
      <c r="AV461" s="94"/>
      <c r="AW461" s="94"/>
      <c r="AX461" s="94"/>
      <c r="AY461" s="94"/>
      <c r="AZ461" s="94"/>
      <c r="BA461" s="94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</row>
    <row r="462" ht="12.75" customHeight="1">
      <c r="A462" s="18"/>
      <c r="B462" s="18"/>
      <c r="C462" s="1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9"/>
      <c r="R462" s="28"/>
      <c r="S462" s="28"/>
      <c r="T462" s="28"/>
      <c r="U462" s="28"/>
      <c r="V462" s="70"/>
      <c r="W462" s="70"/>
      <c r="X462" s="149"/>
      <c r="Y462" s="28"/>
      <c r="Z462" s="28"/>
      <c r="AA462" s="77"/>
      <c r="AB462" s="77"/>
      <c r="AC462" s="28"/>
      <c r="AD462" s="74"/>
      <c r="AE462" s="36"/>
      <c r="AF462" s="28"/>
      <c r="AG462" s="28"/>
      <c r="AH462" s="28"/>
      <c r="AI462" s="28"/>
      <c r="AJ462" s="28"/>
      <c r="AK462" s="28"/>
      <c r="AL462" s="18"/>
      <c r="AM462" s="18"/>
      <c r="AN462" s="18"/>
      <c r="AO462" s="227"/>
      <c r="AP462" s="212"/>
      <c r="AQ462" s="212"/>
      <c r="AR462" s="212"/>
      <c r="AS462" s="84"/>
      <c r="AT462" s="84"/>
      <c r="AU462" s="85"/>
      <c r="AV462" s="94"/>
      <c r="AW462" s="94"/>
      <c r="AX462" s="94"/>
      <c r="AY462" s="94"/>
      <c r="AZ462" s="94"/>
      <c r="BA462" s="94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</row>
    <row r="463" ht="12.75" customHeight="1">
      <c r="A463" s="18"/>
      <c r="B463" s="18"/>
      <c r="C463" s="1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9"/>
      <c r="R463" s="28"/>
      <c r="S463" s="28"/>
      <c r="T463" s="28"/>
      <c r="U463" s="28"/>
      <c r="V463" s="70"/>
      <c r="W463" s="70"/>
      <c r="X463" s="149"/>
      <c r="Y463" s="28"/>
      <c r="Z463" s="28"/>
      <c r="AA463" s="77"/>
      <c r="AB463" s="77"/>
      <c r="AC463" s="28"/>
      <c r="AD463" s="74"/>
      <c r="AE463" s="36"/>
      <c r="AF463" s="28"/>
      <c r="AG463" s="28"/>
      <c r="AH463" s="28"/>
      <c r="AI463" s="28"/>
      <c r="AJ463" s="28"/>
      <c r="AK463" s="28"/>
      <c r="AL463" s="18"/>
      <c r="AM463" s="18"/>
      <c r="AN463" s="18"/>
      <c r="AO463" s="227"/>
      <c r="AP463" s="212"/>
      <c r="AQ463" s="212"/>
      <c r="AR463" s="212"/>
      <c r="AS463" s="84"/>
      <c r="AT463" s="84"/>
      <c r="AU463" s="85"/>
      <c r="AV463" s="94"/>
      <c r="AW463" s="94"/>
      <c r="AX463" s="94"/>
      <c r="AY463" s="94"/>
      <c r="AZ463" s="94"/>
      <c r="BA463" s="94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</row>
    <row r="464" ht="12.75" customHeight="1">
      <c r="A464" s="18"/>
      <c r="B464" s="18"/>
      <c r="C464" s="1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9"/>
      <c r="R464" s="28"/>
      <c r="S464" s="28"/>
      <c r="T464" s="28"/>
      <c r="U464" s="28"/>
      <c r="V464" s="70"/>
      <c r="W464" s="70"/>
      <c r="X464" s="149"/>
      <c r="Y464" s="28"/>
      <c r="Z464" s="28"/>
      <c r="AA464" s="77"/>
      <c r="AB464" s="77"/>
      <c r="AC464" s="28"/>
      <c r="AD464" s="74"/>
      <c r="AE464" s="36"/>
      <c r="AF464" s="28"/>
      <c r="AG464" s="28"/>
      <c r="AH464" s="28"/>
      <c r="AI464" s="28"/>
      <c r="AJ464" s="28"/>
      <c r="AK464" s="28"/>
      <c r="AL464" s="18"/>
      <c r="AM464" s="18"/>
      <c r="AN464" s="18"/>
      <c r="AO464" s="227"/>
      <c r="AP464" s="212"/>
      <c r="AQ464" s="212"/>
      <c r="AR464" s="212"/>
      <c r="AS464" s="84"/>
      <c r="AT464" s="84"/>
      <c r="AU464" s="85"/>
      <c r="AV464" s="94"/>
      <c r="AW464" s="94"/>
      <c r="AX464" s="94"/>
      <c r="AY464" s="94"/>
      <c r="AZ464" s="94"/>
      <c r="BA464" s="94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</row>
    <row r="465" ht="12.75" customHeight="1">
      <c r="A465" s="18"/>
      <c r="B465" s="18"/>
      <c r="C465" s="1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9"/>
      <c r="R465" s="28"/>
      <c r="S465" s="28"/>
      <c r="T465" s="28"/>
      <c r="U465" s="28"/>
      <c r="V465" s="70"/>
      <c r="W465" s="70"/>
      <c r="X465" s="149"/>
      <c r="Y465" s="28"/>
      <c r="Z465" s="28"/>
      <c r="AA465" s="77"/>
      <c r="AB465" s="77"/>
      <c r="AC465" s="28"/>
      <c r="AD465" s="74"/>
      <c r="AE465" s="36"/>
      <c r="AF465" s="28"/>
      <c r="AG465" s="28"/>
      <c r="AH465" s="28"/>
      <c r="AI465" s="28"/>
      <c r="AJ465" s="28"/>
      <c r="AK465" s="28"/>
      <c r="AL465" s="18"/>
      <c r="AM465" s="18"/>
      <c r="AN465" s="18"/>
      <c r="AO465" s="227"/>
      <c r="AP465" s="212"/>
      <c r="AQ465" s="212"/>
      <c r="AR465" s="212"/>
      <c r="AS465" s="84"/>
      <c r="AT465" s="84"/>
      <c r="AU465" s="85"/>
      <c r="AV465" s="94"/>
      <c r="AW465" s="94"/>
      <c r="AX465" s="94"/>
      <c r="AY465" s="94"/>
      <c r="AZ465" s="94"/>
      <c r="BA465" s="94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</row>
    <row r="466" ht="12.75" customHeight="1">
      <c r="A466" s="18"/>
      <c r="B466" s="18"/>
      <c r="C466" s="1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9"/>
      <c r="R466" s="28"/>
      <c r="S466" s="28"/>
      <c r="T466" s="28"/>
      <c r="U466" s="28"/>
      <c r="V466" s="70"/>
      <c r="W466" s="70"/>
      <c r="X466" s="149"/>
      <c r="Y466" s="28"/>
      <c r="Z466" s="28"/>
      <c r="AA466" s="77"/>
      <c r="AB466" s="77"/>
      <c r="AC466" s="28"/>
      <c r="AD466" s="74"/>
      <c r="AE466" s="36"/>
      <c r="AF466" s="28"/>
      <c r="AG466" s="28"/>
      <c r="AH466" s="28"/>
      <c r="AI466" s="28"/>
      <c r="AJ466" s="28"/>
      <c r="AK466" s="28"/>
      <c r="AL466" s="18"/>
      <c r="AM466" s="18"/>
      <c r="AN466" s="18"/>
      <c r="AO466" s="227"/>
      <c r="AP466" s="212"/>
      <c r="AQ466" s="212"/>
      <c r="AR466" s="212"/>
      <c r="AS466" s="84"/>
      <c r="AT466" s="84"/>
      <c r="AU466" s="85"/>
      <c r="AV466" s="94"/>
      <c r="AW466" s="94"/>
      <c r="AX466" s="94"/>
      <c r="AY466" s="94"/>
      <c r="AZ466" s="94"/>
      <c r="BA466" s="94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</row>
    <row r="467" ht="12.75" customHeight="1">
      <c r="A467" s="18"/>
      <c r="B467" s="18"/>
      <c r="C467" s="1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9"/>
      <c r="R467" s="28"/>
      <c r="S467" s="28"/>
      <c r="T467" s="28"/>
      <c r="U467" s="28"/>
      <c r="V467" s="70"/>
      <c r="W467" s="70"/>
      <c r="X467" s="149"/>
      <c r="Y467" s="28"/>
      <c r="Z467" s="28"/>
      <c r="AA467" s="77"/>
      <c r="AB467" s="77"/>
      <c r="AC467" s="28"/>
      <c r="AD467" s="74"/>
      <c r="AE467" s="36"/>
      <c r="AF467" s="28"/>
      <c r="AG467" s="28"/>
      <c r="AH467" s="28"/>
      <c r="AI467" s="28"/>
      <c r="AJ467" s="28"/>
      <c r="AK467" s="28"/>
      <c r="AL467" s="18"/>
      <c r="AM467" s="18"/>
      <c r="AN467" s="18"/>
      <c r="AO467" s="227"/>
      <c r="AP467" s="212"/>
      <c r="AQ467" s="212"/>
      <c r="AR467" s="212"/>
      <c r="AS467" s="84"/>
      <c r="AT467" s="84"/>
      <c r="AU467" s="85"/>
      <c r="AV467" s="94"/>
      <c r="AW467" s="94"/>
      <c r="AX467" s="94"/>
      <c r="AY467" s="94"/>
      <c r="AZ467" s="94"/>
      <c r="BA467" s="94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</row>
    <row r="468" ht="12.75" customHeight="1">
      <c r="A468" s="18"/>
      <c r="B468" s="18"/>
      <c r="C468" s="1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9"/>
      <c r="R468" s="28"/>
      <c r="S468" s="28"/>
      <c r="T468" s="28"/>
      <c r="U468" s="28"/>
      <c r="V468" s="70"/>
      <c r="W468" s="70"/>
      <c r="X468" s="149"/>
      <c r="Y468" s="28"/>
      <c r="Z468" s="28"/>
      <c r="AA468" s="77"/>
      <c r="AB468" s="77"/>
      <c r="AC468" s="28"/>
      <c r="AD468" s="74"/>
      <c r="AE468" s="36"/>
      <c r="AF468" s="28"/>
      <c r="AG468" s="28"/>
      <c r="AH468" s="28"/>
      <c r="AI468" s="28"/>
      <c r="AJ468" s="28"/>
      <c r="AK468" s="28"/>
      <c r="AL468" s="18"/>
      <c r="AM468" s="18"/>
      <c r="AN468" s="18"/>
      <c r="AO468" s="227"/>
      <c r="AP468" s="212"/>
      <c r="AQ468" s="212"/>
      <c r="AR468" s="212"/>
      <c r="AS468" s="84"/>
      <c r="AT468" s="84"/>
      <c r="AU468" s="85"/>
      <c r="AV468" s="94"/>
      <c r="AW468" s="94"/>
      <c r="AX468" s="94"/>
      <c r="AY468" s="94"/>
      <c r="AZ468" s="94"/>
      <c r="BA468" s="94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</row>
    <row r="469" ht="12.75" customHeight="1">
      <c r="A469" s="18"/>
      <c r="B469" s="18"/>
      <c r="C469" s="1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9"/>
      <c r="R469" s="28"/>
      <c r="S469" s="28"/>
      <c r="T469" s="28"/>
      <c r="U469" s="28"/>
      <c r="V469" s="70"/>
      <c r="W469" s="70"/>
      <c r="X469" s="149"/>
      <c r="Y469" s="28"/>
      <c r="Z469" s="28"/>
      <c r="AA469" s="77"/>
      <c r="AB469" s="77"/>
      <c r="AC469" s="28"/>
      <c r="AD469" s="74"/>
      <c r="AE469" s="36"/>
      <c r="AF469" s="28"/>
      <c r="AG469" s="28"/>
      <c r="AH469" s="28"/>
      <c r="AI469" s="28"/>
      <c r="AJ469" s="28"/>
      <c r="AK469" s="28"/>
      <c r="AL469" s="18"/>
      <c r="AM469" s="18"/>
      <c r="AN469" s="18"/>
      <c r="AO469" s="227"/>
      <c r="AP469" s="212"/>
      <c r="AQ469" s="212"/>
      <c r="AR469" s="212"/>
      <c r="AS469" s="84"/>
      <c r="AT469" s="84"/>
      <c r="AU469" s="85"/>
      <c r="AV469" s="94"/>
      <c r="AW469" s="94"/>
      <c r="AX469" s="94"/>
      <c r="AY469" s="94"/>
      <c r="AZ469" s="94"/>
      <c r="BA469" s="94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</row>
    <row r="470" ht="12.75" customHeight="1">
      <c r="A470" s="18"/>
      <c r="B470" s="18"/>
      <c r="C470" s="1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9"/>
      <c r="R470" s="28"/>
      <c r="S470" s="28"/>
      <c r="T470" s="28"/>
      <c r="U470" s="28"/>
      <c r="V470" s="70"/>
      <c r="W470" s="70"/>
      <c r="X470" s="149"/>
      <c r="Y470" s="28"/>
      <c r="Z470" s="28"/>
      <c r="AA470" s="77"/>
      <c r="AB470" s="77"/>
      <c r="AC470" s="28"/>
      <c r="AD470" s="74"/>
      <c r="AE470" s="36"/>
      <c r="AF470" s="28"/>
      <c r="AG470" s="28"/>
      <c r="AH470" s="28"/>
      <c r="AI470" s="28"/>
      <c r="AJ470" s="28"/>
      <c r="AK470" s="28"/>
      <c r="AL470" s="18"/>
      <c r="AM470" s="18"/>
      <c r="AN470" s="18"/>
      <c r="AO470" s="227"/>
      <c r="AP470" s="212"/>
      <c r="AQ470" s="212"/>
      <c r="AR470" s="212"/>
      <c r="AS470" s="84"/>
      <c r="AT470" s="84"/>
      <c r="AU470" s="85"/>
      <c r="AV470" s="94"/>
      <c r="AW470" s="94"/>
      <c r="AX470" s="94"/>
      <c r="AY470" s="94"/>
      <c r="AZ470" s="94"/>
      <c r="BA470" s="94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</row>
    <row r="471" ht="12.75" customHeight="1">
      <c r="A471" s="18"/>
      <c r="B471" s="18"/>
      <c r="C471" s="1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9"/>
      <c r="R471" s="28"/>
      <c r="S471" s="28"/>
      <c r="T471" s="28"/>
      <c r="U471" s="28"/>
      <c r="V471" s="70"/>
      <c r="W471" s="70"/>
      <c r="X471" s="149"/>
      <c r="Y471" s="28"/>
      <c r="Z471" s="28"/>
      <c r="AA471" s="77"/>
      <c r="AB471" s="77"/>
      <c r="AC471" s="28"/>
      <c r="AD471" s="74"/>
      <c r="AE471" s="36"/>
      <c r="AF471" s="28"/>
      <c r="AG471" s="28"/>
      <c r="AH471" s="28"/>
      <c r="AI471" s="28"/>
      <c r="AJ471" s="28"/>
      <c r="AK471" s="28"/>
      <c r="AL471" s="18"/>
      <c r="AM471" s="18"/>
      <c r="AN471" s="18"/>
      <c r="AO471" s="227"/>
      <c r="AP471" s="212"/>
      <c r="AQ471" s="212"/>
      <c r="AR471" s="212"/>
      <c r="AS471" s="84"/>
      <c r="AT471" s="84"/>
      <c r="AU471" s="85"/>
      <c r="AV471" s="94"/>
      <c r="AW471" s="94"/>
      <c r="AX471" s="94"/>
      <c r="AY471" s="94"/>
      <c r="AZ471" s="94"/>
      <c r="BA471" s="94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</row>
    <row r="472" ht="12.75" customHeight="1">
      <c r="A472" s="18"/>
      <c r="B472" s="18"/>
      <c r="C472" s="1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9"/>
      <c r="R472" s="28"/>
      <c r="S472" s="28"/>
      <c r="T472" s="28"/>
      <c r="U472" s="28"/>
      <c r="V472" s="70"/>
      <c r="W472" s="70"/>
      <c r="X472" s="149"/>
      <c r="Y472" s="28"/>
      <c r="Z472" s="28"/>
      <c r="AA472" s="77"/>
      <c r="AB472" s="77"/>
      <c r="AC472" s="28"/>
      <c r="AD472" s="74"/>
      <c r="AE472" s="36"/>
      <c r="AF472" s="28"/>
      <c r="AG472" s="28"/>
      <c r="AH472" s="28"/>
      <c r="AI472" s="28"/>
      <c r="AJ472" s="28"/>
      <c r="AK472" s="28"/>
      <c r="AL472" s="18"/>
      <c r="AM472" s="18"/>
      <c r="AN472" s="18"/>
      <c r="AO472" s="227"/>
      <c r="AP472" s="212"/>
      <c r="AQ472" s="212"/>
      <c r="AR472" s="212"/>
      <c r="AS472" s="84"/>
      <c r="AT472" s="84"/>
      <c r="AU472" s="85"/>
      <c r="AV472" s="94"/>
      <c r="AW472" s="94"/>
      <c r="AX472" s="94"/>
      <c r="AY472" s="94"/>
      <c r="AZ472" s="94"/>
      <c r="BA472" s="94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</row>
    <row r="473" ht="12.75" customHeight="1">
      <c r="A473" s="18"/>
      <c r="B473" s="18"/>
      <c r="C473" s="1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9"/>
      <c r="R473" s="28"/>
      <c r="S473" s="28"/>
      <c r="T473" s="28"/>
      <c r="U473" s="28"/>
      <c r="V473" s="70"/>
      <c r="W473" s="70"/>
      <c r="X473" s="149"/>
      <c r="Y473" s="28"/>
      <c r="Z473" s="28"/>
      <c r="AA473" s="77"/>
      <c r="AB473" s="77"/>
      <c r="AC473" s="28"/>
      <c r="AD473" s="74"/>
      <c r="AE473" s="36"/>
      <c r="AF473" s="28"/>
      <c r="AG473" s="28"/>
      <c r="AH473" s="28"/>
      <c r="AI473" s="28"/>
      <c r="AJ473" s="28"/>
      <c r="AK473" s="28"/>
      <c r="AL473" s="18"/>
      <c r="AM473" s="18"/>
      <c r="AN473" s="18"/>
      <c r="AO473" s="227"/>
      <c r="AP473" s="212"/>
      <c r="AQ473" s="212"/>
      <c r="AR473" s="212"/>
      <c r="AS473" s="84"/>
      <c r="AT473" s="84"/>
      <c r="AU473" s="85"/>
      <c r="AV473" s="94"/>
      <c r="AW473" s="94"/>
      <c r="AX473" s="94"/>
      <c r="AY473" s="94"/>
      <c r="AZ473" s="94"/>
      <c r="BA473" s="94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</row>
    <row r="474" ht="12.75" customHeight="1">
      <c r="A474" s="18"/>
      <c r="B474" s="18"/>
      <c r="C474" s="1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9"/>
      <c r="R474" s="28"/>
      <c r="S474" s="28"/>
      <c r="T474" s="28"/>
      <c r="U474" s="28"/>
      <c r="V474" s="70"/>
      <c r="W474" s="70"/>
      <c r="X474" s="149"/>
      <c r="Y474" s="28"/>
      <c r="Z474" s="28"/>
      <c r="AA474" s="77"/>
      <c r="AB474" s="77"/>
      <c r="AC474" s="28"/>
      <c r="AD474" s="74"/>
      <c r="AE474" s="36"/>
      <c r="AF474" s="28"/>
      <c r="AG474" s="28"/>
      <c r="AH474" s="28"/>
      <c r="AI474" s="28"/>
      <c r="AJ474" s="28"/>
      <c r="AK474" s="28"/>
      <c r="AL474" s="18"/>
      <c r="AM474" s="18"/>
      <c r="AN474" s="18"/>
      <c r="AO474" s="227"/>
      <c r="AP474" s="212"/>
      <c r="AQ474" s="212"/>
      <c r="AR474" s="212"/>
      <c r="AS474" s="84"/>
      <c r="AT474" s="84"/>
      <c r="AU474" s="85"/>
      <c r="AV474" s="94"/>
      <c r="AW474" s="94"/>
      <c r="AX474" s="94"/>
      <c r="AY474" s="94"/>
      <c r="AZ474" s="94"/>
      <c r="BA474" s="94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</row>
    <row r="475" ht="12.75" customHeight="1">
      <c r="A475" s="18"/>
      <c r="B475" s="18"/>
      <c r="C475" s="1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9"/>
      <c r="R475" s="28"/>
      <c r="S475" s="28"/>
      <c r="T475" s="28"/>
      <c r="U475" s="28"/>
      <c r="V475" s="70"/>
      <c r="W475" s="70"/>
      <c r="X475" s="149"/>
      <c r="Y475" s="28"/>
      <c r="Z475" s="28"/>
      <c r="AA475" s="77"/>
      <c r="AB475" s="77"/>
      <c r="AC475" s="28"/>
      <c r="AD475" s="74"/>
      <c r="AE475" s="36"/>
      <c r="AF475" s="28"/>
      <c r="AG475" s="28"/>
      <c r="AH475" s="28"/>
      <c r="AI475" s="28"/>
      <c r="AJ475" s="28"/>
      <c r="AK475" s="28"/>
      <c r="AL475" s="18"/>
      <c r="AM475" s="18"/>
      <c r="AN475" s="18"/>
      <c r="AO475" s="227"/>
      <c r="AP475" s="212"/>
      <c r="AQ475" s="212"/>
      <c r="AR475" s="212"/>
      <c r="AS475" s="84"/>
      <c r="AT475" s="84"/>
      <c r="AU475" s="85"/>
      <c r="AV475" s="94"/>
      <c r="AW475" s="94"/>
      <c r="AX475" s="94"/>
      <c r="AY475" s="94"/>
      <c r="AZ475" s="94"/>
      <c r="BA475" s="94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</row>
    <row r="476" ht="12.75" customHeight="1">
      <c r="A476" s="18"/>
      <c r="B476" s="18"/>
      <c r="C476" s="1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9"/>
      <c r="R476" s="28"/>
      <c r="S476" s="28"/>
      <c r="T476" s="28"/>
      <c r="U476" s="28"/>
      <c r="V476" s="70"/>
      <c r="W476" s="70"/>
      <c r="X476" s="149"/>
      <c r="Y476" s="28"/>
      <c r="Z476" s="28"/>
      <c r="AA476" s="77"/>
      <c r="AB476" s="77"/>
      <c r="AC476" s="28"/>
      <c r="AD476" s="74"/>
      <c r="AE476" s="36"/>
      <c r="AF476" s="28"/>
      <c r="AG476" s="28"/>
      <c r="AH476" s="28"/>
      <c r="AI476" s="28"/>
      <c r="AJ476" s="28"/>
      <c r="AK476" s="28"/>
      <c r="AL476" s="18"/>
      <c r="AM476" s="18"/>
      <c r="AN476" s="18"/>
      <c r="AO476" s="227"/>
      <c r="AP476" s="212"/>
      <c r="AQ476" s="212"/>
      <c r="AR476" s="212"/>
      <c r="AS476" s="84"/>
      <c r="AT476" s="84"/>
      <c r="AU476" s="85"/>
      <c r="AV476" s="94"/>
      <c r="AW476" s="94"/>
      <c r="AX476" s="94"/>
      <c r="AY476" s="94"/>
      <c r="AZ476" s="94"/>
      <c r="BA476" s="94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</row>
    <row r="477" ht="12.75" customHeight="1">
      <c r="A477" s="18"/>
      <c r="B477" s="18"/>
      <c r="C477" s="1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9"/>
      <c r="R477" s="28"/>
      <c r="S477" s="28"/>
      <c r="T477" s="28"/>
      <c r="U477" s="28"/>
      <c r="V477" s="70"/>
      <c r="W477" s="70"/>
      <c r="X477" s="149"/>
      <c r="Y477" s="28"/>
      <c r="Z477" s="28"/>
      <c r="AA477" s="77"/>
      <c r="AB477" s="77"/>
      <c r="AC477" s="28"/>
      <c r="AD477" s="74"/>
      <c r="AE477" s="36"/>
      <c r="AF477" s="28"/>
      <c r="AG477" s="28"/>
      <c r="AH477" s="28"/>
      <c r="AI477" s="28"/>
      <c r="AJ477" s="28"/>
      <c r="AK477" s="28"/>
      <c r="AL477" s="18"/>
      <c r="AM477" s="18"/>
      <c r="AN477" s="18"/>
      <c r="AO477" s="227"/>
      <c r="AP477" s="212"/>
      <c r="AQ477" s="212"/>
      <c r="AR477" s="212"/>
      <c r="AS477" s="84"/>
      <c r="AT477" s="84"/>
      <c r="AU477" s="85"/>
      <c r="AV477" s="94"/>
      <c r="AW477" s="94"/>
      <c r="AX477" s="94"/>
      <c r="AY477" s="94"/>
      <c r="AZ477" s="94"/>
      <c r="BA477" s="94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</row>
    <row r="478" ht="12.75" customHeight="1">
      <c r="A478" s="18"/>
      <c r="B478" s="18"/>
      <c r="C478" s="1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9"/>
      <c r="R478" s="28"/>
      <c r="S478" s="28"/>
      <c r="T478" s="28"/>
      <c r="U478" s="28"/>
      <c r="V478" s="70"/>
      <c r="W478" s="70"/>
      <c r="X478" s="149"/>
      <c r="Y478" s="28"/>
      <c r="Z478" s="28"/>
      <c r="AA478" s="77"/>
      <c r="AB478" s="77"/>
      <c r="AC478" s="28"/>
      <c r="AD478" s="74"/>
      <c r="AE478" s="36"/>
      <c r="AF478" s="28"/>
      <c r="AG478" s="28"/>
      <c r="AH478" s="28"/>
      <c r="AI478" s="28"/>
      <c r="AJ478" s="28"/>
      <c r="AK478" s="28"/>
      <c r="AL478" s="18"/>
      <c r="AM478" s="18"/>
      <c r="AN478" s="18"/>
      <c r="AO478" s="227"/>
      <c r="AP478" s="212"/>
      <c r="AQ478" s="212"/>
      <c r="AR478" s="212"/>
      <c r="AS478" s="84"/>
      <c r="AT478" s="84"/>
      <c r="AU478" s="85"/>
      <c r="AV478" s="94"/>
      <c r="AW478" s="94"/>
      <c r="AX478" s="94"/>
      <c r="AY478" s="94"/>
      <c r="AZ478" s="94"/>
      <c r="BA478" s="94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</row>
    <row r="479" ht="12.75" customHeight="1">
      <c r="A479" s="18"/>
      <c r="B479" s="18"/>
      <c r="C479" s="1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9"/>
      <c r="R479" s="28"/>
      <c r="S479" s="28"/>
      <c r="T479" s="28"/>
      <c r="U479" s="28"/>
      <c r="V479" s="70"/>
      <c r="W479" s="70"/>
      <c r="X479" s="149"/>
      <c r="Y479" s="28"/>
      <c r="Z479" s="28"/>
      <c r="AA479" s="77"/>
      <c r="AB479" s="77"/>
      <c r="AC479" s="28"/>
      <c r="AD479" s="74"/>
      <c r="AE479" s="36"/>
      <c r="AF479" s="28"/>
      <c r="AG479" s="28"/>
      <c r="AH479" s="28"/>
      <c r="AI479" s="28"/>
      <c r="AJ479" s="28"/>
      <c r="AK479" s="28"/>
      <c r="AL479" s="18"/>
      <c r="AM479" s="18"/>
      <c r="AN479" s="18"/>
      <c r="AO479" s="227"/>
      <c r="AP479" s="212"/>
      <c r="AQ479" s="212"/>
      <c r="AR479" s="212"/>
      <c r="AS479" s="84"/>
      <c r="AT479" s="84"/>
      <c r="AU479" s="85"/>
      <c r="AV479" s="94"/>
      <c r="AW479" s="94"/>
      <c r="AX479" s="94"/>
      <c r="AY479" s="94"/>
      <c r="AZ479" s="94"/>
      <c r="BA479" s="94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</row>
    <row r="480" ht="12.75" customHeight="1">
      <c r="A480" s="18"/>
      <c r="B480" s="18"/>
      <c r="C480" s="1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9"/>
      <c r="R480" s="28"/>
      <c r="S480" s="28"/>
      <c r="T480" s="28"/>
      <c r="U480" s="28"/>
      <c r="V480" s="70"/>
      <c r="W480" s="70"/>
      <c r="X480" s="149"/>
      <c r="Y480" s="28"/>
      <c r="Z480" s="28"/>
      <c r="AA480" s="77"/>
      <c r="AB480" s="77"/>
      <c r="AC480" s="28"/>
      <c r="AD480" s="74"/>
      <c r="AE480" s="36"/>
      <c r="AF480" s="28"/>
      <c r="AG480" s="28"/>
      <c r="AH480" s="28"/>
      <c r="AI480" s="28"/>
      <c r="AJ480" s="28"/>
      <c r="AK480" s="28"/>
      <c r="AL480" s="18"/>
      <c r="AM480" s="18"/>
      <c r="AN480" s="18"/>
      <c r="AO480" s="227"/>
      <c r="AP480" s="212"/>
      <c r="AQ480" s="212"/>
      <c r="AR480" s="212"/>
      <c r="AS480" s="84"/>
      <c r="AT480" s="84"/>
      <c r="AU480" s="85"/>
      <c r="AV480" s="94"/>
      <c r="AW480" s="94"/>
      <c r="AX480" s="94"/>
      <c r="AY480" s="94"/>
      <c r="AZ480" s="94"/>
      <c r="BA480" s="94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</row>
    <row r="481" ht="12.75" customHeight="1">
      <c r="A481" s="18"/>
      <c r="B481" s="18"/>
      <c r="C481" s="1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9"/>
      <c r="R481" s="28"/>
      <c r="S481" s="28"/>
      <c r="T481" s="28"/>
      <c r="U481" s="28"/>
      <c r="V481" s="70"/>
      <c r="W481" s="70"/>
      <c r="X481" s="149"/>
      <c r="Y481" s="28"/>
      <c r="Z481" s="28"/>
      <c r="AA481" s="77"/>
      <c r="AB481" s="77"/>
      <c r="AC481" s="28"/>
      <c r="AD481" s="74"/>
      <c r="AE481" s="36"/>
      <c r="AF481" s="28"/>
      <c r="AG481" s="28"/>
      <c r="AH481" s="28"/>
      <c r="AI481" s="28"/>
      <c r="AJ481" s="28"/>
      <c r="AK481" s="28"/>
      <c r="AL481" s="18"/>
      <c r="AM481" s="18"/>
      <c r="AN481" s="18"/>
      <c r="AO481" s="227"/>
      <c r="AP481" s="212"/>
      <c r="AQ481" s="212"/>
      <c r="AR481" s="212"/>
      <c r="AS481" s="84"/>
      <c r="AT481" s="84"/>
      <c r="AU481" s="85"/>
      <c r="AV481" s="94"/>
      <c r="AW481" s="94"/>
      <c r="AX481" s="94"/>
      <c r="AY481" s="94"/>
      <c r="AZ481" s="94"/>
      <c r="BA481" s="94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</row>
    <row r="482" ht="12.75" customHeight="1">
      <c r="A482" s="18"/>
      <c r="B482" s="18"/>
      <c r="C482" s="1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9"/>
      <c r="R482" s="28"/>
      <c r="S482" s="28"/>
      <c r="T482" s="28"/>
      <c r="U482" s="28"/>
      <c r="V482" s="70"/>
      <c r="W482" s="70"/>
      <c r="X482" s="149"/>
      <c r="Y482" s="28"/>
      <c r="Z482" s="28"/>
      <c r="AA482" s="77"/>
      <c r="AB482" s="77"/>
      <c r="AC482" s="28"/>
      <c r="AD482" s="74"/>
      <c r="AE482" s="36"/>
      <c r="AF482" s="28"/>
      <c r="AG482" s="28"/>
      <c r="AH482" s="28"/>
      <c r="AI482" s="28"/>
      <c r="AJ482" s="28"/>
      <c r="AK482" s="28"/>
      <c r="AL482" s="18"/>
      <c r="AM482" s="18"/>
      <c r="AN482" s="18"/>
      <c r="AO482" s="227"/>
      <c r="AP482" s="212"/>
      <c r="AQ482" s="212"/>
      <c r="AR482" s="212"/>
      <c r="AS482" s="84"/>
      <c r="AT482" s="84"/>
      <c r="AU482" s="85"/>
      <c r="AV482" s="94"/>
      <c r="AW482" s="94"/>
      <c r="AX482" s="94"/>
      <c r="AY482" s="94"/>
      <c r="AZ482" s="94"/>
      <c r="BA482" s="94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</row>
    <row r="483" ht="12.75" customHeight="1">
      <c r="A483" s="18"/>
      <c r="B483" s="18"/>
      <c r="C483" s="1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9"/>
      <c r="R483" s="28"/>
      <c r="S483" s="28"/>
      <c r="T483" s="28"/>
      <c r="U483" s="28"/>
      <c r="V483" s="70"/>
      <c r="W483" s="70"/>
      <c r="X483" s="149"/>
      <c r="Y483" s="28"/>
      <c r="Z483" s="28"/>
      <c r="AA483" s="77"/>
      <c r="AB483" s="77"/>
      <c r="AC483" s="28"/>
      <c r="AD483" s="74"/>
      <c r="AE483" s="36"/>
      <c r="AF483" s="28"/>
      <c r="AG483" s="28"/>
      <c r="AH483" s="28"/>
      <c r="AI483" s="28"/>
      <c r="AJ483" s="28"/>
      <c r="AK483" s="28"/>
      <c r="AL483" s="18"/>
      <c r="AM483" s="18"/>
      <c r="AN483" s="18"/>
      <c r="AO483" s="227"/>
      <c r="AP483" s="212"/>
      <c r="AQ483" s="212"/>
      <c r="AR483" s="212"/>
      <c r="AS483" s="84"/>
      <c r="AT483" s="84"/>
      <c r="AU483" s="85"/>
      <c r="AV483" s="94"/>
      <c r="AW483" s="94"/>
      <c r="AX483" s="94"/>
      <c r="AY483" s="94"/>
      <c r="AZ483" s="94"/>
      <c r="BA483" s="94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</row>
    <row r="484" ht="12.75" customHeight="1">
      <c r="A484" s="18"/>
      <c r="B484" s="18"/>
      <c r="C484" s="1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9"/>
      <c r="R484" s="28"/>
      <c r="S484" s="28"/>
      <c r="T484" s="28"/>
      <c r="U484" s="28"/>
      <c r="V484" s="70"/>
      <c r="W484" s="70"/>
      <c r="X484" s="149"/>
      <c r="Y484" s="28"/>
      <c r="Z484" s="28"/>
      <c r="AA484" s="77"/>
      <c r="AB484" s="77"/>
      <c r="AC484" s="28"/>
      <c r="AD484" s="74"/>
      <c r="AE484" s="36"/>
      <c r="AF484" s="28"/>
      <c r="AG484" s="28"/>
      <c r="AH484" s="28"/>
      <c r="AI484" s="28"/>
      <c r="AJ484" s="28"/>
      <c r="AK484" s="28"/>
      <c r="AL484" s="18"/>
      <c r="AM484" s="18"/>
      <c r="AN484" s="18"/>
      <c r="AO484" s="227"/>
      <c r="AP484" s="212"/>
      <c r="AQ484" s="212"/>
      <c r="AR484" s="212"/>
      <c r="AS484" s="84"/>
      <c r="AT484" s="84"/>
      <c r="AU484" s="85"/>
      <c r="AV484" s="94"/>
      <c r="AW484" s="94"/>
      <c r="AX484" s="94"/>
      <c r="AY484" s="94"/>
      <c r="AZ484" s="94"/>
      <c r="BA484" s="94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</row>
    <row r="485" ht="12.75" customHeight="1">
      <c r="A485" s="18"/>
      <c r="B485" s="18"/>
      <c r="C485" s="1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9"/>
      <c r="R485" s="28"/>
      <c r="S485" s="28"/>
      <c r="T485" s="28"/>
      <c r="U485" s="28"/>
      <c r="V485" s="70"/>
      <c r="W485" s="70"/>
      <c r="X485" s="149"/>
      <c r="Y485" s="28"/>
      <c r="Z485" s="28"/>
      <c r="AA485" s="77"/>
      <c r="AB485" s="77"/>
      <c r="AC485" s="28"/>
      <c r="AD485" s="74"/>
      <c r="AE485" s="36"/>
      <c r="AF485" s="28"/>
      <c r="AG485" s="28"/>
      <c r="AH485" s="28"/>
      <c r="AI485" s="28"/>
      <c r="AJ485" s="28"/>
      <c r="AK485" s="28"/>
      <c r="AL485" s="18"/>
      <c r="AM485" s="18"/>
      <c r="AN485" s="18"/>
      <c r="AO485" s="227"/>
      <c r="AP485" s="212"/>
      <c r="AQ485" s="212"/>
      <c r="AR485" s="212"/>
      <c r="AS485" s="84"/>
      <c r="AT485" s="84"/>
      <c r="AU485" s="85"/>
      <c r="AV485" s="94"/>
      <c r="AW485" s="94"/>
      <c r="AX485" s="94"/>
      <c r="AY485" s="94"/>
      <c r="AZ485" s="94"/>
      <c r="BA485" s="94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</row>
    <row r="486" ht="12.75" customHeight="1">
      <c r="A486" s="18"/>
      <c r="B486" s="18"/>
      <c r="C486" s="1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9"/>
      <c r="R486" s="28"/>
      <c r="S486" s="28"/>
      <c r="T486" s="28"/>
      <c r="U486" s="28"/>
      <c r="V486" s="70"/>
      <c r="W486" s="70"/>
      <c r="X486" s="149"/>
      <c r="Y486" s="28"/>
      <c r="Z486" s="28"/>
      <c r="AA486" s="77"/>
      <c r="AB486" s="77"/>
      <c r="AC486" s="28"/>
      <c r="AD486" s="74"/>
      <c r="AE486" s="36"/>
      <c r="AF486" s="28"/>
      <c r="AG486" s="28"/>
      <c r="AH486" s="28"/>
      <c r="AI486" s="28"/>
      <c r="AJ486" s="28"/>
      <c r="AK486" s="28"/>
      <c r="AL486" s="18"/>
      <c r="AM486" s="18"/>
      <c r="AN486" s="18"/>
      <c r="AO486" s="227"/>
      <c r="AP486" s="212"/>
      <c r="AQ486" s="212"/>
      <c r="AR486" s="212"/>
      <c r="AS486" s="84"/>
      <c r="AT486" s="84"/>
      <c r="AU486" s="85"/>
      <c r="AV486" s="94"/>
      <c r="AW486" s="94"/>
      <c r="AX486" s="94"/>
      <c r="AY486" s="94"/>
      <c r="AZ486" s="94"/>
      <c r="BA486" s="94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</row>
    <row r="487" ht="12.75" customHeight="1">
      <c r="A487" s="18"/>
      <c r="B487" s="18"/>
      <c r="C487" s="1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9"/>
      <c r="R487" s="28"/>
      <c r="S487" s="28"/>
      <c r="T487" s="28"/>
      <c r="U487" s="28"/>
      <c r="V487" s="70"/>
      <c r="W487" s="70"/>
      <c r="X487" s="149"/>
      <c r="Y487" s="28"/>
      <c r="Z487" s="28"/>
      <c r="AA487" s="77"/>
      <c r="AB487" s="77"/>
      <c r="AC487" s="28"/>
      <c r="AD487" s="74"/>
      <c r="AE487" s="36"/>
      <c r="AF487" s="28"/>
      <c r="AG487" s="28"/>
      <c r="AH487" s="28"/>
      <c r="AI487" s="28"/>
      <c r="AJ487" s="28"/>
      <c r="AK487" s="28"/>
      <c r="AL487" s="18"/>
      <c r="AM487" s="18"/>
      <c r="AN487" s="18"/>
      <c r="AO487" s="227"/>
      <c r="AP487" s="212"/>
      <c r="AQ487" s="212"/>
      <c r="AR487" s="212"/>
      <c r="AS487" s="84"/>
      <c r="AT487" s="84"/>
      <c r="AU487" s="85"/>
      <c r="AV487" s="94"/>
      <c r="AW487" s="94"/>
      <c r="AX487" s="94"/>
      <c r="AY487" s="94"/>
      <c r="AZ487" s="94"/>
      <c r="BA487" s="94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</row>
    <row r="488" ht="12.75" customHeight="1">
      <c r="A488" s="18"/>
      <c r="B488" s="18"/>
      <c r="C488" s="1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9"/>
      <c r="R488" s="28"/>
      <c r="S488" s="28"/>
      <c r="T488" s="28"/>
      <c r="U488" s="28"/>
      <c r="V488" s="70"/>
      <c r="W488" s="70"/>
      <c r="X488" s="149"/>
      <c r="Y488" s="28"/>
      <c r="Z488" s="28"/>
      <c r="AA488" s="77"/>
      <c r="AB488" s="77"/>
      <c r="AC488" s="28"/>
      <c r="AD488" s="74"/>
      <c r="AE488" s="36"/>
      <c r="AF488" s="28"/>
      <c r="AG488" s="28"/>
      <c r="AH488" s="28"/>
      <c r="AI488" s="28"/>
      <c r="AJ488" s="28"/>
      <c r="AK488" s="28"/>
      <c r="AL488" s="18"/>
      <c r="AM488" s="18"/>
      <c r="AN488" s="18"/>
      <c r="AO488" s="227"/>
      <c r="AP488" s="212"/>
      <c r="AQ488" s="212"/>
      <c r="AR488" s="212"/>
      <c r="AS488" s="84"/>
      <c r="AT488" s="84"/>
      <c r="AU488" s="85"/>
      <c r="AV488" s="94"/>
      <c r="AW488" s="94"/>
      <c r="AX488" s="94"/>
      <c r="AY488" s="94"/>
      <c r="AZ488" s="94"/>
      <c r="BA488" s="94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</row>
    <row r="489" ht="12.75" customHeight="1">
      <c r="A489" s="18"/>
      <c r="B489" s="18"/>
      <c r="C489" s="1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9"/>
      <c r="R489" s="28"/>
      <c r="S489" s="28"/>
      <c r="T489" s="28"/>
      <c r="U489" s="28"/>
      <c r="V489" s="70"/>
      <c r="W489" s="70"/>
      <c r="X489" s="149"/>
      <c r="Y489" s="28"/>
      <c r="Z489" s="28"/>
      <c r="AA489" s="77"/>
      <c r="AB489" s="77"/>
      <c r="AC489" s="28"/>
      <c r="AD489" s="74"/>
      <c r="AE489" s="36"/>
      <c r="AF489" s="28"/>
      <c r="AG489" s="28"/>
      <c r="AH489" s="28"/>
      <c r="AI489" s="28"/>
      <c r="AJ489" s="28"/>
      <c r="AK489" s="28"/>
      <c r="AL489" s="18"/>
      <c r="AM489" s="18"/>
      <c r="AN489" s="18"/>
      <c r="AO489" s="227"/>
      <c r="AP489" s="212"/>
      <c r="AQ489" s="212"/>
      <c r="AR489" s="212"/>
      <c r="AS489" s="84"/>
      <c r="AT489" s="84"/>
      <c r="AU489" s="85"/>
      <c r="AV489" s="94"/>
      <c r="AW489" s="94"/>
      <c r="AX489" s="94"/>
      <c r="AY489" s="94"/>
      <c r="AZ489" s="94"/>
      <c r="BA489" s="94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</row>
    <row r="490" ht="12.75" customHeight="1">
      <c r="A490" s="18"/>
      <c r="B490" s="18"/>
      <c r="C490" s="1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9"/>
      <c r="R490" s="28"/>
      <c r="S490" s="28"/>
      <c r="T490" s="28"/>
      <c r="U490" s="28"/>
      <c r="V490" s="70"/>
      <c r="W490" s="70"/>
      <c r="X490" s="149"/>
      <c r="Y490" s="28"/>
      <c r="Z490" s="28"/>
      <c r="AA490" s="77"/>
      <c r="AB490" s="77"/>
      <c r="AC490" s="28"/>
      <c r="AD490" s="74"/>
      <c r="AE490" s="36"/>
      <c r="AF490" s="28"/>
      <c r="AG490" s="28"/>
      <c r="AH490" s="28"/>
      <c r="AI490" s="28"/>
      <c r="AJ490" s="28"/>
      <c r="AK490" s="28"/>
      <c r="AL490" s="18"/>
      <c r="AM490" s="18"/>
      <c r="AN490" s="18"/>
      <c r="AO490" s="227"/>
      <c r="AP490" s="212"/>
      <c r="AQ490" s="212"/>
      <c r="AR490" s="212"/>
      <c r="AS490" s="84"/>
      <c r="AT490" s="84"/>
      <c r="AU490" s="85"/>
      <c r="AV490" s="94"/>
      <c r="AW490" s="94"/>
      <c r="AX490" s="94"/>
      <c r="AY490" s="94"/>
      <c r="AZ490" s="94"/>
      <c r="BA490" s="94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</row>
    <row r="491" ht="12.75" customHeight="1">
      <c r="A491" s="18"/>
      <c r="B491" s="18"/>
      <c r="C491" s="1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9"/>
      <c r="R491" s="28"/>
      <c r="S491" s="28"/>
      <c r="T491" s="28"/>
      <c r="U491" s="28"/>
      <c r="V491" s="70"/>
      <c r="W491" s="70"/>
      <c r="X491" s="149"/>
      <c r="Y491" s="28"/>
      <c r="Z491" s="28"/>
      <c r="AA491" s="77"/>
      <c r="AB491" s="77"/>
      <c r="AC491" s="28"/>
      <c r="AD491" s="74"/>
      <c r="AE491" s="36"/>
      <c r="AF491" s="28"/>
      <c r="AG491" s="28"/>
      <c r="AH491" s="28"/>
      <c r="AI491" s="28"/>
      <c r="AJ491" s="28"/>
      <c r="AK491" s="28"/>
      <c r="AL491" s="18"/>
      <c r="AM491" s="18"/>
      <c r="AN491" s="18"/>
      <c r="AO491" s="227"/>
      <c r="AP491" s="212"/>
      <c r="AQ491" s="212"/>
      <c r="AR491" s="212"/>
      <c r="AS491" s="84"/>
      <c r="AT491" s="84"/>
      <c r="AU491" s="85"/>
      <c r="AV491" s="94"/>
      <c r="AW491" s="94"/>
      <c r="AX491" s="94"/>
      <c r="AY491" s="94"/>
      <c r="AZ491" s="94"/>
      <c r="BA491" s="94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</row>
    <row r="492" ht="12.75" customHeight="1">
      <c r="A492" s="18"/>
      <c r="B492" s="18"/>
      <c r="C492" s="1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9"/>
      <c r="R492" s="28"/>
      <c r="S492" s="28"/>
      <c r="T492" s="28"/>
      <c r="U492" s="28"/>
      <c r="V492" s="70"/>
      <c r="W492" s="70"/>
      <c r="X492" s="149"/>
      <c r="Y492" s="28"/>
      <c r="Z492" s="28"/>
      <c r="AA492" s="77"/>
      <c r="AB492" s="77"/>
      <c r="AC492" s="28"/>
      <c r="AD492" s="74"/>
      <c r="AE492" s="36"/>
      <c r="AF492" s="28"/>
      <c r="AG492" s="28"/>
      <c r="AH492" s="28"/>
      <c r="AI492" s="28"/>
      <c r="AJ492" s="28"/>
      <c r="AK492" s="28"/>
      <c r="AL492" s="18"/>
      <c r="AM492" s="18"/>
      <c r="AN492" s="18"/>
      <c r="AO492" s="227"/>
      <c r="AP492" s="212"/>
      <c r="AQ492" s="212"/>
      <c r="AR492" s="212"/>
      <c r="AS492" s="84"/>
      <c r="AT492" s="84"/>
      <c r="AU492" s="85"/>
      <c r="AV492" s="94"/>
      <c r="AW492" s="94"/>
      <c r="AX492" s="94"/>
      <c r="AY492" s="94"/>
      <c r="AZ492" s="94"/>
      <c r="BA492" s="94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</row>
    <row r="493" ht="12.75" customHeight="1">
      <c r="A493" s="18"/>
      <c r="B493" s="18"/>
      <c r="C493" s="1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9"/>
      <c r="R493" s="28"/>
      <c r="S493" s="28"/>
      <c r="T493" s="28"/>
      <c r="U493" s="28"/>
      <c r="V493" s="70"/>
      <c r="W493" s="70"/>
      <c r="X493" s="149"/>
      <c r="Y493" s="28"/>
      <c r="Z493" s="28"/>
      <c r="AA493" s="77"/>
      <c r="AB493" s="77"/>
      <c r="AC493" s="28"/>
      <c r="AD493" s="74"/>
      <c r="AE493" s="36"/>
      <c r="AF493" s="28"/>
      <c r="AG493" s="28"/>
      <c r="AH493" s="28"/>
      <c r="AI493" s="28"/>
      <c r="AJ493" s="28"/>
      <c r="AK493" s="28"/>
      <c r="AL493" s="18"/>
      <c r="AM493" s="18"/>
      <c r="AN493" s="18"/>
      <c r="AO493" s="227"/>
      <c r="AP493" s="212"/>
      <c r="AQ493" s="212"/>
      <c r="AR493" s="212"/>
      <c r="AS493" s="84"/>
      <c r="AT493" s="84"/>
      <c r="AU493" s="85"/>
      <c r="AV493" s="94"/>
      <c r="AW493" s="94"/>
      <c r="AX493" s="94"/>
      <c r="AY493" s="94"/>
      <c r="AZ493" s="94"/>
      <c r="BA493" s="94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</row>
    <row r="494" ht="12.75" customHeight="1">
      <c r="A494" s="18"/>
      <c r="B494" s="18"/>
      <c r="C494" s="1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9"/>
      <c r="R494" s="28"/>
      <c r="S494" s="28"/>
      <c r="T494" s="28"/>
      <c r="U494" s="28"/>
      <c r="V494" s="70"/>
      <c r="W494" s="70"/>
      <c r="X494" s="149"/>
      <c r="Y494" s="28"/>
      <c r="Z494" s="28"/>
      <c r="AA494" s="77"/>
      <c r="AB494" s="77"/>
      <c r="AC494" s="28"/>
      <c r="AD494" s="74"/>
      <c r="AE494" s="36"/>
      <c r="AF494" s="28"/>
      <c r="AG494" s="28"/>
      <c r="AH494" s="28"/>
      <c r="AI494" s="28"/>
      <c r="AJ494" s="28"/>
      <c r="AK494" s="28"/>
      <c r="AL494" s="18"/>
      <c r="AM494" s="18"/>
      <c r="AN494" s="18"/>
      <c r="AO494" s="227"/>
      <c r="AP494" s="212"/>
      <c r="AQ494" s="212"/>
      <c r="AR494" s="212"/>
      <c r="AS494" s="84"/>
      <c r="AT494" s="84"/>
      <c r="AU494" s="85"/>
      <c r="AV494" s="94"/>
      <c r="AW494" s="94"/>
      <c r="AX494" s="94"/>
      <c r="AY494" s="94"/>
      <c r="AZ494" s="94"/>
      <c r="BA494" s="94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</row>
    <row r="495" ht="12.75" customHeight="1">
      <c r="A495" s="18"/>
      <c r="B495" s="18"/>
      <c r="C495" s="1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9"/>
      <c r="R495" s="28"/>
      <c r="S495" s="28"/>
      <c r="T495" s="28"/>
      <c r="U495" s="28"/>
      <c r="V495" s="70"/>
      <c r="W495" s="70"/>
      <c r="X495" s="149"/>
      <c r="Y495" s="28"/>
      <c r="Z495" s="28"/>
      <c r="AA495" s="77"/>
      <c r="AB495" s="77"/>
      <c r="AC495" s="28"/>
      <c r="AD495" s="74"/>
      <c r="AE495" s="36"/>
      <c r="AF495" s="28"/>
      <c r="AG495" s="28"/>
      <c r="AH495" s="28"/>
      <c r="AI495" s="28"/>
      <c r="AJ495" s="28"/>
      <c r="AK495" s="28"/>
      <c r="AL495" s="18"/>
      <c r="AM495" s="18"/>
      <c r="AN495" s="18"/>
      <c r="AO495" s="227"/>
      <c r="AP495" s="212"/>
      <c r="AQ495" s="212"/>
      <c r="AR495" s="212"/>
      <c r="AS495" s="84"/>
      <c r="AT495" s="84"/>
      <c r="AU495" s="85"/>
      <c r="AV495" s="94"/>
      <c r="AW495" s="94"/>
      <c r="AX495" s="94"/>
      <c r="AY495" s="94"/>
      <c r="AZ495" s="94"/>
      <c r="BA495" s="94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</row>
    <row r="496" ht="12.75" customHeight="1">
      <c r="A496" s="18"/>
      <c r="B496" s="18"/>
      <c r="C496" s="1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9"/>
      <c r="R496" s="28"/>
      <c r="S496" s="28"/>
      <c r="T496" s="28"/>
      <c r="U496" s="28"/>
      <c r="V496" s="70"/>
      <c r="W496" s="70"/>
      <c r="X496" s="149"/>
      <c r="Y496" s="28"/>
      <c r="Z496" s="28"/>
      <c r="AA496" s="77"/>
      <c r="AB496" s="77"/>
      <c r="AC496" s="28"/>
      <c r="AD496" s="74"/>
      <c r="AE496" s="36"/>
      <c r="AF496" s="28"/>
      <c r="AG496" s="28"/>
      <c r="AH496" s="28"/>
      <c r="AI496" s="28"/>
      <c r="AJ496" s="28"/>
      <c r="AK496" s="28"/>
      <c r="AL496" s="18"/>
      <c r="AM496" s="18"/>
      <c r="AN496" s="18"/>
      <c r="AO496" s="227"/>
      <c r="AP496" s="212"/>
      <c r="AQ496" s="212"/>
      <c r="AR496" s="212"/>
      <c r="AS496" s="84"/>
      <c r="AT496" s="84"/>
      <c r="AU496" s="85"/>
      <c r="AV496" s="94"/>
      <c r="AW496" s="94"/>
      <c r="AX496" s="94"/>
      <c r="AY496" s="94"/>
      <c r="AZ496" s="94"/>
      <c r="BA496" s="94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</row>
    <row r="497" ht="12.75" customHeight="1">
      <c r="A497" s="18"/>
      <c r="B497" s="18"/>
      <c r="C497" s="1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9"/>
      <c r="R497" s="28"/>
      <c r="S497" s="28"/>
      <c r="T497" s="28"/>
      <c r="U497" s="28"/>
      <c r="V497" s="70"/>
      <c r="W497" s="70"/>
      <c r="X497" s="149"/>
      <c r="Y497" s="28"/>
      <c r="Z497" s="28"/>
      <c r="AA497" s="77"/>
      <c r="AB497" s="77"/>
      <c r="AC497" s="28"/>
      <c r="AD497" s="74"/>
      <c r="AE497" s="36"/>
      <c r="AF497" s="28"/>
      <c r="AG497" s="28"/>
      <c r="AH497" s="28"/>
      <c r="AI497" s="28"/>
      <c r="AJ497" s="28"/>
      <c r="AK497" s="28"/>
      <c r="AL497" s="18"/>
      <c r="AM497" s="18"/>
      <c r="AN497" s="18"/>
      <c r="AO497" s="227"/>
      <c r="AP497" s="212"/>
      <c r="AQ497" s="212"/>
      <c r="AR497" s="212"/>
      <c r="AS497" s="84"/>
      <c r="AT497" s="84"/>
      <c r="AU497" s="85"/>
      <c r="AV497" s="94"/>
      <c r="AW497" s="94"/>
      <c r="AX497" s="94"/>
      <c r="AY497" s="94"/>
      <c r="AZ497" s="94"/>
      <c r="BA497" s="94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</row>
    <row r="498" ht="12.75" customHeight="1">
      <c r="A498" s="18"/>
      <c r="B498" s="18"/>
      <c r="C498" s="1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9"/>
      <c r="R498" s="28"/>
      <c r="S498" s="28"/>
      <c r="T498" s="28"/>
      <c r="U498" s="28"/>
      <c r="V498" s="70"/>
      <c r="W498" s="70"/>
      <c r="X498" s="149"/>
      <c r="Y498" s="28"/>
      <c r="Z498" s="28"/>
      <c r="AA498" s="77"/>
      <c r="AB498" s="77"/>
      <c r="AC498" s="28"/>
      <c r="AD498" s="74"/>
      <c r="AE498" s="36"/>
      <c r="AF498" s="28"/>
      <c r="AG498" s="28"/>
      <c r="AH498" s="28"/>
      <c r="AI498" s="28"/>
      <c r="AJ498" s="28"/>
      <c r="AK498" s="28"/>
      <c r="AL498" s="18"/>
      <c r="AM498" s="18"/>
      <c r="AN498" s="18"/>
      <c r="AO498" s="227"/>
      <c r="AP498" s="212"/>
      <c r="AQ498" s="212"/>
      <c r="AR498" s="212"/>
      <c r="AS498" s="84"/>
      <c r="AT498" s="84"/>
      <c r="AU498" s="85"/>
      <c r="AV498" s="94"/>
      <c r="AW498" s="94"/>
      <c r="AX498" s="94"/>
      <c r="AY498" s="94"/>
      <c r="AZ498" s="94"/>
      <c r="BA498" s="94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</row>
    <row r="499" ht="12.75" customHeight="1">
      <c r="A499" s="18"/>
      <c r="B499" s="18"/>
      <c r="C499" s="1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9"/>
      <c r="R499" s="28"/>
      <c r="S499" s="28"/>
      <c r="T499" s="28"/>
      <c r="U499" s="28"/>
      <c r="V499" s="70"/>
      <c r="W499" s="70"/>
      <c r="X499" s="149"/>
      <c r="Y499" s="28"/>
      <c r="Z499" s="28"/>
      <c r="AA499" s="77"/>
      <c r="AB499" s="77"/>
      <c r="AC499" s="28"/>
      <c r="AD499" s="74"/>
      <c r="AE499" s="36"/>
      <c r="AF499" s="28"/>
      <c r="AG499" s="28"/>
      <c r="AH499" s="28"/>
      <c r="AI499" s="28"/>
      <c r="AJ499" s="28"/>
      <c r="AK499" s="28"/>
      <c r="AL499" s="18"/>
      <c r="AM499" s="18"/>
      <c r="AN499" s="18"/>
      <c r="AO499" s="227"/>
      <c r="AP499" s="212"/>
      <c r="AQ499" s="212"/>
      <c r="AR499" s="212"/>
      <c r="AS499" s="84"/>
      <c r="AT499" s="84"/>
      <c r="AU499" s="85"/>
      <c r="AV499" s="94"/>
      <c r="AW499" s="94"/>
      <c r="AX499" s="94"/>
      <c r="AY499" s="94"/>
      <c r="AZ499" s="94"/>
      <c r="BA499" s="94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</row>
    <row r="500" ht="12.75" customHeight="1">
      <c r="A500" s="18"/>
      <c r="B500" s="18"/>
      <c r="C500" s="1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9"/>
      <c r="R500" s="28"/>
      <c r="S500" s="28"/>
      <c r="T500" s="28"/>
      <c r="U500" s="28"/>
      <c r="V500" s="70"/>
      <c r="W500" s="70"/>
      <c r="X500" s="149"/>
      <c r="Y500" s="28"/>
      <c r="Z500" s="28"/>
      <c r="AA500" s="77"/>
      <c r="AB500" s="77"/>
      <c r="AC500" s="28"/>
      <c r="AD500" s="74"/>
      <c r="AE500" s="36"/>
      <c r="AF500" s="28"/>
      <c r="AG500" s="28"/>
      <c r="AH500" s="28"/>
      <c r="AI500" s="28"/>
      <c r="AJ500" s="28"/>
      <c r="AK500" s="28"/>
      <c r="AL500" s="18"/>
      <c r="AM500" s="18"/>
      <c r="AN500" s="18"/>
      <c r="AO500" s="227"/>
      <c r="AP500" s="212"/>
      <c r="AQ500" s="212"/>
      <c r="AR500" s="212"/>
      <c r="AS500" s="84"/>
      <c r="AT500" s="84"/>
      <c r="AU500" s="85"/>
      <c r="AV500" s="94"/>
      <c r="AW500" s="94"/>
      <c r="AX500" s="94"/>
      <c r="AY500" s="94"/>
      <c r="AZ500" s="94"/>
      <c r="BA500" s="94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</row>
    <row r="501" ht="12.75" customHeight="1">
      <c r="A501" s="18"/>
      <c r="B501" s="18"/>
      <c r="C501" s="1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9"/>
      <c r="R501" s="28"/>
      <c r="S501" s="28"/>
      <c r="T501" s="28"/>
      <c r="U501" s="28"/>
      <c r="V501" s="70"/>
      <c r="W501" s="70"/>
      <c r="X501" s="149"/>
      <c r="Y501" s="28"/>
      <c r="Z501" s="28"/>
      <c r="AA501" s="77"/>
      <c r="AB501" s="77"/>
      <c r="AC501" s="28"/>
      <c r="AD501" s="74"/>
      <c r="AE501" s="36"/>
      <c r="AF501" s="28"/>
      <c r="AG501" s="28"/>
      <c r="AH501" s="28"/>
      <c r="AI501" s="28"/>
      <c r="AJ501" s="28"/>
      <c r="AK501" s="28"/>
      <c r="AL501" s="18"/>
      <c r="AM501" s="18"/>
      <c r="AN501" s="18"/>
      <c r="AO501" s="227"/>
      <c r="AP501" s="212"/>
      <c r="AQ501" s="212"/>
      <c r="AR501" s="212"/>
      <c r="AS501" s="84"/>
      <c r="AT501" s="84"/>
      <c r="AU501" s="85"/>
      <c r="AV501" s="94"/>
      <c r="AW501" s="94"/>
      <c r="AX501" s="94"/>
      <c r="AY501" s="94"/>
      <c r="AZ501" s="94"/>
      <c r="BA501" s="94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</row>
    <row r="502" ht="12.75" customHeight="1">
      <c r="A502" s="18"/>
      <c r="B502" s="18"/>
      <c r="C502" s="1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9"/>
      <c r="R502" s="28"/>
      <c r="S502" s="28"/>
      <c r="T502" s="28"/>
      <c r="U502" s="28"/>
      <c r="V502" s="70"/>
      <c r="W502" s="70"/>
      <c r="X502" s="149"/>
      <c r="Y502" s="28"/>
      <c r="Z502" s="28"/>
      <c r="AA502" s="77"/>
      <c r="AB502" s="77"/>
      <c r="AC502" s="28"/>
      <c r="AD502" s="74"/>
      <c r="AE502" s="36"/>
      <c r="AF502" s="28"/>
      <c r="AG502" s="28"/>
      <c r="AH502" s="28"/>
      <c r="AI502" s="28"/>
      <c r="AJ502" s="28"/>
      <c r="AK502" s="28"/>
      <c r="AL502" s="18"/>
      <c r="AM502" s="18"/>
      <c r="AN502" s="18"/>
      <c r="AO502" s="227"/>
      <c r="AP502" s="212"/>
      <c r="AQ502" s="212"/>
      <c r="AR502" s="212"/>
      <c r="AS502" s="84"/>
      <c r="AT502" s="84"/>
      <c r="AU502" s="85"/>
      <c r="AV502" s="94"/>
      <c r="AW502" s="94"/>
      <c r="AX502" s="94"/>
      <c r="AY502" s="94"/>
      <c r="AZ502" s="94"/>
      <c r="BA502" s="94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</row>
    <row r="503" ht="12.75" customHeight="1">
      <c r="A503" s="18"/>
      <c r="B503" s="18"/>
      <c r="C503" s="1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9"/>
      <c r="R503" s="28"/>
      <c r="S503" s="28"/>
      <c r="T503" s="28"/>
      <c r="U503" s="28"/>
      <c r="V503" s="70"/>
      <c r="W503" s="70"/>
      <c r="X503" s="149"/>
      <c r="Y503" s="28"/>
      <c r="Z503" s="28"/>
      <c r="AA503" s="77"/>
      <c r="AB503" s="77"/>
      <c r="AC503" s="28"/>
      <c r="AD503" s="74"/>
      <c r="AE503" s="36"/>
      <c r="AF503" s="28"/>
      <c r="AG503" s="28"/>
      <c r="AH503" s="28"/>
      <c r="AI503" s="28"/>
      <c r="AJ503" s="28"/>
      <c r="AK503" s="28"/>
      <c r="AL503" s="18"/>
      <c r="AM503" s="18"/>
      <c r="AN503" s="18"/>
      <c r="AO503" s="227"/>
      <c r="AP503" s="212"/>
      <c r="AQ503" s="212"/>
      <c r="AR503" s="212"/>
      <c r="AS503" s="84"/>
      <c r="AT503" s="84"/>
      <c r="AU503" s="85"/>
      <c r="AV503" s="94"/>
      <c r="AW503" s="94"/>
      <c r="AX503" s="94"/>
      <c r="AY503" s="94"/>
      <c r="AZ503" s="94"/>
      <c r="BA503" s="94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</row>
    <row r="504" ht="12.75" customHeight="1">
      <c r="A504" s="18"/>
      <c r="B504" s="18"/>
      <c r="C504" s="1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9"/>
      <c r="R504" s="28"/>
      <c r="S504" s="28"/>
      <c r="T504" s="28"/>
      <c r="U504" s="28"/>
      <c r="V504" s="70"/>
      <c r="W504" s="70"/>
      <c r="X504" s="149"/>
      <c r="Y504" s="28"/>
      <c r="Z504" s="28"/>
      <c r="AA504" s="77"/>
      <c r="AB504" s="77"/>
      <c r="AC504" s="28"/>
      <c r="AD504" s="74"/>
      <c r="AE504" s="36"/>
      <c r="AF504" s="28"/>
      <c r="AG504" s="28"/>
      <c r="AH504" s="28"/>
      <c r="AI504" s="28"/>
      <c r="AJ504" s="28"/>
      <c r="AK504" s="28"/>
      <c r="AL504" s="18"/>
      <c r="AM504" s="18"/>
      <c r="AN504" s="18"/>
      <c r="AO504" s="227"/>
      <c r="AP504" s="212"/>
      <c r="AQ504" s="212"/>
      <c r="AR504" s="212"/>
      <c r="AS504" s="84"/>
      <c r="AT504" s="84"/>
      <c r="AU504" s="85"/>
      <c r="AV504" s="94"/>
      <c r="AW504" s="94"/>
      <c r="AX504" s="94"/>
      <c r="AY504" s="94"/>
      <c r="AZ504" s="94"/>
      <c r="BA504" s="94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</row>
    <row r="505" ht="12.75" customHeight="1">
      <c r="A505" s="18"/>
      <c r="B505" s="18"/>
      <c r="C505" s="1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9"/>
      <c r="R505" s="28"/>
      <c r="S505" s="28"/>
      <c r="T505" s="28"/>
      <c r="U505" s="28"/>
      <c r="V505" s="70"/>
      <c r="W505" s="70"/>
      <c r="X505" s="149"/>
      <c r="Y505" s="28"/>
      <c r="Z505" s="28"/>
      <c r="AA505" s="77"/>
      <c r="AB505" s="77"/>
      <c r="AC505" s="28"/>
      <c r="AD505" s="74"/>
      <c r="AE505" s="36"/>
      <c r="AF505" s="28"/>
      <c r="AG505" s="28"/>
      <c r="AH505" s="28"/>
      <c r="AI505" s="28"/>
      <c r="AJ505" s="28"/>
      <c r="AK505" s="28"/>
      <c r="AL505" s="18"/>
      <c r="AM505" s="18"/>
      <c r="AN505" s="18"/>
      <c r="AO505" s="227"/>
      <c r="AP505" s="212"/>
      <c r="AQ505" s="212"/>
      <c r="AR505" s="212"/>
      <c r="AS505" s="84"/>
      <c r="AT505" s="84"/>
      <c r="AU505" s="85"/>
      <c r="AV505" s="94"/>
      <c r="AW505" s="94"/>
      <c r="AX505" s="94"/>
      <c r="AY505" s="94"/>
      <c r="AZ505" s="94"/>
      <c r="BA505" s="94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</row>
    <row r="506" ht="12.75" customHeight="1">
      <c r="A506" s="18"/>
      <c r="B506" s="18"/>
      <c r="C506" s="1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9"/>
      <c r="R506" s="28"/>
      <c r="S506" s="28"/>
      <c r="T506" s="28"/>
      <c r="U506" s="28"/>
      <c r="V506" s="70"/>
      <c r="W506" s="70"/>
      <c r="X506" s="149"/>
      <c r="Y506" s="28"/>
      <c r="Z506" s="28"/>
      <c r="AA506" s="77"/>
      <c r="AB506" s="77"/>
      <c r="AC506" s="28"/>
      <c r="AD506" s="74"/>
      <c r="AE506" s="36"/>
      <c r="AF506" s="28"/>
      <c r="AG506" s="28"/>
      <c r="AH506" s="28"/>
      <c r="AI506" s="28"/>
      <c r="AJ506" s="28"/>
      <c r="AK506" s="28"/>
      <c r="AL506" s="18"/>
      <c r="AM506" s="18"/>
      <c r="AN506" s="18"/>
      <c r="AO506" s="227"/>
      <c r="AP506" s="212"/>
      <c r="AQ506" s="212"/>
      <c r="AR506" s="212"/>
      <c r="AS506" s="84"/>
      <c r="AT506" s="84"/>
      <c r="AU506" s="85"/>
      <c r="AV506" s="94"/>
      <c r="AW506" s="94"/>
      <c r="AX506" s="94"/>
      <c r="AY506" s="94"/>
      <c r="AZ506" s="94"/>
      <c r="BA506" s="94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</row>
    <row r="507" ht="12.75" customHeight="1">
      <c r="A507" s="18"/>
      <c r="B507" s="18"/>
      <c r="C507" s="1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9"/>
      <c r="R507" s="28"/>
      <c r="S507" s="28"/>
      <c r="T507" s="28"/>
      <c r="U507" s="28"/>
      <c r="V507" s="70"/>
      <c r="W507" s="70"/>
      <c r="X507" s="149"/>
      <c r="Y507" s="28"/>
      <c r="Z507" s="28"/>
      <c r="AA507" s="77"/>
      <c r="AB507" s="77"/>
      <c r="AC507" s="28"/>
      <c r="AD507" s="74"/>
      <c r="AE507" s="36"/>
      <c r="AF507" s="28"/>
      <c r="AG507" s="28"/>
      <c r="AH507" s="28"/>
      <c r="AI507" s="28"/>
      <c r="AJ507" s="28"/>
      <c r="AK507" s="28"/>
      <c r="AL507" s="18"/>
      <c r="AM507" s="18"/>
      <c r="AN507" s="18"/>
      <c r="AO507" s="227"/>
      <c r="AP507" s="212"/>
      <c r="AQ507" s="212"/>
      <c r="AR507" s="212"/>
      <c r="AS507" s="84"/>
      <c r="AT507" s="84"/>
      <c r="AU507" s="85"/>
      <c r="AV507" s="94"/>
      <c r="AW507" s="94"/>
      <c r="AX507" s="94"/>
      <c r="AY507" s="94"/>
      <c r="AZ507" s="94"/>
      <c r="BA507" s="94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</row>
    <row r="508" ht="12.75" customHeight="1">
      <c r="A508" s="18"/>
      <c r="B508" s="18"/>
      <c r="C508" s="1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9"/>
      <c r="R508" s="28"/>
      <c r="S508" s="28"/>
      <c r="T508" s="28"/>
      <c r="U508" s="28"/>
      <c r="V508" s="70"/>
      <c r="W508" s="70"/>
      <c r="X508" s="149"/>
      <c r="Y508" s="28"/>
      <c r="Z508" s="28"/>
      <c r="AA508" s="77"/>
      <c r="AB508" s="77"/>
      <c r="AC508" s="28"/>
      <c r="AD508" s="74"/>
      <c r="AE508" s="36"/>
      <c r="AF508" s="28"/>
      <c r="AG508" s="28"/>
      <c r="AH508" s="28"/>
      <c r="AI508" s="28"/>
      <c r="AJ508" s="28"/>
      <c r="AK508" s="28"/>
      <c r="AL508" s="18"/>
      <c r="AM508" s="18"/>
      <c r="AN508" s="18"/>
      <c r="AO508" s="227"/>
      <c r="AP508" s="212"/>
      <c r="AQ508" s="212"/>
      <c r="AR508" s="212"/>
      <c r="AS508" s="84"/>
      <c r="AT508" s="84"/>
      <c r="AU508" s="85"/>
      <c r="AV508" s="94"/>
      <c r="AW508" s="94"/>
      <c r="AX508" s="94"/>
      <c r="AY508" s="94"/>
      <c r="AZ508" s="94"/>
      <c r="BA508" s="94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</row>
    <row r="509" ht="12.75" customHeight="1">
      <c r="A509" s="18"/>
      <c r="B509" s="18"/>
      <c r="C509" s="1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9"/>
      <c r="R509" s="28"/>
      <c r="S509" s="28"/>
      <c r="T509" s="28"/>
      <c r="U509" s="28"/>
      <c r="V509" s="70"/>
      <c r="W509" s="70"/>
      <c r="X509" s="149"/>
      <c r="Y509" s="28"/>
      <c r="Z509" s="28"/>
      <c r="AA509" s="77"/>
      <c r="AB509" s="77"/>
      <c r="AC509" s="28"/>
      <c r="AD509" s="74"/>
      <c r="AE509" s="36"/>
      <c r="AF509" s="28"/>
      <c r="AG509" s="28"/>
      <c r="AH509" s="28"/>
      <c r="AI509" s="28"/>
      <c r="AJ509" s="28"/>
      <c r="AK509" s="28"/>
      <c r="AL509" s="18"/>
      <c r="AM509" s="18"/>
      <c r="AN509" s="18"/>
      <c r="AO509" s="227"/>
      <c r="AP509" s="212"/>
      <c r="AQ509" s="212"/>
      <c r="AR509" s="212"/>
      <c r="AS509" s="84"/>
      <c r="AT509" s="84"/>
      <c r="AU509" s="85"/>
      <c r="AV509" s="94"/>
      <c r="AW509" s="94"/>
      <c r="AX509" s="94"/>
      <c r="AY509" s="94"/>
      <c r="AZ509" s="94"/>
      <c r="BA509" s="94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</row>
    <row r="510" ht="12.75" customHeight="1">
      <c r="A510" s="18"/>
      <c r="B510" s="18"/>
      <c r="C510" s="1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9"/>
      <c r="R510" s="28"/>
      <c r="S510" s="28"/>
      <c r="T510" s="28"/>
      <c r="U510" s="28"/>
      <c r="V510" s="70"/>
      <c r="W510" s="70"/>
      <c r="X510" s="149"/>
      <c r="Y510" s="28"/>
      <c r="Z510" s="28"/>
      <c r="AA510" s="77"/>
      <c r="AB510" s="77"/>
      <c r="AC510" s="28"/>
      <c r="AD510" s="74"/>
      <c r="AE510" s="36"/>
      <c r="AF510" s="28"/>
      <c r="AG510" s="28"/>
      <c r="AH510" s="28"/>
      <c r="AI510" s="28"/>
      <c r="AJ510" s="28"/>
      <c r="AK510" s="28"/>
      <c r="AL510" s="18"/>
      <c r="AM510" s="18"/>
      <c r="AN510" s="18"/>
      <c r="AO510" s="227"/>
      <c r="AP510" s="212"/>
      <c r="AQ510" s="212"/>
      <c r="AR510" s="212"/>
      <c r="AS510" s="84"/>
      <c r="AT510" s="84"/>
      <c r="AU510" s="85"/>
      <c r="AV510" s="94"/>
      <c r="AW510" s="94"/>
      <c r="AX510" s="94"/>
      <c r="AY510" s="94"/>
      <c r="AZ510" s="94"/>
      <c r="BA510" s="94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</row>
    <row r="511" ht="12.75" customHeight="1">
      <c r="A511" s="18"/>
      <c r="B511" s="18"/>
      <c r="C511" s="1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9"/>
      <c r="R511" s="28"/>
      <c r="S511" s="28"/>
      <c r="T511" s="28"/>
      <c r="U511" s="28"/>
      <c r="V511" s="70"/>
      <c r="W511" s="70"/>
      <c r="X511" s="149"/>
      <c r="Y511" s="28"/>
      <c r="Z511" s="28"/>
      <c r="AA511" s="77"/>
      <c r="AB511" s="77"/>
      <c r="AC511" s="28"/>
      <c r="AD511" s="74"/>
      <c r="AE511" s="36"/>
      <c r="AF511" s="28"/>
      <c r="AG511" s="28"/>
      <c r="AH511" s="28"/>
      <c r="AI511" s="28"/>
      <c r="AJ511" s="28"/>
      <c r="AK511" s="28"/>
      <c r="AL511" s="18"/>
      <c r="AM511" s="18"/>
      <c r="AN511" s="18"/>
      <c r="AO511" s="227"/>
      <c r="AP511" s="212"/>
      <c r="AQ511" s="212"/>
      <c r="AR511" s="212"/>
      <c r="AS511" s="84"/>
      <c r="AT511" s="84"/>
      <c r="AU511" s="85"/>
      <c r="AV511" s="94"/>
      <c r="AW511" s="94"/>
      <c r="AX511" s="94"/>
      <c r="AY511" s="94"/>
      <c r="AZ511" s="94"/>
      <c r="BA511" s="94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</row>
    <row r="512" ht="12.75" customHeight="1">
      <c r="A512" s="18"/>
      <c r="B512" s="18"/>
      <c r="C512" s="1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9"/>
      <c r="R512" s="28"/>
      <c r="S512" s="28"/>
      <c r="T512" s="28"/>
      <c r="U512" s="28"/>
      <c r="V512" s="70"/>
      <c r="W512" s="70"/>
      <c r="X512" s="149"/>
      <c r="Y512" s="28"/>
      <c r="Z512" s="28"/>
      <c r="AA512" s="77"/>
      <c r="AB512" s="77"/>
      <c r="AC512" s="28"/>
      <c r="AD512" s="74"/>
      <c r="AE512" s="36"/>
      <c r="AF512" s="28"/>
      <c r="AG512" s="28"/>
      <c r="AH512" s="28"/>
      <c r="AI512" s="28"/>
      <c r="AJ512" s="28"/>
      <c r="AK512" s="28"/>
      <c r="AL512" s="18"/>
      <c r="AM512" s="18"/>
      <c r="AN512" s="18"/>
      <c r="AO512" s="227"/>
      <c r="AP512" s="212"/>
      <c r="AQ512" s="212"/>
      <c r="AR512" s="212"/>
      <c r="AS512" s="84"/>
      <c r="AT512" s="84"/>
      <c r="AU512" s="85"/>
      <c r="AV512" s="94"/>
      <c r="AW512" s="94"/>
      <c r="AX512" s="94"/>
      <c r="AY512" s="94"/>
      <c r="AZ512" s="94"/>
      <c r="BA512" s="94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</row>
    <row r="513" ht="12.75" customHeight="1">
      <c r="A513" s="18"/>
      <c r="B513" s="18"/>
      <c r="C513" s="1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9"/>
      <c r="R513" s="28"/>
      <c r="S513" s="28"/>
      <c r="T513" s="28"/>
      <c r="U513" s="28"/>
      <c r="V513" s="70"/>
      <c r="W513" s="70"/>
      <c r="X513" s="149"/>
      <c r="Y513" s="28"/>
      <c r="Z513" s="28"/>
      <c r="AA513" s="77"/>
      <c r="AB513" s="77"/>
      <c r="AC513" s="28"/>
      <c r="AD513" s="74"/>
      <c r="AE513" s="36"/>
      <c r="AF513" s="28"/>
      <c r="AG513" s="28"/>
      <c r="AH513" s="28"/>
      <c r="AI513" s="28"/>
      <c r="AJ513" s="28"/>
      <c r="AK513" s="28"/>
      <c r="AL513" s="18"/>
      <c r="AM513" s="18"/>
      <c r="AN513" s="18"/>
      <c r="AO513" s="227"/>
      <c r="AP513" s="212"/>
      <c r="AQ513" s="212"/>
      <c r="AR513" s="212"/>
      <c r="AS513" s="84"/>
      <c r="AT513" s="84"/>
      <c r="AU513" s="85"/>
      <c r="AV513" s="94"/>
      <c r="AW513" s="94"/>
      <c r="AX513" s="94"/>
      <c r="AY513" s="94"/>
      <c r="AZ513" s="94"/>
      <c r="BA513" s="94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</row>
    <row r="514" ht="12.75" customHeight="1">
      <c r="A514" s="18"/>
      <c r="B514" s="18"/>
      <c r="C514" s="1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9"/>
      <c r="R514" s="28"/>
      <c r="S514" s="28"/>
      <c r="T514" s="28"/>
      <c r="U514" s="28"/>
      <c r="V514" s="70"/>
      <c r="W514" s="70"/>
      <c r="X514" s="149"/>
      <c r="Y514" s="28"/>
      <c r="Z514" s="28"/>
      <c r="AA514" s="77"/>
      <c r="AB514" s="77"/>
      <c r="AC514" s="28"/>
      <c r="AD514" s="74"/>
      <c r="AE514" s="36"/>
      <c r="AF514" s="28"/>
      <c r="AG514" s="28"/>
      <c r="AH514" s="28"/>
      <c r="AI514" s="28"/>
      <c r="AJ514" s="28"/>
      <c r="AK514" s="28"/>
      <c r="AL514" s="18"/>
      <c r="AM514" s="18"/>
      <c r="AN514" s="18"/>
      <c r="AO514" s="227"/>
      <c r="AP514" s="212"/>
      <c r="AQ514" s="212"/>
      <c r="AR514" s="212"/>
      <c r="AS514" s="84"/>
      <c r="AT514" s="84"/>
      <c r="AU514" s="85"/>
      <c r="AV514" s="94"/>
      <c r="AW514" s="94"/>
      <c r="AX514" s="94"/>
      <c r="AY514" s="94"/>
      <c r="AZ514" s="94"/>
      <c r="BA514" s="94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</row>
    <row r="515" ht="12.75" customHeight="1">
      <c r="A515" s="18"/>
      <c r="B515" s="18"/>
      <c r="C515" s="1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9"/>
      <c r="R515" s="28"/>
      <c r="S515" s="28"/>
      <c r="T515" s="28"/>
      <c r="U515" s="28"/>
      <c r="V515" s="70"/>
      <c r="W515" s="70"/>
      <c r="X515" s="149"/>
      <c r="Y515" s="28"/>
      <c r="Z515" s="28"/>
      <c r="AA515" s="77"/>
      <c r="AB515" s="77"/>
      <c r="AC515" s="28"/>
      <c r="AD515" s="74"/>
      <c r="AE515" s="36"/>
      <c r="AF515" s="28"/>
      <c r="AG515" s="28"/>
      <c r="AH515" s="28"/>
      <c r="AI515" s="28"/>
      <c r="AJ515" s="28"/>
      <c r="AK515" s="28"/>
      <c r="AL515" s="18"/>
      <c r="AM515" s="18"/>
      <c r="AN515" s="18"/>
      <c r="AO515" s="227"/>
      <c r="AP515" s="212"/>
      <c r="AQ515" s="212"/>
      <c r="AR515" s="212"/>
      <c r="AS515" s="84"/>
      <c r="AT515" s="84"/>
      <c r="AU515" s="85"/>
      <c r="AV515" s="94"/>
      <c r="AW515" s="94"/>
      <c r="AX515" s="94"/>
      <c r="AY515" s="94"/>
      <c r="AZ515" s="94"/>
      <c r="BA515" s="94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</row>
    <row r="516" ht="12.75" customHeight="1">
      <c r="A516" s="18"/>
      <c r="B516" s="18"/>
      <c r="C516" s="1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9"/>
      <c r="R516" s="28"/>
      <c r="S516" s="28"/>
      <c r="T516" s="28"/>
      <c r="U516" s="28"/>
      <c r="V516" s="70"/>
      <c r="W516" s="70"/>
      <c r="X516" s="149"/>
      <c r="Y516" s="28"/>
      <c r="Z516" s="28"/>
      <c r="AA516" s="77"/>
      <c r="AB516" s="77"/>
      <c r="AC516" s="28"/>
      <c r="AD516" s="74"/>
      <c r="AE516" s="36"/>
      <c r="AF516" s="28"/>
      <c r="AG516" s="28"/>
      <c r="AH516" s="28"/>
      <c r="AI516" s="28"/>
      <c r="AJ516" s="28"/>
      <c r="AK516" s="28"/>
      <c r="AL516" s="18"/>
      <c r="AM516" s="18"/>
      <c r="AN516" s="18"/>
      <c r="AO516" s="227"/>
      <c r="AP516" s="212"/>
      <c r="AQ516" s="212"/>
      <c r="AR516" s="212"/>
      <c r="AS516" s="84"/>
      <c r="AT516" s="84"/>
      <c r="AU516" s="85"/>
      <c r="AV516" s="94"/>
      <c r="AW516" s="94"/>
      <c r="AX516" s="94"/>
      <c r="AY516" s="94"/>
      <c r="AZ516" s="94"/>
      <c r="BA516" s="94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</row>
    <row r="517" ht="12.75" customHeight="1">
      <c r="A517" s="18"/>
      <c r="B517" s="18"/>
      <c r="C517" s="1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9"/>
      <c r="R517" s="28"/>
      <c r="S517" s="28"/>
      <c r="T517" s="28"/>
      <c r="U517" s="28"/>
      <c r="V517" s="70"/>
      <c r="W517" s="70"/>
      <c r="X517" s="149"/>
      <c r="Y517" s="28"/>
      <c r="Z517" s="28"/>
      <c r="AA517" s="77"/>
      <c r="AB517" s="77"/>
      <c r="AC517" s="28"/>
      <c r="AD517" s="74"/>
      <c r="AE517" s="36"/>
      <c r="AF517" s="28"/>
      <c r="AG517" s="28"/>
      <c r="AH517" s="28"/>
      <c r="AI517" s="28"/>
      <c r="AJ517" s="28"/>
      <c r="AK517" s="28"/>
      <c r="AL517" s="18"/>
      <c r="AM517" s="18"/>
      <c r="AN517" s="18"/>
      <c r="AO517" s="227"/>
      <c r="AP517" s="212"/>
      <c r="AQ517" s="212"/>
      <c r="AR517" s="212"/>
      <c r="AS517" s="84"/>
      <c r="AT517" s="84"/>
      <c r="AU517" s="85"/>
      <c r="AV517" s="94"/>
      <c r="AW517" s="94"/>
      <c r="AX517" s="94"/>
      <c r="AY517" s="94"/>
      <c r="AZ517" s="94"/>
      <c r="BA517" s="94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</row>
    <row r="518" ht="12.75" customHeight="1">
      <c r="A518" s="18"/>
      <c r="B518" s="18"/>
      <c r="C518" s="1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9"/>
      <c r="R518" s="28"/>
      <c r="S518" s="28"/>
      <c r="T518" s="28"/>
      <c r="U518" s="28"/>
      <c r="V518" s="70"/>
      <c r="W518" s="70"/>
      <c r="X518" s="149"/>
      <c r="Y518" s="28"/>
      <c r="Z518" s="28"/>
      <c r="AA518" s="77"/>
      <c r="AB518" s="77"/>
      <c r="AC518" s="28"/>
      <c r="AD518" s="74"/>
      <c r="AE518" s="36"/>
      <c r="AF518" s="28"/>
      <c r="AG518" s="28"/>
      <c r="AH518" s="28"/>
      <c r="AI518" s="28"/>
      <c r="AJ518" s="28"/>
      <c r="AK518" s="28"/>
      <c r="AL518" s="18"/>
      <c r="AM518" s="18"/>
      <c r="AN518" s="18"/>
      <c r="AO518" s="227"/>
      <c r="AP518" s="212"/>
      <c r="AQ518" s="212"/>
      <c r="AR518" s="212"/>
      <c r="AS518" s="84"/>
      <c r="AT518" s="84"/>
      <c r="AU518" s="85"/>
      <c r="AV518" s="94"/>
      <c r="AW518" s="94"/>
      <c r="AX518" s="94"/>
      <c r="AY518" s="94"/>
      <c r="AZ518" s="94"/>
      <c r="BA518" s="94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</row>
    <row r="519" ht="12.75" customHeight="1">
      <c r="A519" s="18"/>
      <c r="B519" s="18"/>
      <c r="C519" s="1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9"/>
      <c r="R519" s="28"/>
      <c r="S519" s="28"/>
      <c r="T519" s="28"/>
      <c r="U519" s="28"/>
      <c r="V519" s="70"/>
      <c r="W519" s="70"/>
      <c r="X519" s="149"/>
      <c r="Y519" s="28"/>
      <c r="Z519" s="28"/>
      <c r="AA519" s="77"/>
      <c r="AB519" s="77"/>
      <c r="AC519" s="28"/>
      <c r="AD519" s="74"/>
      <c r="AE519" s="36"/>
      <c r="AF519" s="28"/>
      <c r="AG519" s="28"/>
      <c r="AH519" s="28"/>
      <c r="AI519" s="28"/>
      <c r="AJ519" s="28"/>
      <c r="AK519" s="28"/>
      <c r="AL519" s="18"/>
      <c r="AM519" s="18"/>
      <c r="AN519" s="18"/>
      <c r="AO519" s="227"/>
      <c r="AP519" s="212"/>
      <c r="AQ519" s="212"/>
      <c r="AR519" s="212"/>
      <c r="AS519" s="84"/>
      <c r="AT519" s="84"/>
      <c r="AU519" s="85"/>
      <c r="AV519" s="94"/>
      <c r="AW519" s="94"/>
      <c r="AX519" s="94"/>
      <c r="AY519" s="94"/>
      <c r="AZ519" s="94"/>
      <c r="BA519" s="94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</row>
    <row r="520" ht="12.75" customHeight="1">
      <c r="A520" s="18"/>
      <c r="B520" s="18"/>
      <c r="C520" s="1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9"/>
      <c r="R520" s="28"/>
      <c r="S520" s="28"/>
      <c r="T520" s="28"/>
      <c r="U520" s="28"/>
      <c r="V520" s="70"/>
      <c r="W520" s="70"/>
      <c r="X520" s="149"/>
      <c r="Y520" s="28"/>
      <c r="Z520" s="28"/>
      <c r="AA520" s="77"/>
      <c r="AB520" s="77"/>
      <c r="AC520" s="28"/>
      <c r="AD520" s="74"/>
      <c r="AE520" s="36"/>
      <c r="AF520" s="28"/>
      <c r="AG520" s="28"/>
      <c r="AH520" s="28"/>
      <c r="AI520" s="28"/>
      <c r="AJ520" s="28"/>
      <c r="AK520" s="28"/>
      <c r="AL520" s="18"/>
      <c r="AM520" s="18"/>
      <c r="AN520" s="18"/>
      <c r="AO520" s="227"/>
      <c r="AP520" s="212"/>
      <c r="AQ520" s="212"/>
      <c r="AR520" s="212"/>
      <c r="AS520" s="84"/>
      <c r="AT520" s="84"/>
      <c r="AU520" s="85"/>
      <c r="AV520" s="94"/>
      <c r="AW520" s="94"/>
      <c r="AX520" s="94"/>
      <c r="AY520" s="94"/>
      <c r="AZ520" s="94"/>
      <c r="BA520" s="94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</row>
    <row r="521" ht="12.75" customHeight="1">
      <c r="A521" s="18"/>
      <c r="B521" s="18"/>
      <c r="C521" s="1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9"/>
      <c r="R521" s="28"/>
      <c r="S521" s="28"/>
      <c r="T521" s="28"/>
      <c r="U521" s="28"/>
      <c r="V521" s="70"/>
      <c r="W521" s="70"/>
      <c r="X521" s="149"/>
      <c r="Y521" s="28"/>
      <c r="Z521" s="28"/>
      <c r="AA521" s="77"/>
      <c r="AB521" s="77"/>
      <c r="AC521" s="28"/>
      <c r="AD521" s="74"/>
      <c r="AE521" s="36"/>
      <c r="AF521" s="28"/>
      <c r="AG521" s="28"/>
      <c r="AH521" s="28"/>
      <c r="AI521" s="28"/>
      <c r="AJ521" s="28"/>
      <c r="AK521" s="28"/>
      <c r="AL521" s="18"/>
      <c r="AM521" s="18"/>
      <c r="AN521" s="18"/>
      <c r="AO521" s="227"/>
      <c r="AP521" s="212"/>
      <c r="AQ521" s="212"/>
      <c r="AR521" s="212"/>
      <c r="AS521" s="84"/>
      <c r="AT521" s="84"/>
      <c r="AU521" s="85"/>
      <c r="AV521" s="94"/>
      <c r="AW521" s="94"/>
      <c r="AX521" s="94"/>
      <c r="AY521" s="94"/>
      <c r="AZ521" s="94"/>
      <c r="BA521" s="94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</row>
    <row r="522" ht="12.75" customHeight="1">
      <c r="A522" s="18"/>
      <c r="B522" s="18"/>
      <c r="C522" s="1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9"/>
      <c r="R522" s="28"/>
      <c r="S522" s="28"/>
      <c r="T522" s="28"/>
      <c r="U522" s="28"/>
      <c r="V522" s="70"/>
      <c r="W522" s="70"/>
      <c r="X522" s="149"/>
      <c r="Y522" s="28"/>
      <c r="Z522" s="28"/>
      <c r="AA522" s="77"/>
      <c r="AB522" s="77"/>
      <c r="AC522" s="28"/>
      <c r="AD522" s="74"/>
      <c r="AE522" s="36"/>
      <c r="AF522" s="28"/>
      <c r="AG522" s="28"/>
      <c r="AH522" s="28"/>
      <c r="AI522" s="28"/>
      <c r="AJ522" s="28"/>
      <c r="AK522" s="28"/>
      <c r="AL522" s="18"/>
      <c r="AM522" s="18"/>
      <c r="AN522" s="18"/>
      <c r="AO522" s="227"/>
      <c r="AP522" s="212"/>
      <c r="AQ522" s="212"/>
      <c r="AR522" s="212"/>
      <c r="AS522" s="84"/>
      <c r="AT522" s="84"/>
      <c r="AU522" s="85"/>
      <c r="AV522" s="94"/>
      <c r="AW522" s="94"/>
      <c r="AX522" s="94"/>
      <c r="AY522" s="94"/>
      <c r="AZ522" s="94"/>
      <c r="BA522" s="94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</row>
    <row r="523" ht="12.75" customHeight="1">
      <c r="A523" s="18"/>
      <c r="B523" s="18"/>
      <c r="C523" s="1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9"/>
      <c r="R523" s="28"/>
      <c r="S523" s="28"/>
      <c r="T523" s="28"/>
      <c r="U523" s="28"/>
      <c r="V523" s="70"/>
      <c r="W523" s="70"/>
      <c r="X523" s="149"/>
      <c r="Y523" s="28"/>
      <c r="Z523" s="28"/>
      <c r="AA523" s="77"/>
      <c r="AB523" s="77"/>
      <c r="AC523" s="28"/>
      <c r="AD523" s="74"/>
      <c r="AE523" s="36"/>
      <c r="AF523" s="28"/>
      <c r="AG523" s="28"/>
      <c r="AH523" s="28"/>
      <c r="AI523" s="28"/>
      <c r="AJ523" s="28"/>
      <c r="AK523" s="28"/>
      <c r="AL523" s="18"/>
      <c r="AM523" s="18"/>
      <c r="AN523" s="18"/>
      <c r="AO523" s="227"/>
      <c r="AP523" s="212"/>
      <c r="AQ523" s="212"/>
      <c r="AR523" s="212"/>
      <c r="AS523" s="84"/>
      <c r="AT523" s="84"/>
      <c r="AU523" s="85"/>
      <c r="AV523" s="94"/>
      <c r="AW523" s="94"/>
      <c r="AX523" s="94"/>
      <c r="AY523" s="94"/>
      <c r="AZ523" s="94"/>
      <c r="BA523" s="94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</row>
    <row r="524" ht="12.75" customHeight="1">
      <c r="A524" s="18"/>
      <c r="B524" s="18"/>
      <c r="C524" s="1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9"/>
      <c r="R524" s="28"/>
      <c r="S524" s="28"/>
      <c r="T524" s="28"/>
      <c r="U524" s="28"/>
      <c r="V524" s="70"/>
      <c r="W524" s="70"/>
      <c r="X524" s="149"/>
      <c r="Y524" s="28"/>
      <c r="Z524" s="28"/>
      <c r="AA524" s="77"/>
      <c r="AB524" s="77"/>
      <c r="AC524" s="28"/>
      <c r="AD524" s="74"/>
      <c r="AE524" s="36"/>
      <c r="AF524" s="28"/>
      <c r="AG524" s="28"/>
      <c r="AH524" s="28"/>
      <c r="AI524" s="28"/>
      <c r="AJ524" s="28"/>
      <c r="AK524" s="28"/>
      <c r="AL524" s="18"/>
      <c r="AM524" s="18"/>
      <c r="AN524" s="18"/>
      <c r="AO524" s="227"/>
      <c r="AP524" s="212"/>
      <c r="AQ524" s="212"/>
      <c r="AR524" s="212"/>
      <c r="AS524" s="84"/>
      <c r="AT524" s="84"/>
      <c r="AU524" s="85"/>
      <c r="AV524" s="94"/>
      <c r="AW524" s="94"/>
      <c r="AX524" s="94"/>
      <c r="AY524" s="94"/>
      <c r="AZ524" s="94"/>
      <c r="BA524" s="94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</row>
    <row r="525" ht="12.75" customHeight="1">
      <c r="A525" s="18"/>
      <c r="B525" s="18"/>
      <c r="C525" s="1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9"/>
      <c r="R525" s="28"/>
      <c r="S525" s="28"/>
      <c r="T525" s="28"/>
      <c r="U525" s="28"/>
      <c r="V525" s="70"/>
      <c r="W525" s="70"/>
      <c r="X525" s="149"/>
      <c r="Y525" s="28"/>
      <c r="Z525" s="28"/>
      <c r="AA525" s="77"/>
      <c r="AB525" s="77"/>
      <c r="AC525" s="28"/>
      <c r="AD525" s="74"/>
      <c r="AE525" s="36"/>
      <c r="AF525" s="28"/>
      <c r="AG525" s="28"/>
      <c r="AH525" s="28"/>
      <c r="AI525" s="28"/>
      <c r="AJ525" s="28"/>
      <c r="AK525" s="28"/>
      <c r="AL525" s="18"/>
      <c r="AM525" s="18"/>
      <c r="AN525" s="18"/>
      <c r="AO525" s="227"/>
      <c r="AP525" s="212"/>
      <c r="AQ525" s="212"/>
      <c r="AR525" s="212"/>
      <c r="AS525" s="84"/>
      <c r="AT525" s="84"/>
      <c r="AU525" s="85"/>
      <c r="AV525" s="94"/>
      <c r="AW525" s="94"/>
      <c r="AX525" s="94"/>
      <c r="AY525" s="94"/>
      <c r="AZ525" s="94"/>
      <c r="BA525" s="94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</row>
    <row r="526" ht="12.75" customHeight="1">
      <c r="A526" s="18"/>
      <c r="B526" s="18"/>
      <c r="C526" s="1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9"/>
      <c r="R526" s="28"/>
      <c r="S526" s="28"/>
      <c r="T526" s="28"/>
      <c r="U526" s="28"/>
      <c r="V526" s="70"/>
      <c r="W526" s="70"/>
      <c r="X526" s="149"/>
      <c r="Y526" s="28"/>
      <c r="Z526" s="28"/>
      <c r="AA526" s="77"/>
      <c r="AB526" s="77"/>
      <c r="AC526" s="28"/>
      <c r="AD526" s="74"/>
      <c r="AE526" s="36"/>
      <c r="AF526" s="28"/>
      <c r="AG526" s="28"/>
      <c r="AH526" s="28"/>
      <c r="AI526" s="28"/>
      <c r="AJ526" s="28"/>
      <c r="AK526" s="28"/>
      <c r="AL526" s="18"/>
      <c r="AM526" s="18"/>
      <c r="AN526" s="18"/>
      <c r="AO526" s="227"/>
      <c r="AP526" s="212"/>
      <c r="AQ526" s="212"/>
      <c r="AR526" s="212"/>
      <c r="AS526" s="84"/>
      <c r="AT526" s="84"/>
      <c r="AU526" s="85"/>
      <c r="AV526" s="94"/>
      <c r="AW526" s="94"/>
      <c r="AX526" s="94"/>
      <c r="AY526" s="94"/>
      <c r="AZ526" s="94"/>
      <c r="BA526" s="94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</row>
    <row r="527" ht="12.75" customHeight="1">
      <c r="A527" s="18"/>
      <c r="B527" s="18"/>
      <c r="C527" s="1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9"/>
      <c r="R527" s="28"/>
      <c r="S527" s="28"/>
      <c r="T527" s="28"/>
      <c r="U527" s="28"/>
      <c r="V527" s="70"/>
      <c r="W527" s="70"/>
      <c r="X527" s="149"/>
      <c r="Y527" s="28"/>
      <c r="Z527" s="28"/>
      <c r="AA527" s="77"/>
      <c r="AB527" s="77"/>
      <c r="AC527" s="28"/>
      <c r="AD527" s="74"/>
      <c r="AE527" s="36"/>
      <c r="AF527" s="28"/>
      <c r="AG527" s="28"/>
      <c r="AH527" s="28"/>
      <c r="AI527" s="28"/>
      <c r="AJ527" s="28"/>
      <c r="AK527" s="28"/>
      <c r="AL527" s="18"/>
      <c r="AM527" s="18"/>
      <c r="AN527" s="18"/>
      <c r="AO527" s="227"/>
      <c r="AP527" s="212"/>
      <c r="AQ527" s="212"/>
      <c r="AR527" s="212"/>
      <c r="AS527" s="84"/>
      <c r="AT527" s="84"/>
      <c r="AU527" s="85"/>
      <c r="AV527" s="94"/>
      <c r="AW527" s="94"/>
      <c r="AX527" s="94"/>
      <c r="AY527" s="94"/>
      <c r="AZ527" s="94"/>
      <c r="BA527" s="94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</row>
    <row r="528" ht="12.75" customHeight="1">
      <c r="A528" s="18"/>
      <c r="B528" s="18"/>
      <c r="C528" s="1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9"/>
      <c r="R528" s="28"/>
      <c r="S528" s="28"/>
      <c r="T528" s="28"/>
      <c r="U528" s="28"/>
      <c r="V528" s="70"/>
      <c r="W528" s="70"/>
      <c r="X528" s="149"/>
      <c r="Y528" s="28"/>
      <c r="Z528" s="28"/>
      <c r="AA528" s="77"/>
      <c r="AB528" s="77"/>
      <c r="AC528" s="28"/>
      <c r="AD528" s="74"/>
      <c r="AE528" s="36"/>
      <c r="AF528" s="28"/>
      <c r="AG528" s="28"/>
      <c r="AH528" s="28"/>
      <c r="AI528" s="28"/>
      <c r="AJ528" s="28"/>
      <c r="AK528" s="28"/>
      <c r="AL528" s="18"/>
      <c r="AM528" s="18"/>
      <c r="AN528" s="18"/>
      <c r="AO528" s="227"/>
      <c r="AP528" s="212"/>
      <c r="AQ528" s="212"/>
      <c r="AR528" s="212"/>
      <c r="AS528" s="84"/>
      <c r="AT528" s="84"/>
      <c r="AU528" s="85"/>
      <c r="AV528" s="94"/>
      <c r="AW528" s="94"/>
      <c r="AX528" s="94"/>
      <c r="AY528" s="94"/>
      <c r="AZ528" s="94"/>
      <c r="BA528" s="94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</row>
    <row r="529" ht="12.75" customHeight="1">
      <c r="A529" s="18"/>
      <c r="B529" s="18"/>
      <c r="C529" s="1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9"/>
      <c r="R529" s="28"/>
      <c r="S529" s="28"/>
      <c r="T529" s="28"/>
      <c r="U529" s="28"/>
      <c r="V529" s="70"/>
      <c r="W529" s="70"/>
      <c r="X529" s="149"/>
      <c r="Y529" s="28"/>
      <c r="Z529" s="28"/>
      <c r="AA529" s="77"/>
      <c r="AB529" s="77"/>
      <c r="AC529" s="28"/>
      <c r="AD529" s="74"/>
      <c r="AE529" s="36"/>
      <c r="AF529" s="28"/>
      <c r="AG529" s="28"/>
      <c r="AH529" s="28"/>
      <c r="AI529" s="28"/>
      <c r="AJ529" s="28"/>
      <c r="AK529" s="28"/>
      <c r="AL529" s="18"/>
      <c r="AM529" s="18"/>
      <c r="AN529" s="18"/>
      <c r="AO529" s="227"/>
      <c r="AP529" s="212"/>
      <c r="AQ529" s="212"/>
      <c r="AR529" s="212"/>
      <c r="AS529" s="84"/>
      <c r="AT529" s="84"/>
      <c r="AU529" s="85"/>
      <c r="AV529" s="94"/>
      <c r="AW529" s="94"/>
      <c r="AX529" s="94"/>
      <c r="AY529" s="94"/>
      <c r="AZ529" s="94"/>
      <c r="BA529" s="94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</row>
    <row r="530" ht="12.75" customHeight="1">
      <c r="A530" s="18"/>
      <c r="B530" s="18"/>
      <c r="C530" s="1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9"/>
      <c r="R530" s="28"/>
      <c r="S530" s="28"/>
      <c r="T530" s="28"/>
      <c r="U530" s="28"/>
      <c r="V530" s="70"/>
      <c r="W530" s="70"/>
      <c r="X530" s="149"/>
      <c r="Y530" s="28"/>
      <c r="Z530" s="28"/>
      <c r="AA530" s="77"/>
      <c r="AB530" s="77"/>
      <c r="AC530" s="28"/>
      <c r="AD530" s="74"/>
      <c r="AE530" s="36"/>
      <c r="AF530" s="28"/>
      <c r="AG530" s="28"/>
      <c r="AH530" s="28"/>
      <c r="AI530" s="28"/>
      <c r="AJ530" s="28"/>
      <c r="AK530" s="28"/>
      <c r="AL530" s="18"/>
      <c r="AM530" s="18"/>
      <c r="AN530" s="18"/>
      <c r="AO530" s="227"/>
      <c r="AP530" s="212"/>
      <c r="AQ530" s="212"/>
      <c r="AR530" s="212"/>
      <c r="AS530" s="84"/>
      <c r="AT530" s="84"/>
      <c r="AU530" s="85"/>
      <c r="AV530" s="94"/>
      <c r="AW530" s="94"/>
      <c r="AX530" s="94"/>
      <c r="AY530" s="94"/>
      <c r="AZ530" s="94"/>
      <c r="BA530" s="94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</row>
    <row r="531" ht="12.75" customHeight="1">
      <c r="A531" s="18"/>
      <c r="B531" s="18"/>
      <c r="C531" s="1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9"/>
      <c r="R531" s="28"/>
      <c r="S531" s="28"/>
      <c r="T531" s="28"/>
      <c r="U531" s="28"/>
      <c r="V531" s="70"/>
      <c r="W531" s="70"/>
      <c r="X531" s="149"/>
      <c r="Y531" s="28"/>
      <c r="Z531" s="28"/>
      <c r="AA531" s="77"/>
      <c r="AB531" s="77"/>
      <c r="AC531" s="28"/>
      <c r="AD531" s="74"/>
      <c r="AE531" s="36"/>
      <c r="AF531" s="28"/>
      <c r="AG531" s="28"/>
      <c r="AH531" s="28"/>
      <c r="AI531" s="28"/>
      <c r="AJ531" s="28"/>
      <c r="AK531" s="28"/>
      <c r="AL531" s="18"/>
      <c r="AM531" s="18"/>
      <c r="AN531" s="18"/>
      <c r="AO531" s="227"/>
      <c r="AP531" s="212"/>
      <c r="AQ531" s="212"/>
      <c r="AR531" s="212"/>
      <c r="AS531" s="84"/>
      <c r="AT531" s="84"/>
      <c r="AU531" s="85"/>
      <c r="AV531" s="94"/>
      <c r="AW531" s="94"/>
      <c r="AX531" s="94"/>
      <c r="AY531" s="94"/>
      <c r="AZ531" s="94"/>
      <c r="BA531" s="94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</row>
    <row r="532" ht="12.75" customHeight="1">
      <c r="A532" s="18"/>
      <c r="B532" s="18"/>
      <c r="C532" s="1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9"/>
      <c r="R532" s="28"/>
      <c r="S532" s="28"/>
      <c r="T532" s="28"/>
      <c r="U532" s="28"/>
      <c r="V532" s="70"/>
      <c r="W532" s="70"/>
      <c r="X532" s="149"/>
      <c r="Y532" s="28"/>
      <c r="Z532" s="28"/>
      <c r="AA532" s="77"/>
      <c r="AB532" s="77"/>
      <c r="AC532" s="28"/>
      <c r="AD532" s="74"/>
      <c r="AE532" s="36"/>
      <c r="AF532" s="28"/>
      <c r="AG532" s="28"/>
      <c r="AH532" s="28"/>
      <c r="AI532" s="28"/>
      <c r="AJ532" s="28"/>
      <c r="AK532" s="28"/>
      <c r="AL532" s="18"/>
      <c r="AM532" s="18"/>
      <c r="AN532" s="18"/>
      <c r="AO532" s="227"/>
      <c r="AP532" s="212"/>
      <c r="AQ532" s="212"/>
      <c r="AR532" s="212"/>
      <c r="AS532" s="84"/>
      <c r="AT532" s="84"/>
      <c r="AU532" s="85"/>
      <c r="AV532" s="94"/>
      <c r="AW532" s="94"/>
      <c r="AX532" s="94"/>
      <c r="AY532" s="94"/>
      <c r="AZ532" s="94"/>
      <c r="BA532" s="94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</row>
    <row r="533" ht="12.75" customHeight="1">
      <c r="A533" s="18"/>
      <c r="B533" s="18"/>
      <c r="C533" s="1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9"/>
      <c r="R533" s="28"/>
      <c r="S533" s="28"/>
      <c r="T533" s="28"/>
      <c r="U533" s="28"/>
      <c r="V533" s="70"/>
      <c r="W533" s="70"/>
      <c r="X533" s="149"/>
      <c r="Y533" s="28"/>
      <c r="Z533" s="28"/>
      <c r="AA533" s="77"/>
      <c r="AB533" s="77"/>
      <c r="AC533" s="28"/>
      <c r="AD533" s="74"/>
      <c r="AE533" s="36"/>
      <c r="AF533" s="28"/>
      <c r="AG533" s="28"/>
      <c r="AH533" s="28"/>
      <c r="AI533" s="28"/>
      <c r="AJ533" s="28"/>
      <c r="AK533" s="28"/>
      <c r="AL533" s="18"/>
      <c r="AM533" s="18"/>
      <c r="AN533" s="18"/>
      <c r="AO533" s="227"/>
      <c r="AP533" s="212"/>
      <c r="AQ533" s="212"/>
      <c r="AR533" s="212"/>
      <c r="AS533" s="84"/>
      <c r="AT533" s="84"/>
      <c r="AU533" s="85"/>
      <c r="AV533" s="94"/>
      <c r="AW533" s="94"/>
      <c r="AX533" s="94"/>
      <c r="AY533" s="94"/>
      <c r="AZ533" s="94"/>
      <c r="BA533" s="94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</row>
    <row r="534" ht="12.75" customHeight="1">
      <c r="A534" s="18"/>
      <c r="B534" s="18"/>
      <c r="C534" s="1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9"/>
      <c r="R534" s="28"/>
      <c r="S534" s="28"/>
      <c r="T534" s="28"/>
      <c r="U534" s="28"/>
      <c r="V534" s="70"/>
      <c r="W534" s="70"/>
      <c r="X534" s="149"/>
      <c r="Y534" s="28"/>
      <c r="Z534" s="28"/>
      <c r="AA534" s="77"/>
      <c r="AB534" s="77"/>
      <c r="AC534" s="28"/>
      <c r="AD534" s="74"/>
      <c r="AE534" s="36"/>
      <c r="AF534" s="28"/>
      <c r="AG534" s="28"/>
      <c r="AH534" s="28"/>
      <c r="AI534" s="28"/>
      <c r="AJ534" s="28"/>
      <c r="AK534" s="28"/>
      <c r="AL534" s="18"/>
      <c r="AM534" s="18"/>
      <c r="AN534" s="18"/>
      <c r="AO534" s="227"/>
      <c r="AP534" s="212"/>
      <c r="AQ534" s="212"/>
      <c r="AR534" s="212"/>
      <c r="AS534" s="84"/>
      <c r="AT534" s="84"/>
      <c r="AU534" s="85"/>
      <c r="AV534" s="94"/>
      <c r="AW534" s="94"/>
      <c r="AX534" s="94"/>
      <c r="AY534" s="94"/>
      <c r="AZ534" s="94"/>
      <c r="BA534" s="94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</row>
    <row r="535" ht="12.75" customHeight="1">
      <c r="A535" s="18"/>
      <c r="B535" s="18"/>
      <c r="C535" s="1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9"/>
      <c r="R535" s="28"/>
      <c r="S535" s="28"/>
      <c r="T535" s="28"/>
      <c r="U535" s="28"/>
      <c r="V535" s="70"/>
      <c r="W535" s="70"/>
      <c r="X535" s="149"/>
      <c r="Y535" s="28"/>
      <c r="Z535" s="28"/>
      <c r="AA535" s="77"/>
      <c r="AB535" s="77"/>
      <c r="AC535" s="28"/>
      <c r="AD535" s="74"/>
      <c r="AE535" s="36"/>
      <c r="AF535" s="28"/>
      <c r="AG535" s="28"/>
      <c r="AH535" s="28"/>
      <c r="AI535" s="28"/>
      <c r="AJ535" s="28"/>
      <c r="AK535" s="28"/>
      <c r="AL535" s="18"/>
      <c r="AM535" s="18"/>
      <c r="AN535" s="18"/>
      <c r="AO535" s="227"/>
      <c r="AP535" s="212"/>
      <c r="AQ535" s="212"/>
      <c r="AR535" s="212"/>
      <c r="AS535" s="84"/>
      <c r="AT535" s="84"/>
      <c r="AU535" s="85"/>
      <c r="AV535" s="94"/>
      <c r="AW535" s="94"/>
      <c r="AX535" s="94"/>
      <c r="AY535" s="94"/>
      <c r="AZ535" s="94"/>
      <c r="BA535" s="94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</row>
    <row r="536" ht="12.75" customHeight="1">
      <c r="A536" s="18"/>
      <c r="B536" s="18"/>
      <c r="C536" s="1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9"/>
      <c r="R536" s="28"/>
      <c r="S536" s="28"/>
      <c r="T536" s="28"/>
      <c r="U536" s="28"/>
      <c r="V536" s="70"/>
      <c r="W536" s="70"/>
      <c r="X536" s="149"/>
      <c r="Y536" s="28"/>
      <c r="Z536" s="28"/>
      <c r="AA536" s="77"/>
      <c r="AB536" s="77"/>
      <c r="AC536" s="28"/>
      <c r="AD536" s="74"/>
      <c r="AE536" s="36"/>
      <c r="AF536" s="28"/>
      <c r="AG536" s="28"/>
      <c r="AH536" s="28"/>
      <c r="AI536" s="28"/>
      <c r="AJ536" s="28"/>
      <c r="AK536" s="28"/>
      <c r="AL536" s="18"/>
      <c r="AM536" s="18"/>
      <c r="AN536" s="18"/>
      <c r="AO536" s="227"/>
      <c r="AP536" s="212"/>
      <c r="AQ536" s="212"/>
      <c r="AR536" s="212"/>
      <c r="AS536" s="84"/>
      <c r="AT536" s="84"/>
      <c r="AU536" s="85"/>
      <c r="AV536" s="94"/>
      <c r="AW536" s="94"/>
      <c r="AX536" s="94"/>
      <c r="AY536" s="94"/>
      <c r="AZ536" s="94"/>
      <c r="BA536" s="94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</row>
    <row r="537" ht="12.75" customHeight="1">
      <c r="A537" s="18"/>
      <c r="B537" s="18"/>
      <c r="C537" s="1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9"/>
      <c r="R537" s="28"/>
      <c r="S537" s="28"/>
      <c r="T537" s="28"/>
      <c r="U537" s="28"/>
      <c r="V537" s="70"/>
      <c r="W537" s="70"/>
      <c r="X537" s="149"/>
      <c r="Y537" s="28"/>
      <c r="Z537" s="28"/>
      <c r="AA537" s="77"/>
      <c r="AB537" s="77"/>
      <c r="AC537" s="28"/>
      <c r="AD537" s="74"/>
      <c r="AE537" s="36"/>
      <c r="AF537" s="28"/>
      <c r="AG537" s="28"/>
      <c r="AH537" s="28"/>
      <c r="AI537" s="28"/>
      <c r="AJ537" s="28"/>
      <c r="AK537" s="28"/>
      <c r="AL537" s="18"/>
      <c r="AM537" s="18"/>
      <c r="AN537" s="18"/>
      <c r="AO537" s="227"/>
      <c r="AP537" s="212"/>
      <c r="AQ537" s="212"/>
      <c r="AR537" s="212"/>
      <c r="AS537" s="84"/>
      <c r="AT537" s="84"/>
      <c r="AU537" s="85"/>
      <c r="AV537" s="94"/>
      <c r="AW537" s="94"/>
      <c r="AX537" s="94"/>
      <c r="AY537" s="94"/>
      <c r="AZ537" s="94"/>
      <c r="BA537" s="94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</row>
    <row r="538" ht="12.75" customHeight="1">
      <c r="A538" s="18"/>
      <c r="B538" s="18"/>
      <c r="C538" s="1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9"/>
      <c r="R538" s="28"/>
      <c r="S538" s="28"/>
      <c r="T538" s="28"/>
      <c r="U538" s="28"/>
      <c r="V538" s="70"/>
      <c r="W538" s="70"/>
      <c r="X538" s="149"/>
      <c r="Y538" s="28"/>
      <c r="Z538" s="28"/>
      <c r="AA538" s="77"/>
      <c r="AB538" s="77"/>
      <c r="AC538" s="28"/>
      <c r="AD538" s="74"/>
      <c r="AE538" s="36"/>
      <c r="AF538" s="28"/>
      <c r="AG538" s="28"/>
      <c r="AH538" s="28"/>
      <c r="AI538" s="28"/>
      <c r="AJ538" s="28"/>
      <c r="AK538" s="28"/>
      <c r="AL538" s="18"/>
      <c r="AM538" s="18"/>
      <c r="AN538" s="18"/>
      <c r="AO538" s="227"/>
      <c r="AP538" s="212"/>
      <c r="AQ538" s="212"/>
      <c r="AR538" s="212"/>
      <c r="AS538" s="84"/>
      <c r="AT538" s="84"/>
      <c r="AU538" s="85"/>
      <c r="AV538" s="94"/>
      <c r="AW538" s="94"/>
      <c r="AX538" s="94"/>
      <c r="AY538" s="94"/>
      <c r="AZ538" s="94"/>
      <c r="BA538" s="94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</row>
    <row r="539" ht="12.75" customHeight="1">
      <c r="A539" s="18"/>
      <c r="B539" s="18"/>
      <c r="C539" s="1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9"/>
      <c r="R539" s="28"/>
      <c r="S539" s="28"/>
      <c r="T539" s="28"/>
      <c r="U539" s="28"/>
      <c r="V539" s="70"/>
      <c r="W539" s="70"/>
      <c r="X539" s="149"/>
      <c r="Y539" s="28"/>
      <c r="Z539" s="28"/>
      <c r="AA539" s="77"/>
      <c r="AB539" s="77"/>
      <c r="AC539" s="28"/>
      <c r="AD539" s="74"/>
      <c r="AE539" s="36"/>
      <c r="AF539" s="28"/>
      <c r="AG539" s="28"/>
      <c r="AH539" s="28"/>
      <c r="AI539" s="28"/>
      <c r="AJ539" s="28"/>
      <c r="AK539" s="28"/>
      <c r="AL539" s="18"/>
      <c r="AM539" s="18"/>
      <c r="AN539" s="18"/>
      <c r="AO539" s="227"/>
      <c r="AP539" s="212"/>
      <c r="AQ539" s="212"/>
      <c r="AR539" s="212"/>
      <c r="AS539" s="84"/>
      <c r="AT539" s="84"/>
      <c r="AU539" s="85"/>
      <c r="AV539" s="94"/>
      <c r="AW539" s="94"/>
      <c r="AX539" s="94"/>
      <c r="AY539" s="94"/>
      <c r="AZ539" s="94"/>
      <c r="BA539" s="94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</row>
    <row r="540" ht="12.75" customHeight="1">
      <c r="A540" s="18"/>
      <c r="B540" s="18"/>
      <c r="C540" s="1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9"/>
      <c r="R540" s="28"/>
      <c r="S540" s="28"/>
      <c r="T540" s="28"/>
      <c r="U540" s="28"/>
      <c r="V540" s="70"/>
      <c r="W540" s="70"/>
      <c r="X540" s="149"/>
      <c r="Y540" s="28"/>
      <c r="Z540" s="28"/>
      <c r="AA540" s="77"/>
      <c r="AB540" s="77"/>
      <c r="AC540" s="28"/>
      <c r="AD540" s="74"/>
      <c r="AE540" s="36"/>
      <c r="AF540" s="28"/>
      <c r="AG540" s="28"/>
      <c r="AH540" s="28"/>
      <c r="AI540" s="28"/>
      <c r="AJ540" s="28"/>
      <c r="AK540" s="28"/>
      <c r="AL540" s="18"/>
      <c r="AM540" s="18"/>
      <c r="AN540" s="18"/>
      <c r="AO540" s="227"/>
      <c r="AP540" s="212"/>
      <c r="AQ540" s="212"/>
      <c r="AR540" s="212"/>
      <c r="AS540" s="84"/>
      <c r="AT540" s="84"/>
      <c r="AU540" s="85"/>
      <c r="AV540" s="94"/>
      <c r="AW540" s="94"/>
      <c r="AX540" s="94"/>
      <c r="AY540" s="94"/>
      <c r="AZ540" s="94"/>
      <c r="BA540" s="94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</row>
    <row r="541" ht="12.75" customHeight="1">
      <c r="A541" s="18"/>
      <c r="B541" s="18"/>
      <c r="C541" s="1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9"/>
      <c r="R541" s="28"/>
      <c r="S541" s="28"/>
      <c r="T541" s="28"/>
      <c r="U541" s="28"/>
      <c r="V541" s="70"/>
      <c r="W541" s="70"/>
      <c r="X541" s="149"/>
      <c r="Y541" s="28"/>
      <c r="Z541" s="28"/>
      <c r="AA541" s="77"/>
      <c r="AB541" s="77"/>
      <c r="AC541" s="28"/>
      <c r="AD541" s="74"/>
      <c r="AE541" s="36"/>
      <c r="AF541" s="28"/>
      <c r="AG541" s="28"/>
      <c r="AH541" s="28"/>
      <c r="AI541" s="28"/>
      <c r="AJ541" s="28"/>
      <c r="AK541" s="28"/>
      <c r="AL541" s="18"/>
      <c r="AM541" s="18"/>
      <c r="AN541" s="18"/>
      <c r="AO541" s="227"/>
      <c r="AP541" s="212"/>
      <c r="AQ541" s="212"/>
      <c r="AR541" s="212"/>
      <c r="AS541" s="84"/>
      <c r="AT541" s="84"/>
      <c r="AU541" s="85"/>
      <c r="AV541" s="94"/>
      <c r="AW541" s="94"/>
      <c r="AX541" s="94"/>
      <c r="AY541" s="94"/>
      <c r="AZ541" s="94"/>
      <c r="BA541" s="94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</row>
    <row r="542" ht="12.75" customHeight="1">
      <c r="A542" s="18"/>
      <c r="B542" s="18"/>
      <c r="C542" s="1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9"/>
      <c r="R542" s="28"/>
      <c r="S542" s="28"/>
      <c r="T542" s="28"/>
      <c r="U542" s="28"/>
      <c r="V542" s="70"/>
      <c r="W542" s="70"/>
      <c r="X542" s="149"/>
      <c r="Y542" s="28"/>
      <c r="Z542" s="28"/>
      <c r="AA542" s="77"/>
      <c r="AB542" s="77"/>
      <c r="AC542" s="28"/>
      <c r="AD542" s="74"/>
      <c r="AE542" s="36"/>
      <c r="AF542" s="28"/>
      <c r="AG542" s="28"/>
      <c r="AH542" s="28"/>
      <c r="AI542" s="28"/>
      <c r="AJ542" s="28"/>
      <c r="AK542" s="28"/>
      <c r="AL542" s="18"/>
      <c r="AM542" s="18"/>
      <c r="AN542" s="18"/>
      <c r="AO542" s="227"/>
      <c r="AP542" s="212"/>
      <c r="AQ542" s="212"/>
      <c r="AR542" s="212"/>
      <c r="AS542" s="84"/>
      <c r="AT542" s="84"/>
      <c r="AU542" s="85"/>
      <c r="AV542" s="94"/>
      <c r="AW542" s="94"/>
      <c r="AX542" s="94"/>
      <c r="AY542" s="94"/>
      <c r="AZ542" s="94"/>
      <c r="BA542" s="94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</row>
    <row r="543" ht="12.75" customHeight="1">
      <c r="A543" s="18"/>
      <c r="B543" s="18"/>
      <c r="C543" s="1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9"/>
      <c r="R543" s="28"/>
      <c r="S543" s="28"/>
      <c r="T543" s="28"/>
      <c r="U543" s="28"/>
      <c r="V543" s="70"/>
      <c r="W543" s="70"/>
      <c r="X543" s="149"/>
      <c r="Y543" s="28"/>
      <c r="Z543" s="28"/>
      <c r="AA543" s="77"/>
      <c r="AB543" s="77"/>
      <c r="AC543" s="28"/>
      <c r="AD543" s="74"/>
      <c r="AE543" s="36"/>
      <c r="AF543" s="28"/>
      <c r="AG543" s="28"/>
      <c r="AH543" s="28"/>
      <c r="AI543" s="28"/>
      <c r="AJ543" s="28"/>
      <c r="AK543" s="28"/>
      <c r="AL543" s="18"/>
      <c r="AM543" s="18"/>
      <c r="AN543" s="18"/>
      <c r="AO543" s="227"/>
      <c r="AP543" s="212"/>
      <c r="AQ543" s="212"/>
      <c r="AR543" s="212"/>
      <c r="AS543" s="84"/>
      <c r="AT543" s="84"/>
      <c r="AU543" s="85"/>
      <c r="AV543" s="94"/>
      <c r="AW543" s="94"/>
      <c r="AX543" s="94"/>
      <c r="AY543" s="94"/>
      <c r="AZ543" s="94"/>
      <c r="BA543" s="94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</row>
    <row r="544" ht="12.75" customHeight="1">
      <c r="A544" s="18"/>
      <c r="B544" s="18"/>
      <c r="C544" s="1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9"/>
      <c r="R544" s="28"/>
      <c r="S544" s="28"/>
      <c r="T544" s="28"/>
      <c r="U544" s="28"/>
      <c r="V544" s="70"/>
      <c r="W544" s="70"/>
      <c r="X544" s="149"/>
      <c r="Y544" s="28"/>
      <c r="Z544" s="28"/>
      <c r="AA544" s="77"/>
      <c r="AB544" s="77"/>
      <c r="AC544" s="28"/>
      <c r="AD544" s="74"/>
      <c r="AE544" s="36"/>
      <c r="AF544" s="28"/>
      <c r="AG544" s="28"/>
      <c r="AH544" s="28"/>
      <c r="AI544" s="28"/>
      <c r="AJ544" s="28"/>
      <c r="AK544" s="28"/>
      <c r="AL544" s="18"/>
      <c r="AM544" s="18"/>
      <c r="AN544" s="18"/>
      <c r="AO544" s="227"/>
      <c r="AP544" s="212"/>
      <c r="AQ544" s="212"/>
      <c r="AR544" s="212"/>
      <c r="AS544" s="84"/>
      <c r="AT544" s="84"/>
      <c r="AU544" s="85"/>
      <c r="AV544" s="94"/>
      <c r="AW544" s="94"/>
      <c r="AX544" s="94"/>
      <c r="AY544" s="94"/>
      <c r="AZ544" s="94"/>
      <c r="BA544" s="94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</row>
    <row r="545" ht="12.75" customHeight="1">
      <c r="A545" s="18"/>
      <c r="B545" s="18"/>
      <c r="C545" s="1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9"/>
      <c r="R545" s="28"/>
      <c r="S545" s="28"/>
      <c r="T545" s="28"/>
      <c r="U545" s="28"/>
      <c r="V545" s="70"/>
      <c r="W545" s="70"/>
      <c r="X545" s="149"/>
      <c r="Y545" s="28"/>
      <c r="Z545" s="28"/>
      <c r="AA545" s="77"/>
      <c r="AB545" s="77"/>
      <c r="AC545" s="28"/>
      <c r="AD545" s="74"/>
      <c r="AE545" s="36"/>
      <c r="AF545" s="28"/>
      <c r="AG545" s="28"/>
      <c r="AH545" s="28"/>
      <c r="AI545" s="28"/>
      <c r="AJ545" s="28"/>
      <c r="AK545" s="28"/>
      <c r="AL545" s="18"/>
      <c r="AM545" s="18"/>
      <c r="AN545" s="18"/>
      <c r="AO545" s="227"/>
      <c r="AP545" s="212"/>
      <c r="AQ545" s="212"/>
      <c r="AR545" s="212"/>
      <c r="AS545" s="84"/>
      <c r="AT545" s="84"/>
      <c r="AU545" s="85"/>
      <c r="AV545" s="94"/>
      <c r="AW545" s="94"/>
      <c r="AX545" s="94"/>
      <c r="AY545" s="94"/>
      <c r="AZ545" s="94"/>
      <c r="BA545" s="94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</row>
    <row r="546" ht="12.75" customHeight="1">
      <c r="A546" s="18"/>
      <c r="B546" s="18"/>
      <c r="C546" s="1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9"/>
      <c r="R546" s="28"/>
      <c r="S546" s="28"/>
      <c r="T546" s="28"/>
      <c r="U546" s="28"/>
      <c r="V546" s="70"/>
      <c r="W546" s="70"/>
      <c r="X546" s="149"/>
      <c r="Y546" s="28"/>
      <c r="Z546" s="28"/>
      <c r="AA546" s="77"/>
      <c r="AB546" s="77"/>
      <c r="AC546" s="28"/>
      <c r="AD546" s="74"/>
      <c r="AE546" s="36"/>
      <c r="AF546" s="28"/>
      <c r="AG546" s="28"/>
      <c r="AH546" s="28"/>
      <c r="AI546" s="28"/>
      <c r="AJ546" s="28"/>
      <c r="AK546" s="28"/>
      <c r="AL546" s="18"/>
      <c r="AM546" s="18"/>
      <c r="AN546" s="18"/>
      <c r="AO546" s="227"/>
      <c r="AP546" s="212"/>
      <c r="AQ546" s="212"/>
      <c r="AR546" s="212"/>
      <c r="AS546" s="84"/>
      <c r="AT546" s="84"/>
      <c r="AU546" s="85"/>
      <c r="AV546" s="94"/>
      <c r="AW546" s="94"/>
      <c r="AX546" s="94"/>
      <c r="AY546" s="94"/>
      <c r="AZ546" s="94"/>
      <c r="BA546" s="94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</row>
    <row r="547" ht="12.75" customHeight="1">
      <c r="A547" s="18"/>
      <c r="B547" s="18"/>
      <c r="C547" s="1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9"/>
      <c r="R547" s="28"/>
      <c r="S547" s="28"/>
      <c r="T547" s="28"/>
      <c r="U547" s="28"/>
      <c r="V547" s="70"/>
      <c r="W547" s="70"/>
      <c r="X547" s="149"/>
      <c r="Y547" s="28"/>
      <c r="Z547" s="28"/>
      <c r="AA547" s="77"/>
      <c r="AB547" s="77"/>
      <c r="AC547" s="28"/>
      <c r="AD547" s="74"/>
      <c r="AE547" s="36"/>
      <c r="AF547" s="28"/>
      <c r="AG547" s="28"/>
      <c r="AH547" s="28"/>
      <c r="AI547" s="28"/>
      <c r="AJ547" s="28"/>
      <c r="AK547" s="28"/>
      <c r="AL547" s="18"/>
      <c r="AM547" s="18"/>
      <c r="AN547" s="18"/>
      <c r="AO547" s="227"/>
      <c r="AP547" s="212"/>
      <c r="AQ547" s="212"/>
      <c r="AR547" s="212"/>
      <c r="AS547" s="84"/>
      <c r="AT547" s="84"/>
      <c r="AU547" s="85"/>
      <c r="AV547" s="94"/>
      <c r="AW547" s="94"/>
      <c r="AX547" s="94"/>
      <c r="AY547" s="94"/>
      <c r="AZ547" s="94"/>
      <c r="BA547" s="94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</row>
    <row r="548" ht="12.75" customHeight="1">
      <c r="A548" s="18"/>
      <c r="B548" s="18"/>
      <c r="C548" s="1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9"/>
      <c r="R548" s="28"/>
      <c r="S548" s="28"/>
      <c r="T548" s="28"/>
      <c r="U548" s="28"/>
      <c r="V548" s="70"/>
      <c r="W548" s="70"/>
      <c r="X548" s="149"/>
      <c r="Y548" s="28"/>
      <c r="Z548" s="28"/>
      <c r="AA548" s="77"/>
      <c r="AB548" s="77"/>
      <c r="AC548" s="28"/>
      <c r="AD548" s="74"/>
      <c r="AE548" s="36"/>
      <c r="AF548" s="28"/>
      <c r="AG548" s="28"/>
      <c r="AH548" s="28"/>
      <c r="AI548" s="28"/>
      <c r="AJ548" s="28"/>
      <c r="AK548" s="28"/>
      <c r="AL548" s="18"/>
      <c r="AM548" s="18"/>
      <c r="AN548" s="18"/>
      <c r="AO548" s="227"/>
      <c r="AP548" s="212"/>
      <c r="AQ548" s="212"/>
      <c r="AR548" s="212"/>
      <c r="AS548" s="84"/>
      <c r="AT548" s="84"/>
      <c r="AU548" s="85"/>
      <c r="AV548" s="94"/>
      <c r="AW548" s="94"/>
      <c r="AX548" s="94"/>
      <c r="AY548" s="94"/>
      <c r="AZ548" s="94"/>
      <c r="BA548" s="94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</row>
    <row r="549" ht="12.75" customHeight="1">
      <c r="A549" s="18"/>
      <c r="B549" s="18"/>
      <c r="C549" s="1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9"/>
      <c r="R549" s="28"/>
      <c r="S549" s="28"/>
      <c r="T549" s="28"/>
      <c r="U549" s="28"/>
      <c r="V549" s="70"/>
      <c r="W549" s="70"/>
      <c r="X549" s="149"/>
      <c r="Y549" s="28"/>
      <c r="Z549" s="28"/>
      <c r="AA549" s="77"/>
      <c r="AB549" s="77"/>
      <c r="AC549" s="28"/>
      <c r="AD549" s="74"/>
      <c r="AE549" s="36"/>
      <c r="AF549" s="28"/>
      <c r="AG549" s="28"/>
      <c r="AH549" s="28"/>
      <c r="AI549" s="28"/>
      <c r="AJ549" s="28"/>
      <c r="AK549" s="28"/>
      <c r="AL549" s="18"/>
      <c r="AM549" s="18"/>
      <c r="AN549" s="18"/>
      <c r="AO549" s="227"/>
      <c r="AP549" s="212"/>
      <c r="AQ549" s="212"/>
      <c r="AR549" s="212"/>
      <c r="AS549" s="84"/>
      <c r="AT549" s="84"/>
      <c r="AU549" s="85"/>
      <c r="AV549" s="94"/>
      <c r="AW549" s="94"/>
      <c r="AX549" s="94"/>
      <c r="AY549" s="94"/>
      <c r="AZ549" s="94"/>
      <c r="BA549" s="94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</row>
    <row r="550" ht="12.75" customHeight="1">
      <c r="A550" s="18"/>
      <c r="B550" s="18"/>
      <c r="C550" s="1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9"/>
      <c r="R550" s="28"/>
      <c r="S550" s="28"/>
      <c r="T550" s="28"/>
      <c r="U550" s="28"/>
      <c r="V550" s="70"/>
      <c r="W550" s="70"/>
      <c r="X550" s="149"/>
      <c r="Y550" s="28"/>
      <c r="Z550" s="28"/>
      <c r="AA550" s="77"/>
      <c r="AB550" s="77"/>
      <c r="AC550" s="28"/>
      <c r="AD550" s="74"/>
      <c r="AE550" s="36"/>
      <c r="AF550" s="28"/>
      <c r="AG550" s="28"/>
      <c r="AH550" s="28"/>
      <c r="AI550" s="28"/>
      <c r="AJ550" s="28"/>
      <c r="AK550" s="28"/>
      <c r="AL550" s="18"/>
      <c r="AM550" s="18"/>
      <c r="AN550" s="18"/>
      <c r="AO550" s="227"/>
      <c r="AP550" s="212"/>
      <c r="AQ550" s="212"/>
      <c r="AR550" s="212"/>
      <c r="AS550" s="84"/>
      <c r="AT550" s="84"/>
      <c r="AU550" s="85"/>
      <c r="AV550" s="94"/>
      <c r="AW550" s="94"/>
      <c r="AX550" s="94"/>
      <c r="AY550" s="94"/>
      <c r="AZ550" s="94"/>
      <c r="BA550" s="94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</row>
    <row r="551" ht="12.75" customHeight="1">
      <c r="A551" s="18"/>
      <c r="B551" s="18"/>
      <c r="C551" s="1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9"/>
      <c r="R551" s="28"/>
      <c r="S551" s="28"/>
      <c r="T551" s="28"/>
      <c r="U551" s="28"/>
      <c r="V551" s="70"/>
      <c r="W551" s="70"/>
      <c r="X551" s="149"/>
      <c r="Y551" s="28"/>
      <c r="Z551" s="28"/>
      <c r="AA551" s="77"/>
      <c r="AB551" s="77"/>
      <c r="AC551" s="28"/>
      <c r="AD551" s="74"/>
      <c r="AE551" s="36"/>
      <c r="AF551" s="28"/>
      <c r="AG551" s="28"/>
      <c r="AH551" s="28"/>
      <c r="AI551" s="28"/>
      <c r="AJ551" s="28"/>
      <c r="AK551" s="28"/>
      <c r="AL551" s="18"/>
      <c r="AM551" s="18"/>
      <c r="AN551" s="18"/>
      <c r="AO551" s="227"/>
      <c r="AP551" s="212"/>
      <c r="AQ551" s="212"/>
      <c r="AR551" s="212"/>
      <c r="AS551" s="84"/>
      <c r="AT551" s="84"/>
      <c r="AU551" s="85"/>
      <c r="AV551" s="94"/>
      <c r="AW551" s="94"/>
      <c r="AX551" s="94"/>
      <c r="AY551" s="94"/>
      <c r="AZ551" s="94"/>
      <c r="BA551" s="94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</row>
    <row r="552" ht="12.75" customHeight="1">
      <c r="A552" s="18"/>
      <c r="B552" s="18"/>
      <c r="C552" s="1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9"/>
      <c r="R552" s="28"/>
      <c r="S552" s="28"/>
      <c r="T552" s="28"/>
      <c r="U552" s="28"/>
      <c r="V552" s="70"/>
      <c r="W552" s="70"/>
      <c r="X552" s="149"/>
      <c r="Y552" s="28"/>
      <c r="Z552" s="28"/>
      <c r="AA552" s="77"/>
      <c r="AB552" s="77"/>
      <c r="AC552" s="28"/>
      <c r="AD552" s="74"/>
      <c r="AE552" s="36"/>
      <c r="AF552" s="28"/>
      <c r="AG552" s="28"/>
      <c r="AH552" s="28"/>
      <c r="AI552" s="28"/>
      <c r="AJ552" s="28"/>
      <c r="AK552" s="28"/>
      <c r="AL552" s="18"/>
      <c r="AM552" s="18"/>
      <c r="AN552" s="18"/>
      <c r="AO552" s="227"/>
      <c r="AP552" s="212"/>
      <c r="AQ552" s="212"/>
      <c r="AR552" s="212"/>
      <c r="AS552" s="84"/>
      <c r="AT552" s="84"/>
      <c r="AU552" s="85"/>
      <c r="AV552" s="94"/>
      <c r="AW552" s="94"/>
      <c r="AX552" s="94"/>
      <c r="AY552" s="94"/>
      <c r="AZ552" s="94"/>
      <c r="BA552" s="94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</row>
    <row r="553" ht="12.75" customHeight="1">
      <c r="A553" s="18"/>
      <c r="B553" s="18"/>
      <c r="C553" s="1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9"/>
      <c r="R553" s="28"/>
      <c r="S553" s="28"/>
      <c r="T553" s="28"/>
      <c r="U553" s="28"/>
      <c r="V553" s="70"/>
      <c r="W553" s="70"/>
      <c r="X553" s="149"/>
      <c r="Y553" s="28"/>
      <c r="Z553" s="28"/>
      <c r="AA553" s="77"/>
      <c r="AB553" s="77"/>
      <c r="AC553" s="28"/>
      <c r="AD553" s="74"/>
      <c r="AE553" s="36"/>
      <c r="AF553" s="28"/>
      <c r="AG553" s="28"/>
      <c r="AH553" s="28"/>
      <c r="AI553" s="28"/>
      <c r="AJ553" s="28"/>
      <c r="AK553" s="28"/>
      <c r="AL553" s="18"/>
      <c r="AM553" s="18"/>
      <c r="AN553" s="18"/>
      <c r="AO553" s="227"/>
      <c r="AP553" s="212"/>
      <c r="AQ553" s="212"/>
      <c r="AR553" s="212"/>
      <c r="AS553" s="84"/>
      <c r="AT553" s="84"/>
      <c r="AU553" s="85"/>
      <c r="AV553" s="94"/>
      <c r="AW553" s="94"/>
      <c r="AX553" s="94"/>
      <c r="AY553" s="94"/>
      <c r="AZ553" s="94"/>
      <c r="BA553" s="94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</row>
    <row r="554" ht="12.75" customHeight="1">
      <c r="A554" s="18"/>
      <c r="B554" s="18"/>
      <c r="C554" s="1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9"/>
      <c r="R554" s="28"/>
      <c r="S554" s="28"/>
      <c r="T554" s="28"/>
      <c r="U554" s="28"/>
      <c r="V554" s="70"/>
      <c r="W554" s="70"/>
      <c r="X554" s="149"/>
      <c r="Y554" s="28"/>
      <c r="Z554" s="28"/>
      <c r="AA554" s="77"/>
      <c r="AB554" s="77"/>
      <c r="AC554" s="28"/>
      <c r="AD554" s="74"/>
      <c r="AE554" s="36"/>
      <c r="AF554" s="28"/>
      <c r="AG554" s="28"/>
      <c r="AH554" s="28"/>
      <c r="AI554" s="28"/>
      <c r="AJ554" s="28"/>
      <c r="AK554" s="28"/>
      <c r="AL554" s="18"/>
      <c r="AM554" s="18"/>
      <c r="AN554" s="18"/>
      <c r="AO554" s="227"/>
      <c r="AP554" s="212"/>
      <c r="AQ554" s="212"/>
      <c r="AR554" s="212"/>
      <c r="AS554" s="84"/>
      <c r="AT554" s="84"/>
      <c r="AU554" s="85"/>
      <c r="AV554" s="94"/>
      <c r="AW554" s="94"/>
      <c r="AX554" s="94"/>
      <c r="AY554" s="94"/>
      <c r="AZ554" s="94"/>
      <c r="BA554" s="94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</row>
    <row r="555" ht="12.75" customHeight="1">
      <c r="A555" s="18"/>
      <c r="B555" s="18"/>
      <c r="C555" s="1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9"/>
      <c r="R555" s="28"/>
      <c r="S555" s="28"/>
      <c r="T555" s="28"/>
      <c r="U555" s="28"/>
      <c r="V555" s="70"/>
      <c r="W555" s="70"/>
      <c r="X555" s="149"/>
      <c r="Y555" s="28"/>
      <c r="Z555" s="28"/>
      <c r="AA555" s="77"/>
      <c r="AB555" s="77"/>
      <c r="AC555" s="28"/>
      <c r="AD555" s="74"/>
      <c r="AE555" s="36"/>
      <c r="AF555" s="28"/>
      <c r="AG555" s="28"/>
      <c r="AH555" s="28"/>
      <c r="AI555" s="28"/>
      <c r="AJ555" s="28"/>
      <c r="AK555" s="28"/>
      <c r="AL555" s="18"/>
      <c r="AM555" s="18"/>
      <c r="AN555" s="18"/>
      <c r="AO555" s="227"/>
      <c r="AP555" s="212"/>
      <c r="AQ555" s="212"/>
      <c r="AR555" s="212"/>
      <c r="AS555" s="84"/>
      <c r="AT555" s="84"/>
      <c r="AU555" s="85"/>
      <c r="AV555" s="94"/>
      <c r="AW555" s="94"/>
      <c r="AX555" s="94"/>
      <c r="AY555" s="94"/>
      <c r="AZ555" s="94"/>
      <c r="BA555" s="94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</row>
    <row r="556" ht="12.75" customHeight="1">
      <c r="A556" s="18"/>
      <c r="B556" s="18"/>
      <c r="C556" s="1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9"/>
      <c r="R556" s="28"/>
      <c r="S556" s="28"/>
      <c r="T556" s="28"/>
      <c r="U556" s="28"/>
      <c r="V556" s="70"/>
      <c r="W556" s="70"/>
      <c r="X556" s="149"/>
      <c r="Y556" s="28"/>
      <c r="Z556" s="28"/>
      <c r="AA556" s="77"/>
      <c r="AB556" s="77"/>
      <c r="AC556" s="28"/>
      <c r="AD556" s="74"/>
      <c r="AE556" s="36"/>
      <c r="AF556" s="28"/>
      <c r="AG556" s="28"/>
      <c r="AH556" s="28"/>
      <c r="AI556" s="28"/>
      <c r="AJ556" s="28"/>
      <c r="AK556" s="28"/>
      <c r="AL556" s="18"/>
      <c r="AM556" s="18"/>
      <c r="AN556" s="18"/>
      <c r="AO556" s="227"/>
      <c r="AP556" s="212"/>
      <c r="AQ556" s="212"/>
      <c r="AR556" s="212"/>
      <c r="AS556" s="84"/>
      <c r="AT556" s="84"/>
      <c r="AU556" s="85"/>
      <c r="AV556" s="94"/>
      <c r="AW556" s="94"/>
      <c r="AX556" s="94"/>
      <c r="AY556" s="94"/>
      <c r="AZ556" s="94"/>
      <c r="BA556" s="94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</row>
    <row r="557" ht="12.75" customHeight="1">
      <c r="A557" s="18"/>
      <c r="B557" s="18"/>
      <c r="C557" s="1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9"/>
      <c r="R557" s="28"/>
      <c r="S557" s="28"/>
      <c r="T557" s="28"/>
      <c r="U557" s="28"/>
      <c r="V557" s="70"/>
      <c r="W557" s="70"/>
      <c r="X557" s="149"/>
      <c r="Y557" s="28"/>
      <c r="Z557" s="28"/>
      <c r="AA557" s="77"/>
      <c r="AB557" s="77"/>
      <c r="AC557" s="28"/>
      <c r="AD557" s="74"/>
      <c r="AE557" s="36"/>
      <c r="AF557" s="28"/>
      <c r="AG557" s="28"/>
      <c r="AH557" s="28"/>
      <c r="AI557" s="28"/>
      <c r="AJ557" s="28"/>
      <c r="AK557" s="28"/>
      <c r="AL557" s="18"/>
      <c r="AM557" s="18"/>
      <c r="AN557" s="18"/>
      <c r="AO557" s="227"/>
      <c r="AP557" s="212"/>
      <c r="AQ557" s="212"/>
      <c r="AR557" s="212"/>
      <c r="AS557" s="84"/>
      <c r="AT557" s="84"/>
      <c r="AU557" s="85"/>
      <c r="AV557" s="94"/>
      <c r="AW557" s="94"/>
      <c r="AX557" s="94"/>
      <c r="AY557" s="94"/>
      <c r="AZ557" s="94"/>
      <c r="BA557" s="94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</row>
    <row r="558" ht="12.75" customHeight="1">
      <c r="A558" s="18"/>
      <c r="B558" s="18"/>
      <c r="C558" s="1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9"/>
      <c r="R558" s="28"/>
      <c r="S558" s="28"/>
      <c r="T558" s="28"/>
      <c r="U558" s="28"/>
      <c r="V558" s="70"/>
      <c r="W558" s="70"/>
      <c r="X558" s="149"/>
      <c r="Y558" s="28"/>
      <c r="Z558" s="28"/>
      <c r="AA558" s="77"/>
      <c r="AB558" s="77"/>
      <c r="AC558" s="28"/>
      <c r="AD558" s="74"/>
      <c r="AE558" s="36"/>
      <c r="AF558" s="28"/>
      <c r="AG558" s="28"/>
      <c r="AH558" s="28"/>
      <c r="AI558" s="28"/>
      <c r="AJ558" s="28"/>
      <c r="AK558" s="28"/>
      <c r="AL558" s="18"/>
      <c r="AM558" s="18"/>
      <c r="AN558" s="18"/>
      <c r="AO558" s="227"/>
      <c r="AP558" s="212"/>
      <c r="AQ558" s="212"/>
      <c r="AR558" s="212"/>
      <c r="AS558" s="84"/>
      <c r="AT558" s="84"/>
      <c r="AU558" s="85"/>
      <c r="AV558" s="94"/>
      <c r="AW558" s="94"/>
      <c r="AX558" s="94"/>
      <c r="AY558" s="94"/>
      <c r="AZ558" s="94"/>
      <c r="BA558" s="94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</row>
    <row r="559" ht="12.75" customHeight="1">
      <c r="A559" s="18"/>
      <c r="B559" s="18"/>
      <c r="C559" s="1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9"/>
      <c r="R559" s="28"/>
      <c r="S559" s="28"/>
      <c r="T559" s="28"/>
      <c r="U559" s="28"/>
      <c r="V559" s="70"/>
      <c r="W559" s="70"/>
      <c r="X559" s="149"/>
      <c r="Y559" s="28"/>
      <c r="Z559" s="28"/>
      <c r="AA559" s="77"/>
      <c r="AB559" s="77"/>
      <c r="AC559" s="28"/>
      <c r="AD559" s="74"/>
      <c r="AE559" s="36"/>
      <c r="AF559" s="28"/>
      <c r="AG559" s="28"/>
      <c r="AH559" s="28"/>
      <c r="AI559" s="28"/>
      <c r="AJ559" s="28"/>
      <c r="AK559" s="28"/>
      <c r="AL559" s="18"/>
      <c r="AM559" s="18"/>
      <c r="AN559" s="18"/>
      <c r="AO559" s="227"/>
      <c r="AP559" s="212"/>
      <c r="AQ559" s="212"/>
      <c r="AR559" s="212"/>
      <c r="AS559" s="84"/>
      <c r="AT559" s="84"/>
      <c r="AU559" s="85"/>
      <c r="AV559" s="94"/>
      <c r="AW559" s="94"/>
      <c r="AX559" s="94"/>
      <c r="AY559" s="94"/>
      <c r="AZ559" s="94"/>
      <c r="BA559" s="94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</row>
    <row r="560" ht="12.75" customHeight="1">
      <c r="A560" s="18"/>
      <c r="B560" s="18"/>
      <c r="C560" s="1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9"/>
      <c r="R560" s="28"/>
      <c r="S560" s="28"/>
      <c r="T560" s="28"/>
      <c r="U560" s="28"/>
      <c r="V560" s="70"/>
      <c r="W560" s="70"/>
      <c r="X560" s="149"/>
      <c r="Y560" s="28"/>
      <c r="Z560" s="28"/>
      <c r="AA560" s="77"/>
      <c r="AB560" s="77"/>
      <c r="AC560" s="28"/>
      <c r="AD560" s="74"/>
      <c r="AE560" s="36"/>
      <c r="AF560" s="28"/>
      <c r="AG560" s="28"/>
      <c r="AH560" s="28"/>
      <c r="AI560" s="28"/>
      <c r="AJ560" s="28"/>
      <c r="AK560" s="28"/>
      <c r="AL560" s="18"/>
      <c r="AM560" s="18"/>
      <c r="AN560" s="18"/>
      <c r="AO560" s="227"/>
      <c r="AP560" s="212"/>
      <c r="AQ560" s="212"/>
      <c r="AR560" s="212"/>
      <c r="AS560" s="84"/>
      <c r="AT560" s="84"/>
      <c r="AU560" s="85"/>
      <c r="AV560" s="94"/>
      <c r="AW560" s="94"/>
      <c r="AX560" s="94"/>
      <c r="AY560" s="94"/>
      <c r="AZ560" s="94"/>
      <c r="BA560" s="94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</row>
    <row r="561" ht="12.75" customHeight="1">
      <c r="A561" s="18"/>
      <c r="B561" s="18"/>
      <c r="C561" s="1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9"/>
      <c r="R561" s="28"/>
      <c r="S561" s="28"/>
      <c r="T561" s="28"/>
      <c r="U561" s="28"/>
      <c r="V561" s="70"/>
      <c r="W561" s="70"/>
      <c r="X561" s="149"/>
      <c r="Y561" s="28"/>
      <c r="Z561" s="28"/>
      <c r="AA561" s="77"/>
      <c r="AB561" s="77"/>
      <c r="AC561" s="28"/>
      <c r="AD561" s="74"/>
      <c r="AE561" s="36"/>
      <c r="AF561" s="28"/>
      <c r="AG561" s="28"/>
      <c r="AH561" s="28"/>
      <c r="AI561" s="28"/>
      <c r="AJ561" s="28"/>
      <c r="AK561" s="28"/>
      <c r="AL561" s="18"/>
      <c r="AM561" s="18"/>
      <c r="AN561" s="18"/>
      <c r="AO561" s="227"/>
      <c r="AP561" s="212"/>
      <c r="AQ561" s="212"/>
      <c r="AR561" s="212"/>
      <c r="AS561" s="84"/>
      <c r="AT561" s="84"/>
      <c r="AU561" s="85"/>
      <c r="AV561" s="94"/>
      <c r="AW561" s="94"/>
      <c r="AX561" s="94"/>
      <c r="AY561" s="94"/>
      <c r="AZ561" s="94"/>
      <c r="BA561" s="94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</row>
    <row r="562" ht="12.75" customHeight="1">
      <c r="A562" s="18"/>
      <c r="B562" s="18"/>
      <c r="C562" s="1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9"/>
      <c r="R562" s="28"/>
      <c r="S562" s="28"/>
      <c r="T562" s="28"/>
      <c r="U562" s="28"/>
      <c r="V562" s="70"/>
      <c r="W562" s="70"/>
      <c r="X562" s="149"/>
      <c r="Y562" s="28"/>
      <c r="Z562" s="28"/>
      <c r="AA562" s="77"/>
      <c r="AB562" s="77"/>
      <c r="AC562" s="28"/>
      <c r="AD562" s="74"/>
      <c r="AE562" s="36"/>
      <c r="AF562" s="28"/>
      <c r="AG562" s="28"/>
      <c r="AH562" s="28"/>
      <c r="AI562" s="28"/>
      <c r="AJ562" s="28"/>
      <c r="AK562" s="28"/>
      <c r="AL562" s="18"/>
      <c r="AM562" s="18"/>
      <c r="AN562" s="18"/>
      <c r="AO562" s="227"/>
      <c r="AP562" s="212"/>
      <c r="AQ562" s="212"/>
      <c r="AR562" s="212"/>
      <c r="AS562" s="84"/>
      <c r="AT562" s="84"/>
      <c r="AU562" s="85"/>
      <c r="AV562" s="94"/>
      <c r="AW562" s="94"/>
      <c r="AX562" s="94"/>
      <c r="AY562" s="94"/>
      <c r="AZ562" s="94"/>
      <c r="BA562" s="94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</row>
    <row r="563" ht="12.75" customHeight="1">
      <c r="A563" s="18"/>
      <c r="B563" s="18"/>
      <c r="C563" s="1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9"/>
      <c r="R563" s="28"/>
      <c r="S563" s="28"/>
      <c r="T563" s="28"/>
      <c r="U563" s="28"/>
      <c r="V563" s="70"/>
      <c r="W563" s="70"/>
      <c r="X563" s="149"/>
      <c r="Y563" s="28"/>
      <c r="Z563" s="28"/>
      <c r="AA563" s="77"/>
      <c r="AB563" s="77"/>
      <c r="AC563" s="28"/>
      <c r="AD563" s="74"/>
      <c r="AE563" s="36"/>
      <c r="AF563" s="28"/>
      <c r="AG563" s="28"/>
      <c r="AH563" s="28"/>
      <c r="AI563" s="28"/>
      <c r="AJ563" s="28"/>
      <c r="AK563" s="28"/>
      <c r="AL563" s="18"/>
      <c r="AM563" s="18"/>
      <c r="AN563" s="18"/>
      <c r="AO563" s="227"/>
      <c r="AP563" s="212"/>
      <c r="AQ563" s="212"/>
      <c r="AR563" s="212"/>
      <c r="AS563" s="84"/>
      <c r="AT563" s="84"/>
      <c r="AU563" s="85"/>
      <c r="AV563" s="94"/>
      <c r="AW563" s="94"/>
      <c r="AX563" s="94"/>
      <c r="AY563" s="94"/>
      <c r="AZ563" s="94"/>
      <c r="BA563" s="94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</row>
    <row r="564" ht="12.75" customHeight="1">
      <c r="A564" s="18"/>
      <c r="B564" s="18"/>
      <c r="C564" s="1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9"/>
      <c r="R564" s="28"/>
      <c r="S564" s="28"/>
      <c r="T564" s="28"/>
      <c r="U564" s="28"/>
      <c r="V564" s="70"/>
      <c r="W564" s="70"/>
      <c r="X564" s="149"/>
      <c r="Y564" s="28"/>
      <c r="Z564" s="28"/>
      <c r="AA564" s="77"/>
      <c r="AB564" s="77"/>
      <c r="AC564" s="28"/>
      <c r="AD564" s="74"/>
      <c r="AE564" s="36"/>
      <c r="AF564" s="28"/>
      <c r="AG564" s="28"/>
      <c r="AH564" s="28"/>
      <c r="AI564" s="28"/>
      <c r="AJ564" s="28"/>
      <c r="AK564" s="28"/>
      <c r="AL564" s="18"/>
      <c r="AM564" s="18"/>
      <c r="AN564" s="18"/>
      <c r="AO564" s="227"/>
      <c r="AP564" s="212"/>
      <c r="AQ564" s="212"/>
      <c r="AR564" s="212"/>
      <c r="AS564" s="84"/>
      <c r="AT564" s="84"/>
      <c r="AU564" s="85"/>
      <c r="AV564" s="94"/>
      <c r="AW564" s="94"/>
      <c r="AX564" s="94"/>
      <c r="AY564" s="94"/>
      <c r="AZ564" s="94"/>
      <c r="BA564" s="94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</row>
    <row r="565" ht="12.75" customHeight="1">
      <c r="A565" s="18"/>
      <c r="B565" s="18"/>
      <c r="C565" s="1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9"/>
      <c r="R565" s="28"/>
      <c r="S565" s="28"/>
      <c r="T565" s="28"/>
      <c r="U565" s="28"/>
      <c r="V565" s="70"/>
      <c r="W565" s="70"/>
      <c r="X565" s="149"/>
      <c r="Y565" s="28"/>
      <c r="Z565" s="28"/>
      <c r="AA565" s="77"/>
      <c r="AB565" s="77"/>
      <c r="AC565" s="28"/>
      <c r="AD565" s="74"/>
      <c r="AE565" s="36"/>
      <c r="AF565" s="28"/>
      <c r="AG565" s="28"/>
      <c r="AH565" s="28"/>
      <c r="AI565" s="28"/>
      <c r="AJ565" s="28"/>
      <c r="AK565" s="28"/>
      <c r="AL565" s="18"/>
      <c r="AM565" s="18"/>
      <c r="AN565" s="18"/>
      <c r="AO565" s="227"/>
      <c r="AP565" s="212"/>
      <c r="AQ565" s="212"/>
      <c r="AR565" s="212"/>
      <c r="AS565" s="84"/>
      <c r="AT565" s="84"/>
      <c r="AU565" s="85"/>
      <c r="AV565" s="94"/>
      <c r="AW565" s="94"/>
      <c r="AX565" s="94"/>
      <c r="AY565" s="94"/>
      <c r="AZ565" s="94"/>
      <c r="BA565" s="94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</row>
    <row r="566" ht="12.75" customHeight="1">
      <c r="A566" s="18"/>
      <c r="B566" s="18"/>
      <c r="C566" s="1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9"/>
      <c r="R566" s="28"/>
      <c r="S566" s="28"/>
      <c r="T566" s="28"/>
      <c r="U566" s="28"/>
      <c r="V566" s="70"/>
      <c r="W566" s="70"/>
      <c r="X566" s="149"/>
      <c r="Y566" s="28"/>
      <c r="Z566" s="28"/>
      <c r="AA566" s="77"/>
      <c r="AB566" s="77"/>
      <c r="AC566" s="28"/>
      <c r="AD566" s="74"/>
      <c r="AE566" s="36"/>
      <c r="AF566" s="28"/>
      <c r="AG566" s="28"/>
      <c r="AH566" s="28"/>
      <c r="AI566" s="28"/>
      <c r="AJ566" s="28"/>
      <c r="AK566" s="28"/>
      <c r="AL566" s="18"/>
      <c r="AM566" s="18"/>
      <c r="AN566" s="18"/>
      <c r="AO566" s="227"/>
      <c r="AP566" s="212"/>
      <c r="AQ566" s="212"/>
      <c r="AR566" s="212"/>
      <c r="AS566" s="84"/>
      <c r="AT566" s="84"/>
      <c r="AU566" s="85"/>
      <c r="AV566" s="94"/>
      <c r="AW566" s="94"/>
      <c r="AX566" s="94"/>
      <c r="AY566" s="94"/>
      <c r="AZ566" s="94"/>
      <c r="BA566" s="94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</row>
    <row r="567" ht="12.75" customHeight="1">
      <c r="A567" s="18"/>
      <c r="B567" s="18"/>
      <c r="C567" s="1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9"/>
      <c r="R567" s="28"/>
      <c r="S567" s="28"/>
      <c r="T567" s="28"/>
      <c r="U567" s="28"/>
      <c r="V567" s="70"/>
      <c r="W567" s="70"/>
      <c r="X567" s="149"/>
      <c r="Y567" s="28"/>
      <c r="Z567" s="28"/>
      <c r="AA567" s="77"/>
      <c r="AB567" s="77"/>
      <c r="AC567" s="28"/>
      <c r="AD567" s="74"/>
      <c r="AE567" s="36"/>
      <c r="AF567" s="28"/>
      <c r="AG567" s="28"/>
      <c r="AH567" s="28"/>
      <c r="AI567" s="28"/>
      <c r="AJ567" s="28"/>
      <c r="AK567" s="28"/>
      <c r="AL567" s="18"/>
      <c r="AM567" s="18"/>
      <c r="AN567" s="18"/>
      <c r="AO567" s="227"/>
      <c r="AP567" s="212"/>
      <c r="AQ567" s="212"/>
      <c r="AR567" s="212"/>
      <c r="AS567" s="84"/>
      <c r="AT567" s="84"/>
      <c r="AU567" s="85"/>
      <c r="AV567" s="94"/>
      <c r="AW567" s="94"/>
      <c r="AX567" s="94"/>
      <c r="AY567" s="94"/>
      <c r="AZ567" s="94"/>
      <c r="BA567" s="94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</row>
    <row r="568" ht="12.75" customHeight="1">
      <c r="A568" s="18"/>
      <c r="B568" s="18"/>
      <c r="C568" s="1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9"/>
      <c r="R568" s="28"/>
      <c r="S568" s="28"/>
      <c r="T568" s="28"/>
      <c r="U568" s="28"/>
      <c r="V568" s="70"/>
      <c r="W568" s="70"/>
      <c r="X568" s="149"/>
      <c r="Y568" s="28"/>
      <c r="Z568" s="28"/>
      <c r="AA568" s="77"/>
      <c r="AB568" s="77"/>
      <c r="AC568" s="28"/>
      <c r="AD568" s="74"/>
      <c r="AE568" s="36"/>
      <c r="AF568" s="28"/>
      <c r="AG568" s="28"/>
      <c r="AH568" s="28"/>
      <c r="AI568" s="28"/>
      <c r="AJ568" s="28"/>
      <c r="AK568" s="28"/>
      <c r="AL568" s="18"/>
      <c r="AM568" s="18"/>
      <c r="AN568" s="18"/>
      <c r="AO568" s="227"/>
      <c r="AP568" s="212"/>
      <c r="AQ568" s="212"/>
      <c r="AR568" s="212"/>
      <c r="AS568" s="84"/>
      <c r="AT568" s="84"/>
      <c r="AU568" s="85"/>
      <c r="AV568" s="94"/>
      <c r="AW568" s="94"/>
      <c r="AX568" s="94"/>
      <c r="AY568" s="94"/>
      <c r="AZ568" s="94"/>
      <c r="BA568" s="94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</row>
    <row r="569" ht="12.75" customHeight="1">
      <c r="A569" s="18"/>
      <c r="B569" s="18"/>
      <c r="C569" s="1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9"/>
      <c r="R569" s="28"/>
      <c r="S569" s="28"/>
      <c r="T569" s="28"/>
      <c r="U569" s="28"/>
      <c r="V569" s="70"/>
      <c r="W569" s="70"/>
      <c r="X569" s="149"/>
      <c r="Y569" s="28"/>
      <c r="Z569" s="28"/>
      <c r="AA569" s="77"/>
      <c r="AB569" s="77"/>
      <c r="AC569" s="28"/>
      <c r="AD569" s="74"/>
      <c r="AE569" s="36"/>
      <c r="AF569" s="28"/>
      <c r="AG569" s="28"/>
      <c r="AH569" s="28"/>
      <c r="AI569" s="28"/>
      <c r="AJ569" s="28"/>
      <c r="AK569" s="28"/>
      <c r="AL569" s="18"/>
      <c r="AM569" s="18"/>
      <c r="AN569" s="18"/>
      <c r="AO569" s="227"/>
      <c r="AP569" s="212"/>
      <c r="AQ569" s="212"/>
      <c r="AR569" s="212"/>
      <c r="AS569" s="84"/>
      <c r="AT569" s="84"/>
      <c r="AU569" s="85"/>
      <c r="AV569" s="94"/>
      <c r="AW569" s="94"/>
      <c r="AX569" s="94"/>
      <c r="AY569" s="94"/>
      <c r="AZ569" s="94"/>
      <c r="BA569" s="94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</row>
    <row r="570" ht="12.75" customHeight="1">
      <c r="A570" s="18"/>
      <c r="B570" s="18"/>
      <c r="C570" s="1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9"/>
      <c r="R570" s="28"/>
      <c r="S570" s="28"/>
      <c r="T570" s="28"/>
      <c r="U570" s="28"/>
      <c r="V570" s="70"/>
      <c r="W570" s="70"/>
      <c r="X570" s="149"/>
      <c r="Y570" s="28"/>
      <c r="Z570" s="28"/>
      <c r="AA570" s="77"/>
      <c r="AB570" s="77"/>
      <c r="AC570" s="28"/>
      <c r="AD570" s="74"/>
      <c r="AE570" s="36"/>
      <c r="AF570" s="28"/>
      <c r="AG570" s="28"/>
      <c r="AH570" s="28"/>
      <c r="AI570" s="28"/>
      <c r="AJ570" s="28"/>
      <c r="AK570" s="28"/>
      <c r="AL570" s="18"/>
      <c r="AM570" s="18"/>
      <c r="AN570" s="18"/>
      <c r="AO570" s="227"/>
      <c r="AP570" s="212"/>
      <c r="AQ570" s="212"/>
      <c r="AR570" s="212"/>
      <c r="AS570" s="84"/>
      <c r="AT570" s="84"/>
      <c r="AU570" s="85"/>
      <c r="AV570" s="94"/>
      <c r="AW570" s="94"/>
      <c r="AX570" s="94"/>
      <c r="AY570" s="94"/>
      <c r="AZ570" s="94"/>
      <c r="BA570" s="94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</row>
    <row r="571" ht="12.75" customHeight="1">
      <c r="A571" s="18"/>
      <c r="B571" s="18"/>
      <c r="C571" s="1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9"/>
      <c r="R571" s="28"/>
      <c r="S571" s="28"/>
      <c r="T571" s="28"/>
      <c r="U571" s="28"/>
      <c r="V571" s="70"/>
      <c r="W571" s="70"/>
      <c r="X571" s="149"/>
      <c r="Y571" s="28"/>
      <c r="Z571" s="28"/>
      <c r="AA571" s="77"/>
      <c r="AB571" s="77"/>
      <c r="AC571" s="28"/>
      <c r="AD571" s="74"/>
      <c r="AE571" s="36"/>
      <c r="AF571" s="28"/>
      <c r="AG571" s="28"/>
      <c r="AH571" s="28"/>
      <c r="AI571" s="28"/>
      <c r="AJ571" s="28"/>
      <c r="AK571" s="28"/>
      <c r="AL571" s="18"/>
      <c r="AM571" s="18"/>
      <c r="AN571" s="18"/>
      <c r="AO571" s="227"/>
      <c r="AP571" s="212"/>
      <c r="AQ571" s="212"/>
      <c r="AR571" s="212"/>
      <c r="AS571" s="84"/>
      <c r="AT571" s="84"/>
      <c r="AU571" s="85"/>
      <c r="AV571" s="94"/>
      <c r="AW571" s="94"/>
      <c r="AX571" s="94"/>
      <c r="AY571" s="94"/>
      <c r="AZ571" s="94"/>
      <c r="BA571" s="94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</row>
    <row r="572" ht="12.75" customHeight="1">
      <c r="A572" s="18"/>
      <c r="B572" s="18"/>
      <c r="C572" s="1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9"/>
      <c r="R572" s="28"/>
      <c r="S572" s="28"/>
      <c r="T572" s="28"/>
      <c r="U572" s="28"/>
      <c r="V572" s="70"/>
      <c r="W572" s="70"/>
      <c r="X572" s="149"/>
      <c r="Y572" s="28"/>
      <c r="Z572" s="28"/>
      <c r="AA572" s="77"/>
      <c r="AB572" s="77"/>
      <c r="AC572" s="28"/>
      <c r="AD572" s="74"/>
      <c r="AE572" s="36"/>
      <c r="AF572" s="28"/>
      <c r="AG572" s="28"/>
      <c r="AH572" s="28"/>
      <c r="AI572" s="28"/>
      <c r="AJ572" s="28"/>
      <c r="AK572" s="28"/>
      <c r="AL572" s="18"/>
      <c r="AM572" s="18"/>
      <c r="AN572" s="18"/>
      <c r="AO572" s="227"/>
      <c r="AP572" s="212"/>
      <c r="AQ572" s="212"/>
      <c r="AR572" s="212"/>
      <c r="AS572" s="84"/>
      <c r="AT572" s="84"/>
      <c r="AU572" s="85"/>
      <c r="AV572" s="94"/>
      <c r="AW572" s="94"/>
      <c r="AX572" s="94"/>
      <c r="AY572" s="94"/>
      <c r="AZ572" s="94"/>
      <c r="BA572" s="94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</row>
    <row r="573" ht="12.75" customHeight="1">
      <c r="A573" s="18"/>
      <c r="B573" s="18"/>
      <c r="C573" s="1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9"/>
      <c r="R573" s="28"/>
      <c r="S573" s="28"/>
      <c r="T573" s="28"/>
      <c r="U573" s="28"/>
      <c r="V573" s="70"/>
      <c r="W573" s="70"/>
      <c r="X573" s="149"/>
      <c r="Y573" s="28"/>
      <c r="Z573" s="28"/>
      <c r="AA573" s="77"/>
      <c r="AB573" s="77"/>
      <c r="AC573" s="28"/>
      <c r="AD573" s="74"/>
      <c r="AE573" s="36"/>
      <c r="AF573" s="28"/>
      <c r="AG573" s="28"/>
      <c r="AH573" s="28"/>
      <c r="AI573" s="28"/>
      <c r="AJ573" s="28"/>
      <c r="AK573" s="28"/>
      <c r="AL573" s="18"/>
      <c r="AM573" s="18"/>
      <c r="AN573" s="18"/>
      <c r="AO573" s="227"/>
      <c r="AP573" s="212"/>
      <c r="AQ573" s="212"/>
      <c r="AR573" s="212"/>
      <c r="AS573" s="84"/>
      <c r="AT573" s="84"/>
      <c r="AU573" s="85"/>
      <c r="AV573" s="94"/>
      <c r="AW573" s="94"/>
      <c r="AX573" s="94"/>
      <c r="AY573" s="94"/>
      <c r="AZ573" s="94"/>
      <c r="BA573" s="94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</row>
    <row r="574" ht="12.75" customHeight="1">
      <c r="A574" s="18"/>
      <c r="B574" s="18"/>
      <c r="C574" s="1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9"/>
      <c r="R574" s="28"/>
      <c r="S574" s="28"/>
      <c r="T574" s="28"/>
      <c r="U574" s="28"/>
      <c r="V574" s="70"/>
      <c r="W574" s="70"/>
      <c r="X574" s="149"/>
      <c r="Y574" s="28"/>
      <c r="Z574" s="28"/>
      <c r="AA574" s="77"/>
      <c r="AB574" s="77"/>
      <c r="AC574" s="28"/>
      <c r="AD574" s="74"/>
      <c r="AE574" s="36"/>
      <c r="AF574" s="28"/>
      <c r="AG574" s="28"/>
      <c r="AH574" s="28"/>
      <c r="AI574" s="28"/>
      <c r="AJ574" s="28"/>
      <c r="AK574" s="28"/>
      <c r="AL574" s="18"/>
      <c r="AM574" s="18"/>
      <c r="AN574" s="18"/>
      <c r="AO574" s="227"/>
      <c r="AP574" s="212"/>
      <c r="AQ574" s="212"/>
      <c r="AR574" s="212"/>
      <c r="AS574" s="84"/>
      <c r="AT574" s="84"/>
      <c r="AU574" s="85"/>
      <c r="AV574" s="94"/>
      <c r="AW574" s="94"/>
      <c r="AX574" s="94"/>
      <c r="AY574" s="94"/>
      <c r="AZ574" s="94"/>
      <c r="BA574" s="94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</row>
    <row r="575" ht="12.75" customHeight="1">
      <c r="A575" s="18"/>
      <c r="B575" s="18"/>
      <c r="C575" s="1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9"/>
      <c r="R575" s="28"/>
      <c r="S575" s="28"/>
      <c r="T575" s="28"/>
      <c r="U575" s="28"/>
      <c r="V575" s="70"/>
      <c r="W575" s="70"/>
      <c r="X575" s="149"/>
      <c r="Y575" s="28"/>
      <c r="Z575" s="28"/>
      <c r="AA575" s="77"/>
      <c r="AB575" s="77"/>
      <c r="AC575" s="28"/>
      <c r="AD575" s="74"/>
      <c r="AE575" s="36"/>
      <c r="AF575" s="28"/>
      <c r="AG575" s="28"/>
      <c r="AH575" s="28"/>
      <c r="AI575" s="28"/>
      <c r="AJ575" s="28"/>
      <c r="AK575" s="28"/>
      <c r="AL575" s="18"/>
      <c r="AM575" s="18"/>
      <c r="AN575" s="18"/>
      <c r="AO575" s="227"/>
      <c r="AP575" s="212"/>
      <c r="AQ575" s="212"/>
      <c r="AR575" s="212"/>
      <c r="AS575" s="84"/>
      <c r="AT575" s="84"/>
      <c r="AU575" s="85"/>
      <c r="AV575" s="94"/>
      <c r="AW575" s="94"/>
      <c r="AX575" s="94"/>
      <c r="AY575" s="94"/>
      <c r="AZ575" s="94"/>
      <c r="BA575" s="94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</row>
    <row r="576" ht="12.75" customHeight="1">
      <c r="A576" s="18"/>
      <c r="B576" s="18"/>
      <c r="C576" s="1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9"/>
      <c r="R576" s="28"/>
      <c r="S576" s="28"/>
      <c r="T576" s="28"/>
      <c r="U576" s="28"/>
      <c r="V576" s="70"/>
      <c r="W576" s="70"/>
      <c r="X576" s="149"/>
      <c r="Y576" s="28"/>
      <c r="Z576" s="28"/>
      <c r="AA576" s="77"/>
      <c r="AB576" s="77"/>
      <c r="AC576" s="28"/>
      <c r="AD576" s="74"/>
      <c r="AE576" s="36"/>
      <c r="AF576" s="28"/>
      <c r="AG576" s="28"/>
      <c r="AH576" s="28"/>
      <c r="AI576" s="28"/>
      <c r="AJ576" s="28"/>
      <c r="AK576" s="28"/>
      <c r="AL576" s="18"/>
      <c r="AM576" s="18"/>
      <c r="AN576" s="18"/>
      <c r="AO576" s="227"/>
      <c r="AP576" s="212"/>
      <c r="AQ576" s="212"/>
      <c r="AR576" s="212"/>
      <c r="AS576" s="84"/>
      <c r="AT576" s="84"/>
      <c r="AU576" s="85"/>
      <c r="AV576" s="94"/>
      <c r="AW576" s="94"/>
      <c r="AX576" s="94"/>
      <c r="AY576" s="94"/>
      <c r="AZ576" s="94"/>
      <c r="BA576" s="94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</row>
    <row r="577" ht="12.75" customHeight="1">
      <c r="A577" s="18"/>
      <c r="B577" s="18"/>
      <c r="C577" s="1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9"/>
      <c r="R577" s="28"/>
      <c r="S577" s="28"/>
      <c r="T577" s="28"/>
      <c r="U577" s="28"/>
      <c r="V577" s="70"/>
      <c r="W577" s="70"/>
      <c r="X577" s="149"/>
      <c r="Y577" s="28"/>
      <c r="Z577" s="28"/>
      <c r="AA577" s="77"/>
      <c r="AB577" s="77"/>
      <c r="AC577" s="28"/>
      <c r="AD577" s="74"/>
      <c r="AE577" s="36"/>
      <c r="AF577" s="28"/>
      <c r="AG577" s="28"/>
      <c r="AH577" s="28"/>
      <c r="AI577" s="28"/>
      <c r="AJ577" s="28"/>
      <c r="AK577" s="28"/>
      <c r="AL577" s="18"/>
      <c r="AM577" s="18"/>
      <c r="AN577" s="18"/>
      <c r="AO577" s="227"/>
      <c r="AP577" s="212"/>
      <c r="AQ577" s="212"/>
      <c r="AR577" s="212"/>
      <c r="AS577" s="84"/>
      <c r="AT577" s="84"/>
      <c r="AU577" s="85"/>
      <c r="AV577" s="94"/>
      <c r="AW577" s="94"/>
      <c r="AX577" s="94"/>
      <c r="AY577" s="94"/>
      <c r="AZ577" s="94"/>
      <c r="BA577" s="94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</row>
    <row r="578" ht="12.75" customHeight="1">
      <c r="A578" s="18"/>
      <c r="B578" s="18"/>
      <c r="C578" s="1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9"/>
      <c r="R578" s="28"/>
      <c r="S578" s="28"/>
      <c r="T578" s="28"/>
      <c r="U578" s="28"/>
      <c r="V578" s="70"/>
      <c r="W578" s="70"/>
      <c r="X578" s="149"/>
      <c r="Y578" s="28"/>
      <c r="Z578" s="28"/>
      <c r="AA578" s="77"/>
      <c r="AB578" s="77"/>
      <c r="AC578" s="28"/>
      <c r="AD578" s="74"/>
      <c r="AE578" s="36"/>
      <c r="AF578" s="28"/>
      <c r="AG578" s="28"/>
      <c r="AH578" s="28"/>
      <c r="AI578" s="28"/>
      <c r="AJ578" s="28"/>
      <c r="AK578" s="28"/>
      <c r="AL578" s="18"/>
      <c r="AM578" s="18"/>
      <c r="AN578" s="18"/>
      <c r="AO578" s="227"/>
      <c r="AP578" s="212"/>
      <c r="AQ578" s="212"/>
      <c r="AR578" s="212"/>
      <c r="AS578" s="84"/>
      <c r="AT578" s="84"/>
      <c r="AU578" s="85"/>
      <c r="AV578" s="94"/>
      <c r="AW578" s="94"/>
      <c r="AX578" s="94"/>
      <c r="AY578" s="94"/>
      <c r="AZ578" s="94"/>
      <c r="BA578" s="94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</row>
    <row r="579" ht="12.75" customHeight="1">
      <c r="A579" s="18"/>
      <c r="B579" s="18"/>
      <c r="C579" s="1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9"/>
      <c r="R579" s="28"/>
      <c r="S579" s="28"/>
      <c r="T579" s="28"/>
      <c r="U579" s="28"/>
      <c r="V579" s="70"/>
      <c r="W579" s="70"/>
      <c r="X579" s="149"/>
      <c r="Y579" s="28"/>
      <c r="Z579" s="28"/>
      <c r="AA579" s="77"/>
      <c r="AB579" s="77"/>
      <c r="AC579" s="28"/>
      <c r="AD579" s="74"/>
      <c r="AE579" s="36"/>
      <c r="AF579" s="28"/>
      <c r="AG579" s="28"/>
      <c r="AH579" s="28"/>
      <c r="AI579" s="28"/>
      <c r="AJ579" s="28"/>
      <c r="AK579" s="28"/>
      <c r="AL579" s="18"/>
      <c r="AM579" s="18"/>
      <c r="AN579" s="18"/>
      <c r="AO579" s="227"/>
      <c r="AP579" s="212"/>
      <c r="AQ579" s="212"/>
      <c r="AR579" s="212"/>
      <c r="AS579" s="84"/>
      <c r="AT579" s="84"/>
      <c r="AU579" s="85"/>
      <c r="AV579" s="94"/>
      <c r="AW579" s="94"/>
      <c r="AX579" s="94"/>
      <c r="AY579" s="94"/>
      <c r="AZ579" s="94"/>
      <c r="BA579" s="94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</row>
    <row r="580" ht="12.75" customHeight="1">
      <c r="A580" s="18"/>
      <c r="B580" s="18"/>
      <c r="C580" s="1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9"/>
      <c r="R580" s="28"/>
      <c r="S580" s="28"/>
      <c r="T580" s="28"/>
      <c r="U580" s="28"/>
      <c r="V580" s="70"/>
      <c r="W580" s="70"/>
      <c r="X580" s="149"/>
      <c r="Y580" s="28"/>
      <c r="Z580" s="28"/>
      <c r="AA580" s="77"/>
      <c r="AB580" s="77"/>
      <c r="AC580" s="28"/>
      <c r="AD580" s="74"/>
      <c r="AE580" s="36"/>
      <c r="AF580" s="28"/>
      <c r="AG580" s="28"/>
      <c r="AH580" s="28"/>
      <c r="AI580" s="28"/>
      <c r="AJ580" s="28"/>
      <c r="AK580" s="28"/>
      <c r="AL580" s="18"/>
      <c r="AM580" s="18"/>
      <c r="AN580" s="18"/>
      <c r="AO580" s="227"/>
      <c r="AP580" s="212"/>
      <c r="AQ580" s="212"/>
      <c r="AR580" s="212"/>
      <c r="AS580" s="84"/>
      <c r="AT580" s="84"/>
      <c r="AU580" s="85"/>
      <c r="AV580" s="94"/>
      <c r="AW580" s="94"/>
      <c r="AX580" s="94"/>
      <c r="AY580" s="94"/>
      <c r="AZ580" s="94"/>
      <c r="BA580" s="94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</row>
    <row r="581" ht="12.75" customHeight="1">
      <c r="A581" s="18"/>
      <c r="B581" s="18"/>
      <c r="C581" s="1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9"/>
      <c r="R581" s="28"/>
      <c r="S581" s="28"/>
      <c r="T581" s="28"/>
      <c r="U581" s="28"/>
      <c r="V581" s="70"/>
      <c r="W581" s="70"/>
      <c r="X581" s="149"/>
      <c r="Y581" s="28"/>
      <c r="Z581" s="28"/>
      <c r="AA581" s="77"/>
      <c r="AB581" s="77"/>
      <c r="AC581" s="28"/>
      <c r="AD581" s="74"/>
      <c r="AE581" s="36"/>
      <c r="AF581" s="28"/>
      <c r="AG581" s="28"/>
      <c r="AH581" s="28"/>
      <c r="AI581" s="28"/>
      <c r="AJ581" s="28"/>
      <c r="AK581" s="28"/>
      <c r="AL581" s="18"/>
      <c r="AM581" s="18"/>
      <c r="AN581" s="18"/>
      <c r="AO581" s="227"/>
      <c r="AP581" s="212"/>
      <c r="AQ581" s="212"/>
      <c r="AR581" s="212"/>
      <c r="AS581" s="84"/>
      <c r="AT581" s="84"/>
      <c r="AU581" s="85"/>
      <c r="AV581" s="94"/>
      <c r="AW581" s="94"/>
      <c r="AX581" s="94"/>
      <c r="AY581" s="94"/>
      <c r="AZ581" s="94"/>
      <c r="BA581" s="94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</row>
    <row r="582" ht="12.75" customHeight="1">
      <c r="A582" s="18"/>
      <c r="B582" s="18"/>
      <c r="C582" s="1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9"/>
      <c r="R582" s="28"/>
      <c r="S582" s="28"/>
      <c r="T582" s="28"/>
      <c r="U582" s="28"/>
      <c r="V582" s="70"/>
      <c r="W582" s="70"/>
      <c r="X582" s="149"/>
      <c r="Y582" s="28"/>
      <c r="Z582" s="28"/>
      <c r="AA582" s="77"/>
      <c r="AB582" s="77"/>
      <c r="AC582" s="28"/>
      <c r="AD582" s="74"/>
      <c r="AE582" s="36"/>
      <c r="AF582" s="28"/>
      <c r="AG582" s="28"/>
      <c r="AH582" s="28"/>
      <c r="AI582" s="28"/>
      <c r="AJ582" s="28"/>
      <c r="AK582" s="28"/>
      <c r="AL582" s="18"/>
      <c r="AM582" s="18"/>
      <c r="AN582" s="18"/>
      <c r="AO582" s="227"/>
      <c r="AP582" s="212"/>
      <c r="AQ582" s="212"/>
      <c r="AR582" s="212"/>
      <c r="AS582" s="84"/>
      <c r="AT582" s="84"/>
      <c r="AU582" s="85"/>
      <c r="AV582" s="94"/>
      <c r="AW582" s="94"/>
      <c r="AX582" s="94"/>
      <c r="AY582" s="94"/>
      <c r="AZ582" s="94"/>
      <c r="BA582" s="94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</row>
    <row r="583" ht="12.75" customHeight="1">
      <c r="A583" s="18"/>
      <c r="B583" s="18"/>
      <c r="C583" s="1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9"/>
      <c r="R583" s="28"/>
      <c r="S583" s="28"/>
      <c r="T583" s="28"/>
      <c r="U583" s="28"/>
      <c r="V583" s="70"/>
      <c r="W583" s="70"/>
      <c r="X583" s="149"/>
      <c r="Y583" s="28"/>
      <c r="Z583" s="28"/>
      <c r="AA583" s="77"/>
      <c r="AB583" s="77"/>
      <c r="AC583" s="28"/>
      <c r="AD583" s="74"/>
      <c r="AE583" s="36"/>
      <c r="AF583" s="28"/>
      <c r="AG583" s="28"/>
      <c r="AH583" s="28"/>
      <c r="AI583" s="28"/>
      <c r="AJ583" s="28"/>
      <c r="AK583" s="28"/>
      <c r="AL583" s="18"/>
      <c r="AM583" s="18"/>
      <c r="AN583" s="18"/>
      <c r="AO583" s="227"/>
      <c r="AP583" s="212"/>
      <c r="AQ583" s="212"/>
      <c r="AR583" s="212"/>
      <c r="AS583" s="84"/>
      <c r="AT583" s="84"/>
      <c r="AU583" s="85"/>
      <c r="AV583" s="94"/>
      <c r="AW583" s="94"/>
      <c r="AX583" s="94"/>
      <c r="AY583" s="94"/>
      <c r="AZ583" s="94"/>
      <c r="BA583" s="94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</row>
    <row r="584" ht="12.75" customHeight="1">
      <c r="A584" s="18"/>
      <c r="B584" s="18"/>
      <c r="C584" s="1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9"/>
      <c r="R584" s="28"/>
      <c r="S584" s="28"/>
      <c r="T584" s="28"/>
      <c r="U584" s="28"/>
      <c r="V584" s="70"/>
      <c r="W584" s="70"/>
      <c r="X584" s="149"/>
      <c r="Y584" s="28"/>
      <c r="Z584" s="28"/>
      <c r="AA584" s="77"/>
      <c r="AB584" s="77"/>
      <c r="AC584" s="28"/>
      <c r="AD584" s="74"/>
      <c r="AE584" s="36"/>
      <c r="AF584" s="28"/>
      <c r="AG584" s="28"/>
      <c r="AH584" s="28"/>
      <c r="AI584" s="28"/>
      <c r="AJ584" s="28"/>
      <c r="AK584" s="28"/>
      <c r="AL584" s="18"/>
      <c r="AM584" s="18"/>
      <c r="AN584" s="18"/>
      <c r="AO584" s="227"/>
      <c r="AP584" s="212"/>
      <c r="AQ584" s="212"/>
      <c r="AR584" s="212"/>
      <c r="AS584" s="84"/>
      <c r="AT584" s="84"/>
      <c r="AU584" s="85"/>
      <c r="AV584" s="94"/>
      <c r="AW584" s="94"/>
      <c r="AX584" s="94"/>
      <c r="AY584" s="94"/>
      <c r="AZ584" s="94"/>
      <c r="BA584" s="94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</row>
    <row r="585" ht="12.75" customHeight="1">
      <c r="A585" s="18"/>
      <c r="B585" s="18"/>
      <c r="C585" s="1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9"/>
      <c r="R585" s="28"/>
      <c r="S585" s="28"/>
      <c r="T585" s="28"/>
      <c r="U585" s="28"/>
      <c r="V585" s="70"/>
      <c r="W585" s="70"/>
      <c r="X585" s="149"/>
      <c r="Y585" s="28"/>
      <c r="Z585" s="28"/>
      <c r="AA585" s="77"/>
      <c r="AB585" s="77"/>
      <c r="AC585" s="28"/>
      <c r="AD585" s="74"/>
      <c r="AE585" s="36"/>
      <c r="AF585" s="28"/>
      <c r="AG585" s="28"/>
      <c r="AH585" s="28"/>
      <c r="AI585" s="28"/>
      <c r="AJ585" s="28"/>
      <c r="AK585" s="28"/>
      <c r="AL585" s="18"/>
      <c r="AM585" s="18"/>
      <c r="AN585" s="18"/>
      <c r="AO585" s="227"/>
      <c r="AP585" s="212"/>
      <c r="AQ585" s="212"/>
      <c r="AR585" s="212"/>
      <c r="AS585" s="84"/>
      <c r="AT585" s="84"/>
      <c r="AU585" s="85"/>
      <c r="AV585" s="94"/>
      <c r="AW585" s="94"/>
      <c r="AX585" s="94"/>
      <c r="AY585" s="94"/>
      <c r="AZ585" s="94"/>
      <c r="BA585" s="94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</row>
    <row r="586" ht="12.75" customHeight="1">
      <c r="A586" s="18"/>
      <c r="B586" s="18"/>
      <c r="C586" s="1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9"/>
      <c r="R586" s="28"/>
      <c r="S586" s="28"/>
      <c r="T586" s="28"/>
      <c r="U586" s="28"/>
      <c r="V586" s="70"/>
      <c r="W586" s="70"/>
      <c r="X586" s="149"/>
      <c r="Y586" s="28"/>
      <c r="Z586" s="28"/>
      <c r="AA586" s="77"/>
      <c r="AB586" s="77"/>
      <c r="AC586" s="28"/>
      <c r="AD586" s="74"/>
      <c r="AE586" s="36"/>
      <c r="AF586" s="28"/>
      <c r="AG586" s="28"/>
      <c r="AH586" s="28"/>
      <c r="AI586" s="28"/>
      <c r="AJ586" s="28"/>
      <c r="AK586" s="28"/>
      <c r="AL586" s="18"/>
      <c r="AM586" s="18"/>
      <c r="AN586" s="18"/>
      <c r="AO586" s="227"/>
      <c r="AP586" s="212"/>
      <c r="AQ586" s="212"/>
      <c r="AR586" s="212"/>
      <c r="AS586" s="84"/>
      <c r="AT586" s="84"/>
      <c r="AU586" s="85"/>
      <c r="AV586" s="94"/>
      <c r="AW586" s="94"/>
      <c r="AX586" s="94"/>
      <c r="AY586" s="94"/>
      <c r="AZ586" s="94"/>
      <c r="BA586" s="94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</row>
    <row r="587" ht="12.75" customHeight="1">
      <c r="A587" s="18"/>
      <c r="B587" s="18"/>
      <c r="C587" s="1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9"/>
      <c r="R587" s="28"/>
      <c r="S587" s="28"/>
      <c r="T587" s="28"/>
      <c r="U587" s="28"/>
      <c r="V587" s="70"/>
      <c r="W587" s="70"/>
      <c r="X587" s="149"/>
      <c r="Y587" s="28"/>
      <c r="Z587" s="28"/>
      <c r="AA587" s="77"/>
      <c r="AB587" s="77"/>
      <c r="AC587" s="28"/>
      <c r="AD587" s="74"/>
      <c r="AE587" s="36"/>
      <c r="AF587" s="28"/>
      <c r="AG587" s="28"/>
      <c r="AH587" s="28"/>
      <c r="AI587" s="28"/>
      <c r="AJ587" s="28"/>
      <c r="AK587" s="28"/>
      <c r="AL587" s="18"/>
      <c r="AM587" s="18"/>
      <c r="AN587" s="18"/>
      <c r="AO587" s="227"/>
      <c r="AP587" s="212"/>
      <c r="AQ587" s="212"/>
      <c r="AR587" s="212"/>
      <c r="AS587" s="84"/>
      <c r="AT587" s="84"/>
      <c r="AU587" s="85"/>
      <c r="AV587" s="94"/>
      <c r="AW587" s="94"/>
      <c r="AX587" s="94"/>
      <c r="AY587" s="94"/>
      <c r="AZ587" s="94"/>
      <c r="BA587" s="94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</row>
    <row r="588" ht="12.75" customHeight="1">
      <c r="A588" s="18"/>
      <c r="B588" s="18"/>
      <c r="C588" s="1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9"/>
      <c r="R588" s="28"/>
      <c r="S588" s="28"/>
      <c r="T588" s="28"/>
      <c r="U588" s="28"/>
      <c r="V588" s="70"/>
      <c r="W588" s="70"/>
      <c r="X588" s="149"/>
      <c r="Y588" s="28"/>
      <c r="Z588" s="28"/>
      <c r="AA588" s="77"/>
      <c r="AB588" s="77"/>
      <c r="AC588" s="28"/>
      <c r="AD588" s="74"/>
      <c r="AE588" s="36"/>
      <c r="AF588" s="28"/>
      <c r="AG588" s="28"/>
      <c r="AH588" s="28"/>
      <c r="AI588" s="28"/>
      <c r="AJ588" s="28"/>
      <c r="AK588" s="28"/>
      <c r="AL588" s="18"/>
      <c r="AM588" s="18"/>
      <c r="AN588" s="18"/>
      <c r="AO588" s="227"/>
      <c r="AP588" s="212"/>
      <c r="AQ588" s="212"/>
      <c r="AR588" s="212"/>
      <c r="AS588" s="84"/>
      <c r="AT588" s="84"/>
      <c r="AU588" s="85"/>
      <c r="AV588" s="94"/>
      <c r="AW588" s="94"/>
      <c r="AX588" s="94"/>
      <c r="AY588" s="94"/>
      <c r="AZ588" s="94"/>
      <c r="BA588" s="94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</row>
    <row r="589" ht="12.75" customHeight="1">
      <c r="A589" s="18"/>
      <c r="B589" s="18"/>
      <c r="C589" s="1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9"/>
      <c r="R589" s="28"/>
      <c r="S589" s="28"/>
      <c r="T589" s="28"/>
      <c r="U589" s="28"/>
      <c r="V589" s="70"/>
      <c r="W589" s="70"/>
      <c r="X589" s="149"/>
      <c r="Y589" s="28"/>
      <c r="Z589" s="28"/>
      <c r="AA589" s="77"/>
      <c r="AB589" s="77"/>
      <c r="AC589" s="28"/>
      <c r="AD589" s="74"/>
      <c r="AE589" s="36"/>
      <c r="AF589" s="28"/>
      <c r="AG589" s="28"/>
      <c r="AH589" s="28"/>
      <c r="AI589" s="28"/>
      <c r="AJ589" s="28"/>
      <c r="AK589" s="28"/>
      <c r="AL589" s="18"/>
      <c r="AM589" s="18"/>
      <c r="AN589" s="18"/>
      <c r="AO589" s="227"/>
      <c r="AP589" s="212"/>
      <c r="AQ589" s="212"/>
      <c r="AR589" s="212"/>
      <c r="AS589" s="84"/>
      <c r="AT589" s="84"/>
      <c r="AU589" s="85"/>
      <c r="AV589" s="94"/>
      <c r="AW589" s="94"/>
      <c r="AX589" s="94"/>
      <c r="AY589" s="94"/>
      <c r="AZ589" s="94"/>
      <c r="BA589" s="94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</row>
    <row r="590" ht="12.75" customHeight="1">
      <c r="A590" s="18"/>
      <c r="B590" s="18"/>
      <c r="C590" s="1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9"/>
      <c r="R590" s="28"/>
      <c r="S590" s="28"/>
      <c r="T590" s="28"/>
      <c r="U590" s="28"/>
      <c r="V590" s="70"/>
      <c r="W590" s="70"/>
      <c r="X590" s="149"/>
      <c r="Y590" s="28"/>
      <c r="Z590" s="28"/>
      <c r="AA590" s="77"/>
      <c r="AB590" s="77"/>
      <c r="AC590" s="28"/>
      <c r="AD590" s="74"/>
      <c r="AE590" s="36"/>
      <c r="AF590" s="28"/>
      <c r="AG590" s="28"/>
      <c r="AH590" s="28"/>
      <c r="AI590" s="28"/>
      <c r="AJ590" s="28"/>
      <c r="AK590" s="28"/>
      <c r="AL590" s="18"/>
      <c r="AM590" s="18"/>
      <c r="AN590" s="18"/>
      <c r="AO590" s="227"/>
      <c r="AP590" s="212"/>
      <c r="AQ590" s="212"/>
      <c r="AR590" s="212"/>
      <c r="AS590" s="84"/>
      <c r="AT590" s="84"/>
      <c r="AU590" s="85"/>
      <c r="AV590" s="94"/>
      <c r="AW590" s="94"/>
      <c r="AX590" s="94"/>
      <c r="AY590" s="94"/>
      <c r="AZ590" s="94"/>
      <c r="BA590" s="94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</row>
    <row r="591" ht="12.75" customHeight="1">
      <c r="A591" s="18"/>
      <c r="B591" s="18"/>
      <c r="C591" s="1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9"/>
      <c r="R591" s="28"/>
      <c r="S591" s="28"/>
      <c r="T591" s="28"/>
      <c r="U591" s="28"/>
      <c r="V591" s="70"/>
      <c r="W591" s="70"/>
      <c r="X591" s="149"/>
      <c r="Y591" s="28"/>
      <c r="Z591" s="28"/>
      <c r="AA591" s="77"/>
      <c r="AB591" s="77"/>
      <c r="AC591" s="28"/>
      <c r="AD591" s="74"/>
      <c r="AE591" s="36"/>
      <c r="AF591" s="28"/>
      <c r="AG591" s="28"/>
      <c r="AH591" s="28"/>
      <c r="AI591" s="28"/>
      <c r="AJ591" s="28"/>
      <c r="AK591" s="28"/>
      <c r="AL591" s="18"/>
      <c r="AM591" s="18"/>
      <c r="AN591" s="18"/>
      <c r="AO591" s="227"/>
      <c r="AP591" s="212"/>
      <c r="AQ591" s="212"/>
      <c r="AR591" s="212"/>
      <c r="AS591" s="84"/>
      <c r="AT591" s="84"/>
      <c r="AU591" s="85"/>
      <c r="AV591" s="94"/>
      <c r="AW591" s="94"/>
      <c r="AX591" s="94"/>
      <c r="AY591" s="94"/>
      <c r="AZ591" s="94"/>
      <c r="BA591" s="94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</row>
    <row r="592" ht="12.75" customHeight="1">
      <c r="A592" s="18"/>
      <c r="B592" s="18"/>
      <c r="C592" s="1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9"/>
      <c r="R592" s="28"/>
      <c r="S592" s="28"/>
      <c r="T592" s="28"/>
      <c r="U592" s="28"/>
      <c r="V592" s="70"/>
      <c r="W592" s="70"/>
      <c r="X592" s="149"/>
      <c r="Y592" s="28"/>
      <c r="Z592" s="28"/>
      <c r="AA592" s="77"/>
      <c r="AB592" s="77"/>
      <c r="AC592" s="28"/>
      <c r="AD592" s="74"/>
      <c r="AE592" s="36"/>
      <c r="AF592" s="28"/>
      <c r="AG592" s="28"/>
      <c r="AH592" s="28"/>
      <c r="AI592" s="28"/>
      <c r="AJ592" s="28"/>
      <c r="AK592" s="28"/>
      <c r="AL592" s="18"/>
      <c r="AM592" s="18"/>
      <c r="AN592" s="18"/>
      <c r="AO592" s="227"/>
      <c r="AP592" s="212"/>
      <c r="AQ592" s="212"/>
      <c r="AR592" s="212"/>
      <c r="AS592" s="84"/>
      <c r="AT592" s="84"/>
      <c r="AU592" s="85"/>
      <c r="AV592" s="94"/>
      <c r="AW592" s="94"/>
      <c r="AX592" s="94"/>
      <c r="AY592" s="94"/>
      <c r="AZ592" s="94"/>
      <c r="BA592" s="94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</row>
    <row r="593" ht="12.75" customHeight="1">
      <c r="A593" s="18"/>
      <c r="B593" s="18"/>
      <c r="C593" s="1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9"/>
      <c r="R593" s="28"/>
      <c r="S593" s="28"/>
      <c r="T593" s="28"/>
      <c r="U593" s="28"/>
      <c r="V593" s="70"/>
      <c r="W593" s="70"/>
      <c r="X593" s="149"/>
      <c r="Y593" s="28"/>
      <c r="Z593" s="28"/>
      <c r="AA593" s="77"/>
      <c r="AB593" s="77"/>
      <c r="AC593" s="28"/>
      <c r="AD593" s="74"/>
      <c r="AE593" s="36"/>
      <c r="AF593" s="28"/>
      <c r="AG593" s="28"/>
      <c r="AH593" s="28"/>
      <c r="AI593" s="28"/>
      <c r="AJ593" s="28"/>
      <c r="AK593" s="28"/>
      <c r="AL593" s="18"/>
      <c r="AM593" s="18"/>
      <c r="AN593" s="18"/>
      <c r="AO593" s="227"/>
      <c r="AP593" s="212"/>
      <c r="AQ593" s="212"/>
      <c r="AR593" s="212"/>
      <c r="AS593" s="84"/>
      <c r="AT593" s="84"/>
      <c r="AU593" s="85"/>
      <c r="AV593" s="94"/>
      <c r="AW593" s="94"/>
      <c r="AX593" s="94"/>
      <c r="AY593" s="94"/>
      <c r="AZ593" s="94"/>
      <c r="BA593" s="94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</row>
    <row r="594" ht="12.75" customHeight="1">
      <c r="A594" s="18"/>
      <c r="B594" s="18"/>
      <c r="C594" s="1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9"/>
      <c r="R594" s="28"/>
      <c r="S594" s="28"/>
      <c r="T594" s="28"/>
      <c r="U594" s="28"/>
      <c r="V594" s="70"/>
      <c r="W594" s="70"/>
      <c r="X594" s="149"/>
      <c r="Y594" s="28"/>
      <c r="Z594" s="28"/>
      <c r="AA594" s="77"/>
      <c r="AB594" s="77"/>
      <c r="AC594" s="28"/>
      <c r="AD594" s="74"/>
      <c r="AE594" s="36"/>
      <c r="AF594" s="28"/>
      <c r="AG594" s="28"/>
      <c r="AH594" s="28"/>
      <c r="AI594" s="28"/>
      <c r="AJ594" s="28"/>
      <c r="AK594" s="28"/>
      <c r="AL594" s="18"/>
      <c r="AM594" s="18"/>
      <c r="AN594" s="18"/>
      <c r="AO594" s="227"/>
      <c r="AP594" s="212"/>
      <c r="AQ594" s="212"/>
      <c r="AR594" s="212"/>
      <c r="AS594" s="84"/>
      <c r="AT594" s="84"/>
      <c r="AU594" s="85"/>
      <c r="AV594" s="94"/>
      <c r="AW594" s="94"/>
      <c r="AX594" s="94"/>
      <c r="AY594" s="94"/>
      <c r="AZ594" s="94"/>
      <c r="BA594" s="94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</row>
    <row r="595" ht="12.75" customHeight="1">
      <c r="A595" s="18"/>
      <c r="B595" s="18"/>
      <c r="C595" s="1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9"/>
      <c r="R595" s="28"/>
      <c r="S595" s="28"/>
      <c r="T595" s="28"/>
      <c r="U595" s="28"/>
      <c r="V595" s="70"/>
      <c r="W595" s="70"/>
      <c r="X595" s="149"/>
      <c r="Y595" s="28"/>
      <c r="Z595" s="28"/>
      <c r="AA595" s="77"/>
      <c r="AB595" s="77"/>
      <c r="AC595" s="28"/>
      <c r="AD595" s="74"/>
      <c r="AE595" s="36"/>
      <c r="AF595" s="28"/>
      <c r="AG595" s="28"/>
      <c r="AH595" s="28"/>
      <c r="AI595" s="28"/>
      <c r="AJ595" s="28"/>
      <c r="AK595" s="28"/>
      <c r="AL595" s="18"/>
      <c r="AM595" s="18"/>
      <c r="AN595" s="18"/>
      <c r="AO595" s="227"/>
      <c r="AP595" s="212"/>
      <c r="AQ595" s="212"/>
      <c r="AR595" s="212"/>
      <c r="AS595" s="84"/>
      <c r="AT595" s="84"/>
      <c r="AU595" s="85"/>
      <c r="AV595" s="94"/>
      <c r="AW595" s="94"/>
      <c r="AX595" s="94"/>
      <c r="AY595" s="94"/>
      <c r="AZ595" s="94"/>
      <c r="BA595" s="94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</row>
    <row r="596" ht="12.75" customHeight="1">
      <c r="A596" s="18"/>
      <c r="B596" s="18"/>
      <c r="C596" s="1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9"/>
      <c r="R596" s="28"/>
      <c r="S596" s="28"/>
      <c r="T596" s="28"/>
      <c r="U596" s="28"/>
      <c r="V596" s="70"/>
      <c r="W596" s="70"/>
      <c r="X596" s="149"/>
      <c r="Y596" s="28"/>
      <c r="Z596" s="28"/>
      <c r="AA596" s="77"/>
      <c r="AB596" s="77"/>
      <c r="AC596" s="28"/>
      <c r="AD596" s="74"/>
      <c r="AE596" s="36"/>
      <c r="AF596" s="28"/>
      <c r="AG596" s="28"/>
      <c r="AH596" s="28"/>
      <c r="AI596" s="28"/>
      <c r="AJ596" s="28"/>
      <c r="AK596" s="28"/>
      <c r="AL596" s="18"/>
      <c r="AM596" s="18"/>
      <c r="AN596" s="18"/>
      <c r="AO596" s="227"/>
      <c r="AP596" s="212"/>
      <c r="AQ596" s="212"/>
      <c r="AR596" s="212"/>
      <c r="AS596" s="84"/>
      <c r="AT596" s="84"/>
      <c r="AU596" s="85"/>
      <c r="AV596" s="94"/>
      <c r="AW596" s="94"/>
      <c r="AX596" s="94"/>
      <c r="AY596" s="94"/>
      <c r="AZ596" s="94"/>
      <c r="BA596" s="94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</row>
    <row r="597" ht="12.75" customHeight="1">
      <c r="A597" s="18"/>
      <c r="B597" s="18"/>
      <c r="C597" s="1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9"/>
      <c r="R597" s="28"/>
      <c r="S597" s="28"/>
      <c r="T597" s="28"/>
      <c r="U597" s="28"/>
      <c r="V597" s="70"/>
      <c r="W597" s="70"/>
      <c r="X597" s="149"/>
      <c r="Y597" s="28"/>
      <c r="Z597" s="28"/>
      <c r="AA597" s="77"/>
      <c r="AB597" s="77"/>
      <c r="AC597" s="28"/>
      <c r="AD597" s="74"/>
      <c r="AE597" s="36"/>
      <c r="AF597" s="28"/>
      <c r="AG597" s="28"/>
      <c r="AH597" s="28"/>
      <c r="AI597" s="28"/>
      <c r="AJ597" s="28"/>
      <c r="AK597" s="28"/>
      <c r="AL597" s="18"/>
      <c r="AM597" s="18"/>
      <c r="AN597" s="18"/>
      <c r="AO597" s="227"/>
      <c r="AP597" s="212"/>
      <c r="AQ597" s="212"/>
      <c r="AR597" s="212"/>
      <c r="AS597" s="84"/>
      <c r="AT597" s="84"/>
      <c r="AU597" s="85"/>
      <c r="AV597" s="94"/>
      <c r="AW597" s="94"/>
      <c r="AX597" s="94"/>
      <c r="AY597" s="94"/>
      <c r="AZ597" s="94"/>
      <c r="BA597" s="94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</row>
    <row r="598" ht="12.75" customHeight="1">
      <c r="A598" s="18"/>
      <c r="B598" s="18"/>
      <c r="C598" s="1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9"/>
      <c r="R598" s="28"/>
      <c r="S598" s="28"/>
      <c r="T598" s="28"/>
      <c r="U598" s="28"/>
      <c r="V598" s="70"/>
      <c r="W598" s="70"/>
      <c r="X598" s="149"/>
      <c r="Y598" s="28"/>
      <c r="Z598" s="28"/>
      <c r="AA598" s="77"/>
      <c r="AB598" s="77"/>
      <c r="AC598" s="28"/>
      <c r="AD598" s="74"/>
      <c r="AE598" s="36"/>
      <c r="AF598" s="28"/>
      <c r="AG598" s="28"/>
      <c r="AH598" s="28"/>
      <c r="AI598" s="28"/>
      <c r="AJ598" s="28"/>
      <c r="AK598" s="28"/>
      <c r="AL598" s="18"/>
      <c r="AM598" s="18"/>
      <c r="AN598" s="18"/>
      <c r="AO598" s="227"/>
      <c r="AP598" s="212"/>
      <c r="AQ598" s="212"/>
      <c r="AR598" s="212"/>
      <c r="AS598" s="84"/>
      <c r="AT598" s="84"/>
      <c r="AU598" s="85"/>
      <c r="AV598" s="94"/>
      <c r="AW598" s="94"/>
      <c r="AX598" s="94"/>
      <c r="AY598" s="94"/>
      <c r="AZ598" s="94"/>
      <c r="BA598" s="94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</row>
    <row r="599" ht="12.75" customHeight="1">
      <c r="A599" s="18"/>
      <c r="B599" s="18"/>
      <c r="C599" s="1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9"/>
      <c r="R599" s="28"/>
      <c r="S599" s="28"/>
      <c r="T599" s="28"/>
      <c r="U599" s="28"/>
      <c r="V599" s="70"/>
      <c r="W599" s="70"/>
      <c r="X599" s="149"/>
      <c r="Y599" s="28"/>
      <c r="Z599" s="28"/>
      <c r="AA599" s="77"/>
      <c r="AB599" s="77"/>
      <c r="AC599" s="28"/>
      <c r="AD599" s="74"/>
      <c r="AE599" s="36"/>
      <c r="AF599" s="28"/>
      <c r="AG599" s="28"/>
      <c r="AH599" s="28"/>
      <c r="AI599" s="28"/>
      <c r="AJ599" s="28"/>
      <c r="AK599" s="28"/>
      <c r="AL599" s="18"/>
      <c r="AM599" s="18"/>
      <c r="AN599" s="18"/>
      <c r="AO599" s="227"/>
      <c r="AP599" s="212"/>
      <c r="AQ599" s="212"/>
      <c r="AR599" s="212"/>
      <c r="AS599" s="84"/>
      <c r="AT599" s="84"/>
      <c r="AU599" s="85"/>
      <c r="AV599" s="94"/>
      <c r="AW599" s="94"/>
      <c r="AX599" s="94"/>
      <c r="AY599" s="94"/>
      <c r="AZ599" s="94"/>
      <c r="BA599" s="94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</row>
    <row r="600" ht="12.75" customHeight="1">
      <c r="A600" s="18"/>
      <c r="B600" s="18"/>
      <c r="C600" s="1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9"/>
      <c r="R600" s="28"/>
      <c r="S600" s="28"/>
      <c r="T600" s="28"/>
      <c r="U600" s="28"/>
      <c r="V600" s="70"/>
      <c r="W600" s="70"/>
      <c r="X600" s="149"/>
      <c r="Y600" s="28"/>
      <c r="Z600" s="28"/>
      <c r="AA600" s="77"/>
      <c r="AB600" s="77"/>
      <c r="AC600" s="28"/>
      <c r="AD600" s="74"/>
      <c r="AE600" s="36"/>
      <c r="AF600" s="28"/>
      <c r="AG600" s="28"/>
      <c r="AH600" s="28"/>
      <c r="AI600" s="28"/>
      <c r="AJ600" s="28"/>
      <c r="AK600" s="28"/>
      <c r="AL600" s="18"/>
      <c r="AM600" s="18"/>
      <c r="AN600" s="18"/>
      <c r="AO600" s="227"/>
      <c r="AP600" s="212"/>
      <c r="AQ600" s="212"/>
      <c r="AR600" s="212"/>
      <c r="AS600" s="84"/>
      <c r="AT600" s="84"/>
      <c r="AU600" s="85"/>
      <c r="AV600" s="94"/>
      <c r="AW600" s="94"/>
      <c r="AX600" s="94"/>
      <c r="AY600" s="94"/>
      <c r="AZ600" s="94"/>
      <c r="BA600" s="94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</row>
    <row r="601" ht="12.75" customHeight="1">
      <c r="A601" s="18"/>
      <c r="B601" s="18"/>
      <c r="C601" s="1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9"/>
      <c r="R601" s="28"/>
      <c r="S601" s="28"/>
      <c r="T601" s="28"/>
      <c r="U601" s="28"/>
      <c r="V601" s="70"/>
      <c r="W601" s="70"/>
      <c r="X601" s="149"/>
      <c r="Y601" s="28"/>
      <c r="Z601" s="28"/>
      <c r="AA601" s="77"/>
      <c r="AB601" s="77"/>
      <c r="AC601" s="28"/>
      <c r="AD601" s="74"/>
      <c r="AE601" s="36"/>
      <c r="AF601" s="28"/>
      <c r="AG601" s="28"/>
      <c r="AH601" s="28"/>
      <c r="AI601" s="28"/>
      <c r="AJ601" s="28"/>
      <c r="AK601" s="28"/>
      <c r="AL601" s="18"/>
      <c r="AM601" s="18"/>
      <c r="AN601" s="18"/>
      <c r="AO601" s="227"/>
      <c r="AP601" s="212"/>
      <c r="AQ601" s="212"/>
      <c r="AR601" s="212"/>
      <c r="AS601" s="84"/>
      <c r="AT601" s="84"/>
      <c r="AU601" s="85"/>
      <c r="AV601" s="94"/>
      <c r="AW601" s="94"/>
      <c r="AX601" s="94"/>
      <c r="AY601" s="94"/>
      <c r="AZ601" s="94"/>
      <c r="BA601" s="94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</row>
    <row r="602" ht="12.75" customHeight="1">
      <c r="A602" s="18"/>
      <c r="B602" s="18"/>
      <c r="C602" s="1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9"/>
      <c r="R602" s="28"/>
      <c r="S602" s="28"/>
      <c r="T602" s="28"/>
      <c r="U602" s="28"/>
      <c r="V602" s="70"/>
      <c r="W602" s="70"/>
      <c r="X602" s="149"/>
      <c r="Y602" s="28"/>
      <c r="Z602" s="28"/>
      <c r="AA602" s="77"/>
      <c r="AB602" s="77"/>
      <c r="AC602" s="28"/>
      <c r="AD602" s="74"/>
      <c r="AE602" s="36"/>
      <c r="AF602" s="28"/>
      <c r="AG602" s="28"/>
      <c r="AH602" s="28"/>
      <c r="AI602" s="28"/>
      <c r="AJ602" s="28"/>
      <c r="AK602" s="28"/>
      <c r="AL602" s="18"/>
      <c r="AM602" s="18"/>
      <c r="AN602" s="18"/>
      <c r="AO602" s="227"/>
      <c r="AP602" s="212"/>
      <c r="AQ602" s="212"/>
      <c r="AR602" s="212"/>
      <c r="AS602" s="84"/>
      <c r="AT602" s="84"/>
      <c r="AU602" s="85"/>
      <c r="AV602" s="94"/>
      <c r="AW602" s="94"/>
      <c r="AX602" s="94"/>
      <c r="AY602" s="94"/>
      <c r="AZ602" s="94"/>
      <c r="BA602" s="94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</row>
    <row r="603" ht="12.75" customHeight="1">
      <c r="A603" s="18"/>
      <c r="B603" s="18"/>
      <c r="C603" s="1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9"/>
      <c r="R603" s="28"/>
      <c r="S603" s="28"/>
      <c r="T603" s="28"/>
      <c r="U603" s="28"/>
      <c r="V603" s="70"/>
      <c r="W603" s="70"/>
      <c r="X603" s="149"/>
      <c r="Y603" s="28"/>
      <c r="Z603" s="28"/>
      <c r="AA603" s="77"/>
      <c r="AB603" s="77"/>
      <c r="AC603" s="28"/>
      <c r="AD603" s="74"/>
      <c r="AE603" s="36"/>
      <c r="AF603" s="28"/>
      <c r="AG603" s="28"/>
      <c r="AH603" s="28"/>
      <c r="AI603" s="28"/>
      <c r="AJ603" s="28"/>
      <c r="AK603" s="28"/>
      <c r="AL603" s="18"/>
      <c r="AM603" s="18"/>
      <c r="AN603" s="18"/>
      <c r="AO603" s="227"/>
      <c r="AP603" s="212"/>
      <c r="AQ603" s="212"/>
      <c r="AR603" s="212"/>
      <c r="AS603" s="84"/>
      <c r="AT603" s="84"/>
      <c r="AU603" s="85"/>
      <c r="AV603" s="94"/>
      <c r="AW603" s="94"/>
      <c r="AX603" s="94"/>
      <c r="AY603" s="94"/>
      <c r="AZ603" s="94"/>
      <c r="BA603" s="94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</row>
    <row r="604" ht="12.75" customHeight="1">
      <c r="A604" s="18"/>
      <c r="B604" s="18"/>
      <c r="C604" s="1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9"/>
      <c r="R604" s="28"/>
      <c r="S604" s="28"/>
      <c r="T604" s="28"/>
      <c r="U604" s="28"/>
      <c r="V604" s="70"/>
      <c r="W604" s="70"/>
      <c r="X604" s="149"/>
      <c r="Y604" s="28"/>
      <c r="Z604" s="28"/>
      <c r="AA604" s="77"/>
      <c r="AB604" s="77"/>
      <c r="AC604" s="28"/>
      <c r="AD604" s="74"/>
      <c r="AE604" s="36"/>
      <c r="AF604" s="28"/>
      <c r="AG604" s="28"/>
      <c r="AH604" s="28"/>
      <c r="AI604" s="28"/>
      <c r="AJ604" s="28"/>
      <c r="AK604" s="28"/>
      <c r="AL604" s="18"/>
      <c r="AM604" s="18"/>
      <c r="AN604" s="18"/>
      <c r="AO604" s="227"/>
      <c r="AP604" s="212"/>
      <c r="AQ604" s="212"/>
      <c r="AR604" s="212"/>
      <c r="AS604" s="84"/>
      <c r="AT604" s="84"/>
      <c r="AU604" s="85"/>
      <c r="AV604" s="94"/>
      <c r="AW604" s="94"/>
      <c r="AX604" s="94"/>
      <c r="AY604" s="94"/>
      <c r="AZ604" s="94"/>
      <c r="BA604" s="94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</row>
    <row r="605" ht="12.75" customHeight="1">
      <c r="A605" s="18"/>
      <c r="B605" s="18"/>
      <c r="C605" s="1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9"/>
      <c r="R605" s="28"/>
      <c r="S605" s="28"/>
      <c r="T605" s="28"/>
      <c r="U605" s="28"/>
      <c r="V605" s="70"/>
      <c r="W605" s="70"/>
      <c r="X605" s="149"/>
      <c r="Y605" s="28"/>
      <c r="Z605" s="28"/>
      <c r="AA605" s="77"/>
      <c r="AB605" s="77"/>
      <c r="AC605" s="28"/>
      <c r="AD605" s="74"/>
      <c r="AE605" s="36"/>
      <c r="AF605" s="28"/>
      <c r="AG605" s="28"/>
      <c r="AH605" s="28"/>
      <c r="AI605" s="28"/>
      <c r="AJ605" s="28"/>
      <c r="AK605" s="28"/>
      <c r="AL605" s="18"/>
      <c r="AM605" s="18"/>
      <c r="AN605" s="18"/>
      <c r="AO605" s="227"/>
      <c r="AP605" s="212"/>
      <c r="AQ605" s="212"/>
      <c r="AR605" s="212"/>
      <c r="AS605" s="84"/>
      <c r="AT605" s="84"/>
      <c r="AU605" s="85"/>
      <c r="AV605" s="94"/>
      <c r="AW605" s="94"/>
      <c r="AX605" s="94"/>
      <c r="AY605" s="94"/>
      <c r="AZ605" s="94"/>
      <c r="BA605" s="94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</row>
    <row r="606" ht="12.75" customHeight="1">
      <c r="A606" s="18"/>
      <c r="B606" s="18"/>
      <c r="C606" s="1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9"/>
      <c r="R606" s="28"/>
      <c r="S606" s="28"/>
      <c r="T606" s="28"/>
      <c r="U606" s="28"/>
      <c r="V606" s="70"/>
      <c r="W606" s="70"/>
      <c r="X606" s="149"/>
      <c r="Y606" s="28"/>
      <c r="Z606" s="28"/>
      <c r="AA606" s="77"/>
      <c r="AB606" s="77"/>
      <c r="AC606" s="28"/>
      <c r="AD606" s="74"/>
      <c r="AE606" s="36"/>
      <c r="AF606" s="28"/>
      <c r="AG606" s="28"/>
      <c r="AH606" s="28"/>
      <c r="AI606" s="28"/>
      <c r="AJ606" s="28"/>
      <c r="AK606" s="28"/>
      <c r="AL606" s="18"/>
      <c r="AM606" s="18"/>
      <c r="AN606" s="18"/>
      <c r="AO606" s="227"/>
      <c r="AP606" s="212"/>
      <c r="AQ606" s="212"/>
      <c r="AR606" s="212"/>
      <c r="AS606" s="84"/>
      <c r="AT606" s="84"/>
      <c r="AU606" s="85"/>
      <c r="AV606" s="94"/>
      <c r="AW606" s="94"/>
      <c r="AX606" s="94"/>
      <c r="AY606" s="94"/>
      <c r="AZ606" s="94"/>
      <c r="BA606" s="94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</row>
    <row r="607" ht="12.75" customHeight="1">
      <c r="A607" s="18"/>
      <c r="B607" s="18"/>
      <c r="C607" s="1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9"/>
      <c r="R607" s="28"/>
      <c r="S607" s="28"/>
      <c r="T607" s="28"/>
      <c r="U607" s="28"/>
      <c r="V607" s="70"/>
      <c r="W607" s="70"/>
      <c r="X607" s="149"/>
      <c r="Y607" s="28"/>
      <c r="Z607" s="28"/>
      <c r="AA607" s="77"/>
      <c r="AB607" s="77"/>
      <c r="AC607" s="28"/>
      <c r="AD607" s="74"/>
      <c r="AE607" s="36"/>
      <c r="AF607" s="28"/>
      <c r="AG607" s="28"/>
      <c r="AH607" s="28"/>
      <c r="AI607" s="28"/>
      <c r="AJ607" s="28"/>
      <c r="AK607" s="28"/>
      <c r="AL607" s="18"/>
      <c r="AM607" s="18"/>
      <c r="AN607" s="18"/>
      <c r="AO607" s="227"/>
      <c r="AP607" s="212"/>
      <c r="AQ607" s="212"/>
      <c r="AR607" s="212"/>
      <c r="AS607" s="84"/>
      <c r="AT607" s="84"/>
      <c r="AU607" s="85"/>
      <c r="AV607" s="94"/>
      <c r="AW607" s="94"/>
      <c r="AX607" s="94"/>
      <c r="AY607" s="94"/>
      <c r="AZ607" s="94"/>
      <c r="BA607" s="94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</row>
    <row r="608" ht="12.75" customHeight="1">
      <c r="A608" s="18"/>
      <c r="B608" s="18"/>
      <c r="C608" s="1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9"/>
      <c r="R608" s="28"/>
      <c r="S608" s="28"/>
      <c r="T608" s="28"/>
      <c r="U608" s="28"/>
      <c r="V608" s="70"/>
      <c r="W608" s="70"/>
      <c r="X608" s="149"/>
      <c r="Y608" s="28"/>
      <c r="Z608" s="28"/>
      <c r="AA608" s="77"/>
      <c r="AB608" s="77"/>
      <c r="AC608" s="28"/>
      <c r="AD608" s="74"/>
      <c r="AE608" s="36"/>
      <c r="AF608" s="28"/>
      <c r="AG608" s="28"/>
      <c r="AH608" s="28"/>
      <c r="AI608" s="28"/>
      <c r="AJ608" s="28"/>
      <c r="AK608" s="28"/>
      <c r="AL608" s="18"/>
      <c r="AM608" s="18"/>
      <c r="AN608" s="18"/>
      <c r="AO608" s="227"/>
      <c r="AP608" s="212"/>
      <c r="AQ608" s="212"/>
      <c r="AR608" s="212"/>
      <c r="AS608" s="84"/>
      <c r="AT608" s="84"/>
      <c r="AU608" s="85"/>
      <c r="AV608" s="94"/>
      <c r="AW608" s="94"/>
      <c r="AX608" s="94"/>
      <c r="AY608" s="94"/>
      <c r="AZ608" s="94"/>
      <c r="BA608" s="94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</row>
    <row r="609" ht="12.75" customHeight="1">
      <c r="A609" s="18"/>
      <c r="B609" s="18"/>
      <c r="C609" s="1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9"/>
      <c r="R609" s="28"/>
      <c r="S609" s="28"/>
      <c r="T609" s="28"/>
      <c r="U609" s="28"/>
      <c r="V609" s="70"/>
      <c r="W609" s="70"/>
      <c r="X609" s="149"/>
      <c r="Y609" s="28"/>
      <c r="Z609" s="28"/>
      <c r="AA609" s="77"/>
      <c r="AB609" s="77"/>
      <c r="AC609" s="28"/>
      <c r="AD609" s="74"/>
      <c r="AE609" s="36"/>
      <c r="AF609" s="28"/>
      <c r="AG609" s="28"/>
      <c r="AH609" s="28"/>
      <c r="AI609" s="28"/>
      <c r="AJ609" s="28"/>
      <c r="AK609" s="28"/>
      <c r="AL609" s="18"/>
      <c r="AM609" s="18"/>
      <c r="AN609" s="18"/>
      <c r="AO609" s="227"/>
      <c r="AP609" s="212"/>
      <c r="AQ609" s="212"/>
      <c r="AR609" s="212"/>
      <c r="AS609" s="84"/>
      <c r="AT609" s="84"/>
      <c r="AU609" s="85"/>
      <c r="AV609" s="94"/>
      <c r="AW609" s="94"/>
      <c r="AX609" s="94"/>
      <c r="AY609" s="94"/>
      <c r="AZ609" s="94"/>
      <c r="BA609" s="94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</row>
    <row r="610" ht="12.75" customHeight="1">
      <c r="A610" s="18"/>
      <c r="B610" s="18"/>
      <c r="C610" s="1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9"/>
      <c r="R610" s="28"/>
      <c r="S610" s="28"/>
      <c r="T610" s="28"/>
      <c r="U610" s="28"/>
      <c r="V610" s="70"/>
      <c r="W610" s="70"/>
      <c r="X610" s="149"/>
      <c r="Y610" s="28"/>
      <c r="Z610" s="28"/>
      <c r="AA610" s="77"/>
      <c r="AB610" s="77"/>
      <c r="AC610" s="28"/>
      <c r="AD610" s="74"/>
      <c r="AE610" s="36"/>
      <c r="AF610" s="28"/>
      <c r="AG610" s="28"/>
      <c r="AH610" s="28"/>
      <c r="AI610" s="28"/>
      <c r="AJ610" s="28"/>
      <c r="AK610" s="28"/>
      <c r="AL610" s="18"/>
      <c r="AM610" s="18"/>
      <c r="AN610" s="18"/>
      <c r="AO610" s="227"/>
      <c r="AP610" s="212"/>
      <c r="AQ610" s="212"/>
      <c r="AR610" s="212"/>
      <c r="AS610" s="84"/>
      <c r="AT610" s="84"/>
      <c r="AU610" s="85"/>
      <c r="AV610" s="94"/>
      <c r="AW610" s="94"/>
      <c r="AX610" s="94"/>
      <c r="AY610" s="94"/>
      <c r="AZ610" s="94"/>
      <c r="BA610" s="94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</row>
    <row r="611" ht="12.75" customHeight="1">
      <c r="A611" s="18"/>
      <c r="B611" s="18"/>
      <c r="C611" s="1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9"/>
      <c r="R611" s="28"/>
      <c r="S611" s="28"/>
      <c r="T611" s="28"/>
      <c r="U611" s="28"/>
      <c r="V611" s="70"/>
      <c r="W611" s="70"/>
      <c r="X611" s="149"/>
      <c r="Y611" s="28"/>
      <c r="Z611" s="28"/>
      <c r="AA611" s="77"/>
      <c r="AB611" s="77"/>
      <c r="AC611" s="28"/>
      <c r="AD611" s="74"/>
      <c r="AE611" s="36"/>
      <c r="AF611" s="28"/>
      <c r="AG611" s="28"/>
      <c r="AH611" s="28"/>
      <c r="AI611" s="28"/>
      <c r="AJ611" s="28"/>
      <c r="AK611" s="28"/>
      <c r="AL611" s="18"/>
      <c r="AM611" s="18"/>
      <c r="AN611" s="18"/>
      <c r="AO611" s="227"/>
      <c r="AP611" s="212"/>
      <c r="AQ611" s="212"/>
      <c r="AR611" s="212"/>
      <c r="AS611" s="84"/>
      <c r="AT611" s="84"/>
      <c r="AU611" s="85"/>
      <c r="AV611" s="94"/>
      <c r="AW611" s="94"/>
      <c r="AX611" s="94"/>
      <c r="AY611" s="94"/>
      <c r="AZ611" s="94"/>
      <c r="BA611" s="94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</row>
    <row r="612" ht="12.75" customHeight="1">
      <c r="A612" s="18"/>
      <c r="B612" s="18"/>
      <c r="C612" s="1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9"/>
      <c r="R612" s="28"/>
      <c r="S612" s="28"/>
      <c r="T612" s="28"/>
      <c r="U612" s="28"/>
      <c r="V612" s="70"/>
      <c r="W612" s="70"/>
      <c r="X612" s="149"/>
      <c r="Y612" s="28"/>
      <c r="Z612" s="28"/>
      <c r="AA612" s="77"/>
      <c r="AB612" s="77"/>
      <c r="AC612" s="28"/>
      <c r="AD612" s="74"/>
      <c r="AE612" s="36"/>
      <c r="AF612" s="28"/>
      <c r="AG612" s="28"/>
      <c r="AH612" s="28"/>
      <c r="AI612" s="28"/>
      <c r="AJ612" s="28"/>
      <c r="AK612" s="28"/>
      <c r="AL612" s="18"/>
      <c r="AM612" s="18"/>
      <c r="AN612" s="18"/>
      <c r="AO612" s="227"/>
      <c r="AP612" s="212"/>
      <c r="AQ612" s="212"/>
      <c r="AR612" s="212"/>
      <c r="AS612" s="84"/>
      <c r="AT612" s="84"/>
      <c r="AU612" s="85"/>
      <c r="AV612" s="94"/>
      <c r="AW612" s="94"/>
      <c r="AX612" s="94"/>
      <c r="AY612" s="94"/>
      <c r="AZ612" s="94"/>
      <c r="BA612" s="94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</row>
    <row r="613" ht="12.75" customHeight="1">
      <c r="A613" s="18"/>
      <c r="B613" s="18"/>
      <c r="C613" s="1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9"/>
      <c r="R613" s="28"/>
      <c r="S613" s="28"/>
      <c r="T613" s="28"/>
      <c r="U613" s="28"/>
      <c r="V613" s="70"/>
      <c r="W613" s="70"/>
      <c r="X613" s="149"/>
      <c r="Y613" s="28"/>
      <c r="Z613" s="28"/>
      <c r="AA613" s="77"/>
      <c r="AB613" s="77"/>
      <c r="AC613" s="28"/>
      <c r="AD613" s="74"/>
      <c r="AE613" s="36"/>
      <c r="AF613" s="28"/>
      <c r="AG613" s="28"/>
      <c r="AH613" s="28"/>
      <c r="AI613" s="28"/>
      <c r="AJ613" s="28"/>
      <c r="AK613" s="28"/>
      <c r="AL613" s="18"/>
      <c r="AM613" s="18"/>
      <c r="AN613" s="18"/>
      <c r="AO613" s="227"/>
      <c r="AP613" s="212"/>
      <c r="AQ613" s="212"/>
      <c r="AR613" s="212"/>
      <c r="AS613" s="84"/>
      <c r="AT613" s="84"/>
      <c r="AU613" s="85"/>
      <c r="AV613" s="94"/>
      <c r="AW613" s="94"/>
      <c r="AX613" s="94"/>
      <c r="AY613" s="94"/>
      <c r="AZ613" s="94"/>
      <c r="BA613" s="94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</row>
    <row r="614" ht="12.75" customHeight="1">
      <c r="A614" s="18"/>
      <c r="B614" s="18"/>
      <c r="C614" s="1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9"/>
      <c r="R614" s="28"/>
      <c r="S614" s="28"/>
      <c r="T614" s="28"/>
      <c r="U614" s="28"/>
      <c r="V614" s="70"/>
      <c r="W614" s="70"/>
      <c r="X614" s="149"/>
      <c r="Y614" s="28"/>
      <c r="Z614" s="28"/>
      <c r="AA614" s="77"/>
      <c r="AB614" s="77"/>
      <c r="AC614" s="28"/>
      <c r="AD614" s="74"/>
      <c r="AE614" s="36"/>
      <c r="AF614" s="28"/>
      <c r="AG614" s="28"/>
      <c r="AH614" s="28"/>
      <c r="AI614" s="28"/>
      <c r="AJ614" s="28"/>
      <c r="AK614" s="28"/>
      <c r="AL614" s="18"/>
      <c r="AM614" s="18"/>
      <c r="AN614" s="18"/>
      <c r="AO614" s="227"/>
      <c r="AP614" s="212"/>
      <c r="AQ614" s="212"/>
      <c r="AR614" s="212"/>
      <c r="AS614" s="84"/>
      <c r="AT614" s="84"/>
      <c r="AU614" s="85"/>
      <c r="AV614" s="94"/>
      <c r="AW614" s="94"/>
      <c r="AX614" s="94"/>
      <c r="AY614" s="94"/>
      <c r="AZ614" s="94"/>
      <c r="BA614" s="94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</row>
    <row r="615" ht="12.75" customHeight="1">
      <c r="A615" s="18"/>
      <c r="B615" s="18"/>
      <c r="C615" s="1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9"/>
      <c r="R615" s="28"/>
      <c r="S615" s="28"/>
      <c r="T615" s="28"/>
      <c r="U615" s="28"/>
      <c r="V615" s="70"/>
      <c r="W615" s="70"/>
      <c r="X615" s="149"/>
      <c r="Y615" s="28"/>
      <c r="Z615" s="28"/>
      <c r="AA615" s="77"/>
      <c r="AB615" s="77"/>
      <c r="AC615" s="28"/>
      <c r="AD615" s="74"/>
      <c r="AE615" s="36"/>
      <c r="AF615" s="28"/>
      <c r="AG615" s="28"/>
      <c r="AH615" s="28"/>
      <c r="AI615" s="28"/>
      <c r="AJ615" s="28"/>
      <c r="AK615" s="28"/>
      <c r="AL615" s="18"/>
      <c r="AM615" s="18"/>
      <c r="AN615" s="18"/>
      <c r="AO615" s="227"/>
      <c r="AP615" s="212"/>
      <c r="AQ615" s="212"/>
      <c r="AR615" s="212"/>
      <c r="AS615" s="84"/>
      <c r="AT615" s="84"/>
      <c r="AU615" s="85"/>
      <c r="AV615" s="94"/>
      <c r="AW615" s="94"/>
      <c r="AX615" s="94"/>
      <c r="AY615" s="94"/>
      <c r="AZ615" s="94"/>
      <c r="BA615" s="94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</row>
    <row r="616" ht="12.75" customHeight="1">
      <c r="A616" s="18"/>
      <c r="B616" s="18"/>
      <c r="C616" s="1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9"/>
      <c r="R616" s="28"/>
      <c r="S616" s="28"/>
      <c r="T616" s="28"/>
      <c r="U616" s="28"/>
      <c r="V616" s="70"/>
      <c r="W616" s="70"/>
      <c r="X616" s="149"/>
      <c r="Y616" s="28"/>
      <c r="Z616" s="28"/>
      <c r="AA616" s="77"/>
      <c r="AB616" s="77"/>
      <c r="AC616" s="28"/>
      <c r="AD616" s="74"/>
      <c r="AE616" s="36"/>
      <c r="AF616" s="28"/>
      <c r="AG616" s="28"/>
      <c r="AH616" s="28"/>
      <c r="AI616" s="28"/>
      <c r="AJ616" s="28"/>
      <c r="AK616" s="28"/>
      <c r="AL616" s="18"/>
      <c r="AM616" s="18"/>
      <c r="AN616" s="18"/>
      <c r="AO616" s="227"/>
      <c r="AP616" s="212"/>
      <c r="AQ616" s="212"/>
      <c r="AR616" s="212"/>
      <c r="AS616" s="84"/>
      <c r="AT616" s="84"/>
      <c r="AU616" s="85"/>
      <c r="AV616" s="94"/>
      <c r="AW616" s="94"/>
      <c r="AX616" s="94"/>
      <c r="AY616" s="94"/>
      <c r="AZ616" s="94"/>
      <c r="BA616" s="94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</row>
    <row r="617" ht="12.75" customHeight="1">
      <c r="A617" s="18"/>
      <c r="B617" s="18"/>
      <c r="C617" s="1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9"/>
      <c r="R617" s="28"/>
      <c r="S617" s="28"/>
      <c r="T617" s="28"/>
      <c r="U617" s="28"/>
      <c r="V617" s="70"/>
      <c r="W617" s="70"/>
      <c r="X617" s="149"/>
      <c r="Y617" s="28"/>
      <c r="Z617" s="28"/>
      <c r="AA617" s="77"/>
      <c r="AB617" s="77"/>
      <c r="AC617" s="28"/>
      <c r="AD617" s="74"/>
      <c r="AE617" s="36"/>
      <c r="AF617" s="28"/>
      <c r="AG617" s="28"/>
      <c r="AH617" s="28"/>
      <c r="AI617" s="28"/>
      <c r="AJ617" s="28"/>
      <c r="AK617" s="28"/>
      <c r="AL617" s="18"/>
      <c r="AM617" s="18"/>
      <c r="AN617" s="18"/>
      <c r="AO617" s="227"/>
      <c r="AP617" s="212"/>
      <c r="AQ617" s="212"/>
      <c r="AR617" s="212"/>
      <c r="AS617" s="84"/>
      <c r="AT617" s="84"/>
      <c r="AU617" s="85"/>
      <c r="AV617" s="94"/>
      <c r="AW617" s="94"/>
      <c r="AX617" s="94"/>
      <c r="AY617" s="94"/>
      <c r="AZ617" s="94"/>
      <c r="BA617" s="94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</row>
    <row r="618" ht="12.75" customHeight="1">
      <c r="A618" s="18"/>
      <c r="B618" s="18"/>
      <c r="C618" s="1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9"/>
      <c r="R618" s="28"/>
      <c r="S618" s="28"/>
      <c r="T618" s="28"/>
      <c r="U618" s="28"/>
      <c r="V618" s="70"/>
      <c r="W618" s="70"/>
      <c r="X618" s="149"/>
      <c r="Y618" s="28"/>
      <c r="Z618" s="28"/>
      <c r="AA618" s="77"/>
      <c r="AB618" s="77"/>
      <c r="AC618" s="28"/>
      <c r="AD618" s="74"/>
      <c r="AE618" s="36"/>
      <c r="AF618" s="28"/>
      <c r="AG618" s="28"/>
      <c r="AH618" s="28"/>
      <c r="AI618" s="28"/>
      <c r="AJ618" s="28"/>
      <c r="AK618" s="28"/>
      <c r="AL618" s="18"/>
      <c r="AM618" s="18"/>
      <c r="AN618" s="18"/>
      <c r="AO618" s="227"/>
      <c r="AP618" s="212"/>
      <c r="AQ618" s="212"/>
      <c r="AR618" s="212"/>
      <c r="AS618" s="84"/>
      <c r="AT618" s="84"/>
      <c r="AU618" s="85"/>
      <c r="AV618" s="94"/>
      <c r="AW618" s="94"/>
      <c r="AX618" s="94"/>
      <c r="AY618" s="94"/>
      <c r="AZ618" s="94"/>
      <c r="BA618" s="94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</row>
    <row r="619" ht="12.75" customHeight="1">
      <c r="A619" s="18"/>
      <c r="B619" s="18"/>
      <c r="C619" s="1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9"/>
      <c r="R619" s="28"/>
      <c r="S619" s="28"/>
      <c r="T619" s="28"/>
      <c r="U619" s="28"/>
      <c r="V619" s="70"/>
      <c r="W619" s="70"/>
      <c r="X619" s="149"/>
      <c r="Y619" s="28"/>
      <c r="Z619" s="28"/>
      <c r="AA619" s="77"/>
      <c r="AB619" s="77"/>
      <c r="AC619" s="28"/>
      <c r="AD619" s="74"/>
      <c r="AE619" s="36"/>
      <c r="AF619" s="28"/>
      <c r="AG619" s="28"/>
      <c r="AH619" s="28"/>
      <c r="AI619" s="28"/>
      <c r="AJ619" s="28"/>
      <c r="AK619" s="28"/>
      <c r="AL619" s="18"/>
      <c r="AM619" s="18"/>
      <c r="AN619" s="18"/>
      <c r="AO619" s="227"/>
      <c r="AP619" s="212"/>
      <c r="AQ619" s="212"/>
      <c r="AR619" s="212"/>
      <c r="AS619" s="84"/>
      <c r="AT619" s="84"/>
      <c r="AU619" s="85"/>
      <c r="AV619" s="94"/>
      <c r="AW619" s="94"/>
      <c r="AX619" s="94"/>
      <c r="AY619" s="94"/>
      <c r="AZ619" s="94"/>
      <c r="BA619" s="94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</row>
    <row r="620" ht="12.75" customHeight="1">
      <c r="A620" s="18"/>
      <c r="B620" s="18"/>
      <c r="C620" s="1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9"/>
      <c r="R620" s="28"/>
      <c r="S620" s="28"/>
      <c r="T620" s="28"/>
      <c r="U620" s="28"/>
      <c r="V620" s="70"/>
      <c r="W620" s="70"/>
      <c r="X620" s="149"/>
      <c r="Y620" s="28"/>
      <c r="Z620" s="28"/>
      <c r="AA620" s="77"/>
      <c r="AB620" s="77"/>
      <c r="AC620" s="28"/>
      <c r="AD620" s="74"/>
      <c r="AE620" s="36"/>
      <c r="AF620" s="28"/>
      <c r="AG620" s="28"/>
      <c r="AH620" s="28"/>
      <c r="AI620" s="28"/>
      <c r="AJ620" s="28"/>
      <c r="AK620" s="28"/>
      <c r="AL620" s="18"/>
      <c r="AM620" s="18"/>
      <c r="AN620" s="18"/>
      <c r="AO620" s="227"/>
      <c r="AP620" s="212"/>
      <c r="AQ620" s="212"/>
      <c r="AR620" s="212"/>
      <c r="AS620" s="84"/>
      <c r="AT620" s="84"/>
      <c r="AU620" s="85"/>
      <c r="AV620" s="94"/>
      <c r="AW620" s="94"/>
      <c r="AX620" s="94"/>
      <c r="AY620" s="94"/>
      <c r="AZ620" s="94"/>
      <c r="BA620" s="94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</row>
    <row r="621" ht="12.75" customHeight="1">
      <c r="A621" s="18"/>
      <c r="B621" s="18"/>
      <c r="C621" s="1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9"/>
      <c r="R621" s="28"/>
      <c r="S621" s="28"/>
      <c r="T621" s="28"/>
      <c r="U621" s="28"/>
      <c r="V621" s="70"/>
      <c r="W621" s="70"/>
      <c r="X621" s="149"/>
      <c r="Y621" s="28"/>
      <c r="Z621" s="28"/>
      <c r="AA621" s="77"/>
      <c r="AB621" s="77"/>
      <c r="AC621" s="28"/>
      <c r="AD621" s="74"/>
      <c r="AE621" s="36"/>
      <c r="AF621" s="28"/>
      <c r="AG621" s="28"/>
      <c r="AH621" s="28"/>
      <c r="AI621" s="28"/>
      <c r="AJ621" s="28"/>
      <c r="AK621" s="28"/>
      <c r="AL621" s="18"/>
      <c r="AM621" s="18"/>
      <c r="AN621" s="18"/>
      <c r="AO621" s="227"/>
      <c r="AP621" s="212"/>
      <c r="AQ621" s="212"/>
      <c r="AR621" s="212"/>
      <c r="AS621" s="84"/>
      <c r="AT621" s="84"/>
      <c r="AU621" s="85"/>
      <c r="AV621" s="94"/>
      <c r="AW621" s="94"/>
      <c r="AX621" s="94"/>
      <c r="AY621" s="94"/>
      <c r="AZ621" s="94"/>
      <c r="BA621" s="94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</row>
    <row r="622" ht="12.75" customHeight="1">
      <c r="A622" s="18"/>
      <c r="B622" s="18"/>
      <c r="C622" s="1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9"/>
      <c r="R622" s="28"/>
      <c r="S622" s="28"/>
      <c r="T622" s="28"/>
      <c r="U622" s="28"/>
      <c r="V622" s="70"/>
      <c r="W622" s="70"/>
      <c r="X622" s="149"/>
      <c r="Y622" s="28"/>
      <c r="Z622" s="28"/>
      <c r="AA622" s="77"/>
      <c r="AB622" s="77"/>
      <c r="AC622" s="28"/>
      <c r="AD622" s="74"/>
      <c r="AE622" s="36"/>
      <c r="AF622" s="28"/>
      <c r="AG622" s="28"/>
      <c r="AH622" s="28"/>
      <c r="AI622" s="28"/>
      <c r="AJ622" s="28"/>
      <c r="AK622" s="28"/>
      <c r="AL622" s="18"/>
      <c r="AM622" s="18"/>
      <c r="AN622" s="18"/>
      <c r="AO622" s="227"/>
      <c r="AP622" s="212"/>
      <c r="AQ622" s="212"/>
      <c r="AR622" s="212"/>
      <c r="AS622" s="84"/>
      <c r="AT622" s="84"/>
      <c r="AU622" s="85"/>
      <c r="AV622" s="94"/>
      <c r="AW622" s="94"/>
      <c r="AX622" s="94"/>
      <c r="AY622" s="94"/>
      <c r="AZ622" s="94"/>
      <c r="BA622" s="94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</row>
    <row r="623" ht="12.75" customHeight="1">
      <c r="A623" s="18"/>
      <c r="B623" s="18"/>
      <c r="C623" s="1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9"/>
      <c r="R623" s="28"/>
      <c r="S623" s="28"/>
      <c r="T623" s="28"/>
      <c r="U623" s="28"/>
      <c r="V623" s="70"/>
      <c r="W623" s="70"/>
      <c r="X623" s="149"/>
      <c r="Y623" s="28"/>
      <c r="Z623" s="28"/>
      <c r="AA623" s="77"/>
      <c r="AB623" s="77"/>
      <c r="AC623" s="28"/>
      <c r="AD623" s="74"/>
      <c r="AE623" s="36"/>
      <c r="AF623" s="28"/>
      <c r="AG623" s="28"/>
      <c r="AH623" s="28"/>
      <c r="AI623" s="28"/>
      <c r="AJ623" s="28"/>
      <c r="AK623" s="28"/>
      <c r="AL623" s="18"/>
      <c r="AM623" s="18"/>
      <c r="AN623" s="18"/>
      <c r="AO623" s="227"/>
      <c r="AP623" s="212"/>
      <c r="AQ623" s="212"/>
      <c r="AR623" s="212"/>
      <c r="AS623" s="84"/>
      <c r="AT623" s="84"/>
      <c r="AU623" s="85"/>
      <c r="AV623" s="94"/>
      <c r="AW623" s="94"/>
      <c r="AX623" s="94"/>
      <c r="AY623" s="94"/>
      <c r="AZ623" s="94"/>
      <c r="BA623" s="94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</row>
    <row r="624" ht="12.75" customHeight="1">
      <c r="A624" s="18"/>
      <c r="B624" s="18"/>
      <c r="C624" s="1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9"/>
      <c r="R624" s="28"/>
      <c r="S624" s="28"/>
      <c r="T624" s="28"/>
      <c r="U624" s="28"/>
      <c r="V624" s="70"/>
      <c r="W624" s="70"/>
      <c r="X624" s="149"/>
      <c r="Y624" s="28"/>
      <c r="Z624" s="28"/>
      <c r="AA624" s="77"/>
      <c r="AB624" s="77"/>
      <c r="AC624" s="28"/>
      <c r="AD624" s="74"/>
      <c r="AE624" s="36"/>
      <c r="AF624" s="28"/>
      <c r="AG624" s="28"/>
      <c r="AH624" s="28"/>
      <c r="AI624" s="28"/>
      <c r="AJ624" s="28"/>
      <c r="AK624" s="28"/>
      <c r="AL624" s="18"/>
      <c r="AM624" s="18"/>
      <c r="AN624" s="18"/>
      <c r="AO624" s="227"/>
      <c r="AP624" s="212"/>
      <c r="AQ624" s="212"/>
      <c r="AR624" s="212"/>
      <c r="AS624" s="84"/>
      <c r="AT624" s="84"/>
      <c r="AU624" s="85"/>
      <c r="AV624" s="94"/>
      <c r="AW624" s="94"/>
      <c r="AX624" s="94"/>
      <c r="AY624" s="94"/>
      <c r="AZ624" s="94"/>
      <c r="BA624" s="94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</row>
    <row r="625" ht="12.75" customHeight="1">
      <c r="A625" s="18"/>
      <c r="B625" s="18"/>
      <c r="C625" s="1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9"/>
      <c r="R625" s="28"/>
      <c r="S625" s="28"/>
      <c r="T625" s="28"/>
      <c r="U625" s="28"/>
      <c r="V625" s="70"/>
      <c r="W625" s="70"/>
      <c r="X625" s="149"/>
      <c r="Y625" s="28"/>
      <c r="Z625" s="28"/>
      <c r="AA625" s="77"/>
      <c r="AB625" s="77"/>
      <c r="AC625" s="28"/>
      <c r="AD625" s="74"/>
      <c r="AE625" s="36"/>
      <c r="AF625" s="28"/>
      <c r="AG625" s="28"/>
      <c r="AH625" s="28"/>
      <c r="AI625" s="28"/>
      <c r="AJ625" s="28"/>
      <c r="AK625" s="28"/>
      <c r="AL625" s="18"/>
      <c r="AM625" s="18"/>
      <c r="AN625" s="18"/>
      <c r="AO625" s="227"/>
      <c r="AP625" s="212"/>
      <c r="AQ625" s="212"/>
      <c r="AR625" s="212"/>
      <c r="AS625" s="84"/>
      <c r="AT625" s="84"/>
      <c r="AU625" s="85"/>
      <c r="AV625" s="94"/>
      <c r="AW625" s="94"/>
      <c r="AX625" s="94"/>
      <c r="AY625" s="94"/>
      <c r="AZ625" s="94"/>
      <c r="BA625" s="94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</row>
    <row r="626" ht="12.75" customHeight="1">
      <c r="A626" s="18"/>
      <c r="B626" s="18"/>
      <c r="C626" s="1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9"/>
      <c r="R626" s="28"/>
      <c r="S626" s="28"/>
      <c r="T626" s="28"/>
      <c r="U626" s="28"/>
      <c r="V626" s="70"/>
      <c r="W626" s="70"/>
      <c r="X626" s="149"/>
      <c r="Y626" s="28"/>
      <c r="Z626" s="28"/>
      <c r="AA626" s="77"/>
      <c r="AB626" s="77"/>
      <c r="AC626" s="28"/>
      <c r="AD626" s="74"/>
      <c r="AE626" s="36"/>
      <c r="AF626" s="28"/>
      <c r="AG626" s="28"/>
      <c r="AH626" s="28"/>
      <c r="AI626" s="28"/>
      <c r="AJ626" s="28"/>
      <c r="AK626" s="28"/>
      <c r="AL626" s="18"/>
      <c r="AM626" s="18"/>
      <c r="AN626" s="18"/>
      <c r="AO626" s="227"/>
      <c r="AP626" s="212"/>
      <c r="AQ626" s="212"/>
      <c r="AR626" s="212"/>
      <c r="AS626" s="84"/>
      <c r="AT626" s="84"/>
      <c r="AU626" s="85"/>
      <c r="AV626" s="94"/>
      <c r="AW626" s="94"/>
      <c r="AX626" s="94"/>
      <c r="AY626" s="94"/>
      <c r="AZ626" s="94"/>
      <c r="BA626" s="94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</row>
    <row r="627" ht="12.75" customHeight="1">
      <c r="A627" s="18"/>
      <c r="B627" s="18"/>
      <c r="C627" s="1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9"/>
      <c r="R627" s="28"/>
      <c r="S627" s="28"/>
      <c r="T627" s="28"/>
      <c r="U627" s="28"/>
      <c r="V627" s="70"/>
      <c r="W627" s="70"/>
      <c r="X627" s="149"/>
      <c r="Y627" s="28"/>
      <c r="Z627" s="28"/>
      <c r="AA627" s="77"/>
      <c r="AB627" s="77"/>
      <c r="AC627" s="28"/>
      <c r="AD627" s="74"/>
      <c r="AE627" s="36"/>
      <c r="AF627" s="28"/>
      <c r="AG627" s="28"/>
      <c r="AH627" s="28"/>
      <c r="AI627" s="28"/>
      <c r="AJ627" s="28"/>
      <c r="AK627" s="28"/>
      <c r="AL627" s="18"/>
      <c r="AM627" s="18"/>
      <c r="AN627" s="18"/>
      <c r="AO627" s="227"/>
      <c r="AP627" s="212"/>
      <c r="AQ627" s="212"/>
      <c r="AR627" s="212"/>
      <c r="AS627" s="84"/>
      <c r="AT627" s="84"/>
      <c r="AU627" s="85"/>
      <c r="AV627" s="94"/>
      <c r="AW627" s="94"/>
      <c r="AX627" s="94"/>
      <c r="AY627" s="94"/>
      <c r="AZ627" s="94"/>
      <c r="BA627" s="94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</row>
    <row r="628" ht="12.75" customHeight="1">
      <c r="A628" s="18"/>
      <c r="B628" s="18"/>
      <c r="C628" s="1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9"/>
      <c r="R628" s="28"/>
      <c r="S628" s="28"/>
      <c r="T628" s="28"/>
      <c r="U628" s="28"/>
      <c r="V628" s="70"/>
      <c r="W628" s="70"/>
      <c r="X628" s="149"/>
      <c r="Y628" s="28"/>
      <c r="Z628" s="28"/>
      <c r="AA628" s="77"/>
      <c r="AB628" s="77"/>
      <c r="AC628" s="28"/>
      <c r="AD628" s="74"/>
      <c r="AE628" s="36"/>
      <c r="AF628" s="28"/>
      <c r="AG628" s="28"/>
      <c r="AH628" s="28"/>
      <c r="AI628" s="28"/>
      <c r="AJ628" s="28"/>
      <c r="AK628" s="28"/>
      <c r="AL628" s="18"/>
      <c r="AM628" s="18"/>
      <c r="AN628" s="18"/>
      <c r="AO628" s="227"/>
      <c r="AP628" s="212"/>
      <c r="AQ628" s="212"/>
      <c r="AR628" s="212"/>
      <c r="AS628" s="84"/>
      <c r="AT628" s="84"/>
      <c r="AU628" s="85"/>
      <c r="AV628" s="94"/>
      <c r="AW628" s="94"/>
      <c r="AX628" s="94"/>
      <c r="AY628" s="94"/>
      <c r="AZ628" s="94"/>
      <c r="BA628" s="94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</row>
    <row r="629" ht="12.75" customHeight="1">
      <c r="A629" s="18"/>
      <c r="B629" s="18"/>
      <c r="C629" s="1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9"/>
      <c r="R629" s="28"/>
      <c r="S629" s="28"/>
      <c r="T629" s="28"/>
      <c r="U629" s="28"/>
      <c r="V629" s="70"/>
      <c r="W629" s="70"/>
      <c r="X629" s="149"/>
      <c r="Y629" s="28"/>
      <c r="Z629" s="28"/>
      <c r="AA629" s="77"/>
      <c r="AB629" s="77"/>
      <c r="AC629" s="28"/>
      <c r="AD629" s="74"/>
      <c r="AE629" s="36"/>
      <c r="AF629" s="28"/>
      <c r="AG629" s="28"/>
      <c r="AH629" s="28"/>
      <c r="AI629" s="28"/>
      <c r="AJ629" s="28"/>
      <c r="AK629" s="28"/>
      <c r="AL629" s="18"/>
      <c r="AM629" s="18"/>
      <c r="AN629" s="18"/>
      <c r="AO629" s="227"/>
      <c r="AP629" s="212"/>
      <c r="AQ629" s="212"/>
      <c r="AR629" s="212"/>
      <c r="AS629" s="84"/>
      <c r="AT629" s="84"/>
      <c r="AU629" s="85"/>
      <c r="AV629" s="94"/>
      <c r="AW629" s="94"/>
      <c r="AX629" s="94"/>
      <c r="AY629" s="94"/>
      <c r="AZ629" s="94"/>
      <c r="BA629" s="94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</row>
    <row r="630" ht="12.75" customHeight="1">
      <c r="A630" s="18"/>
      <c r="B630" s="18"/>
      <c r="C630" s="1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9"/>
      <c r="R630" s="28"/>
      <c r="S630" s="28"/>
      <c r="T630" s="28"/>
      <c r="U630" s="28"/>
      <c r="V630" s="70"/>
      <c r="W630" s="70"/>
      <c r="X630" s="149"/>
      <c r="Y630" s="28"/>
      <c r="Z630" s="28"/>
      <c r="AA630" s="77"/>
      <c r="AB630" s="77"/>
      <c r="AC630" s="28"/>
      <c r="AD630" s="74"/>
      <c r="AE630" s="36"/>
      <c r="AF630" s="28"/>
      <c r="AG630" s="28"/>
      <c r="AH630" s="28"/>
      <c r="AI630" s="28"/>
      <c r="AJ630" s="28"/>
      <c r="AK630" s="28"/>
      <c r="AL630" s="18"/>
      <c r="AM630" s="18"/>
      <c r="AN630" s="18"/>
      <c r="AO630" s="227"/>
      <c r="AP630" s="212"/>
      <c r="AQ630" s="212"/>
      <c r="AR630" s="212"/>
      <c r="AS630" s="84"/>
      <c r="AT630" s="84"/>
      <c r="AU630" s="85"/>
      <c r="AV630" s="94"/>
      <c r="AW630" s="94"/>
      <c r="AX630" s="94"/>
      <c r="AY630" s="94"/>
      <c r="AZ630" s="94"/>
      <c r="BA630" s="94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</row>
    <row r="631" ht="12.75" customHeight="1">
      <c r="A631" s="18"/>
      <c r="B631" s="18"/>
      <c r="C631" s="1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9"/>
      <c r="R631" s="28"/>
      <c r="S631" s="28"/>
      <c r="T631" s="28"/>
      <c r="U631" s="28"/>
      <c r="V631" s="70"/>
      <c r="W631" s="70"/>
      <c r="X631" s="149"/>
      <c r="Y631" s="28"/>
      <c r="Z631" s="28"/>
      <c r="AA631" s="77"/>
      <c r="AB631" s="77"/>
      <c r="AC631" s="28"/>
      <c r="AD631" s="74"/>
      <c r="AE631" s="36"/>
      <c r="AF631" s="28"/>
      <c r="AG631" s="28"/>
      <c r="AH631" s="28"/>
      <c r="AI631" s="28"/>
      <c r="AJ631" s="28"/>
      <c r="AK631" s="28"/>
      <c r="AL631" s="18"/>
      <c r="AM631" s="18"/>
      <c r="AN631" s="18"/>
      <c r="AO631" s="227"/>
      <c r="AP631" s="212"/>
      <c r="AQ631" s="212"/>
      <c r="AR631" s="212"/>
      <c r="AS631" s="84"/>
      <c r="AT631" s="84"/>
      <c r="AU631" s="85"/>
      <c r="AV631" s="94"/>
      <c r="AW631" s="94"/>
      <c r="AX631" s="94"/>
      <c r="AY631" s="94"/>
      <c r="AZ631" s="94"/>
      <c r="BA631" s="94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</row>
    <row r="632" ht="12.75" customHeight="1">
      <c r="A632" s="18"/>
      <c r="B632" s="18"/>
      <c r="C632" s="1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9"/>
      <c r="R632" s="28"/>
      <c r="S632" s="28"/>
      <c r="T632" s="28"/>
      <c r="U632" s="28"/>
      <c r="V632" s="70"/>
      <c r="W632" s="70"/>
      <c r="X632" s="149"/>
      <c r="Y632" s="28"/>
      <c r="Z632" s="28"/>
      <c r="AA632" s="77"/>
      <c r="AB632" s="77"/>
      <c r="AC632" s="28"/>
      <c r="AD632" s="74"/>
      <c r="AE632" s="36"/>
      <c r="AF632" s="28"/>
      <c r="AG632" s="28"/>
      <c r="AH632" s="28"/>
      <c r="AI632" s="28"/>
      <c r="AJ632" s="28"/>
      <c r="AK632" s="28"/>
      <c r="AL632" s="18"/>
      <c r="AM632" s="18"/>
      <c r="AN632" s="18"/>
      <c r="AO632" s="227"/>
      <c r="AP632" s="212"/>
      <c r="AQ632" s="212"/>
      <c r="AR632" s="212"/>
      <c r="AS632" s="84"/>
      <c r="AT632" s="84"/>
      <c r="AU632" s="85"/>
      <c r="AV632" s="94"/>
      <c r="AW632" s="94"/>
      <c r="AX632" s="94"/>
      <c r="AY632" s="94"/>
      <c r="AZ632" s="94"/>
      <c r="BA632" s="94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</row>
    <row r="633" ht="12.75" customHeight="1">
      <c r="A633" s="18"/>
      <c r="B633" s="18"/>
      <c r="C633" s="1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9"/>
      <c r="R633" s="28"/>
      <c r="S633" s="28"/>
      <c r="T633" s="28"/>
      <c r="U633" s="28"/>
      <c r="V633" s="70"/>
      <c r="W633" s="70"/>
      <c r="X633" s="149"/>
      <c r="Y633" s="28"/>
      <c r="Z633" s="28"/>
      <c r="AA633" s="77"/>
      <c r="AB633" s="77"/>
      <c r="AC633" s="28"/>
      <c r="AD633" s="74"/>
      <c r="AE633" s="36"/>
      <c r="AF633" s="28"/>
      <c r="AG633" s="28"/>
      <c r="AH633" s="28"/>
      <c r="AI633" s="28"/>
      <c r="AJ633" s="28"/>
      <c r="AK633" s="28"/>
      <c r="AL633" s="18"/>
      <c r="AM633" s="18"/>
      <c r="AN633" s="18"/>
      <c r="AO633" s="227"/>
      <c r="AP633" s="212"/>
      <c r="AQ633" s="212"/>
      <c r="AR633" s="212"/>
      <c r="AS633" s="84"/>
      <c r="AT633" s="84"/>
      <c r="AU633" s="85"/>
      <c r="AV633" s="94"/>
      <c r="AW633" s="94"/>
      <c r="AX633" s="94"/>
      <c r="AY633" s="94"/>
      <c r="AZ633" s="94"/>
      <c r="BA633" s="94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</row>
    <row r="634" ht="12.75" customHeight="1">
      <c r="A634" s="18"/>
      <c r="B634" s="18"/>
      <c r="C634" s="1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9"/>
      <c r="R634" s="28"/>
      <c r="S634" s="28"/>
      <c r="T634" s="28"/>
      <c r="U634" s="28"/>
      <c r="V634" s="70"/>
      <c r="W634" s="70"/>
      <c r="X634" s="149"/>
      <c r="Y634" s="28"/>
      <c r="Z634" s="28"/>
      <c r="AA634" s="77"/>
      <c r="AB634" s="77"/>
      <c r="AC634" s="28"/>
      <c r="AD634" s="74"/>
      <c r="AE634" s="36"/>
      <c r="AF634" s="28"/>
      <c r="AG634" s="28"/>
      <c r="AH634" s="28"/>
      <c r="AI634" s="28"/>
      <c r="AJ634" s="28"/>
      <c r="AK634" s="28"/>
      <c r="AL634" s="18"/>
      <c r="AM634" s="18"/>
      <c r="AN634" s="18"/>
      <c r="AO634" s="227"/>
      <c r="AP634" s="212"/>
      <c r="AQ634" s="212"/>
      <c r="AR634" s="212"/>
      <c r="AS634" s="84"/>
      <c r="AT634" s="84"/>
      <c r="AU634" s="85"/>
      <c r="AV634" s="94"/>
      <c r="AW634" s="94"/>
      <c r="AX634" s="94"/>
      <c r="AY634" s="94"/>
      <c r="AZ634" s="94"/>
      <c r="BA634" s="94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</row>
    <row r="635" ht="12.75" customHeight="1">
      <c r="A635" s="18"/>
      <c r="B635" s="18"/>
      <c r="C635" s="1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9"/>
      <c r="R635" s="28"/>
      <c r="S635" s="28"/>
      <c r="T635" s="28"/>
      <c r="U635" s="28"/>
      <c r="V635" s="70"/>
      <c r="W635" s="70"/>
      <c r="X635" s="149"/>
      <c r="Y635" s="28"/>
      <c r="Z635" s="28"/>
      <c r="AA635" s="77"/>
      <c r="AB635" s="77"/>
      <c r="AC635" s="28"/>
      <c r="AD635" s="74"/>
      <c r="AE635" s="36"/>
      <c r="AF635" s="28"/>
      <c r="AG635" s="28"/>
      <c r="AH635" s="28"/>
      <c r="AI635" s="28"/>
      <c r="AJ635" s="28"/>
      <c r="AK635" s="28"/>
      <c r="AL635" s="18"/>
      <c r="AM635" s="18"/>
      <c r="AN635" s="18"/>
      <c r="AO635" s="227"/>
      <c r="AP635" s="212"/>
      <c r="AQ635" s="212"/>
      <c r="AR635" s="212"/>
      <c r="AS635" s="84"/>
      <c r="AT635" s="84"/>
      <c r="AU635" s="85"/>
      <c r="AV635" s="94"/>
      <c r="AW635" s="94"/>
      <c r="AX635" s="94"/>
      <c r="AY635" s="94"/>
      <c r="AZ635" s="94"/>
      <c r="BA635" s="94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</row>
    <row r="636" ht="12.75" customHeight="1">
      <c r="A636" s="18"/>
      <c r="B636" s="18"/>
      <c r="C636" s="1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9"/>
      <c r="R636" s="28"/>
      <c r="S636" s="28"/>
      <c r="T636" s="28"/>
      <c r="U636" s="28"/>
      <c r="V636" s="70"/>
      <c r="W636" s="70"/>
      <c r="X636" s="149"/>
      <c r="Y636" s="28"/>
      <c r="Z636" s="28"/>
      <c r="AA636" s="77"/>
      <c r="AB636" s="77"/>
      <c r="AC636" s="28"/>
      <c r="AD636" s="74"/>
      <c r="AE636" s="36"/>
      <c r="AF636" s="28"/>
      <c r="AG636" s="28"/>
      <c r="AH636" s="28"/>
      <c r="AI636" s="28"/>
      <c r="AJ636" s="28"/>
      <c r="AK636" s="28"/>
      <c r="AL636" s="18"/>
      <c r="AM636" s="18"/>
      <c r="AN636" s="18"/>
      <c r="AO636" s="227"/>
      <c r="AP636" s="212"/>
      <c r="AQ636" s="212"/>
      <c r="AR636" s="212"/>
      <c r="AS636" s="84"/>
      <c r="AT636" s="84"/>
      <c r="AU636" s="85"/>
      <c r="AV636" s="94"/>
      <c r="AW636" s="94"/>
      <c r="AX636" s="94"/>
      <c r="AY636" s="94"/>
      <c r="AZ636" s="94"/>
      <c r="BA636" s="94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</row>
    <row r="637" ht="12.75" customHeight="1">
      <c r="A637" s="18"/>
      <c r="B637" s="18"/>
      <c r="C637" s="1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9"/>
      <c r="R637" s="28"/>
      <c r="S637" s="28"/>
      <c r="T637" s="28"/>
      <c r="U637" s="28"/>
      <c r="V637" s="70"/>
      <c r="W637" s="70"/>
      <c r="X637" s="149"/>
      <c r="Y637" s="28"/>
      <c r="Z637" s="28"/>
      <c r="AA637" s="77"/>
      <c r="AB637" s="77"/>
      <c r="AC637" s="28"/>
      <c r="AD637" s="74"/>
      <c r="AE637" s="36"/>
      <c r="AF637" s="28"/>
      <c r="AG637" s="28"/>
      <c r="AH637" s="28"/>
      <c r="AI637" s="28"/>
      <c r="AJ637" s="28"/>
      <c r="AK637" s="28"/>
      <c r="AL637" s="18"/>
      <c r="AM637" s="18"/>
      <c r="AN637" s="18"/>
      <c r="AO637" s="227"/>
      <c r="AP637" s="212"/>
      <c r="AQ637" s="212"/>
      <c r="AR637" s="212"/>
      <c r="AS637" s="84"/>
      <c r="AT637" s="84"/>
      <c r="AU637" s="85"/>
      <c r="AV637" s="94"/>
      <c r="AW637" s="94"/>
      <c r="AX637" s="94"/>
      <c r="AY637" s="94"/>
      <c r="AZ637" s="94"/>
      <c r="BA637" s="94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</row>
    <row r="638" ht="12.75" customHeight="1">
      <c r="A638" s="18"/>
      <c r="B638" s="18"/>
      <c r="C638" s="1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9"/>
      <c r="R638" s="28"/>
      <c r="S638" s="28"/>
      <c r="T638" s="28"/>
      <c r="U638" s="28"/>
      <c r="V638" s="70"/>
      <c r="W638" s="70"/>
      <c r="X638" s="149"/>
      <c r="Y638" s="28"/>
      <c r="Z638" s="28"/>
      <c r="AA638" s="77"/>
      <c r="AB638" s="77"/>
      <c r="AC638" s="28"/>
      <c r="AD638" s="74"/>
      <c r="AE638" s="36"/>
      <c r="AF638" s="28"/>
      <c r="AG638" s="28"/>
      <c r="AH638" s="28"/>
      <c r="AI638" s="28"/>
      <c r="AJ638" s="28"/>
      <c r="AK638" s="28"/>
      <c r="AL638" s="18"/>
      <c r="AM638" s="18"/>
      <c r="AN638" s="18"/>
      <c r="AO638" s="227"/>
      <c r="AP638" s="212"/>
      <c r="AQ638" s="212"/>
      <c r="AR638" s="212"/>
      <c r="AS638" s="84"/>
      <c r="AT638" s="84"/>
      <c r="AU638" s="85"/>
      <c r="AV638" s="94"/>
      <c r="AW638" s="94"/>
      <c r="AX638" s="94"/>
      <c r="AY638" s="94"/>
      <c r="AZ638" s="94"/>
      <c r="BA638" s="94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</row>
    <row r="639" ht="12.75" customHeight="1">
      <c r="A639" s="18"/>
      <c r="B639" s="18"/>
      <c r="C639" s="1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9"/>
      <c r="R639" s="28"/>
      <c r="S639" s="28"/>
      <c r="T639" s="28"/>
      <c r="U639" s="28"/>
      <c r="V639" s="70"/>
      <c r="W639" s="70"/>
      <c r="X639" s="149"/>
      <c r="Y639" s="28"/>
      <c r="Z639" s="28"/>
      <c r="AA639" s="77"/>
      <c r="AB639" s="77"/>
      <c r="AC639" s="28"/>
      <c r="AD639" s="74"/>
      <c r="AE639" s="36"/>
      <c r="AF639" s="28"/>
      <c r="AG639" s="28"/>
      <c r="AH639" s="28"/>
      <c r="AI639" s="28"/>
      <c r="AJ639" s="28"/>
      <c r="AK639" s="28"/>
      <c r="AL639" s="18"/>
      <c r="AM639" s="18"/>
      <c r="AN639" s="18"/>
      <c r="AO639" s="227"/>
      <c r="AP639" s="212"/>
      <c r="AQ639" s="212"/>
      <c r="AR639" s="212"/>
      <c r="AS639" s="84"/>
      <c r="AT639" s="84"/>
      <c r="AU639" s="85"/>
      <c r="AV639" s="94"/>
      <c r="AW639" s="94"/>
      <c r="AX639" s="94"/>
      <c r="AY639" s="94"/>
      <c r="AZ639" s="94"/>
      <c r="BA639" s="94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</row>
    <row r="640" ht="12.75" customHeight="1">
      <c r="A640" s="18"/>
      <c r="B640" s="18"/>
      <c r="C640" s="1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9"/>
      <c r="R640" s="28"/>
      <c r="S640" s="28"/>
      <c r="T640" s="28"/>
      <c r="U640" s="28"/>
      <c r="V640" s="70"/>
      <c r="W640" s="70"/>
      <c r="X640" s="149"/>
      <c r="Y640" s="28"/>
      <c r="Z640" s="28"/>
      <c r="AA640" s="77"/>
      <c r="AB640" s="77"/>
      <c r="AC640" s="28"/>
      <c r="AD640" s="74"/>
      <c r="AE640" s="36"/>
      <c r="AF640" s="28"/>
      <c r="AG640" s="28"/>
      <c r="AH640" s="28"/>
      <c r="AI640" s="28"/>
      <c r="AJ640" s="28"/>
      <c r="AK640" s="28"/>
      <c r="AL640" s="18"/>
      <c r="AM640" s="18"/>
      <c r="AN640" s="18"/>
      <c r="AO640" s="227"/>
      <c r="AP640" s="212"/>
      <c r="AQ640" s="212"/>
      <c r="AR640" s="212"/>
      <c r="AS640" s="84"/>
      <c r="AT640" s="84"/>
      <c r="AU640" s="85"/>
      <c r="AV640" s="94"/>
      <c r="AW640" s="94"/>
      <c r="AX640" s="94"/>
      <c r="AY640" s="94"/>
      <c r="AZ640" s="94"/>
      <c r="BA640" s="94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</row>
    <row r="641" ht="12.75" customHeight="1">
      <c r="A641" s="18"/>
      <c r="B641" s="18"/>
      <c r="C641" s="1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9"/>
      <c r="R641" s="28"/>
      <c r="S641" s="28"/>
      <c r="T641" s="28"/>
      <c r="U641" s="28"/>
      <c r="V641" s="70"/>
      <c r="W641" s="70"/>
      <c r="X641" s="149"/>
      <c r="Y641" s="28"/>
      <c r="Z641" s="28"/>
      <c r="AA641" s="77"/>
      <c r="AB641" s="77"/>
      <c r="AC641" s="28"/>
      <c r="AD641" s="74"/>
      <c r="AE641" s="36"/>
      <c r="AF641" s="28"/>
      <c r="AG641" s="28"/>
      <c r="AH641" s="28"/>
      <c r="AI641" s="28"/>
      <c r="AJ641" s="28"/>
      <c r="AK641" s="28"/>
      <c r="AL641" s="18"/>
      <c r="AM641" s="18"/>
      <c r="AN641" s="18"/>
      <c r="AO641" s="227"/>
      <c r="AP641" s="212"/>
      <c r="AQ641" s="212"/>
      <c r="AR641" s="212"/>
      <c r="AS641" s="84"/>
      <c r="AT641" s="84"/>
      <c r="AU641" s="85"/>
      <c r="AV641" s="94"/>
      <c r="AW641" s="94"/>
      <c r="AX641" s="94"/>
      <c r="AY641" s="94"/>
      <c r="AZ641" s="94"/>
      <c r="BA641" s="94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</row>
    <row r="642" ht="12.75" customHeight="1">
      <c r="A642" s="18"/>
      <c r="B642" s="18"/>
      <c r="C642" s="1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9"/>
      <c r="R642" s="28"/>
      <c r="S642" s="28"/>
      <c r="T642" s="28"/>
      <c r="U642" s="28"/>
      <c r="V642" s="70"/>
      <c r="W642" s="70"/>
      <c r="X642" s="149"/>
      <c r="Y642" s="28"/>
      <c r="Z642" s="28"/>
      <c r="AA642" s="77"/>
      <c r="AB642" s="77"/>
      <c r="AC642" s="28"/>
      <c r="AD642" s="74"/>
      <c r="AE642" s="36"/>
      <c r="AF642" s="28"/>
      <c r="AG642" s="28"/>
      <c r="AH642" s="28"/>
      <c r="AI642" s="28"/>
      <c r="AJ642" s="28"/>
      <c r="AK642" s="28"/>
      <c r="AL642" s="18"/>
      <c r="AM642" s="18"/>
      <c r="AN642" s="18"/>
      <c r="AO642" s="227"/>
      <c r="AP642" s="212"/>
      <c r="AQ642" s="212"/>
      <c r="AR642" s="212"/>
      <c r="AS642" s="84"/>
      <c r="AT642" s="84"/>
      <c r="AU642" s="85"/>
      <c r="AV642" s="94"/>
      <c r="AW642" s="94"/>
      <c r="AX642" s="94"/>
      <c r="AY642" s="94"/>
      <c r="AZ642" s="94"/>
      <c r="BA642" s="94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</row>
    <row r="643" ht="12.75" customHeight="1">
      <c r="A643" s="18"/>
      <c r="B643" s="18"/>
      <c r="C643" s="1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9"/>
      <c r="R643" s="28"/>
      <c r="S643" s="28"/>
      <c r="T643" s="28"/>
      <c r="U643" s="28"/>
      <c r="V643" s="70"/>
      <c r="W643" s="70"/>
      <c r="X643" s="149"/>
      <c r="Y643" s="28"/>
      <c r="Z643" s="28"/>
      <c r="AA643" s="77"/>
      <c r="AB643" s="77"/>
      <c r="AC643" s="28"/>
      <c r="AD643" s="74"/>
      <c r="AE643" s="36"/>
      <c r="AF643" s="28"/>
      <c r="AG643" s="28"/>
      <c r="AH643" s="28"/>
      <c r="AI643" s="28"/>
      <c r="AJ643" s="28"/>
      <c r="AK643" s="28"/>
      <c r="AL643" s="18"/>
      <c r="AM643" s="18"/>
      <c r="AN643" s="18"/>
      <c r="AO643" s="227"/>
      <c r="AP643" s="212"/>
      <c r="AQ643" s="212"/>
      <c r="AR643" s="212"/>
      <c r="AS643" s="84"/>
      <c r="AT643" s="84"/>
      <c r="AU643" s="85"/>
      <c r="AV643" s="94"/>
      <c r="AW643" s="94"/>
      <c r="AX643" s="94"/>
      <c r="AY643" s="94"/>
      <c r="AZ643" s="94"/>
      <c r="BA643" s="94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</row>
    <row r="644" ht="12.75" customHeight="1">
      <c r="A644" s="18"/>
      <c r="B644" s="18"/>
      <c r="C644" s="1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9"/>
      <c r="R644" s="28"/>
      <c r="S644" s="28"/>
      <c r="T644" s="28"/>
      <c r="U644" s="28"/>
      <c r="V644" s="70"/>
      <c r="W644" s="70"/>
      <c r="X644" s="149"/>
      <c r="Y644" s="28"/>
      <c r="Z644" s="28"/>
      <c r="AA644" s="77"/>
      <c r="AB644" s="77"/>
      <c r="AC644" s="28"/>
      <c r="AD644" s="74"/>
      <c r="AE644" s="36"/>
      <c r="AF644" s="28"/>
      <c r="AG644" s="28"/>
      <c r="AH644" s="28"/>
      <c r="AI644" s="28"/>
      <c r="AJ644" s="28"/>
      <c r="AK644" s="28"/>
      <c r="AL644" s="18"/>
      <c r="AM644" s="18"/>
      <c r="AN644" s="18"/>
      <c r="AO644" s="227"/>
      <c r="AP644" s="212"/>
      <c r="AQ644" s="212"/>
      <c r="AR644" s="212"/>
      <c r="AS644" s="84"/>
      <c r="AT644" s="84"/>
      <c r="AU644" s="85"/>
      <c r="AV644" s="94"/>
      <c r="AW644" s="94"/>
      <c r="AX644" s="94"/>
      <c r="AY644" s="94"/>
      <c r="AZ644" s="94"/>
      <c r="BA644" s="94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</row>
    <row r="645" ht="12.75" customHeight="1">
      <c r="A645" s="18"/>
      <c r="B645" s="18"/>
      <c r="C645" s="1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9"/>
      <c r="R645" s="28"/>
      <c r="S645" s="28"/>
      <c r="T645" s="28"/>
      <c r="U645" s="28"/>
      <c r="V645" s="70"/>
      <c r="W645" s="70"/>
      <c r="X645" s="149"/>
      <c r="Y645" s="28"/>
      <c r="Z645" s="28"/>
      <c r="AA645" s="77"/>
      <c r="AB645" s="77"/>
      <c r="AC645" s="28"/>
      <c r="AD645" s="74"/>
      <c r="AE645" s="36"/>
      <c r="AF645" s="28"/>
      <c r="AG645" s="28"/>
      <c r="AH645" s="28"/>
      <c r="AI645" s="28"/>
      <c r="AJ645" s="28"/>
      <c r="AK645" s="28"/>
      <c r="AL645" s="18"/>
      <c r="AM645" s="18"/>
      <c r="AN645" s="18"/>
      <c r="AO645" s="227"/>
      <c r="AP645" s="212"/>
      <c r="AQ645" s="212"/>
      <c r="AR645" s="212"/>
      <c r="AS645" s="84"/>
      <c r="AT645" s="84"/>
      <c r="AU645" s="85"/>
      <c r="AV645" s="94"/>
      <c r="AW645" s="94"/>
      <c r="AX645" s="94"/>
      <c r="AY645" s="94"/>
      <c r="AZ645" s="94"/>
      <c r="BA645" s="94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</row>
    <row r="646" ht="12.75" customHeight="1">
      <c r="A646" s="18"/>
      <c r="B646" s="18"/>
      <c r="C646" s="1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9"/>
      <c r="R646" s="28"/>
      <c r="S646" s="28"/>
      <c r="T646" s="28"/>
      <c r="U646" s="28"/>
      <c r="V646" s="70"/>
      <c r="W646" s="70"/>
      <c r="X646" s="149"/>
      <c r="Y646" s="28"/>
      <c r="Z646" s="28"/>
      <c r="AA646" s="77"/>
      <c r="AB646" s="77"/>
      <c r="AC646" s="28"/>
      <c r="AD646" s="74"/>
      <c r="AE646" s="36"/>
      <c r="AF646" s="28"/>
      <c r="AG646" s="28"/>
      <c r="AH646" s="28"/>
      <c r="AI646" s="28"/>
      <c r="AJ646" s="28"/>
      <c r="AK646" s="28"/>
      <c r="AL646" s="18"/>
      <c r="AM646" s="18"/>
      <c r="AN646" s="18"/>
      <c r="AO646" s="227"/>
      <c r="AP646" s="212"/>
      <c r="AQ646" s="212"/>
      <c r="AR646" s="212"/>
      <c r="AS646" s="84"/>
      <c r="AT646" s="84"/>
      <c r="AU646" s="85"/>
      <c r="AV646" s="94"/>
      <c r="AW646" s="94"/>
      <c r="AX646" s="94"/>
      <c r="AY646" s="94"/>
      <c r="AZ646" s="94"/>
      <c r="BA646" s="94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</row>
    <row r="647" ht="12.75" customHeight="1">
      <c r="A647" s="18"/>
      <c r="B647" s="18"/>
      <c r="C647" s="1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9"/>
      <c r="R647" s="28"/>
      <c r="S647" s="28"/>
      <c r="T647" s="28"/>
      <c r="U647" s="28"/>
      <c r="V647" s="70"/>
      <c r="W647" s="70"/>
      <c r="X647" s="149"/>
      <c r="Y647" s="28"/>
      <c r="Z647" s="28"/>
      <c r="AA647" s="77"/>
      <c r="AB647" s="77"/>
      <c r="AC647" s="28"/>
      <c r="AD647" s="74"/>
      <c r="AE647" s="36"/>
      <c r="AF647" s="28"/>
      <c r="AG647" s="28"/>
      <c r="AH647" s="28"/>
      <c r="AI647" s="28"/>
      <c r="AJ647" s="28"/>
      <c r="AK647" s="28"/>
      <c r="AL647" s="18"/>
      <c r="AM647" s="18"/>
      <c r="AN647" s="18"/>
      <c r="AO647" s="227"/>
      <c r="AP647" s="212"/>
      <c r="AQ647" s="212"/>
      <c r="AR647" s="212"/>
      <c r="AS647" s="84"/>
      <c r="AT647" s="84"/>
      <c r="AU647" s="85"/>
      <c r="AV647" s="94"/>
      <c r="AW647" s="94"/>
      <c r="AX647" s="94"/>
      <c r="AY647" s="94"/>
      <c r="AZ647" s="94"/>
      <c r="BA647" s="94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</row>
    <row r="648" ht="12.75" customHeight="1">
      <c r="A648" s="18"/>
      <c r="B648" s="18"/>
      <c r="C648" s="1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9"/>
      <c r="R648" s="28"/>
      <c r="S648" s="28"/>
      <c r="T648" s="28"/>
      <c r="U648" s="28"/>
      <c r="V648" s="70"/>
      <c r="W648" s="70"/>
      <c r="X648" s="149"/>
      <c r="Y648" s="28"/>
      <c r="Z648" s="28"/>
      <c r="AA648" s="77"/>
      <c r="AB648" s="77"/>
      <c r="AC648" s="28"/>
      <c r="AD648" s="74"/>
      <c r="AE648" s="36"/>
      <c r="AF648" s="28"/>
      <c r="AG648" s="28"/>
      <c r="AH648" s="28"/>
      <c r="AI648" s="28"/>
      <c r="AJ648" s="28"/>
      <c r="AK648" s="28"/>
      <c r="AL648" s="18"/>
      <c r="AM648" s="18"/>
      <c r="AN648" s="18"/>
      <c r="AO648" s="227"/>
      <c r="AP648" s="212"/>
      <c r="AQ648" s="212"/>
      <c r="AR648" s="212"/>
      <c r="AS648" s="84"/>
      <c r="AT648" s="84"/>
      <c r="AU648" s="85"/>
      <c r="AV648" s="94"/>
      <c r="AW648" s="94"/>
      <c r="AX648" s="94"/>
      <c r="AY648" s="94"/>
      <c r="AZ648" s="94"/>
      <c r="BA648" s="94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</row>
    <row r="649" ht="12.75" customHeight="1">
      <c r="A649" s="18"/>
      <c r="B649" s="18"/>
      <c r="C649" s="1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9"/>
      <c r="R649" s="28"/>
      <c r="S649" s="28"/>
      <c r="T649" s="28"/>
      <c r="U649" s="28"/>
      <c r="V649" s="70"/>
      <c r="W649" s="70"/>
      <c r="X649" s="149"/>
      <c r="Y649" s="28"/>
      <c r="Z649" s="28"/>
      <c r="AA649" s="77"/>
      <c r="AB649" s="77"/>
      <c r="AC649" s="28"/>
      <c r="AD649" s="74"/>
      <c r="AE649" s="36"/>
      <c r="AF649" s="28"/>
      <c r="AG649" s="28"/>
      <c r="AH649" s="28"/>
      <c r="AI649" s="28"/>
      <c r="AJ649" s="28"/>
      <c r="AK649" s="28"/>
      <c r="AL649" s="18"/>
      <c r="AM649" s="18"/>
      <c r="AN649" s="18"/>
      <c r="AO649" s="227"/>
      <c r="AP649" s="212"/>
      <c r="AQ649" s="212"/>
      <c r="AR649" s="212"/>
      <c r="AS649" s="84"/>
      <c r="AT649" s="84"/>
      <c r="AU649" s="85"/>
      <c r="AV649" s="94"/>
      <c r="AW649" s="94"/>
      <c r="AX649" s="94"/>
      <c r="AY649" s="94"/>
      <c r="AZ649" s="94"/>
      <c r="BA649" s="94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</row>
    <row r="650" ht="12.75" customHeight="1">
      <c r="A650" s="18"/>
      <c r="B650" s="18"/>
      <c r="C650" s="1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9"/>
      <c r="R650" s="28"/>
      <c r="S650" s="28"/>
      <c r="T650" s="28"/>
      <c r="U650" s="28"/>
      <c r="V650" s="70"/>
      <c r="W650" s="70"/>
      <c r="X650" s="149"/>
      <c r="Y650" s="28"/>
      <c r="Z650" s="28"/>
      <c r="AA650" s="77"/>
      <c r="AB650" s="77"/>
      <c r="AC650" s="28"/>
      <c r="AD650" s="74"/>
      <c r="AE650" s="36"/>
      <c r="AF650" s="28"/>
      <c r="AG650" s="28"/>
      <c r="AH650" s="28"/>
      <c r="AI650" s="28"/>
      <c r="AJ650" s="28"/>
      <c r="AK650" s="28"/>
      <c r="AL650" s="18"/>
      <c r="AM650" s="18"/>
      <c r="AN650" s="18"/>
      <c r="AO650" s="227"/>
      <c r="AP650" s="212"/>
      <c r="AQ650" s="212"/>
      <c r="AR650" s="212"/>
      <c r="AS650" s="84"/>
      <c r="AT650" s="84"/>
      <c r="AU650" s="85"/>
      <c r="AV650" s="94"/>
      <c r="AW650" s="94"/>
      <c r="AX650" s="94"/>
      <c r="AY650" s="94"/>
      <c r="AZ650" s="94"/>
      <c r="BA650" s="94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</row>
    <row r="651" ht="12.75" customHeight="1">
      <c r="A651" s="18"/>
      <c r="B651" s="18"/>
      <c r="C651" s="1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9"/>
      <c r="R651" s="28"/>
      <c r="S651" s="28"/>
      <c r="T651" s="28"/>
      <c r="U651" s="28"/>
      <c r="V651" s="70"/>
      <c r="W651" s="70"/>
      <c r="X651" s="149"/>
      <c r="Y651" s="28"/>
      <c r="Z651" s="28"/>
      <c r="AA651" s="77"/>
      <c r="AB651" s="77"/>
      <c r="AC651" s="28"/>
      <c r="AD651" s="74"/>
      <c r="AE651" s="36"/>
      <c r="AF651" s="28"/>
      <c r="AG651" s="28"/>
      <c r="AH651" s="28"/>
      <c r="AI651" s="28"/>
      <c r="AJ651" s="28"/>
      <c r="AK651" s="28"/>
      <c r="AL651" s="18"/>
      <c r="AM651" s="18"/>
      <c r="AN651" s="18"/>
      <c r="AO651" s="227"/>
      <c r="AP651" s="212"/>
      <c r="AQ651" s="212"/>
      <c r="AR651" s="212"/>
      <c r="AS651" s="84"/>
      <c r="AT651" s="84"/>
      <c r="AU651" s="85"/>
      <c r="AV651" s="94"/>
      <c r="AW651" s="94"/>
      <c r="AX651" s="94"/>
      <c r="AY651" s="94"/>
      <c r="AZ651" s="94"/>
      <c r="BA651" s="94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</row>
    <row r="652" ht="12.75" customHeight="1">
      <c r="A652" s="18"/>
      <c r="B652" s="18"/>
      <c r="C652" s="1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9"/>
      <c r="R652" s="28"/>
      <c r="S652" s="28"/>
      <c r="T652" s="28"/>
      <c r="U652" s="28"/>
      <c r="V652" s="70"/>
      <c r="W652" s="70"/>
      <c r="X652" s="149"/>
      <c r="Y652" s="28"/>
      <c r="Z652" s="28"/>
      <c r="AA652" s="77"/>
      <c r="AB652" s="77"/>
      <c r="AC652" s="28"/>
      <c r="AD652" s="74"/>
      <c r="AE652" s="36"/>
      <c r="AF652" s="28"/>
      <c r="AG652" s="28"/>
      <c r="AH652" s="28"/>
      <c r="AI652" s="28"/>
      <c r="AJ652" s="28"/>
      <c r="AK652" s="28"/>
      <c r="AL652" s="18"/>
      <c r="AM652" s="18"/>
      <c r="AN652" s="18"/>
      <c r="AO652" s="227"/>
      <c r="AP652" s="212"/>
      <c r="AQ652" s="212"/>
      <c r="AR652" s="212"/>
      <c r="AS652" s="84"/>
      <c r="AT652" s="84"/>
      <c r="AU652" s="85"/>
      <c r="AV652" s="94"/>
      <c r="AW652" s="94"/>
      <c r="AX652" s="94"/>
      <c r="AY652" s="94"/>
      <c r="AZ652" s="94"/>
      <c r="BA652" s="94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</row>
    <row r="653" ht="12.75" customHeight="1">
      <c r="A653" s="18"/>
      <c r="B653" s="18"/>
      <c r="C653" s="1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9"/>
      <c r="R653" s="28"/>
      <c r="S653" s="28"/>
      <c r="T653" s="28"/>
      <c r="U653" s="28"/>
      <c r="V653" s="70"/>
      <c r="W653" s="70"/>
      <c r="X653" s="149"/>
      <c r="Y653" s="28"/>
      <c r="Z653" s="28"/>
      <c r="AA653" s="77"/>
      <c r="AB653" s="77"/>
      <c r="AC653" s="28"/>
      <c r="AD653" s="74"/>
      <c r="AE653" s="36"/>
      <c r="AF653" s="28"/>
      <c r="AG653" s="28"/>
      <c r="AH653" s="28"/>
      <c r="AI653" s="28"/>
      <c r="AJ653" s="28"/>
      <c r="AK653" s="28"/>
      <c r="AL653" s="18"/>
      <c r="AM653" s="18"/>
      <c r="AN653" s="18"/>
      <c r="AO653" s="227"/>
      <c r="AP653" s="212"/>
      <c r="AQ653" s="212"/>
      <c r="AR653" s="212"/>
      <c r="AS653" s="84"/>
      <c r="AT653" s="84"/>
      <c r="AU653" s="85"/>
      <c r="AV653" s="94"/>
      <c r="AW653" s="94"/>
      <c r="AX653" s="94"/>
      <c r="AY653" s="94"/>
      <c r="AZ653" s="94"/>
      <c r="BA653" s="94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</row>
    <row r="654" ht="12.75" customHeight="1">
      <c r="A654" s="18"/>
      <c r="B654" s="18"/>
      <c r="C654" s="1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9"/>
      <c r="R654" s="28"/>
      <c r="S654" s="28"/>
      <c r="T654" s="28"/>
      <c r="U654" s="28"/>
      <c r="V654" s="70"/>
      <c r="W654" s="70"/>
      <c r="X654" s="149"/>
      <c r="Y654" s="28"/>
      <c r="Z654" s="28"/>
      <c r="AA654" s="77"/>
      <c r="AB654" s="77"/>
      <c r="AC654" s="28"/>
      <c r="AD654" s="74"/>
      <c r="AE654" s="36"/>
      <c r="AF654" s="28"/>
      <c r="AG654" s="28"/>
      <c r="AH654" s="28"/>
      <c r="AI654" s="28"/>
      <c r="AJ654" s="28"/>
      <c r="AK654" s="28"/>
      <c r="AL654" s="18"/>
      <c r="AM654" s="18"/>
      <c r="AN654" s="18"/>
      <c r="AO654" s="227"/>
      <c r="AP654" s="212"/>
      <c r="AQ654" s="212"/>
      <c r="AR654" s="212"/>
      <c r="AS654" s="84"/>
      <c r="AT654" s="84"/>
      <c r="AU654" s="85"/>
      <c r="AV654" s="94"/>
      <c r="AW654" s="94"/>
      <c r="AX654" s="94"/>
      <c r="AY654" s="94"/>
      <c r="AZ654" s="94"/>
      <c r="BA654" s="94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</row>
    <row r="655" ht="12.75" customHeight="1">
      <c r="A655" s="18"/>
      <c r="B655" s="18"/>
      <c r="C655" s="1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9"/>
      <c r="R655" s="28"/>
      <c r="S655" s="28"/>
      <c r="T655" s="28"/>
      <c r="U655" s="28"/>
      <c r="V655" s="70"/>
      <c r="W655" s="70"/>
      <c r="X655" s="149"/>
      <c r="Y655" s="28"/>
      <c r="Z655" s="28"/>
      <c r="AA655" s="77"/>
      <c r="AB655" s="77"/>
      <c r="AC655" s="28"/>
      <c r="AD655" s="74"/>
      <c r="AE655" s="36"/>
      <c r="AF655" s="28"/>
      <c r="AG655" s="28"/>
      <c r="AH655" s="28"/>
      <c r="AI655" s="28"/>
      <c r="AJ655" s="28"/>
      <c r="AK655" s="28"/>
      <c r="AL655" s="18"/>
      <c r="AM655" s="18"/>
      <c r="AN655" s="18"/>
      <c r="AO655" s="227"/>
      <c r="AP655" s="212"/>
      <c r="AQ655" s="212"/>
      <c r="AR655" s="212"/>
      <c r="AS655" s="84"/>
      <c r="AT655" s="84"/>
      <c r="AU655" s="85"/>
      <c r="AV655" s="94"/>
      <c r="AW655" s="94"/>
      <c r="AX655" s="94"/>
      <c r="AY655" s="94"/>
      <c r="AZ655" s="94"/>
      <c r="BA655" s="94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</row>
    <row r="656" ht="12.75" customHeight="1">
      <c r="A656" s="18"/>
      <c r="B656" s="18"/>
      <c r="C656" s="1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9"/>
      <c r="R656" s="28"/>
      <c r="S656" s="28"/>
      <c r="T656" s="28"/>
      <c r="U656" s="28"/>
      <c r="V656" s="70"/>
      <c r="W656" s="70"/>
      <c r="X656" s="149"/>
      <c r="Y656" s="28"/>
      <c r="Z656" s="28"/>
      <c r="AA656" s="77"/>
      <c r="AB656" s="77"/>
      <c r="AC656" s="28"/>
      <c r="AD656" s="74"/>
      <c r="AE656" s="36"/>
      <c r="AF656" s="28"/>
      <c r="AG656" s="28"/>
      <c r="AH656" s="28"/>
      <c r="AI656" s="28"/>
      <c r="AJ656" s="28"/>
      <c r="AK656" s="28"/>
      <c r="AL656" s="18"/>
      <c r="AM656" s="18"/>
      <c r="AN656" s="18"/>
      <c r="AO656" s="227"/>
      <c r="AP656" s="212"/>
      <c r="AQ656" s="212"/>
      <c r="AR656" s="212"/>
      <c r="AS656" s="84"/>
      <c r="AT656" s="84"/>
      <c r="AU656" s="85"/>
      <c r="AV656" s="94"/>
      <c r="AW656" s="94"/>
      <c r="AX656" s="94"/>
      <c r="AY656" s="94"/>
      <c r="AZ656" s="94"/>
      <c r="BA656" s="94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</row>
    <row r="657" ht="12.75" customHeight="1">
      <c r="A657" s="18"/>
      <c r="B657" s="18"/>
      <c r="C657" s="1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9"/>
      <c r="R657" s="28"/>
      <c r="S657" s="28"/>
      <c r="T657" s="28"/>
      <c r="U657" s="28"/>
      <c r="V657" s="70"/>
      <c r="W657" s="70"/>
      <c r="X657" s="149"/>
      <c r="Y657" s="28"/>
      <c r="Z657" s="28"/>
      <c r="AA657" s="77"/>
      <c r="AB657" s="77"/>
      <c r="AC657" s="28"/>
      <c r="AD657" s="74"/>
      <c r="AE657" s="36"/>
      <c r="AF657" s="28"/>
      <c r="AG657" s="28"/>
      <c r="AH657" s="28"/>
      <c r="AI657" s="28"/>
      <c r="AJ657" s="28"/>
      <c r="AK657" s="28"/>
      <c r="AL657" s="18"/>
      <c r="AM657" s="18"/>
      <c r="AN657" s="18"/>
      <c r="AO657" s="227"/>
      <c r="AP657" s="212"/>
      <c r="AQ657" s="212"/>
      <c r="AR657" s="212"/>
      <c r="AS657" s="84"/>
      <c r="AT657" s="84"/>
      <c r="AU657" s="85"/>
      <c r="AV657" s="94"/>
      <c r="AW657" s="94"/>
      <c r="AX657" s="94"/>
      <c r="AY657" s="94"/>
      <c r="AZ657" s="94"/>
      <c r="BA657" s="94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</row>
    <row r="658" ht="12.75" customHeight="1">
      <c r="A658" s="18"/>
      <c r="B658" s="18"/>
      <c r="C658" s="1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9"/>
      <c r="R658" s="28"/>
      <c r="S658" s="28"/>
      <c r="T658" s="28"/>
      <c r="U658" s="28"/>
      <c r="V658" s="70"/>
      <c r="W658" s="70"/>
      <c r="X658" s="149"/>
      <c r="Y658" s="28"/>
      <c r="Z658" s="28"/>
      <c r="AA658" s="77"/>
      <c r="AB658" s="77"/>
      <c r="AC658" s="28"/>
      <c r="AD658" s="74"/>
      <c r="AE658" s="36"/>
      <c r="AF658" s="28"/>
      <c r="AG658" s="28"/>
      <c r="AH658" s="28"/>
      <c r="AI658" s="28"/>
      <c r="AJ658" s="28"/>
      <c r="AK658" s="28"/>
      <c r="AL658" s="18"/>
      <c r="AM658" s="18"/>
      <c r="AN658" s="18"/>
      <c r="AO658" s="227"/>
      <c r="AP658" s="212"/>
      <c r="AQ658" s="212"/>
      <c r="AR658" s="212"/>
      <c r="AS658" s="84"/>
      <c r="AT658" s="84"/>
      <c r="AU658" s="85"/>
      <c r="AV658" s="94"/>
      <c r="AW658" s="94"/>
      <c r="AX658" s="94"/>
      <c r="AY658" s="94"/>
      <c r="AZ658" s="94"/>
      <c r="BA658" s="94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</row>
    <row r="659" ht="12.75" customHeight="1">
      <c r="A659" s="18"/>
      <c r="B659" s="18"/>
      <c r="C659" s="1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9"/>
      <c r="R659" s="28"/>
      <c r="S659" s="28"/>
      <c r="T659" s="28"/>
      <c r="U659" s="28"/>
      <c r="V659" s="70"/>
      <c r="W659" s="70"/>
      <c r="X659" s="149"/>
      <c r="Y659" s="28"/>
      <c r="Z659" s="28"/>
      <c r="AA659" s="77"/>
      <c r="AB659" s="77"/>
      <c r="AC659" s="28"/>
      <c r="AD659" s="74"/>
      <c r="AE659" s="36"/>
      <c r="AF659" s="28"/>
      <c r="AG659" s="28"/>
      <c r="AH659" s="28"/>
      <c r="AI659" s="28"/>
      <c r="AJ659" s="28"/>
      <c r="AK659" s="28"/>
      <c r="AL659" s="18"/>
      <c r="AM659" s="18"/>
      <c r="AN659" s="18"/>
      <c r="AO659" s="227"/>
      <c r="AP659" s="212"/>
      <c r="AQ659" s="212"/>
      <c r="AR659" s="212"/>
      <c r="AS659" s="84"/>
      <c r="AT659" s="84"/>
      <c r="AU659" s="85"/>
      <c r="AV659" s="94"/>
      <c r="AW659" s="94"/>
      <c r="AX659" s="94"/>
      <c r="AY659" s="94"/>
      <c r="AZ659" s="94"/>
      <c r="BA659" s="94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</row>
    <row r="660" ht="12.75" customHeight="1">
      <c r="A660" s="18"/>
      <c r="B660" s="18"/>
      <c r="C660" s="1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9"/>
      <c r="R660" s="28"/>
      <c r="S660" s="28"/>
      <c r="T660" s="28"/>
      <c r="U660" s="28"/>
      <c r="V660" s="70"/>
      <c r="W660" s="70"/>
      <c r="X660" s="149"/>
      <c r="Y660" s="28"/>
      <c r="Z660" s="28"/>
      <c r="AA660" s="77"/>
      <c r="AB660" s="77"/>
      <c r="AC660" s="28"/>
      <c r="AD660" s="74"/>
      <c r="AE660" s="36"/>
      <c r="AF660" s="28"/>
      <c r="AG660" s="28"/>
      <c r="AH660" s="28"/>
      <c r="AI660" s="28"/>
      <c r="AJ660" s="28"/>
      <c r="AK660" s="28"/>
      <c r="AL660" s="18"/>
      <c r="AM660" s="18"/>
      <c r="AN660" s="18"/>
      <c r="AO660" s="227"/>
      <c r="AP660" s="212"/>
      <c r="AQ660" s="212"/>
      <c r="AR660" s="212"/>
      <c r="AS660" s="84"/>
      <c r="AT660" s="84"/>
      <c r="AU660" s="85"/>
      <c r="AV660" s="94"/>
      <c r="AW660" s="94"/>
      <c r="AX660" s="94"/>
      <c r="AY660" s="94"/>
      <c r="AZ660" s="94"/>
      <c r="BA660" s="94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</row>
    <row r="661" ht="12.75" customHeight="1">
      <c r="A661" s="18"/>
      <c r="B661" s="18"/>
      <c r="C661" s="1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9"/>
      <c r="R661" s="28"/>
      <c r="S661" s="28"/>
      <c r="T661" s="28"/>
      <c r="U661" s="28"/>
      <c r="V661" s="70"/>
      <c r="W661" s="70"/>
      <c r="X661" s="149"/>
      <c r="Y661" s="28"/>
      <c r="Z661" s="28"/>
      <c r="AA661" s="77"/>
      <c r="AB661" s="77"/>
      <c r="AC661" s="28"/>
      <c r="AD661" s="74"/>
      <c r="AE661" s="36"/>
      <c r="AF661" s="28"/>
      <c r="AG661" s="28"/>
      <c r="AH661" s="28"/>
      <c r="AI661" s="28"/>
      <c r="AJ661" s="28"/>
      <c r="AK661" s="28"/>
      <c r="AL661" s="18"/>
      <c r="AM661" s="18"/>
      <c r="AN661" s="18"/>
      <c r="AO661" s="227"/>
      <c r="AP661" s="212"/>
      <c r="AQ661" s="212"/>
      <c r="AR661" s="212"/>
      <c r="AS661" s="84"/>
      <c r="AT661" s="84"/>
      <c r="AU661" s="85"/>
      <c r="AV661" s="94"/>
      <c r="AW661" s="94"/>
      <c r="AX661" s="94"/>
      <c r="AY661" s="94"/>
      <c r="AZ661" s="94"/>
      <c r="BA661" s="94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</row>
    <row r="662" ht="12.75" customHeight="1">
      <c r="A662" s="18"/>
      <c r="B662" s="18"/>
      <c r="C662" s="1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9"/>
      <c r="R662" s="28"/>
      <c r="S662" s="28"/>
      <c r="T662" s="28"/>
      <c r="U662" s="28"/>
      <c r="V662" s="70"/>
      <c r="W662" s="70"/>
      <c r="X662" s="149"/>
      <c r="Y662" s="28"/>
      <c r="Z662" s="28"/>
      <c r="AA662" s="77"/>
      <c r="AB662" s="77"/>
      <c r="AC662" s="28"/>
      <c r="AD662" s="74"/>
      <c r="AE662" s="36"/>
      <c r="AF662" s="28"/>
      <c r="AG662" s="28"/>
      <c r="AH662" s="28"/>
      <c r="AI662" s="28"/>
      <c r="AJ662" s="28"/>
      <c r="AK662" s="28"/>
      <c r="AL662" s="18"/>
      <c r="AM662" s="18"/>
      <c r="AN662" s="18"/>
      <c r="AO662" s="227"/>
      <c r="AP662" s="212"/>
      <c r="AQ662" s="212"/>
      <c r="AR662" s="212"/>
      <c r="AS662" s="84"/>
      <c r="AT662" s="84"/>
      <c r="AU662" s="85"/>
      <c r="AV662" s="94"/>
      <c r="AW662" s="94"/>
      <c r="AX662" s="94"/>
      <c r="AY662" s="94"/>
      <c r="AZ662" s="94"/>
      <c r="BA662" s="94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</row>
    <row r="663" ht="12.75" customHeight="1">
      <c r="A663" s="18"/>
      <c r="B663" s="18"/>
      <c r="C663" s="1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9"/>
      <c r="R663" s="28"/>
      <c r="S663" s="28"/>
      <c r="T663" s="28"/>
      <c r="U663" s="28"/>
      <c r="V663" s="70"/>
      <c r="W663" s="70"/>
      <c r="X663" s="149"/>
      <c r="Y663" s="28"/>
      <c r="Z663" s="28"/>
      <c r="AA663" s="77"/>
      <c r="AB663" s="77"/>
      <c r="AC663" s="28"/>
      <c r="AD663" s="74"/>
      <c r="AE663" s="36"/>
      <c r="AF663" s="28"/>
      <c r="AG663" s="28"/>
      <c r="AH663" s="28"/>
      <c r="AI663" s="28"/>
      <c r="AJ663" s="28"/>
      <c r="AK663" s="28"/>
      <c r="AL663" s="18"/>
      <c r="AM663" s="18"/>
      <c r="AN663" s="18"/>
      <c r="AO663" s="227"/>
      <c r="AP663" s="212"/>
      <c r="AQ663" s="212"/>
      <c r="AR663" s="212"/>
      <c r="AS663" s="84"/>
      <c r="AT663" s="84"/>
      <c r="AU663" s="85"/>
      <c r="AV663" s="94"/>
      <c r="AW663" s="94"/>
      <c r="AX663" s="94"/>
      <c r="AY663" s="94"/>
      <c r="AZ663" s="94"/>
      <c r="BA663" s="94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</row>
    <row r="664" ht="12.75" customHeight="1">
      <c r="A664" s="18"/>
      <c r="B664" s="18"/>
      <c r="C664" s="1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9"/>
      <c r="R664" s="28"/>
      <c r="S664" s="28"/>
      <c r="T664" s="28"/>
      <c r="U664" s="28"/>
      <c r="V664" s="70"/>
      <c r="W664" s="70"/>
      <c r="X664" s="149"/>
      <c r="Y664" s="28"/>
      <c r="Z664" s="28"/>
      <c r="AA664" s="77"/>
      <c r="AB664" s="77"/>
      <c r="AC664" s="28"/>
      <c r="AD664" s="74"/>
      <c r="AE664" s="36"/>
      <c r="AF664" s="28"/>
      <c r="AG664" s="28"/>
      <c r="AH664" s="28"/>
      <c r="AI664" s="28"/>
      <c r="AJ664" s="28"/>
      <c r="AK664" s="28"/>
      <c r="AL664" s="18"/>
      <c r="AM664" s="18"/>
      <c r="AN664" s="18"/>
      <c r="AO664" s="227"/>
      <c r="AP664" s="212"/>
      <c r="AQ664" s="212"/>
      <c r="AR664" s="212"/>
      <c r="AS664" s="84"/>
      <c r="AT664" s="84"/>
      <c r="AU664" s="85"/>
      <c r="AV664" s="94"/>
      <c r="AW664" s="94"/>
      <c r="AX664" s="94"/>
      <c r="AY664" s="94"/>
      <c r="AZ664" s="94"/>
      <c r="BA664" s="94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</row>
    <row r="665" ht="12.75" customHeight="1">
      <c r="A665" s="18"/>
      <c r="B665" s="18"/>
      <c r="C665" s="1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9"/>
      <c r="R665" s="28"/>
      <c r="S665" s="28"/>
      <c r="T665" s="28"/>
      <c r="U665" s="28"/>
      <c r="V665" s="70"/>
      <c r="W665" s="70"/>
      <c r="X665" s="149"/>
      <c r="Y665" s="28"/>
      <c r="Z665" s="28"/>
      <c r="AA665" s="77"/>
      <c r="AB665" s="77"/>
      <c r="AC665" s="28"/>
      <c r="AD665" s="74"/>
      <c r="AE665" s="36"/>
      <c r="AF665" s="28"/>
      <c r="AG665" s="28"/>
      <c r="AH665" s="28"/>
      <c r="AI665" s="28"/>
      <c r="AJ665" s="28"/>
      <c r="AK665" s="28"/>
      <c r="AL665" s="18"/>
      <c r="AM665" s="18"/>
      <c r="AN665" s="18"/>
      <c r="AO665" s="227"/>
      <c r="AP665" s="212"/>
      <c r="AQ665" s="212"/>
      <c r="AR665" s="212"/>
      <c r="AS665" s="84"/>
      <c r="AT665" s="84"/>
      <c r="AU665" s="85"/>
      <c r="AV665" s="94"/>
      <c r="AW665" s="94"/>
      <c r="AX665" s="94"/>
      <c r="AY665" s="94"/>
      <c r="AZ665" s="94"/>
      <c r="BA665" s="94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</row>
    <row r="666" ht="12.75" customHeight="1">
      <c r="A666" s="18"/>
      <c r="B666" s="18"/>
      <c r="C666" s="1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9"/>
      <c r="R666" s="28"/>
      <c r="S666" s="28"/>
      <c r="T666" s="28"/>
      <c r="U666" s="28"/>
      <c r="V666" s="70"/>
      <c r="W666" s="70"/>
      <c r="X666" s="149"/>
      <c r="Y666" s="28"/>
      <c r="Z666" s="28"/>
      <c r="AA666" s="77"/>
      <c r="AB666" s="77"/>
      <c r="AC666" s="28"/>
      <c r="AD666" s="74"/>
      <c r="AE666" s="36"/>
      <c r="AF666" s="28"/>
      <c r="AG666" s="28"/>
      <c r="AH666" s="28"/>
      <c r="AI666" s="28"/>
      <c r="AJ666" s="28"/>
      <c r="AK666" s="28"/>
      <c r="AL666" s="18"/>
      <c r="AM666" s="18"/>
      <c r="AN666" s="18"/>
      <c r="AO666" s="227"/>
      <c r="AP666" s="212"/>
      <c r="AQ666" s="212"/>
      <c r="AR666" s="212"/>
      <c r="AS666" s="84"/>
      <c r="AT666" s="84"/>
      <c r="AU666" s="85"/>
      <c r="AV666" s="94"/>
      <c r="AW666" s="94"/>
      <c r="AX666" s="94"/>
      <c r="AY666" s="94"/>
      <c r="AZ666" s="94"/>
      <c r="BA666" s="94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</row>
    <row r="667" ht="12.75" customHeight="1">
      <c r="A667" s="18"/>
      <c r="B667" s="18"/>
      <c r="C667" s="1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9"/>
      <c r="R667" s="28"/>
      <c r="S667" s="28"/>
      <c r="T667" s="28"/>
      <c r="U667" s="28"/>
      <c r="V667" s="70"/>
      <c r="W667" s="70"/>
      <c r="X667" s="149"/>
      <c r="Y667" s="28"/>
      <c r="Z667" s="28"/>
      <c r="AA667" s="77"/>
      <c r="AB667" s="77"/>
      <c r="AC667" s="28"/>
      <c r="AD667" s="74"/>
      <c r="AE667" s="36"/>
      <c r="AF667" s="28"/>
      <c r="AG667" s="28"/>
      <c r="AH667" s="28"/>
      <c r="AI667" s="28"/>
      <c r="AJ667" s="28"/>
      <c r="AK667" s="28"/>
      <c r="AL667" s="18"/>
      <c r="AM667" s="18"/>
      <c r="AN667" s="18"/>
      <c r="AO667" s="227"/>
      <c r="AP667" s="212"/>
      <c r="AQ667" s="212"/>
      <c r="AR667" s="212"/>
      <c r="AS667" s="84"/>
      <c r="AT667" s="84"/>
      <c r="AU667" s="85"/>
      <c r="AV667" s="94"/>
      <c r="AW667" s="94"/>
      <c r="AX667" s="94"/>
      <c r="AY667" s="94"/>
      <c r="AZ667" s="94"/>
      <c r="BA667" s="94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</row>
    <row r="668" ht="12.75" customHeight="1">
      <c r="A668" s="18"/>
      <c r="B668" s="18"/>
      <c r="C668" s="1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9"/>
      <c r="R668" s="28"/>
      <c r="S668" s="28"/>
      <c r="T668" s="28"/>
      <c r="U668" s="28"/>
      <c r="V668" s="70"/>
      <c r="W668" s="70"/>
      <c r="X668" s="149"/>
      <c r="Y668" s="28"/>
      <c r="Z668" s="28"/>
      <c r="AA668" s="77"/>
      <c r="AB668" s="77"/>
      <c r="AC668" s="28"/>
      <c r="AD668" s="74"/>
      <c r="AE668" s="36"/>
      <c r="AF668" s="28"/>
      <c r="AG668" s="28"/>
      <c r="AH668" s="28"/>
      <c r="AI668" s="28"/>
      <c r="AJ668" s="28"/>
      <c r="AK668" s="28"/>
      <c r="AL668" s="18"/>
      <c r="AM668" s="18"/>
      <c r="AN668" s="18"/>
      <c r="AO668" s="227"/>
      <c r="AP668" s="212"/>
      <c r="AQ668" s="212"/>
      <c r="AR668" s="212"/>
      <c r="AS668" s="84"/>
      <c r="AT668" s="84"/>
      <c r="AU668" s="85"/>
      <c r="AV668" s="94"/>
      <c r="AW668" s="94"/>
      <c r="AX668" s="94"/>
      <c r="AY668" s="94"/>
      <c r="AZ668" s="94"/>
      <c r="BA668" s="94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</row>
    <row r="669" ht="12.75" customHeight="1">
      <c r="A669" s="18"/>
      <c r="B669" s="18"/>
      <c r="C669" s="1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9"/>
      <c r="R669" s="28"/>
      <c r="S669" s="28"/>
      <c r="T669" s="28"/>
      <c r="U669" s="28"/>
      <c r="V669" s="70"/>
      <c r="W669" s="70"/>
      <c r="X669" s="149"/>
      <c r="Y669" s="28"/>
      <c r="Z669" s="28"/>
      <c r="AA669" s="77"/>
      <c r="AB669" s="77"/>
      <c r="AC669" s="28"/>
      <c r="AD669" s="74"/>
      <c r="AE669" s="36"/>
      <c r="AF669" s="28"/>
      <c r="AG669" s="28"/>
      <c r="AH669" s="28"/>
      <c r="AI669" s="28"/>
      <c r="AJ669" s="28"/>
      <c r="AK669" s="28"/>
      <c r="AL669" s="18"/>
      <c r="AM669" s="18"/>
      <c r="AN669" s="18"/>
      <c r="AO669" s="227"/>
      <c r="AP669" s="212"/>
      <c r="AQ669" s="212"/>
      <c r="AR669" s="212"/>
      <c r="AS669" s="84"/>
      <c r="AT669" s="84"/>
      <c r="AU669" s="85"/>
      <c r="AV669" s="94"/>
      <c r="AW669" s="94"/>
      <c r="AX669" s="94"/>
      <c r="AY669" s="94"/>
      <c r="AZ669" s="94"/>
      <c r="BA669" s="94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</row>
    <row r="670" ht="12.75" customHeight="1">
      <c r="A670" s="18"/>
      <c r="B670" s="18"/>
      <c r="C670" s="1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9"/>
      <c r="R670" s="28"/>
      <c r="S670" s="28"/>
      <c r="T670" s="28"/>
      <c r="U670" s="28"/>
      <c r="V670" s="70"/>
      <c r="W670" s="70"/>
      <c r="X670" s="149"/>
      <c r="Y670" s="28"/>
      <c r="Z670" s="28"/>
      <c r="AA670" s="77"/>
      <c r="AB670" s="77"/>
      <c r="AC670" s="28"/>
      <c r="AD670" s="74"/>
      <c r="AE670" s="36"/>
      <c r="AF670" s="28"/>
      <c r="AG670" s="28"/>
      <c r="AH670" s="28"/>
      <c r="AI670" s="28"/>
      <c r="AJ670" s="28"/>
      <c r="AK670" s="28"/>
      <c r="AL670" s="18"/>
      <c r="AM670" s="18"/>
      <c r="AN670" s="18"/>
      <c r="AO670" s="227"/>
      <c r="AP670" s="212"/>
      <c r="AQ670" s="212"/>
      <c r="AR670" s="212"/>
      <c r="AS670" s="84"/>
      <c r="AT670" s="84"/>
      <c r="AU670" s="85"/>
      <c r="AV670" s="94"/>
      <c r="AW670" s="94"/>
      <c r="AX670" s="94"/>
      <c r="AY670" s="94"/>
      <c r="AZ670" s="94"/>
      <c r="BA670" s="94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</row>
    <row r="671" ht="12.75" customHeight="1">
      <c r="A671" s="18"/>
      <c r="B671" s="18"/>
      <c r="C671" s="1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9"/>
      <c r="R671" s="28"/>
      <c r="S671" s="28"/>
      <c r="T671" s="28"/>
      <c r="U671" s="28"/>
      <c r="V671" s="70"/>
      <c r="W671" s="70"/>
      <c r="X671" s="149"/>
      <c r="Y671" s="28"/>
      <c r="Z671" s="28"/>
      <c r="AA671" s="77"/>
      <c r="AB671" s="77"/>
      <c r="AC671" s="28"/>
      <c r="AD671" s="74"/>
      <c r="AE671" s="36"/>
      <c r="AF671" s="28"/>
      <c r="AG671" s="28"/>
      <c r="AH671" s="28"/>
      <c r="AI671" s="28"/>
      <c r="AJ671" s="28"/>
      <c r="AK671" s="28"/>
      <c r="AL671" s="18"/>
      <c r="AM671" s="18"/>
      <c r="AN671" s="18"/>
      <c r="AO671" s="227"/>
      <c r="AP671" s="212"/>
      <c r="AQ671" s="212"/>
      <c r="AR671" s="212"/>
      <c r="AS671" s="84"/>
      <c r="AT671" s="84"/>
      <c r="AU671" s="85"/>
      <c r="AV671" s="94"/>
      <c r="AW671" s="94"/>
      <c r="AX671" s="94"/>
      <c r="AY671" s="94"/>
      <c r="AZ671" s="94"/>
      <c r="BA671" s="94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</row>
    <row r="672" ht="12.75" customHeight="1">
      <c r="A672" s="18"/>
      <c r="B672" s="18"/>
      <c r="C672" s="1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9"/>
      <c r="R672" s="28"/>
      <c r="S672" s="28"/>
      <c r="T672" s="28"/>
      <c r="U672" s="28"/>
      <c r="V672" s="70"/>
      <c r="W672" s="70"/>
      <c r="X672" s="149"/>
      <c r="Y672" s="28"/>
      <c r="Z672" s="28"/>
      <c r="AA672" s="77"/>
      <c r="AB672" s="77"/>
      <c r="AC672" s="28"/>
      <c r="AD672" s="74"/>
      <c r="AE672" s="36"/>
      <c r="AF672" s="28"/>
      <c r="AG672" s="28"/>
      <c r="AH672" s="28"/>
      <c r="AI672" s="28"/>
      <c r="AJ672" s="28"/>
      <c r="AK672" s="28"/>
      <c r="AL672" s="18"/>
      <c r="AM672" s="18"/>
      <c r="AN672" s="18"/>
      <c r="AO672" s="227"/>
      <c r="AP672" s="212"/>
      <c r="AQ672" s="212"/>
      <c r="AR672" s="212"/>
      <c r="AS672" s="84"/>
      <c r="AT672" s="84"/>
      <c r="AU672" s="85"/>
      <c r="AV672" s="94"/>
      <c r="AW672" s="94"/>
      <c r="AX672" s="94"/>
      <c r="AY672" s="94"/>
      <c r="AZ672" s="94"/>
      <c r="BA672" s="94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</row>
    <row r="673" ht="12.75" customHeight="1">
      <c r="A673" s="18"/>
      <c r="B673" s="18"/>
      <c r="C673" s="1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9"/>
      <c r="R673" s="28"/>
      <c r="S673" s="28"/>
      <c r="T673" s="28"/>
      <c r="U673" s="28"/>
      <c r="V673" s="70"/>
      <c r="W673" s="70"/>
      <c r="X673" s="149"/>
      <c r="Y673" s="28"/>
      <c r="Z673" s="28"/>
      <c r="AA673" s="77"/>
      <c r="AB673" s="77"/>
      <c r="AC673" s="28"/>
      <c r="AD673" s="74"/>
      <c r="AE673" s="36"/>
      <c r="AF673" s="28"/>
      <c r="AG673" s="28"/>
      <c r="AH673" s="28"/>
      <c r="AI673" s="28"/>
      <c r="AJ673" s="28"/>
      <c r="AK673" s="28"/>
      <c r="AL673" s="18"/>
      <c r="AM673" s="18"/>
      <c r="AN673" s="18"/>
      <c r="AO673" s="227"/>
      <c r="AP673" s="212"/>
      <c r="AQ673" s="212"/>
      <c r="AR673" s="212"/>
      <c r="AS673" s="84"/>
      <c r="AT673" s="84"/>
      <c r="AU673" s="85"/>
      <c r="AV673" s="94"/>
      <c r="AW673" s="94"/>
      <c r="AX673" s="94"/>
      <c r="AY673" s="94"/>
      <c r="AZ673" s="94"/>
      <c r="BA673" s="94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</row>
    <row r="674" ht="12.75" customHeight="1">
      <c r="A674" s="18"/>
      <c r="B674" s="18"/>
      <c r="C674" s="1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9"/>
      <c r="R674" s="28"/>
      <c r="S674" s="28"/>
      <c r="T674" s="28"/>
      <c r="U674" s="28"/>
      <c r="V674" s="70"/>
      <c r="W674" s="70"/>
      <c r="X674" s="149"/>
      <c r="Y674" s="28"/>
      <c r="Z674" s="28"/>
      <c r="AA674" s="77"/>
      <c r="AB674" s="77"/>
      <c r="AC674" s="28"/>
      <c r="AD674" s="74"/>
      <c r="AE674" s="36"/>
      <c r="AF674" s="28"/>
      <c r="AG674" s="28"/>
      <c r="AH674" s="28"/>
      <c r="AI674" s="28"/>
      <c r="AJ674" s="28"/>
      <c r="AK674" s="28"/>
      <c r="AL674" s="18"/>
      <c r="AM674" s="18"/>
      <c r="AN674" s="18"/>
      <c r="AO674" s="227"/>
      <c r="AP674" s="212"/>
      <c r="AQ674" s="212"/>
      <c r="AR674" s="212"/>
      <c r="AS674" s="84"/>
      <c r="AT674" s="84"/>
      <c r="AU674" s="85"/>
      <c r="AV674" s="94"/>
      <c r="AW674" s="94"/>
      <c r="AX674" s="94"/>
      <c r="AY674" s="94"/>
      <c r="AZ674" s="94"/>
      <c r="BA674" s="94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</row>
    <row r="675" ht="12.75" customHeight="1">
      <c r="A675" s="18"/>
      <c r="B675" s="18"/>
      <c r="C675" s="1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9"/>
      <c r="R675" s="28"/>
      <c r="S675" s="28"/>
      <c r="T675" s="28"/>
      <c r="U675" s="28"/>
      <c r="V675" s="70"/>
      <c r="W675" s="70"/>
      <c r="X675" s="149"/>
      <c r="Y675" s="28"/>
      <c r="Z675" s="28"/>
      <c r="AA675" s="77"/>
      <c r="AB675" s="77"/>
      <c r="AC675" s="28"/>
      <c r="AD675" s="74"/>
      <c r="AE675" s="36"/>
      <c r="AF675" s="28"/>
      <c r="AG675" s="28"/>
      <c r="AH675" s="28"/>
      <c r="AI675" s="28"/>
      <c r="AJ675" s="28"/>
      <c r="AK675" s="28"/>
      <c r="AL675" s="18"/>
      <c r="AM675" s="18"/>
      <c r="AN675" s="18"/>
      <c r="AO675" s="227"/>
      <c r="AP675" s="212"/>
      <c r="AQ675" s="212"/>
      <c r="AR675" s="212"/>
      <c r="AS675" s="84"/>
      <c r="AT675" s="84"/>
      <c r="AU675" s="85"/>
      <c r="AV675" s="94"/>
      <c r="AW675" s="94"/>
      <c r="AX675" s="94"/>
      <c r="AY675" s="94"/>
      <c r="AZ675" s="94"/>
      <c r="BA675" s="94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</row>
    <row r="676" ht="12.75" customHeight="1">
      <c r="A676" s="18"/>
      <c r="B676" s="18"/>
      <c r="C676" s="1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9"/>
      <c r="R676" s="28"/>
      <c r="S676" s="28"/>
      <c r="T676" s="28"/>
      <c r="U676" s="28"/>
      <c r="V676" s="70"/>
      <c r="W676" s="70"/>
      <c r="X676" s="149"/>
      <c r="Y676" s="28"/>
      <c r="Z676" s="28"/>
      <c r="AA676" s="77"/>
      <c r="AB676" s="77"/>
      <c r="AC676" s="28"/>
      <c r="AD676" s="74"/>
      <c r="AE676" s="36"/>
      <c r="AF676" s="28"/>
      <c r="AG676" s="28"/>
      <c r="AH676" s="28"/>
      <c r="AI676" s="28"/>
      <c r="AJ676" s="28"/>
      <c r="AK676" s="28"/>
      <c r="AL676" s="18"/>
      <c r="AM676" s="18"/>
      <c r="AN676" s="18"/>
      <c r="AO676" s="227"/>
      <c r="AP676" s="212"/>
      <c r="AQ676" s="212"/>
      <c r="AR676" s="212"/>
      <c r="AS676" s="84"/>
      <c r="AT676" s="84"/>
      <c r="AU676" s="85"/>
      <c r="AV676" s="94"/>
      <c r="AW676" s="94"/>
      <c r="AX676" s="94"/>
      <c r="AY676" s="94"/>
      <c r="AZ676" s="94"/>
      <c r="BA676" s="94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</row>
    <row r="677" ht="12.75" customHeight="1">
      <c r="A677" s="18"/>
      <c r="B677" s="18"/>
      <c r="C677" s="1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9"/>
      <c r="R677" s="28"/>
      <c r="S677" s="28"/>
      <c r="T677" s="28"/>
      <c r="U677" s="28"/>
      <c r="V677" s="70"/>
      <c r="W677" s="70"/>
      <c r="X677" s="149"/>
      <c r="Y677" s="28"/>
      <c r="Z677" s="28"/>
      <c r="AA677" s="77"/>
      <c r="AB677" s="77"/>
      <c r="AC677" s="28"/>
      <c r="AD677" s="74"/>
      <c r="AE677" s="36"/>
      <c r="AF677" s="28"/>
      <c r="AG677" s="28"/>
      <c r="AH677" s="28"/>
      <c r="AI677" s="28"/>
      <c r="AJ677" s="28"/>
      <c r="AK677" s="28"/>
      <c r="AL677" s="18"/>
      <c r="AM677" s="18"/>
      <c r="AN677" s="18"/>
      <c r="AO677" s="227"/>
      <c r="AP677" s="212"/>
      <c r="AQ677" s="212"/>
      <c r="AR677" s="212"/>
      <c r="AS677" s="84"/>
      <c r="AT677" s="84"/>
      <c r="AU677" s="85"/>
      <c r="AV677" s="94"/>
      <c r="AW677" s="94"/>
      <c r="AX677" s="94"/>
      <c r="AY677" s="94"/>
      <c r="AZ677" s="94"/>
      <c r="BA677" s="94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</row>
    <row r="678" ht="12.75" customHeight="1">
      <c r="A678" s="18"/>
      <c r="B678" s="18"/>
      <c r="C678" s="1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9"/>
      <c r="R678" s="28"/>
      <c r="S678" s="28"/>
      <c r="T678" s="28"/>
      <c r="U678" s="28"/>
      <c r="V678" s="70"/>
      <c r="W678" s="70"/>
      <c r="X678" s="149"/>
      <c r="Y678" s="28"/>
      <c r="Z678" s="28"/>
      <c r="AA678" s="77"/>
      <c r="AB678" s="77"/>
      <c r="AC678" s="28"/>
      <c r="AD678" s="74"/>
      <c r="AE678" s="36"/>
      <c r="AF678" s="28"/>
      <c r="AG678" s="28"/>
      <c r="AH678" s="28"/>
      <c r="AI678" s="28"/>
      <c r="AJ678" s="28"/>
      <c r="AK678" s="28"/>
      <c r="AL678" s="18"/>
      <c r="AM678" s="18"/>
      <c r="AN678" s="18"/>
      <c r="AO678" s="227"/>
      <c r="AP678" s="212"/>
      <c r="AQ678" s="212"/>
      <c r="AR678" s="212"/>
      <c r="AS678" s="84"/>
      <c r="AT678" s="84"/>
      <c r="AU678" s="85"/>
      <c r="AV678" s="94"/>
      <c r="AW678" s="94"/>
      <c r="AX678" s="94"/>
      <c r="AY678" s="94"/>
      <c r="AZ678" s="94"/>
      <c r="BA678" s="94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</row>
    <row r="679" ht="12.75" customHeight="1">
      <c r="A679" s="18"/>
      <c r="B679" s="18"/>
      <c r="C679" s="1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9"/>
      <c r="R679" s="28"/>
      <c r="S679" s="28"/>
      <c r="T679" s="28"/>
      <c r="U679" s="28"/>
      <c r="V679" s="70"/>
      <c r="W679" s="70"/>
      <c r="X679" s="149"/>
      <c r="Y679" s="28"/>
      <c r="Z679" s="28"/>
      <c r="AA679" s="77"/>
      <c r="AB679" s="77"/>
      <c r="AC679" s="28"/>
      <c r="AD679" s="74"/>
      <c r="AE679" s="36"/>
      <c r="AF679" s="28"/>
      <c r="AG679" s="28"/>
      <c r="AH679" s="28"/>
      <c r="AI679" s="28"/>
      <c r="AJ679" s="28"/>
      <c r="AK679" s="28"/>
      <c r="AL679" s="18"/>
      <c r="AM679" s="18"/>
      <c r="AN679" s="18"/>
      <c r="AO679" s="227"/>
      <c r="AP679" s="212"/>
      <c r="AQ679" s="212"/>
      <c r="AR679" s="212"/>
      <c r="AS679" s="84"/>
      <c r="AT679" s="84"/>
      <c r="AU679" s="85"/>
      <c r="AV679" s="94"/>
      <c r="AW679" s="94"/>
      <c r="AX679" s="94"/>
      <c r="AY679" s="94"/>
      <c r="AZ679" s="94"/>
      <c r="BA679" s="94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</row>
    <row r="680" ht="12.75" customHeight="1">
      <c r="A680" s="18"/>
      <c r="B680" s="18"/>
      <c r="C680" s="1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9"/>
      <c r="R680" s="28"/>
      <c r="S680" s="28"/>
      <c r="T680" s="28"/>
      <c r="U680" s="28"/>
      <c r="V680" s="70"/>
      <c r="W680" s="70"/>
      <c r="X680" s="149"/>
      <c r="Y680" s="28"/>
      <c r="Z680" s="28"/>
      <c r="AA680" s="77"/>
      <c r="AB680" s="77"/>
      <c r="AC680" s="28"/>
      <c r="AD680" s="74"/>
      <c r="AE680" s="36"/>
      <c r="AF680" s="28"/>
      <c r="AG680" s="28"/>
      <c r="AH680" s="28"/>
      <c r="AI680" s="28"/>
      <c r="AJ680" s="28"/>
      <c r="AK680" s="28"/>
      <c r="AL680" s="18"/>
      <c r="AM680" s="18"/>
      <c r="AN680" s="18"/>
      <c r="AO680" s="227"/>
      <c r="AP680" s="212"/>
      <c r="AQ680" s="212"/>
      <c r="AR680" s="212"/>
      <c r="AS680" s="84"/>
      <c r="AT680" s="84"/>
      <c r="AU680" s="85"/>
      <c r="AV680" s="94"/>
      <c r="AW680" s="94"/>
      <c r="AX680" s="94"/>
      <c r="AY680" s="94"/>
      <c r="AZ680" s="94"/>
      <c r="BA680" s="94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</row>
    <row r="681" ht="12.75" customHeight="1">
      <c r="A681" s="18"/>
      <c r="B681" s="18"/>
      <c r="C681" s="1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9"/>
      <c r="R681" s="28"/>
      <c r="S681" s="28"/>
      <c r="T681" s="28"/>
      <c r="U681" s="28"/>
      <c r="V681" s="70"/>
      <c r="W681" s="70"/>
      <c r="X681" s="149"/>
      <c r="Y681" s="28"/>
      <c r="Z681" s="28"/>
      <c r="AA681" s="77"/>
      <c r="AB681" s="77"/>
      <c r="AC681" s="28"/>
      <c r="AD681" s="74"/>
      <c r="AE681" s="36"/>
      <c r="AF681" s="28"/>
      <c r="AG681" s="28"/>
      <c r="AH681" s="28"/>
      <c r="AI681" s="28"/>
      <c r="AJ681" s="28"/>
      <c r="AK681" s="28"/>
      <c r="AL681" s="18"/>
      <c r="AM681" s="18"/>
      <c r="AN681" s="18"/>
      <c r="AO681" s="227"/>
      <c r="AP681" s="212"/>
      <c r="AQ681" s="212"/>
      <c r="AR681" s="212"/>
      <c r="AS681" s="84"/>
      <c r="AT681" s="84"/>
      <c r="AU681" s="85"/>
      <c r="AV681" s="94"/>
      <c r="AW681" s="94"/>
      <c r="AX681" s="94"/>
      <c r="AY681" s="94"/>
      <c r="AZ681" s="94"/>
      <c r="BA681" s="94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</row>
    <row r="682" ht="12.75" customHeight="1">
      <c r="A682" s="18"/>
      <c r="B682" s="18"/>
      <c r="C682" s="1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9"/>
      <c r="R682" s="28"/>
      <c r="S682" s="28"/>
      <c r="T682" s="28"/>
      <c r="U682" s="28"/>
      <c r="V682" s="70"/>
      <c r="W682" s="70"/>
      <c r="X682" s="149"/>
      <c r="Y682" s="28"/>
      <c r="Z682" s="28"/>
      <c r="AA682" s="77"/>
      <c r="AB682" s="77"/>
      <c r="AC682" s="28"/>
      <c r="AD682" s="74"/>
      <c r="AE682" s="36"/>
      <c r="AF682" s="28"/>
      <c r="AG682" s="28"/>
      <c r="AH682" s="28"/>
      <c r="AI682" s="28"/>
      <c r="AJ682" s="28"/>
      <c r="AK682" s="28"/>
      <c r="AL682" s="18"/>
      <c r="AM682" s="18"/>
      <c r="AN682" s="18"/>
      <c r="AO682" s="227"/>
      <c r="AP682" s="212"/>
      <c r="AQ682" s="212"/>
      <c r="AR682" s="212"/>
      <c r="AS682" s="84"/>
      <c r="AT682" s="84"/>
      <c r="AU682" s="85"/>
      <c r="AV682" s="94"/>
      <c r="AW682" s="94"/>
      <c r="AX682" s="94"/>
      <c r="AY682" s="94"/>
      <c r="AZ682" s="94"/>
      <c r="BA682" s="94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</row>
    <row r="683" ht="12.75" customHeight="1">
      <c r="A683" s="18"/>
      <c r="B683" s="18"/>
      <c r="C683" s="1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9"/>
      <c r="R683" s="28"/>
      <c r="S683" s="28"/>
      <c r="T683" s="28"/>
      <c r="U683" s="28"/>
      <c r="V683" s="70"/>
      <c r="W683" s="70"/>
      <c r="X683" s="149"/>
      <c r="Y683" s="28"/>
      <c r="Z683" s="28"/>
      <c r="AA683" s="77"/>
      <c r="AB683" s="77"/>
      <c r="AC683" s="28"/>
      <c r="AD683" s="74"/>
      <c r="AE683" s="36"/>
      <c r="AF683" s="28"/>
      <c r="AG683" s="28"/>
      <c r="AH683" s="28"/>
      <c r="AI683" s="28"/>
      <c r="AJ683" s="28"/>
      <c r="AK683" s="28"/>
      <c r="AL683" s="18"/>
      <c r="AM683" s="18"/>
      <c r="AN683" s="18"/>
      <c r="AO683" s="227"/>
      <c r="AP683" s="212"/>
      <c r="AQ683" s="212"/>
      <c r="AR683" s="212"/>
      <c r="AS683" s="84"/>
      <c r="AT683" s="84"/>
      <c r="AU683" s="85"/>
      <c r="AV683" s="94"/>
      <c r="AW683" s="94"/>
      <c r="AX683" s="94"/>
      <c r="AY683" s="94"/>
      <c r="AZ683" s="94"/>
      <c r="BA683" s="94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</row>
    <row r="684" ht="12.75" customHeight="1">
      <c r="A684" s="18"/>
      <c r="B684" s="18"/>
      <c r="C684" s="1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9"/>
      <c r="R684" s="28"/>
      <c r="S684" s="28"/>
      <c r="T684" s="28"/>
      <c r="U684" s="28"/>
      <c r="V684" s="70"/>
      <c r="W684" s="70"/>
      <c r="X684" s="149"/>
      <c r="Y684" s="28"/>
      <c r="Z684" s="28"/>
      <c r="AA684" s="77"/>
      <c r="AB684" s="77"/>
      <c r="AC684" s="28"/>
      <c r="AD684" s="74"/>
      <c r="AE684" s="36"/>
      <c r="AF684" s="28"/>
      <c r="AG684" s="28"/>
      <c r="AH684" s="28"/>
      <c r="AI684" s="28"/>
      <c r="AJ684" s="28"/>
      <c r="AK684" s="28"/>
      <c r="AL684" s="18"/>
      <c r="AM684" s="18"/>
      <c r="AN684" s="18"/>
      <c r="AO684" s="227"/>
      <c r="AP684" s="212"/>
      <c r="AQ684" s="212"/>
      <c r="AR684" s="212"/>
      <c r="AS684" s="84"/>
      <c r="AT684" s="84"/>
      <c r="AU684" s="85"/>
      <c r="AV684" s="94"/>
      <c r="AW684" s="94"/>
      <c r="AX684" s="94"/>
      <c r="AY684" s="94"/>
      <c r="AZ684" s="94"/>
      <c r="BA684" s="94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</row>
    <row r="685" ht="12.75" customHeight="1">
      <c r="A685" s="18"/>
      <c r="B685" s="18"/>
      <c r="C685" s="1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9"/>
      <c r="R685" s="28"/>
      <c r="S685" s="28"/>
      <c r="T685" s="28"/>
      <c r="U685" s="28"/>
      <c r="V685" s="70"/>
      <c r="W685" s="70"/>
      <c r="X685" s="149"/>
      <c r="Y685" s="28"/>
      <c r="Z685" s="28"/>
      <c r="AA685" s="77"/>
      <c r="AB685" s="77"/>
      <c r="AC685" s="28"/>
      <c r="AD685" s="74"/>
      <c r="AE685" s="36"/>
      <c r="AF685" s="28"/>
      <c r="AG685" s="28"/>
      <c r="AH685" s="28"/>
      <c r="AI685" s="28"/>
      <c r="AJ685" s="28"/>
      <c r="AK685" s="28"/>
      <c r="AL685" s="18"/>
      <c r="AM685" s="18"/>
      <c r="AN685" s="18"/>
      <c r="AO685" s="227"/>
      <c r="AP685" s="212"/>
      <c r="AQ685" s="212"/>
      <c r="AR685" s="212"/>
      <c r="AS685" s="84"/>
      <c r="AT685" s="84"/>
      <c r="AU685" s="85"/>
      <c r="AV685" s="94"/>
      <c r="AW685" s="94"/>
      <c r="AX685" s="94"/>
      <c r="AY685" s="94"/>
      <c r="AZ685" s="94"/>
      <c r="BA685" s="94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</row>
    <row r="686" ht="12.75" customHeight="1">
      <c r="A686" s="18"/>
      <c r="B686" s="18"/>
      <c r="C686" s="1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9"/>
      <c r="R686" s="28"/>
      <c r="S686" s="28"/>
      <c r="T686" s="28"/>
      <c r="U686" s="28"/>
      <c r="V686" s="70"/>
      <c r="W686" s="70"/>
      <c r="X686" s="149"/>
      <c r="Y686" s="28"/>
      <c r="Z686" s="28"/>
      <c r="AA686" s="77"/>
      <c r="AB686" s="77"/>
      <c r="AC686" s="28"/>
      <c r="AD686" s="74"/>
      <c r="AE686" s="36"/>
      <c r="AF686" s="28"/>
      <c r="AG686" s="28"/>
      <c r="AH686" s="28"/>
      <c r="AI686" s="28"/>
      <c r="AJ686" s="28"/>
      <c r="AK686" s="28"/>
      <c r="AL686" s="18"/>
      <c r="AM686" s="18"/>
      <c r="AN686" s="18"/>
      <c r="AO686" s="227"/>
      <c r="AP686" s="212"/>
      <c r="AQ686" s="212"/>
      <c r="AR686" s="212"/>
      <c r="AS686" s="84"/>
      <c r="AT686" s="84"/>
      <c r="AU686" s="85"/>
      <c r="AV686" s="94"/>
      <c r="AW686" s="94"/>
      <c r="AX686" s="94"/>
      <c r="AY686" s="94"/>
      <c r="AZ686" s="94"/>
      <c r="BA686" s="94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</row>
    <row r="687" ht="12.75" customHeight="1">
      <c r="A687" s="18"/>
      <c r="B687" s="18"/>
      <c r="C687" s="1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9"/>
      <c r="R687" s="28"/>
      <c r="S687" s="28"/>
      <c r="T687" s="28"/>
      <c r="U687" s="28"/>
      <c r="V687" s="70"/>
      <c r="W687" s="70"/>
      <c r="X687" s="149"/>
      <c r="Y687" s="28"/>
      <c r="Z687" s="28"/>
      <c r="AA687" s="77"/>
      <c r="AB687" s="77"/>
      <c r="AC687" s="28"/>
      <c r="AD687" s="74"/>
      <c r="AE687" s="36"/>
      <c r="AF687" s="28"/>
      <c r="AG687" s="28"/>
      <c r="AH687" s="28"/>
      <c r="AI687" s="28"/>
      <c r="AJ687" s="28"/>
      <c r="AK687" s="28"/>
      <c r="AL687" s="18"/>
      <c r="AM687" s="18"/>
      <c r="AN687" s="18"/>
      <c r="AO687" s="227"/>
      <c r="AP687" s="212"/>
      <c r="AQ687" s="212"/>
      <c r="AR687" s="212"/>
      <c r="AS687" s="84"/>
      <c r="AT687" s="84"/>
      <c r="AU687" s="85"/>
      <c r="AV687" s="94"/>
      <c r="AW687" s="94"/>
      <c r="AX687" s="94"/>
      <c r="AY687" s="94"/>
      <c r="AZ687" s="94"/>
      <c r="BA687" s="94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</row>
    <row r="688" ht="12.75" customHeight="1">
      <c r="A688" s="18"/>
      <c r="B688" s="18"/>
      <c r="C688" s="1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9"/>
      <c r="R688" s="28"/>
      <c r="S688" s="28"/>
      <c r="T688" s="28"/>
      <c r="U688" s="28"/>
      <c r="V688" s="70"/>
      <c r="W688" s="70"/>
      <c r="X688" s="149"/>
      <c r="Y688" s="28"/>
      <c r="Z688" s="28"/>
      <c r="AA688" s="77"/>
      <c r="AB688" s="77"/>
      <c r="AC688" s="28"/>
      <c r="AD688" s="74"/>
      <c r="AE688" s="36"/>
      <c r="AF688" s="28"/>
      <c r="AG688" s="28"/>
      <c r="AH688" s="28"/>
      <c r="AI688" s="28"/>
      <c r="AJ688" s="28"/>
      <c r="AK688" s="28"/>
      <c r="AL688" s="18"/>
      <c r="AM688" s="18"/>
      <c r="AN688" s="18"/>
      <c r="AO688" s="227"/>
      <c r="AP688" s="212"/>
      <c r="AQ688" s="212"/>
      <c r="AR688" s="212"/>
      <c r="AS688" s="84"/>
      <c r="AT688" s="84"/>
      <c r="AU688" s="85"/>
      <c r="AV688" s="94"/>
      <c r="AW688" s="94"/>
      <c r="AX688" s="94"/>
      <c r="AY688" s="94"/>
      <c r="AZ688" s="94"/>
      <c r="BA688" s="94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</row>
    <row r="689" ht="12.75" customHeight="1">
      <c r="A689" s="18"/>
      <c r="B689" s="18"/>
      <c r="C689" s="1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9"/>
      <c r="R689" s="28"/>
      <c r="S689" s="28"/>
      <c r="T689" s="28"/>
      <c r="U689" s="28"/>
      <c r="V689" s="70"/>
      <c r="W689" s="70"/>
      <c r="X689" s="149"/>
      <c r="Y689" s="28"/>
      <c r="Z689" s="28"/>
      <c r="AA689" s="77"/>
      <c r="AB689" s="77"/>
      <c r="AC689" s="28"/>
      <c r="AD689" s="74"/>
      <c r="AE689" s="36"/>
      <c r="AF689" s="28"/>
      <c r="AG689" s="28"/>
      <c r="AH689" s="28"/>
      <c r="AI689" s="28"/>
      <c r="AJ689" s="28"/>
      <c r="AK689" s="28"/>
      <c r="AL689" s="18"/>
      <c r="AM689" s="18"/>
      <c r="AN689" s="18"/>
      <c r="AO689" s="227"/>
      <c r="AP689" s="212"/>
      <c r="AQ689" s="212"/>
      <c r="AR689" s="212"/>
      <c r="AS689" s="84"/>
      <c r="AT689" s="84"/>
      <c r="AU689" s="85"/>
      <c r="AV689" s="94"/>
      <c r="AW689" s="94"/>
      <c r="AX689" s="94"/>
      <c r="AY689" s="94"/>
      <c r="AZ689" s="94"/>
      <c r="BA689" s="94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</row>
    <row r="690" ht="12.75" customHeight="1">
      <c r="A690" s="18"/>
      <c r="B690" s="18"/>
      <c r="C690" s="1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9"/>
      <c r="R690" s="28"/>
      <c r="S690" s="28"/>
      <c r="T690" s="28"/>
      <c r="U690" s="28"/>
      <c r="V690" s="70"/>
      <c r="W690" s="70"/>
      <c r="X690" s="149"/>
      <c r="Y690" s="28"/>
      <c r="Z690" s="28"/>
      <c r="AA690" s="77"/>
      <c r="AB690" s="77"/>
      <c r="AC690" s="28"/>
      <c r="AD690" s="74"/>
      <c r="AE690" s="36"/>
      <c r="AF690" s="28"/>
      <c r="AG690" s="28"/>
      <c r="AH690" s="28"/>
      <c r="AI690" s="28"/>
      <c r="AJ690" s="28"/>
      <c r="AK690" s="28"/>
      <c r="AL690" s="18"/>
      <c r="AM690" s="18"/>
      <c r="AN690" s="18"/>
      <c r="AO690" s="227"/>
      <c r="AP690" s="212"/>
      <c r="AQ690" s="212"/>
      <c r="AR690" s="212"/>
      <c r="AS690" s="84"/>
      <c r="AT690" s="84"/>
      <c r="AU690" s="85"/>
      <c r="AV690" s="94"/>
      <c r="AW690" s="94"/>
      <c r="AX690" s="94"/>
      <c r="AY690" s="94"/>
      <c r="AZ690" s="94"/>
      <c r="BA690" s="94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</row>
    <row r="691" ht="12.75" customHeight="1">
      <c r="A691" s="18"/>
      <c r="B691" s="18"/>
      <c r="C691" s="1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9"/>
      <c r="R691" s="28"/>
      <c r="S691" s="28"/>
      <c r="T691" s="28"/>
      <c r="U691" s="28"/>
      <c r="V691" s="70"/>
      <c r="W691" s="70"/>
      <c r="X691" s="149"/>
      <c r="Y691" s="28"/>
      <c r="Z691" s="28"/>
      <c r="AA691" s="77"/>
      <c r="AB691" s="77"/>
      <c r="AC691" s="28"/>
      <c r="AD691" s="74"/>
      <c r="AE691" s="36"/>
      <c r="AF691" s="28"/>
      <c r="AG691" s="28"/>
      <c r="AH691" s="28"/>
      <c r="AI691" s="28"/>
      <c r="AJ691" s="28"/>
      <c r="AK691" s="28"/>
      <c r="AL691" s="18"/>
      <c r="AM691" s="18"/>
      <c r="AN691" s="18"/>
      <c r="AO691" s="227"/>
      <c r="AP691" s="212"/>
      <c r="AQ691" s="212"/>
      <c r="AR691" s="212"/>
      <c r="AS691" s="84"/>
      <c r="AT691" s="84"/>
      <c r="AU691" s="85"/>
      <c r="AV691" s="94"/>
      <c r="AW691" s="94"/>
      <c r="AX691" s="94"/>
      <c r="AY691" s="94"/>
      <c r="AZ691" s="94"/>
      <c r="BA691" s="94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</row>
    <row r="692" ht="12.75" customHeight="1">
      <c r="A692" s="18"/>
      <c r="B692" s="18"/>
      <c r="C692" s="1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9"/>
      <c r="R692" s="28"/>
      <c r="S692" s="28"/>
      <c r="T692" s="28"/>
      <c r="U692" s="28"/>
      <c r="V692" s="70"/>
      <c r="W692" s="70"/>
      <c r="X692" s="149"/>
      <c r="Y692" s="28"/>
      <c r="Z692" s="28"/>
      <c r="AA692" s="77"/>
      <c r="AB692" s="77"/>
      <c r="AC692" s="28"/>
      <c r="AD692" s="74"/>
      <c r="AE692" s="36"/>
      <c r="AF692" s="28"/>
      <c r="AG692" s="28"/>
      <c r="AH692" s="28"/>
      <c r="AI692" s="28"/>
      <c r="AJ692" s="28"/>
      <c r="AK692" s="28"/>
      <c r="AL692" s="18"/>
      <c r="AM692" s="18"/>
      <c r="AN692" s="18"/>
      <c r="AO692" s="227"/>
      <c r="AP692" s="212"/>
      <c r="AQ692" s="212"/>
      <c r="AR692" s="212"/>
      <c r="AS692" s="84"/>
      <c r="AT692" s="84"/>
      <c r="AU692" s="85"/>
      <c r="AV692" s="94"/>
      <c r="AW692" s="94"/>
      <c r="AX692" s="94"/>
      <c r="AY692" s="94"/>
      <c r="AZ692" s="94"/>
      <c r="BA692" s="94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</row>
    <row r="693" ht="12.75" customHeight="1">
      <c r="A693" s="18"/>
      <c r="B693" s="18"/>
      <c r="C693" s="1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9"/>
      <c r="R693" s="28"/>
      <c r="S693" s="28"/>
      <c r="T693" s="28"/>
      <c r="U693" s="28"/>
      <c r="V693" s="70"/>
      <c r="W693" s="70"/>
      <c r="X693" s="149"/>
      <c r="Y693" s="28"/>
      <c r="Z693" s="28"/>
      <c r="AA693" s="77"/>
      <c r="AB693" s="77"/>
      <c r="AC693" s="28"/>
      <c r="AD693" s="74"/>
      <c r="AE693" s="36"/>
      <c r="AF693" s="28"/>
      <c r="AG693" s="28"/>
      <c r="AH693" s="28"/>
      <c r="AI693" s="28"/>
      <c r="AJ693" s="28"/>
      <c r="AK693" s="28"/>
      <c r="AL693" s="18"/>
      <c r="AM693" s="18"/>
      <c r="AN693" s="18"/>
      <c r="AO693" s="227"/>
      <c r="AP693" s="212"/>
      <c r="AQ693" s="212"/>
      <c r="AR693" s="212"/>
      <c r="AS693" s="84"/>
      <c r="AT693" s="84"/>
      <c r="AU693" s="85"/>
      <c r="AV693" s="94"/>
      <c r="AW693" s="94"/>
      <c r="AX693" s="94"/>
      <c r="AY693" s="94"/>
      <c r="AZ693" s="94"/>
      <c r="BA693" s="94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</row>
    <row r="694" ht="12.75" customHeight="1">
      <c r="A694" s="18"/>
      <c r="B694" s="18"/>
      <c r="C694" s="1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9"/>
      <c r="R694" s="28"/>
      <c r="S694" s="28"/>
      <c r="T694" s="28"/>
      <c r="U694" s="28"/>
      <c r="V694" s="70"/>
      <c r="W694" s="70"/>
      <c r="X694" s="149"/>
      <c r="Y694" s="28"/>
      <c r="Z694" s="28"/>
      <c r="AA694" s="77"/>
      <c r="AB694" s="77"/>
      <c r="AC694" s="28"/>
      <c r="AD694" s="74"/>
      <c r="AE694" s="36"/>
      <c r="AF694" s="28"/>
      <c r="AG694" s="28"/>
      <c r="AH694" s="28"/>
      <c r="AI694" s="28"/>
      <c r="AJ694" s="28"/>
      <c r="AK694" s="28"/>
      <c r="AL694" s="18"/>
      <c r="AM694" s="18"/>
      <c r="AN694" s="18"/>
      <c r="AO694" s="227"/>
      <c r="AP694" s="212"/>
      <c r="AQ694" s="212"/>
      <c r="AR694" s="212"/>
      <c r="AS694" s="84"/>
      <c r="AT694" s="84"/>
      <c r="AU694" s="85"/>
      <c r="AV694" s="94"/>
      <c r="AW694" s="94"/>
      <c r="AX694" s="94"/>
      <c r="AY694" s="94"/>
      <c r="AZ694" s="94"/>
      <c r="BA694" s="94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</row>
    <row r="695" ht="12.75" customHeight="1">
      <c r="A695" s="18"/>
      <c r="B695" s="18"/>
      <c r="C695" s="1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9"/>
      <c r="R695" s="28"/>
      <c r="S695" s="28"/>
      <c r="T695" s="28"/>
      <c r="U695" s="28"/>
      <c r="V695" s="70"/>
      <c r="W695" s="70"/>
      <c r="X695" s="149"/>
      <c r="Y695" s="28"/>
      <c r="Z695" s="28"/>
      <c r="AA695" s="77"/>
      <c r="AB695" s="77"/>
      <c r="AC695" s="28"/>
      <c r="AD695" s="74"/>
      <c r="AE695" s="36"/>
      <c r="AF695" s="28"/>
      <c r="AG695" s="28"/>
      <c r="AH695" s="28"/>
      <c r="AI695" s="28"/>
      <c r="AJ695" s="28"/>
      <c r="AK695" s="28"/>
      <c r="AL695" s="18"/>
      <c r="AM695" s="18"/>
      <c r="AN695" s="18"/>
      <c r="AO695" s="227"/>
      <c r="AP695" s="212"/>
      <c r="AQ695" s="212"/>
      <c r="AR695" s="212"/>
      <c r="AS695" s="84"/>
      <c r="AT695" s="84"/>
      <c r="AU695" s="85"/>
      <c r="AV695" s="94"/>
      <c r="AW695" s="94"/>
      <c r="AX695" s="94"/>
      <c r="AY695" s="94"/>
      <c r="AZ695" s="94"/>
      <c r="BA695" s="94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</row>
    <row r="696" ht="12.75" customHeight="1">
      <c r="A696" s="18"/>
      <c r="B696" s="18"/>
      <c r="C696" s="1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9"/>
      <c r="R696" s="28"/>
      <c r="S696" s="28"/>
      <c r="T696" s="28"/>
      <c r="U696" s="28"/>
      <c r="V696" s="70"/>
      <c r="W696" s="70"/>
      <c r="X696" s="149"/>
      <c r="Y696" s="28"/>
      <c r="Z696" s="28"/>
      <c r="AA696" s="77"/>
      <c r="AB696" s="77"/>
      <c r="AC696" s="28"/>
      <c r="AD696" s="74"/>
      <c r="AE696" s="36"/>
      <c r="AF696" s="28"/>
      <c r="AG696" s="28"/>
      <c r="AH696" s="28"/>
      <c r="AI696" s="28"/>
      <c r="AJ696" s="28"/>
      <c r="AK696" s="28"/>
      <c r="AL696" s="18"/>
      <c r="AM696" s="18"/>
      <c r="AN696" s="18"/>
      <c r="AO696" s="227"/>
      <c r="AP696" s="212"/>
      <c r="AQ696" s="212"/>
      <c r="AR696" s="212"/>
      <c r="AS696" s="84"/>
      <c r="AT696" s="84"/>
      <c r="AU696" s="85"/>
      <c r="AV696" s="94"/>
      <c r="AW696" s="94"/>
      <c r="AX696" s="94"/>
      <c r="AY696" s="94"/>
      <c r="AZ696" s="94"/>
      <c r="BA696" s="94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</row>
    <row r="697" ht="12.75" customHeight="1">
      <c r="A697" s="18"/>
      <c r="B697" s="18"/>
      <c r="C697" s="1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9"/>
      <c r="R697" s="28"/>
      <c r="S697" s="28"/>
      <c r="T697" s="28"/>
      <c r="U697" s="28"/>
      <c r="V697" s="70"/>
      <c r="W697" s="70"/>
      <c r="X697" s="149"/>
      <c r="Y697" s="28"/>
      <c r="Z697" s="28"/>
      <c r="AA697" s="77"/>
      <c r="AB697" s="77"/>
      <c r="AC697" s="28"/>
      <c r="AD697" s="74"/>
      <c r="AE697" s="36"/>
      <c r="AF697" s="28"/>
      <c r="AG697" s="28"/>
      <c r="AH697" s="28"/>
      <c r="AI697" s="28"/>
      <c r="AJ697" s="28"/>
      <c r="AK697" s="28"/>
      <c r="AL697" s="18"/>
      <c r="AM697" s="18"/>
      <c r="AN697" s="18"/>
      <c r="AO697" s="227"/>
      <c r="AP697" s="212"/>
      <c r="AQ697" s="212"/>
      <c r="AR697" s="212"/>
      <c r="AS697" s="84"/>
      <c r="AT697" s="84"/>
      <c r="AU697" s="85"/>
      <c r="AV697" s="94"/>
      <c r="AW697" s="94"/>
      <c r="AX697" s="94"/>
      <c r="AY697" s="94"/>
      <c r="AZ697" s="94"/>
      <c r="BA697" s="94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</row>
    <row r="698" ht="12.75" customHeight="1">
      <c r="A698" s="18"/>
      <c r="B698" s="18"/>
      <c r="C698" s="1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9"/>
      <c r="R698" s="28"/>
      <c r="S698" s="28"/>
      <c r="T698" s="28"/>
      <c r="U698" s="28"/>
      <c r="V698" s="70"/>
      <c r="W698" s="70"/>
      <c r="X698" s="149"/>
      <c r="Y698" s="28"/>
      <c r="Z698" s="28"/>
      <c r="AA698" s="77"/>
      <c r="AB698" s="77"/>
      <c r="AC698" s="28"/>
      <c r="AD698" s="74"/>
      <c r="AE698" s="36"/>
      <c r="AF698" s="28"/>
      <c r="AG698" s="28"/>
      <c r="AH698" s="28"/>
      <c r="AI698" s="28"/>
      <c r="AJ698" s="28"/>
      <c r="AK698" s="28"/>
      <c r="AL698" s="18"/>
      <c r="AM698" s="18"/>
      <c r="AN698" s="18"/>
      <c r="AO698" s="227"/>
      <c r="AP698" s="212"/>
      <c r="AQ698" s="212"/>
      <c r="AR698" s="212"/>
      <c r="AS698" s="84"/>
      <c r="AT698" s="84"/>
      <c r="AU698" s="85"/>
      <c r="AV698" s="94"/>
      <c r="AW698" s="94"/>
      <c r="AX698" s="94"/>
      <c r="AY698" s="94"/>
      <c r="AZ698" s="94"/>
      <c r="BA698" s="94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</row>
    <row r="699" ht="12.75" customHeight="1">
      <c r="A699" s="18"/>
      <c r="B699" s="18"/>
      <c r="C699" s="1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9"/>
      <c r="R699" s="28"/>
      <c r="S699" s="28"/>
      <c r="T699" s="28"/>
      <c r="U699" s="28"/>
      <c r="V699" s="70"/>
      <c r="W699" s="70"/>
      <c r="X699" s="149"/>
      <c r="Y699" s="28"/>
      <c r="Z699" s="28"/>
      <c r="AA699" s="77"/>
      <c r="AB699" s="77"/>
      <c r="AC699" s="28"/>
      <c r="AD699" s="74"/>
      <c r="AE699" s="36"/>
      <c r="AF699" s="28"/>
      <c r="AG699" s="28"/>
      <c r="AH699" s="28"/>
      <c r="AI699" s="28"/>
      <c r="AJ699" s="28"/>
      <c r="AK699" s="28"/>
      <c r="AL699" s="18"/>
      <c r="AM699" s="18"/>
      <c r="AN699" s="18"/>
      <c r="AO699" s="227"/>
      <c r="AP699" s="212"/>
      <c r="AQ699" s="212"/>
      <c r="AR699" s="212"/>
      <c r="AS699" s="84"/>
      <c r="AT699" s="84"/>
      <c r="AU699" s="85"/>
      <c r="AV699" s="94"/>
      <c r="AW699" s="94"/>
      <c r="AX699" s="94"/>
      <c r="AY699" s="94"/>
      <c r="AZ699" s="94"/>
      <c r="BA699" s="94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</row>
    <row r="700" ht="12.75" customHeight="1">
      <c r="A700" s="18"/>
      <c r="B700" s="18"/>
      <c r="C700" s="1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9"/>
      <c r="R700" s="28"/>
      <c r="S700" s="28"/>
      <c r="T700" s="28"/>
      <c r="U700" s="28"/>
      <c r="V700" s="70"/>
      <c r="W700" s="70"/>
      <c r="X700" s="149"/>
      <c r="Y700" s="28"/>
      <c r="Z700" s="28"/>
      <c r="AA700" s="77"/>
      <c r="AB700" s="77"/>
      <c r="AC700" s="28"/>
      <c r="AD700" s="74"/>
      <c r="AE700" s="36"/>
      <c r="AF700" s="28"/>
      <c r="AG700" s="28"/>
      <c r="AH700" s="28"/>
      <c r="AI700" s="28"/>
      <c r="AJ700" s="28"/>
      <c r="AK700" s="28"/>
      <c r="AL700" s="18"/>
      <c r="AM700" s="18"/>
      <c r="AN700" s="18"/>
      <c r="AO700" s="227"/>
      <c r="AP700" s="212"/>
      <c r="AQ700" s="212"/>
      <c r="AR700" s="212"/>
      <c r="AS700" s="84"/>
      <c r="AT700" s="84"/>
      <c r="AU700" s="85"/>
      <c r="AV700" s="94"/>
      <c r="AW700" s="94"/>
      <c r="AX700" s="94"/>
      <c r="AY700" s="94"/>
      <c r="AZ700" s="94"/>
      <c r="BA700" s="94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</row>
    <row r="701" ht="12.75" customHeight="1">
      <c r="A701" s="18"/>
      <c r="B701" s="18"/>
      <c r="C701" s="1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9"/>
      <c r="R701" s="28"/>
      <c r="S701" s="28"/>
      <c r="T701" s="28"/>
      <c r="U701" s="28"/>
      <c r="V701" s="70"/>
      <c r="W701" s="70"/>
      <c r="X701" s="149"/>
      <c r="Y701" s="28"/>
      <c r="Z701" s="28"/>
      <c r="AA701" s="77"/>
      <c r="AB701" s="77"/>
      <c r="AC701" s="28"/>
      <c r="AD701" s="74"/>
      <c r="AE701" s="36"/>
      <c r="AF701" s="28"/>
      <c r="AG701" s="28"/>
      <c r="AH701" s="28"/>
      <c r="AI701" s="28"/>
      <c r="AJ701" s="28"/>
      <c r="AK701" s="28"/>
      <c r="AL701" s="18"/>
      <c r="AM701" s="18"/>
      <c r="AN701" s="18"/>
      <c r="AO701" s="227"/>
      <c r="AP701" s="212"/>
      <c r="AQ701" s="212"/>
      <c r="AR701" s="212"/>
      <c r="AS701" s="84"/>
      <c r="AT701" s="84"/>
      <c r="AU701" s="85"/>
      <c r="AV701" s="94"/>
      <c r="AW701" s="94"/>
      <c r="AX701" s="94"/>
      <c r="AY701" s="94"/>
      <c r="AZ701" s="94"/>
      <c r="BA701" s="94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</row>
    <row r="702" ht="12.75" customHeight="1">
      <c r="A702" s="18"/>
      <c r="B702" s="18"/>
      <c r="C702" s="1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9"/>
      <c r="R702" s="28"/>
      <c r="S702" s="28"/>
      <c r="T702" s="28"/>
      <c r="U702" s="28"/>
      <c r="V702" s="70"/>
      <c r="W702" s="70"/>
      <c r="X702" s="149"/>
      <c r="Y702" s="28"/>
      <c r="Z702" s="28"/>
      <c r="AA702" s="77"/>
      <c r="AB702" s="77"/>
      <c r="AC702" s="28"/>
      <c r="AD702" s="74"/>
      <c r="AE702" s="36"/>
      <c r="AF702" s="28"/>
      <c r="AG702" s="28"/>
      <c r="AH702" s="28"/>
      <c r="AI702" s="28"/>
      <c r="AJ702" s="28"/>
      <c r="AK702" s="28"/>
      <c r="AL702" s="18"/>
      <c r="AM702" s="18"/>
      <c r="AN702" s="18"/>
      <c r="AO702" s="227"/>
      <c r="AP702" s="212"/>
      <c r="AQ702" s="212"/>
      <c r="AR702" s="212"/>
      <c r="AS702" s="84"/>
      <c r="AT702" s="84"/>
      <c r="AU702" s="85"/>
      <c r="AV702" s="94"/>
      <c r="AW702" s="94"/>
      <c r="AX702" s="94"/>
      <c r="AY702" s="94"/>
      <c r="AZ702" s="94"/>
      <c r="BA702" s="94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</row>
    <row r="703" ht="12.75" customHeight="1">
      <c r="A703" s="18"/>
      <c r="B703" s="18"/>
      <c r="C703" s="1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9"/>
      <c r="R703" s="28"/>
      <c r="S703" s="28"/>
      <c r="T703" s="28"/>
      <c r="U703" s="28"/>
      <c r="V703" s="70"/>
      <c r="W703" s="70"/>
      <c r="X703" s="149"/>
      <c r="Y703" s="28"/>
      <c r="Z703" s="28"/>
      <c r="AA703" s="77"/>
      <c r="AB703" s="77"/>
      <c r="AC703" s="28"/>
      <c r="AD703" s="74"/>
      <c r="AE703" s="36"/>
      <c r="AF703" s="28"/>
      <c r="AG703" s="28"/>
      <c r="AH703" s="28"/>
      <c r="AI703" s="28"/>
      <c r="AJ703" s="28"/>
      <c r="AK703" s="28"/>
      <c r="AL703" s="18"/>
      <c r="AM703" s="18"/>
      <c r="AN703" s="18"/>
      <c r="AO703" s="227"/>
      <c r="AP703" s="212"/>
      <c r="AQ703" s="212"/>
      <c r="AR703" s="212"/>
      <c r="AS703" s="84"/>
      <c r="AT703" s="84"/>
      <c r="AU703" s="85"/>
      <c r="AV703" s="94"/>
      <c r="AW703" s="94"/>
      <c r="AX703" s="94"/>
      <c r="AY703" s="94"/>
      <c r="AZ703" s="94"/>
      <c r="BA703" s="94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</row>
    <row r="704" ht="12.75" customHeight="1">
      <c r="A704" s="18"/>
      <c r="B704" s="18"/>
      <c r="C704" s="1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9"/>
      <c r="R704" s="28"/>
      <c r="S704" s="28"/>
      <c r="T704" s="28"/>
      <c r="U704" s="28"/>
      <c r="V704" s="70"/>
      <c r="W704" s="70"/>
      <c r="X704" s="149"/>
      <c r="Y704" s="28"/>
      <c r="Z704" s="28"/>
      <c r="AA704" s="77"/>
      <c r="AB704" s="77"/>
      <c r="AC704" s="28"/>
      <c r="AD704" s="74"/>
      <c r="AE704" s="36"/>
      <c r="AF704" s="28"/>
      <c r="AG704" s="28"/>
      <c r="AH704" s="28"/>
      <c r="AI704" s="28"/>
      <c r="AJ704" s="28"/>
      <c r="AK704" s="28"/>
      <c r="AL704" s="18"/>
      <c r="AM704" s="18"/>
      <c r="AN704" s="18"/>
      <c r="AO704" s="227"/>
      <c r="AP704" s="212"/>
      <c r="AQ704" s="212"/>
      <c r="AR704" s="212"/>
      <c r="AS704" s="84"/>
      <c r="AT704" s="84"/>
      <c r="AU704" s="85"/>
      <c r="AV704" s="94"/>
      <c r="AW704" s="94"/>
      <c r="AX704" s="94"/>
      <c r="AY704" s="94"/>
      <c r="AZ704" s="94"/>
      <c r="BA704" s="94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</row>
    <row r="705" ht="12.75" customHeight="1">
      <c r="A705" s="18"/>
      <c r="B705" s="18"/>
      <c r="C705" s="1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9"/>
      <c r="R705" s="28"/>
      <c r="S705" s="28"/>
      <c r="T705" s="28"/>
      <c r="U705" s="28"/>
      <c r="V705" s="70"/>
      <c r="W705" s="70"/>
      <c r="X705" s="149"/>
      <c r="Y705" s="28"/>
      <c r="Z705" s="28"/>
      <c r="AA705" s="77"/>
      <c r="AB705" s="77"/>
      <c r="AC705" s="28"/>
      <c r="AD705" s="74"/>
      <c r="AE705" s="36"/>
      <c r="AF705" s="28"/>
      <c r="AG705" s="28"/>
      <c r="AH705" s="28"/>
      <c r="AI705" s="28"/>
      <c r="AJ705" s="28"/>
      <c r="AK705" s="28"/>
      <c r="AL705" s="18"/>
      <c r="AM705" s="18"/>
      <c r="AN705" s="18"/>
      <c r="AO705" s="227"/>
      <c r="AP705" s="212"/>
      <c r="AQ705" s="212"/>
      <c r="AR705" s="212"/>
      <c r="AS705" s="84"/>
      <c r="AT705" s="84"/>
      <c r="AU705" s="85"/>
      <c r="AV705" s="94"/>
      <c r="AW705" s="94"/>
      <c r="AX705" s="94"/>
      <c r="AY705" s="94"/>
      <c r="AZ705" s="94"/>
      <c r="BA705" s="94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</row>
    <row r="706" ht="12.75" customHeight="1">
      <c r="A706" s="18"/>
      <c r="B706" s="18"/>
      <c r="C706" s="1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9"/>
      <c r="R706" s="28"/>
      <c r="S706" s="28"/>
      <c r="T706" s="28"/>
      <c r="U706" s="28"/>
      <c r="V706" s="70"/>
      <c r="W706" s="70"/>
      <c r="X706" s="149"/>
      <c r="Y706" s="28"/>
      <c r="Z706" s="28"/>
      <c r="AA706" s="77"/>
      <c r="AB706" s="77"/>
      <c r="AC706" s="28"/>
      <c r="AD706" s="74"/>
      <c r="AE706" s="36"/>
      <c r="AF706" s="28"/>
      <c r="AG706" s="28"/>
      <c r="AH706" s="28"/>
      <c r="AI706" s="28"/>
      <c r="AJ706" s="28"/>
      <c r="AK706" s="28"/>
      <c r="AL706" s="18"/>
      <c r="AM706" s="18"/>
      <c r="AN706" s="18"/>
      <c r="AO706" s="227"/>
      <c r="AP706" s="212"/>
      <c r="AQ706" s="212"/>
      <c r="AR706" s="212"/>
      <c r="AS706" s="84"/>
      <c r="AT706" s="84"/>
      <c r="AU706" s="85"/>
      <c r="AV706" s="94"/>
      <c r="AW706" s="94"/>
      <c r="AX706" s="94"/>
      <c r="AY706" s="94"/>
      <c r="AZ706" s="94"/>
      <c r="BA706" s="94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</row>
    <row r="707" ht="12.75" customHeight="1">
      <c r="A707" s="18"/>
      <c r="B707" s="18"/>
      <c r="C707" s="1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9"/>
      <c r="R707" s="28"/>
      <c r="S707" s="28"/>
      <c r="T707" s="28"/>
      <c r="U707" s="28"/>
      <c r="V707" s="70"/>
      <c r="W707" s="70"/>
      <c r="X707" s="149"/>
      <c r="Y707" s="28"/>
      <c r="Z707" s="28"/>
      <c r="AA707" s="77"/>
      <c r="AB707" s="77"/>
      <c r="AC707" s="28"/>
      <c r="AD707" s="74"/>
      <c r="AE707" s="36"/>
      <c r="AF707" s="28"/>
      <c r="AG707" s="28"/>
      <c r="AH707" s="28"/>
      <c r="AI707" s="28"/>
      <c r="AJ707" s="28"/>
      <c r="AK707" s="28"/>
      <c r="AL707" s="18"/>
      <c r="AM707" s="18"/>
      <c r="AN707" s="18"/>
      <c r="AO707" s="227"/>
      <c r="AP707" s="212"/>
      <c r="AQ707" s="212"/>
      <c r="AR707" s="212"/>
      <c r="AS707" s="84"/>
      <c r="AT707" s="84"/>
      <c r="AU707" s="85"/>
      <c r="AV707" s="94"/>
      <c r="AW707" s="94"/>
      <c r="AX707" s="94"/>
      <c r="AY707" s="94"/>
      <c r="AZ707" s="94"/>
      <c r="BA707" s="94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</row>
    <row r="708" ht="12.75" customHeight="1">
      <c r="A708" s="18"/>
      <c r="B708" s="18"/>
      <c r="C708" s="1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9"/>
      <c r="R708" s="28"/>
      <c r="S708" s="28"/>
      <c r="T708" s="28"/>
      <c r="U708" s="28"/>
      <c r="V708" s="70"/>
      <c r="W708" s="70"/>
      <c r="X708" s="149"/>
      <c r="Y708" s="28"/>
      <c r="Z708" s="28"/>
      <c r="AA708" s="77"/>
      <c r="AB708" s="77"/>
      <c r="AC708" s="28"/>
      <c r="AD708" s="74"/>
      <c r="AE708" s="36"/>
      <c r="AF708" s="28"/>
      <c r="AG708" s="28"/>
      <c r="AH708" s="28"/>
      <c r="AI708" s="28"/>
      <c r="AJ708" s="28"/>
      <c r="AK708" s="28"/>
      <c r="AL708" s="18"/>
      <c r="AM708" s="18"/>
      <c r="AN708" s="18"/>
      <c r="AO708" s="227"/>
      <c r="AP708" s="212"/>
      <c r="AQ708" s="212"/>
      <c r="AR708" s="212"/>
      <c r="AS708" s="84"/>
      <c r="AT708" s="84"/>
      <c r="AU708" s="85"/>
      <c r="AV708" s="94"/>
      <c r="AW708" s="94"/>
      <c r="AX708" s="94"/>
      <c r="AY708" s="94"/>
      <c r="AZ708" s="94"/>
      <c r="BA708" s="94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</row>
    <row r="709" ht="12.75" customHeight="1">
      <c r="A709" s="18"/>
      <c r="B709" s="18"/>
      <c r="C709" s="1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9"/>
      <c r="R709" s="28"/>
      <c r="S709" s="28"/>
      <c r="T709" s="28"/>
      <c r="U709" s="28"/>
      <c r="V709" s="70"/>
      <c r="W709" s="70"/>
      <c r="X709" s="149"/>
      <c r="Y709" s="28"/>
      <c r="Z709" s="28"/>
      <c r="AA709" s="77"/>
      <c r="AB709" s="77"/>
      <c r="AC709" s="28"/>
      <c r="AD709" s="74"/>
      <c r="AE709" s="36"/>
      <c r="AF709" s="28"/>
      <c r="AG709" s="28"/>
      <c r="AH709" s="28"/>
      <c r="AI709" s="28"/>
      <c r="AJ709" s="28"/>
      <c r="AK709" s="28"/>
      <c r="AL709" s="18"/>
      <c r="AM709" s="18"/>
      <c r="AN709" s="18"/>
      <c r="AO709" s="227"/>
      <c r="AP709" s="212"/>
      <c r="AQ709" s="212"/>
      <c r="AR709" s="212"/>
      <c r="AS709" s="84"/>
      <c r="AT709" s="84"/>
      <c r="AU709" s="85"/>
      <c r="AV709" s="94"/>
      <c r="AW709" s="94"/>
      <c r="AX709" s="94"/>
      <c r="AY709" s="94"/>
      <c r="AZ709" s="94"/>
      <c r="BA709" s="94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</row>
    <row r="710" ht="12.75" customHeight="1">
      <c r="A710" s="18"/>
      <c r="B710" s="18"/>
      <c r="C710" s="1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9"/>
      <c r="R710" s="28"/>
      <c r="S710" s="28"/>
      <c r="T710" s="28"/>
      <c r="U710" s="28"/>
      <c r="V710" s="70"/>
      <c r="W710" s="70"/>
      <c r="X710" s="149"/>
      <c r="Y710" s="28"/>
      <c r="Z710" s="28"/>
      <c r="AA710" s="77"/>
      <c r="AB710" s="77"/>
      <c r="AC710" s="28"/>
      <c r="AD710" s="74"/>
      <c r="AE710" s="36"/>
      <c r="AF710" s="28"/>
      <c r="AG710" s="28"/>
      <c r="AH710" s="28"/>
      <c r="AI710" s="28"/>
      <c r="AJ710" s="28"/>
      <c r="AK710" s="28"/>
      <c r="AL710" s="18"/>
      <c r="AM710" s="18"/>
      <c r="AN710" s="18"/>
      <c r="AO710" s="227"/>
      <c r="AP710" s="212"/>
      <c r="AQ710" s="212"/>
      <c r="AR710" s="212"/>
      <c r="AS710" s="84"/>
      <c r="AT710" s="84"/>
      <c r="AU710" s="85"/>
      <c r="AV710" s="94"/>
      <c r="AW710" s="94"/>
      <c r="AX710" s="94"/>
      <c r="AY710" s="94"/>
      <c r="AZ710" s="94"/>
      <c r="BA710" s="94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</row>
    <row r="711" ht="12.75" customHeight="1">
      <c r="A711" s="18"/>
      <c r="B711" s="18"/>
      <c r="C711" s="1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9"/>
      <c r="R711" s="28"/>
      <c r="S711" s="28"/>
      <c r="T711" s="28"/>
      <c r="U711" s="28"/>
      <c r="V711" s="70"/>
      <c r="W711" s="70"/>
      <c r="X711" s="149"/>
      <c r="Y711" s="28"/>
      <c r="Z711" s="28"/>
      <c r="AA711" s="77"/>
      <c r="AB711" s="77"/>
      <c r="AC711" s="28"/>
      <c r="AD711" s="74"/>
      <c r="AE711" s="36"/>
      <c r="AF711" s="28"/>
      <c r="AG711" s="28"/>
      <c r="AH711" s="28"/>
      <c r="AI711" s="28"/>
      <c r="AJ711" s="28"/>
      <c r="AK711" s="28"/>
      <c r="AL711" s="18"/>
      <c r="AM711" s="18"/>
      <c r="AN711" s="18"/>
      <c r="AO711" s="227"/>
      <c r="AP711" s="212"/>
      <c r="AQ711" s="212"/>
      <c r="AR711" s="212"/>
      <c r="AS711" s="84"/>
      <c r="AT711" s="84"/>
      <c r="AU711" s="85"/>
      <c r="AV711" s="94"/>
      <c r="AW711" s="94"/>
      <c r="AX711" s="94"/>
      <c r="AY711" s="94"/>
      <c r="AZ711" s="94"/>
      <c r="BA711" s="94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</row>
    <row r="712" ht="12.75" customHeight="1">
      <c r="A712" s="18"/>
      <c r="B712" s="18"/>
      <c r="C712" s="1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9"/>
      <c r="R712" s="28"/>
      <c r="S712" s="28"/>
      <c r="T712" s="28"/>
      <c r="U712" s="28"/>
      <c r="V712" s="70"/>
      <c r="W712" s="70"/>
      <c r="X712" s="149"/>
      <c r="Y712" s="28"/>
      <c r="Z712" s="28"/>
      <c r="AA712" s="77"/>
      <c r="AB712" s="77"/>
      <c r="AC712" s="28"/>
      <c r="AD712" s="74"/>
      <c r="AE712" s="36"/>
      <c r="AF712" s="28"/>
      <c r="AG712" s="28"/>
      <c r="AH712" s="28"/>
      <c r="AI712" s="28"/>
      <c r="AJ712" s="28"/>
      <c r="AK712" s="28"/>
      <c r="AL712" s="18"/>
      <c r="AM712" s="18"/>
      <c r="AN712" s="18"/>
      <c r="AO712" s="227"/>
      <c r="AP712" s="212"/>
      <c r="AQ712" s="212"/>
      <c r="AR712" s="212"/>
      <c r="AS712" s="84"/>
      <c r="AT712" s="84"/>
      <c r="AU712" s="85"/>
      <c r="AV712" s="94"/>
      <c r="AW712" s="94"/>
      <c r="AX712" s="94"/>
      <c r="AY712" s="94"/>
      <c r="AZ712" s="94"/>
      <c r="BA712" s="94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</row>
    <row r="713" ht="12.75" customHeight="1">
      <c r="A713" s="18"/>
      <c r="B713" s="18"/>
      <c r="C713" s="1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9"/>
      <c r="R713" s="28"/>
      <c r="S713" s="28"/>
      <c r="T713" s="28"/>
      <c r="U713" s="28"/>
      <c r="V713" s="70"/>
      <c r="W713" s="70"/>
      <c r="X713" s="149"/>
      <c r="Y713" s="28"/>
      <c r="Z713" s="28"/>
      <c r="AA713" s="77"/>
      <c r="AB713" s="77"/>
      <c r="AC713" s="28"/>
      <c r="AD713" s="74"/>
      <c r="AE713" s="36"/>
      <c r="AF713" s="28"/>
      <c r="AG713" s="28"/>
      <c r="AH713" s="28"/>
      <c r="AI713" s="28"/>
      <c r="AJ713" s="28"/>
      <c r="AK713" s="28"/>
      <c r="AL713" s="18"/>
      <c r="AM713" s="18"/>
      <c r="AN713" s="18"/>
      <c r="AO713" s="227"/>
      <c r="AP713" s="212"/>
      <c r="AQ713" s="212"/>
      <c r="AR713" s="212"/>
      <c r="AS713" s="84"/>
      <c r="AT713" s="84"/>
      <c r="AU713" s="85"/>
      <c r="AV713" s="94"/>
      <c r="AW713" s="94"/>
      <c r="AX713" s="94"/>
      <c r="AY713" s="94"/>
      <c r="AZ713" s="94"/>
      <c r="BA713" s="94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</row>
    <row r="714" ht="12.75" customHeight="1">
      <c r="A714" s="18"/>
      <c r="B714" s="18"/>
      <c r="C714" s="1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9"/>
      <c r="R714" s="28"/>
      <c r="S714" s="28"/>
      <c r="T714" s="28"/>
      <c r="U714" s="28"/>
      <c r="V714" s="70"/>
      <c r="W714" s="70"/>
      <c r="X714" s="149"/>
      <c r="Y714" s="28"/>
      <c r="Z714" s="28"/>
      <c r="AA714" s="77"/>
      <c r="AB714" s="77"/>
      <c r="AC714" s="28"/>
      <c r="AD714" s="74"/>
      <c r="AE714" s="36"/>
      <c r="AF714" s="28"/>
      <c r="AG714" s="28"/>
      <c r="AH714" s="28"/>
      <c r="AI714" s="28"/>
      <c r="AJ714" s="28"/>
      <c r="AK714" s="28"/>
      <c r="AL714" s="18"/>
      <c r="AM714" s="18"/>
      <c r="AN714" s="18"/>
      <c r="AO714" s="227"/>
      <c r="AP714" s="212"/>
      <c r="AQ714" s="212"/>
      <c r="AR714" s="212"/>
      <c r="AS714" s="84"/>
      <c r="AT714" s="84"/>
      <c r="AU714" s="85"/>
      <c r="AV714" s="94"/>
      <c r="AW714" s="94"/>
      <c r="AX714" s="94"/>
      <c r="AY714" s="94"/>
      <c r="AZ714" s="94"/>
      <c r="BA714" s="94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</row>
    <row r="715" ht="12.75" customHeight="1">
      <c r="A715" s="18"/>
      <c r="B715" s="18"/>
      <c r="C715" s="1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9"/>
      <c r="R715" s="28"/>
      <c r="S715" s="28"/>
      <c r="T715" s="28"/>
      <c r="U715" s="28"/>
      <c r="V715" s="70"/>
      <c r="W715" s="70"/>
      <c r="X715" s="149"/>
      <c r="Y715" s="28"/>
      <c r="Z715" s="28"/>
      <c r="AA715" s="77"/>
      <c r="AB715" s="77"/>
      <c r="AC715" s="28"/>
      <c r="AD715" s="74"/>
      <c r="AE715" s="36"/>
      <c r="AF715" s="28"/>
      <c r="AG715" s="28"/>
      <c r="AH715" s="28"/>
      <c r="AI715" s="28"/>
      <c r="AJ715" s="28"/>
      <c r="AK715" s="28"/>
      <c r="AL715" s="18"/>
      <c r="AM715" s="18"/>
      <c r="AN715" s="18"/>
      <c r="AO715" s="227"/>
      <c r="AP715" s="212"/>
      <c r="AQ715" s="212"/>
      <c r="AR715" s="212"/>
      <c r="AS715" s="84"/>
      <c r="AT715" s="84"/>
      <c r="AU715" s="85"/>
      <c r="AV715" s="94"/>
      <c r="AW715" s="94"/>
      <c r="AX715" s="94"/>
      <c r="AY715" s="94"/>
      <c r="AZ715" s="94"/>
      <c r="BA715" s="94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</row>
    <row r="716" ht="12.75" customHeight="1">
      <c r="A716" s="18"/>
      <c r="B716" s="18"/>
      <c r="C716" s="1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9"/>
      <c r="R716" s="28"/>
      <c r="S716" s="28"/>
      <c r="T716" s="28"/>
      <c r="U716" s="28"/>
      <c r="V716" s="70"/>
      <c r="W716" s="70"/>
      <c r="X716" s="149"/>
      <c r="Y716" s="28"/>
      <c r="Z716" s="28"/>
      <c r="AA716" s="77"/>
      <c r="AB716" s="77"/>
      <c r="AC716" s="28"/>
      <c r="AD716" s="74"/>
      <c r="AE716" s="36"/>
      <c r="AF716" s="28"/>
      <c r="AG716" s="28"/>
      <c r="AH716" s="28"/>
      <c r="AI716" s="28"/>
      <c r="AJ716" s="28"/>
      <c r="AK716" s="28"/>
      <c r="AL716" s="18"/>
      <c r="AM716" s="18"/>
      <c r="AN716" s="18"/>
      <c r="AO716" s="227"/>
      <c r="AP716" s="212"/>
      <c r="AQ716" s="212"/>
      <c r="AR716" s="212"/>
      <c r="AS716" s="84"/>
      <c r="AT716" s="84"/>
      <c r="AU716" s="85"/>
      <c r="AV716" s="94"/>
      <c r="AW716" s="94"/>
      <c r="AX716" s="94"/>
      <c r="AY716" s="94"/>
      <c r="AZ716" s="94"/>
      <c r="BA716" s="94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</row>
    <row r="717" ht="12.75" customHeight="1">
      <c r="A717" s="18"/>
      <c r="B717" s="18"/>
      <c r="C717" s="1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9"/>
      <c r="R717" s="28"/>
      <c r="S717" s="28"/>
      <c r="T717" s="28"/>
      <c r="U717" s="28"/>
      <c r="V717" s="70"/>
      <c r="W717" s="70"/>
      <c r="X717" s="149"/>
      <c r="Y717" s="28"/>
      <c r="Z717" s="28"/>
      <c r="AA717" s="77"/>
      <c r="AB717" s="77"/>
      <c r="AC717" s="28"/>
      <c r="AD717" s="74"/>
      <c r="AE717" s="36"/>
      <c r="AF717" s="28"/>
      <c r="AG717" s="28"/>
      <c r="AH717" s="28"/>
      <c r="AI717" s="28"/>
      <c r="AJ717" s="28"/>
      <c r="AK717" s="28"/>
      <c r="AL717" s="18"/>
      <c r="AM717" s="18"/>
      <c r="AN717" s="18"/>
      <c r="AO717" s="227"/>
      <c r="AP717" s="212"/>
      <c r="AQ717" s="212"/>
      <c r="AR717" s="212"/>
      <c r="AS717" s="84"/>
      <c r="AT717" s="84"/>
      <c r="AU717" s="85"/>
      <c r="AV717" s="94"/>
      <c r="AW717" s="94"/>
      <c r="AX717" s="94"/>
      <c r="AY717" s="94"/>
      <c r="AZ717" s="94"/>
      <c r="BA717" s="94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</row>
    <row r="718" ht="12.75" customHeight="1">
      <c r="A718" s="18"/>
      <c r="B718" s="18"/>
      <c r="C718" s="1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9"/>
      <c r="R718" s="28"/>
      <c r="S718" s="28"/>
      <c r="T718" s="28"/>
      <c r="U718" s="28"/>
      <c r="V718" s="70"/>
      <c r="W718" s="70"/>
      <c r="X718" s="149"/>
      <c r="Y718" s="28"/>
      <c r="Z718" s="28"/>
      <c r="AA718" s="77"/>
      <c r="AB718" s="77"/>
      <c r="AC718" s="28"/>
      <c r="AD718" s="74"/>
      <c r="AE718" s="36"/>
      <c r="AF718" s="28"/>
      <c r="AG718" s="28"/>
      <c r="AH718" s="28"/>
      <c r="AI718" s="28"/>
      <c r="AJ718" s="28"/>
      <c r="AK718" s="28"/>
      <c r="AL718" s="18"/>
      <c r="AM718" s="18"/>
      <c r="AN718" s="18"/>
      <c r="AO718" s="227"/>
      <c r="AP718" s="212"/>
      <c r="AQ718" s="212"/>
      <c r="AR718" s="212"/>
      <c r="AS718" s="84"/>
      <c r="AT718" s="84"/>
      <c r="AU718" s="85"/>
      <c r="AV718" s="94"/>
      <c r="AW718" s="94"/>
      <c r="AX718" s="94"/>
      <c r="AY718" s="94"/>
      <c r="AZ718" s="94"/>
      <c r="BA718" s="94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</row>
    <row r="719" ht="12.75" customHeight="1">
      <c r="A719" s="18"/>
      <c r="B719" s="18"/>
      <c r="C719" s="1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9"/>
      <c r="R719" s="28"/>
      <c r="S719" s="28"/>
      <c r="T719" s="28"/>
      <c r="U719" s="28"/>
      <c r="V719" s="70"/>
      <c r="W719" s="70"/>
      <c r="X719" s="149"/>
      <c r="Y719" s="28"/>
      <c r="Z719" s="28"/>
      <c r="AA719" s="77"/>
      <c r="AB719" s="77"/>
      <c r="AC719" s="28"/>
      <c r="AD719" s="74"/>
      <c r="AE719" s="36"/>
      <c r="AF719" s="28"/>
      <c r="AG719" s="28"/>
      <c r="AH719" s="28"/>
      <c r="AI719" s="28"/>
      <c r="AJ719" s="28"/>
      <c r="AK719" s="28"/>
      <c r="AL719" s="18"/>
      <c r="AM719" s="18"/>
      <c r="AN719" s="18"/>
      <c r="AO719" s="227"/>
      <c r="AP719" s="212"/>
      <c r="AQ719" s="212"/>
      <c r="AR719" s="212"/>
      <c r="AS719" s="84"/>
      <c r="AT719" s="84"/>
      <c r="AU719" s="85"/>
      <c r="AV719" s="94"/>
      <c r="AW719" s="94"/>
      <c r="AX719" s="94"/>
      <c r="AY719" s="94"/>
      <c r="AZ719" s="94"/>
      <c r="BA719" s="94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</row>
    <row r="720" ht="12.75" customHeight="1">
      <c r="A720" s="18"/>
      <c r="B720" s="18"/>
      <c r="C720" s="1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9"/>
      <c r="R720" s="28"/>
      <c r="S720" s="28"/>
      <c r="T720" s="28"/>
      <c r="U720" s="28"/>
      <c r="V720" s="70"/>
      <c r="W720" s="70"/>
      <c r="X720" s="149"/>
      <c r="Y720" s="28"/>
      <c r="Z720" s="28"/>
      <c r="AA720" s="77"/>
      <c r="AB720" s="77"/>
      <c r="AC720" s="28"/>
      <c r="AD720" s="74"/>
      <c r="AE720" s="36"/>
      <c r="AF720" s="28"/>
      <c r="AG720" s="28"/>
      <c r="AH720" s="28"/>
      <c r="AI720" s="28"/>
      <c r="AJ720" s="28"/>
      <c r="AK720" s="28"/>
      <c r="AL720" s="18"/>
      <c r="AM720" s="18"/>
      <c r="AN720" s="18"/>
      <c r="AO720" s="227"/>
      <c r="AP720" s="212"/>
      <c r="AQ720" s="212"/>
      <c r="AR720" s="212"/>
      <c r="AS720" s="84"/>
      <c r="AT720" s="84"/>
      <c r="AU720" s="85"/>
      <c r="AV720" s="94"/>
      <c r="AW720" s="94"/>
      <c r="AX720" s="94"/>
      <c r="AY720" s="94"/>
      <c r="AZ720" s="94"/>
      <c r="BA720" s="94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</row>
    <row r="721" ht="12.75" customHeight="1">
      <c r="A721" s="18"/>
      <c r="B721" s="18"/>
      <c r="C721" s="1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9"/>
      <c r="R721" s="28"/>
      <c r="S721" s="28"/>
      <c r="T721" s="28"/>
      <c r="U721" s="28"/>
      <c r="V721" s="70"/>
      <c r="W721" s="70"/>
      <c r="X721" s="149"/>
      <c r="Y721" s="28"/>
      <c r="Z721" s="28"/>
      <c r="AA721" s="77"/>
      <c r="AB721" s="77"/>
      <c r="AC721" s="28"/>
      <c r="AD721" s="74"/>
      <c r="AE721" s="36"/>
      <c r="AF721" s="28"/>
      <c r="AG721" s="28"/>
      <c r="AH721" s="28"/>
      <c r="AI721" s="28"/>
      <c r="AJ721" s="28"/>
      <c r="AK721" s="28"/>
      <c r="AL721" s="18"/>
      <c r="AM721" s="18"/>
      <c r="AN721" s="18"/>
      <c r="AO721" s="227"/>
      <c r="AP721" s="212"/>
      <c r="AQ721" s="212"/>
      <c r="AR721" s="212"/>
      <c r="AS721" s="84"/>
      <c r="AT721" s="84"/>
      <c r="AU721" s="85"/>
      <c r="AV721" s="94"/>
      <c r="AW721" s="94"/>
      <c r="AX721" s="94"/>
      <c r="AY721" s="94"/>
      <c r="AZ721" s="94"/>
      <c r="BA721" s="94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</row>
    <row r="722" ht="12.75" customHeight="1">
      <c r="A722" s="18"/>
      <c r="B722" s="18"/>
      <c r="C722" s="1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9"/>
      <c r="R722" s="28"/>
      <c r="S722" s="28"/>
      <c r="T722" s="28"/>
      <c r="U722" s="28"/>
      <c r="V722" s="70"/>
      <c r="W722" s="70"/>
      <c r="X722" s="149"/>
      <c r="Y722" s="28"/>
      <c r="Z722" s="28"/>
      <c r="AA722" s="77"/>
      <c r="AB722" s="77"/>
      <c r="AC722" s="28"/>
      <c r="AD722" s="74"/>
      <c r="AE722" s="36"/>
      <c r="AF722" s="28"/>
      <c r="AG722" s="28"/>
      <c r="AH722" s="28"/>
      <c r="AI722" s="28"/>
      <c r="AJ722" s="28"/>
      <c r="AK722" s="28"/>
      <c r="AL722" s="18"/>
      <c r="AM722" s="18"/>
      <c r="AN722" s="18"/>
      <c r="AO722" s="227"/>
      <c r="AP722" s="212"/>
      <c r="AQ722" s="212"/>
      <c r="AR722" s="212"/>
      <c r="AS722" s="84"/>
      <c r="AT722" s="84"/>
      <c r="AU722" s="85"/>
      <c r="AV722" s="94"/>
      <c r="AW722" s="94"/>
      <c r="AX722" s="94"/>
      <c r="AY722" s="94"/>
      <c r="AZ722" s="94"/>
      <c r="BA722" s="94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</row>
    <row r="723" ht="12.75" customHeight="1">
      <c r="A723" s="18"/>
      <c r="B723" s="18"/>
      <c r="C723" s="1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9"/>
      <c r="R723" s="28"/>
      <c r="S723" s="28"/>
      <c r="T723" s="28"/>
      <c r="U723" s="28"/>
      <c r="V723" s="70"/>
      <c r="W723" s="70"/>
      <c r="X723" s="149"/>
      <c r="Y723" s="28"/>
      <c r="Z723" s="28"/>
      <c r="AA723" s="77"/>
      <c r="AB723" s="77"/>
      <c r="AC723" s="28"/>
      <c r="AD723" s="74"/>
      <c r="AE723" s="36"/>
      <c r="AF723" s="28"/>
      <c r="AG723" s="28"/>
      <c r="AH723" s="28"/>
      <c r="AI723" s="28"/>
      <c r="AJ723" s="28"/>
      <c r="AK723" s="28"/>
      <c r="AL723" s="18"/>
      <c r="AM723" s="18"/>
      <c r="AN723" s="18"/>
      <c r="AO723" s="227"/>
      <c r="AP723" s="212"/>
      <c r="AQ723" s="212"/>
      <c r="AR723" s="212"/>
      <c r="AS723" s="84"/>
      <c r="AT723" s="84"/>
      <c r="AU723" s="85"/>
      <c r="AV723" s="94"/>
      <c r="AW723" s="94"/>
      <c r="AX723" s="94"/>
      <c r="AY723" s="94"/>
      <c r="AZ723" s="94"/>
      <c r="BA723" s="94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</row>
    <row r="724" ht="12.75" customHeight="1">
      <c r="A724" s="18"/>
      <c r="B724" s="18"/>
      <c r="C724" s="1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9"/>
      <c r="R724" s="28"/>
      <c r="S724" s="28"/>
      <c r="T724" s="28"/>
      <c r="U724" s="28"/>
      <c r="V724" s="70"/>
      <c r="W724" s="70"/>
      <c r="X724" s="149"/>
      <c r="Y724" s="28"/>
      <c r="Z724" s="28"/>
      <c r="AA724" s="77"/>
      <c r="AB724" s="77"/>
      <c r="AC724" s="28"/>
      <c r="AD724" s="74"/>
      <c r="AE724" s="36"/>
      <c r="AF724" s="28"/>
      <c r="AG724" s="28"/>
      <c r="AH724" s="28"/>
      <c r="AI724" s="28"/>
      <c r="AJ724" s="28"/>
      <c r="AK724" s="28"/>
      <c r="AL724" s="18"/>
      <c r="AM724" s="18"/>
      <c r="AN724" s="18"/>
      <c r="AO724" s="227"/>
      <c r="AP724" s="212"/>
      <c r="AQ724" s="212"/>
      <c r="AR724" s="212"/>
      <c r="AS724" s="84"/>
      <c r="AT724" s="84"/>
      <c r="AU724" s="85"/>
      <c r="AV724" s="94"/>
      <c r="AW724" s="94"/>
      <c r="AX724" s="94"/>
      <c r="AY724" s="94"/>
      <c r="AZ724" s="94"/>
      <c r="BA724" s="94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</row>
    <row r="725" ht="12.75" customHeight="1">
      <c r="A725" s="18"/>
      <c r="B725" s="18"/>
      <c r="C725" s="1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9"/>
      <c r="R725" s="28"/>
      <c r="S725" s="28"/>
      <c r="T725" s="28"/>
      <c r="U725" s="28"/>
      <c r="V725" s="70"/>
      <c r="W725" s="70"/>
      <c r="X725" s="149"/>
      <c r="Y725" s="28"/>
      <c r="Z725" s="28"/>
      <c r="AA725" s="77"/>
      <c r="AB725" s="77"/>
      <c r="AC725" s="28"/>
      <c r="AD725" s="74"/>
      <c r="AE725" s="36"/>
      <c r="AF725" s="28"/>
      <c r="AG725" s="28"/>
      <c r="AH725" s="28"/>
      <c r="AI725" s="28"/>
      <c r="AJ725" s="28"/>
      <c r="AK725" s="28"/>
      <c r="AL725" s="18"/>
      <c r="AM725" s="18"/>
      <c r="AN725" s="18"/>
      <c r="AO725" s="227"/>
      <c r="AP725" s="212"/>
      <c r="AQ725" s="212"/>
      <c r="AR725" s="212"/>
      <c r="AS725" s="84"/>
      <c r="AT725" s="84"/>
      <c r="AU725" s="85"/>
      <c r="AV725" s="94"/>
      <c r="AW725" s="94"/>
      <c r="AX725" s="94"/>
      <c r="AY725" s="94"/>
      <c r="AZ725" s="94"/>
      <c r="BA725" s="94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</row>
    <row r="726" ht="12.75" customHeight="1">
      <c r="A726" s="18"/>
      <c r="B726" s="18"/>
      <c r="C726" s="1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9"/>
      <c r="R726" s="28"/>
      <c r="S726" s="28"/>
      <c r="T726" s="28"/>
      <c r="U726" s="28"/>
      <c r="V726" s="70"/>
      <c r="W726" s="70"/>
      <c r="X726" s="149"/>
      <c r="Y726" s="28"/>
      <c r="Z726" s="28"/>
      <c r="AA726" s="77"/>
      <c r="AB726" s="77"/>
      <c r="AC726" s="28"/>
      <c r="AD726" s="74"/>
      <c r="AE726" s="36"/>
      <c r="AF726" s="28"/>
      <c r="AG726" s="28"/>
      <c r="AH726" s="28"/>
      <c r="AI726" s="28"/>
      <c r="AJ726" s="28"/>
      <c r="AK726" s="28"/>
      <c r="AL726" s="18"/>
      <c r="AM726" s="18"/>
      <c r="AN726" s="18"/>
      <c r="AO726" s="227"/>
      <c r="AP726" s="212"/>
      <c r="AQ726" s="212"/>
      <c r="AR726" s="212"/>
      <c r="AS726" s="84"/>
      <c r="AT726" s="84"/>
      <c r="AU726" s="85"/>
      <c r="AV726" s="94"/>
      <c r="AW726" s="94"/>
      <c r="AX726" s="94"/>
      <c r="AY726" s="94"/>
      <c r="AZ726" s="94"/>
      <c r="BA726" s="94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</row>
    <row r="727" ht="12.75" customHeight="1">
      <c r="A727" s="18"/>
      <c r="B727" s="18"/>
      <c r="C727" s="1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9"/>
      <c r="R727" s="28"/>
      <c r="S727" s="28"/>
      <c r="T727" s="28"/>
      <c r="U727" s="28"/>
      <c r="V727" s="70"/>
      <c r="W727" s="70"/>
      <c r="X727" s="149"/>
      <c r="Y727" s="28"/>
      <c r="Z727" s="28"/>
      <c r="AA727" s="77"/>
      <c r="AB727" s="77"/>
      <c r="AC727" s="28"/>
      <c r="AD727" s="74"/>
      <c r="AE727" s="36"/>
      <c r="AF727" s="28"/>
      <c r="AG727" s="28"/>
      <c r="AH727" s="28"/>
      <c r="AI727" s="28"/>
      <c r="AJ727" s="28"/>
      <c r="AK727" s="28"/>
      <c r="AL727" s="18"/>
      <c r="AM727" s="18"/>
      <c r="AN727" s="18"/>
      <c r="AO727" s="227"/>
      <c r="AP727" s="212"/>
      <c r="AQ727" s="212"/>
      <c r="AR727" s="212"/>
      <c r="AS727" s="84"/>
      <c r="AT727" s="84"/>
      <c r="AU727" s="85"/>
      <c r="AV727" s="94"/>
      <c r="AW727" s="94"/>
      <c r="AX727" s="94"/>
      <c r="AY727" s="94"/>
      <c r="AZ727" s="94"/>
      <c r="BA727" s="94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</row>
    <row r="728" ht="12.75" customHeight="1">
      <c r="A728" s="18"/>
      <c r="B728" s="18"/>
      <c r="C728" s="1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9"/>
      <c r="R728" s="28"/>
      <c r="S728" s="28"/>
      <c r="T728" s="28"/>
      <c r="U728" s="28"/>
      <c r="V728" s="70"/>
      <c r="W728" s="70"/>
      <c r="X728" s="149"/>
      <c r="Y728" s="28"/>
      <c r="Z728" s="28"/>
      <c r="AA728" s="77"/>
      <c r="AB728" s="77"/>
      <c r="AC728" s="28"/>
      <c r="AD728" s="74"/>
      <c r="AE728" s="36"/>
      <c r="AF728" s="28"/>
      <c r="AG728" s="28"/>
      <c r="AH728" s="28"/>
      <c r="AI728" s="28"/>
      <c r="AJ728" s="28"/>
      <c r="AK728" s="28"/>
      <c r="AL728" s="18"/>
      <c r="AM728" s="18"/>
      <c r="AN728" s="18"/>
      <c r="AO728" s="227"/>
      <c r="AP728" s="212"/>
      <c r="AQ728" s="212"/>
      <c r="AR728" s="212"/>
      <c r="AS728" s="84"/>
      <c r="AT728" s="84"/>
      <c r="AU728" s="85"/>
      <c r="AV728" s="94"/>
      <c r="AW728" s="94"/>
      <c r="AX728" s="94"/>
      <c r="AY728" s="94"/>
      <c r="AZ728" s="94"/>
      <c r="BA728" s="94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</row>
    <row r="729" ht="12.75" customHeight="1">
      <c r="A729" s="18"/>
      <c r="B729" s="18"/>
      <c r="C729" s="1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9"/>
      <c r="R729" s="28"/>
      <c r="S729" s="28"/>
      <c r="T729" s="28"/>
      <c r="U729" s="28"/>
      <c r="V729" s="70"/>
      <c r="W729" s="70"/>
      <c r="X729" s="149"/>
      <c r="Y729" s="28"/>
      <c r="Z729" s="28"/>
      <c r="AA729" s="77"/>
      <c r="AB729" s="77"/>
      <c r="AC729" s="28"/>
      <c r="AD729" s="74"/>
      <c r="AE729" s="36"/>
      <c r="AF729" s="28"/>
      <c r="AG729" s="28"/>
      <c r="AH729" s="28"/>
      <c r="AI729" s="28"/>
      <c r="AJ729" s="28"/>
      <c r="AK729" s="28"/>
      <c r="AL729" s="18"/>
      <c r="AM729" s="18"/>
      <c r="AN729" s="18"/>
      <c r="AO729" s="227"/>
      <c r="AP729" s="212"/>
      <c r="AQ729" s="212"/>
      <c r="AR729" s="212"/>
      <c r="AS729" s="84"/>
      <c r="AT729" s="84"/>
      <c r="AU729" s="85"/>
      <c r="AV729" s="94"/>
      <c r="AW729" s="94"/>
      <c r="AX729" s="94"/>
      <c r="AY729" s="94"/>
      <c r="AZ729" s="94"/>
      <c r="BA729" s="94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</row>
    <row r="730" ht="12.75" customHeight="1">
      <c r="A730" s="18"/>
      <c r="B730" s="18"/>
      <c r="C730" s="1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9"/>
      <c r="R730" s="28"/>
      <c r="S730" s="28"/>
      <c r="T730" s="28"/>
      <c r="U730" s="28"/>
      <c r="V730" s="70"/>
      <c r="W730" s="70"/>
      <c r="X730" s="149"/>
      <c r="Y730" s="28"/>
      <c r="Z730" s="28"/>
      <c r="AA730" s="77"/>
      <c r="AB730" s="77"/>
      <c r="AC730" s="28"/>
      <c r="AD730" s="74"/>
      <c r="AE730" s="36"/>
      <c r="AF730" s="28"/>
      <c r="AG730" s="28"/>
      <c r="AH730" s="28"/>
      <c r="AI730" s="28"/>
      <c r="AJ730" s="28"/>
      <c r="AK730" s="28"/>
      <c r="AL730" s="18"/>
      <c r="AM730" s="18"/>
      <c r="AN730" s="18"/>
      <c r="AO730" s="227"/>
      <c r="AP730" s="212"/>
      <c r="AQ730" s="212"/>
      <c r="AR730" s="212"/>
      <c r="AS730" s="84"/>
      <c r="AT730" s="84"/>
      <c r="AU730" s="85"/>
      <c r="AV730" s="94"/>
      <c r="AW730" s="94"/>
      <c r="AX730" s="94"/>
      <c r="AY730" s="94"/>
      <c r="AZ730" s="94"/>
      <c r="BA730" s="94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</row>
    <row r="731" ht="12.75" customHeight="1">
      <c r="A731" s="18"/>
      <c r="B731" s="18"/>
      <c r="C731" s="1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9"/>
      <c r="R731" s="28"/>
      <c r="S731" s="28"/>
      <c r="T731" s="28"/>
      <c r="U731" s="28"/>
      <c r="V731" s="70"/>
      <c r="W731" s="70"/>
      <c r="X731" s="149"/>
      <c r="Y731" s="28"/>
      <c r="Z731" s="28"/>
      <c r="AA731" s="77"/>
      <c r="AB731" s="77"/>
      <c r="AC731" s="28"/>
      <c r="AD731" s="74"/>
      <c r="AE731" s="36"/>
      <c r="AF731" s="28"/>
      <c r="AG731" s="28"/>
      <c r="AH731" s="28"/>
      <c r="AI731" s="28"/>
      <c r="AJ731" s="28"/>
      <c r="AK731" s="28"/>
      <c r="AL731" s="18"/>
      <c r="AM731" s="18"/>
      <c r="AN731" s="18"/>
      <c r="AO731" s="227"/>
      <c r="AP731" s="212"/>
      <c r="AQ731" s="212"/>
      <c r="AR731" s="212"/>
      <c r="AS731" s="84"/>
      <c r="AT731" s="84"/>
      <c r="AU731" s="85"/>
      <c r="AV731" s="94"/>
      <c r="AW731" s="94"/>
      <c r="AX731" s="94"/>
      <c r="AY731" s="94"/>
      <c r="AZ731" s="94"/>
      <c r="BA731" s="94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</row>
    <row r="732" ht="12.75" customHeight="1">
      <c r="A732" s="18"/>
      <c r="B732" s="18"/>
      <c r="C732" s="1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9"/>
      <c r="R732" s="28"/>
      <c r="S732" s="28"/>
      <c r="T732" s="28"/>
      <c r="U732" s="28"/>
      <c r="V732" s="70"/>
      <c r="W732" s="70"/>
      <c r="X732" s="149"/>
      <c r="Y732" s="28"/>
      <c r="Z732" s="28"/>
      <c r="AA732" s="77"/>
      <c r="AB732" s="77"/>
      <c r="AC732" s="28"/>
      <c r="AD732" s="74"/>
      <c r="AE732" s="36"/>
      <c r="AF732" s="28"/>
      <c r="AG732" s="28"/>
      <c r="AH732" s="28"/>
      <c r="AI732" s="28"/>
      <c r="AJ732" s="28"/>
      <c r="AK732" s="28"/>
      <c r="AL732" s="18"/>
      <c r="AM732" s="18"/>
      <c r="AN732" s="18"/>
      <c r="AO732" s="227"/>
      <c r="AP732" s="212"/>
      <c r="AQ732" s="212"/>
      <c r="AR732" s="212"/>
      <c r="AS732" s="84"/>
      <c r="AT732" s="84"/>
      <c r="AU732" s="85"/>
      <c r="AV732" s="94"/>
      <c r="AW732" s="94"/>
      <c r="AX732" s="94"/>
      <c r="AY732" s="94"/>
      <c r="AZ732" s="94"/>
      <c r="BA732" s="94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</row>
    <row r="733" ht="12.75" customHeight="1">
      <c r="A733" s="18"/>
      <c r="B733" s="18"/>
      <c r="C733" s="1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9"/>
      <c r="R733" s="28"/>
      <c r="S733" s="28"/>
      <c r="T733" s="28"/>
      <c r="U733" s="28"/>
      <c r="V733" s="70"/>
      <c r="W733" s="70"/>
      <c r="X733" s="149"/>
      <c r="Y733" s="28"/>
      <c r="Z733" s="28"/>
      <c r="AA733" s="77"/>
      <c r="AB733" s="77"/>
      <c r="AC733" s="28"/>
      <c r="AD733" s="74"/>
      <c r="AE733" s="36"/>
      <c r="AF733" s="28"/>
      <c r="AG733" s="28"/>
      <c r="AH733" s="28"/>
      <c r="AI733" s="28"/>
      <c r="AJ733" s="28"/>
      <c r="AK733" s="28"/>
      <c r="AL733" s="18"/>
      <c r="AM733" s="18"/>
      <c r="AN733" s="18"/>
      <c r="AO733" s="227"/>
      <c r="AP733" s="212"/>
      <c r="AQ733" s="212"/>
      <c r="AR733" s="212"/>
      <c r="AS733" s="84"/>
      <c r="AT733" s="84"/>
      <c r="AU733" s="85"/>
      <c r="AV733" s="94"/>
      <c r="AW733" s="94"/>
      <c r="AX733" s="94"/>
      <c r="AY733" s="94"/>
      <c r="AZ733" s="94"/>
      <c r="BA733" s="94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</row>
    <row r="734" ht="12.75" customHeight="1">
      <c r="A734" s="18"/>
      <c r="B734" s="18"/>
      <c r="C734" s="1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9"/>
      <c r="R734" s="28"/>
      <c r="S734" s="28"/>
      <c r="T734" s="28"/>
      <c r="U734" s="28"/>
      <c r="V734" s="70"/>
      <c r="W734" s="70"/>
      <c r="X734" s="149"/>
      <c r="Y734" s="28"/>
      <c r="Z734" s="28"/>
      <c r="AA734" s="77"/>
      <c r="AB734" s="77"/>
      <c r="AC734" s="28"/>
      <c r="AD734" s="74"/>
      <c r="AE734" s="36"/>
      <c r="AF734" s="28"/>
      <c r="AG734" s="28"/>
      <c r="AH734" s="28"/>
      <c r="AI734" s="28"/>
      <c r="AJ734" s="28"/>
      <c r="AK734" s="28"/>
      <c r="AL734" s="18"/>
      <c r="AM734" s="18"/>
      <c r="AN734" s="18"/>
      <c r="AO734" s="227"/>
      <c r="AP734" s="212"/>
      <c r="AQ734" s="212"/>
      <c r="AR734" s="212"/>
      <c r="AS734" s="84"/>
      <c r="AT734" s="84"/>
      <c r="AU734" s="85"/>
      <c r="AV734" s="94"/>
      <c r="AW734" s="94"/>
      <c r="AX734" s="94"/>
      <c r="AY734" s="94"/>
      <c r="AZ734" s="94"/>
      <c r="BA734" s="94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</row>
    <row r="735" ht="12.75" customHeight="1">
      <c r="A735" s="18"/>
      <c r="B735" s="18"/>
      <c r="C735" s="1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9"/>
      <c r="R735" s="28"/>
      <c r="S735" s="28"/>
      <c r="T735" s="28"/>
      <c r="U735" s="28"/>
      <c r="V735" s="70"/>
      <c r="W735" s="70"/>
      <c r="X735" s="149"/>
      <c r="Y735" s="28"/>
      <c r="Z735" s="28"/>
      <c r="AA735" s="77"/>
      <c r="AB735" s="77"/>
      <c r="AC735" s="28"/>
      <c r="AD735" s="74"/>
      <c r="AE735" s="36"/>
      <c r="AF735" s="28"/>
      <c r="AG735" s="28"/>
      <c r="AH735" s="28"/>
      <c r="AI735" s="28"/>
      <c r="AJ735" s="28"/>
      <c r="AK735" s="28"/>
      <c r="AL735" s="18"/>
      <c r="AM735" s="18"/>
      <c r="AN735" s="18"/>
      <c r="AO735" s="227"/>
      <c r="AP735" s="212"/>
      <c r="AQ735" s="212"/>
      <c r="AR735" s="212"/>
      <c r="AS735" s="84"/>
      <c r="AT735" s="84"/>
      <c r="AU735" s="85"/>
      <c r="AV735" s="94"/>
      <c r="AW735" s="94"/>
      <c r="AX735" s="94"/>
      <c r="AY735" s="94"/>
      <c r="AZ735" s="94"/>
      <c r="BA735" s="94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</row>
    <row r="736" ht="12.75" customHeight="1">
      <c r="A736" s="18"/>
      <c r="B736" s="18"/>
      <c r="C736" s="1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9"/>
      <c r="R736" s="28"/>
      <c r="S736" s="28"/>
      <c r="T736" s="28"/>
      <c r="U736" s="28"/>
      <c r="V736" s="70"/>
      <c r="W736" s="70"/>
      <c r="X736" s="149"/>
      <c r="Y736" s="28"/>
      <c r="Z736" s="28"/>
      <c r="AA736" s="77"/>
      <c r="AB736" s="77"/>
      <c r="AC736" s="28"/>
      <c r="AD736" s="74"/>
      <c r="AE736" s="36"/>
      <c r="AF736" s="28"/>
      <c r="AG736" s="28"/>
      <c r="AH736" s="28"/>
      <c r="AI736" s="28"/>
      <c r="AJ736" s="28"/>
      <c r="AK736" s="28"/>
      <c r="AL736" s="18"/>
      <c r="AM736" s="18"/>
      <c r="AN736" s="18"/>
      <c r="AO736" s="227"/>
      <c r="AP736" s="212"/>
      <c r="AQ736" s="212"/>
      <c r="AR736" s="212"/>
      <c r="AS736" s="84"/>
      <c r="AT736" s="84"/>
      <c r="AU736" s="85"/>
      <c r="AV736" s="94"/>
      <c r="AW736" s="94"/>
      <c r="AX736" s="94"/>
      <c r="AY736" s="94"/>
      <c r="AZ736" s="94"/>
      <c r="BA736" s="94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</row>
    <row r="737" ht="12.75" customHeight="1">
      <c r="A737" s="18"/>
      <c r="B737" s="18"/>
      <c r="C737" s="1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9"/>
      <c r="R737" s="28"/>
      <c r="S737" s="28"/>
      <c r="T737" s="28"/>
      <c r="U737" s="28"/>
      <c r="V737" s="70"/>
      <c r="W737" s="70"/>
      <c r="X737" s="149"/>
      <c r="Y737" s="28"/>
      <c r="Z737" s="28"/>
      <c r="AA737" s="77"/>
      <c r="AB737" s="77"/>
      <c r="AC737" s="28"/>
      <c r="AD737" s="74"/>
      <c r="AE737" s="36"/>
      <c r="AF737" s="28"/>
      <c r="AG737" s="28"/>
      <c r="AH737" s="28"/>
      <c r="AI737" s="28"/>
      <c r="AJ737" s="28"/>
      <c r="AK737" s="28"/>
      <c r="AL737" s="18"/>
      <c r="AM737" s="18"/>
      <c r="AN737" s="18"/>
      <c r="AO737" s="227"/>
      <c r="AP737" s="212"/>
      <c r="AQ737" s="212"/>
      <c r="AR737" s="212"/>
      <c r="AS737" s="84"/>
      <c r="AT737" s="84"/>
      <c r="AU737" s="85"/>
      <c r="AV737" s="94"/>
      <c r="AW737" s="94"/>
      <c r="AX737" s="94"/>
      <c r="AY737" s="94"/>
      <c r="AZ737" s="94"/>
      <c r="BA737" s="94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</row>
    <row r="738" ht="12.75" customHeight="1">
      <c r="A738" s="18"/>
      <c r="B738" s="18"/>
      <c r="C738" s="1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9"/>
      <c r="R738" s="28"/>
      <c r="S738" s="28"/>
      <c r="T738" s="28"/>
      <c r="U738" s="28"/>
      <c r="V738" s="70"/>
      <c r="W738" s="70"/>
      <c r="X738" s="149"/>
      <c r="Y738" s="28"/>
      <c r="Z738" s="28"/>
      <c r="AA738" s="77"/>
      <c r="AB738" s="77"/>
      <c r="AC738" s="28"/>
      <c r="AD738" s="74"/>
      <c r="AE738" s="36"/>
      <c r="AF738" s="28"/>
      <c r="AG738" s="28"/>
      <c r="AH738" s="28"/>
      <c r="AI738" s="28"/>
      <c r="AJ738" s="28"/>
      <c r="AK738" s="28"/>
      <c r="AL738" s="18"/>
      <c r="AM738" s="18"/>
      <c r="AN738" s="18"/>
      <c r="AO738" s="227"/>
      <c r="AP738" s="212"/>
      <c r="AQ738" s="212"/>
      <c r="AR738" s="212"/>
      <c r="AS738" s="84"/>
      <c r="AT738" s="84"/>
      <c r="AU738" s="85"/>
      <c r="AV738" s="94"/>
      <c r="AW738" s="94"/>
      <c r="AX738" s="94"/>
      <c r="AY738" s="94"/>
      <c r="AZ738" s="94"/>
      <c r="BA738" s="94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</row>
    <row r="739" ht="12.75" customHeight="1">
      <c r="A739" s="18"/>
      <c r="B739" s="18"/>
      <c r="C739" s="1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9"/>
      <c r="R739" s="28"/>
      <c r="S739" s="28"/>
      <c r="T739" s="28"/>
      <c r="U739" s="28"/>
      <c r="V739" s="70"/>
      <c r="W739" s="70"/>
      <c r="X739" s="149"/>
      <c r="Y739" s="28"/>
      <c r="Z739" s="28"/>
      <c r="AA739" s="77"/>
      <c r="AB739" s="77"/>
      <c r="AC739" s="28"/>
      <c r="AD739" s="74"/>
      <c r="AE739" s="36"/>
      <c r="AF739" s="28"/>
      <c r="AG739" s="28"/>
      <c r="AH739" s="28"/>
      <c r="AI739" s="28"/>
      <c r="AJ739" s="28"/>
      <c r="AK739" s="28"/>
      <c r="AL739" s="18"/>
      <c r="AM739" s="18"/>
      <c r="AN739" s="18"/>
      <c r="AO739" s="227"/>
      <c r="AP739" s="212"/>
      <c r="AQ739" s="212"/>
      <c r="AR739" s="212"/>
      <c r="AS739" s="84"/>
      <c r="AT739" s="84"/>
      <c r="AU739" s="85"/>
      <c r="AV739" s="94"/>
      <c r="AW739" s="94"/>
      <c r="AX739" s="94"/>
      <c r="AY739" s="94"/>
      <c r="AZ739" s="94"/>
      <c r="BA739" s="94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</row>
    <row r="740" ht="12.75" customHeight="1">
      <c r="A740" s="18"/>
      <c r="B740" s="18"/>
      <c r="C740" s="1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9"/>
      <c r="R740" s="28"/>
      <c r="S740" s="28"/>
      <c r="T740" s="28"/>
      <c r="U740" s="28"/>
      <c r="V740" s="70"/>
      <c r="W740" s="70"/>
      <c r="X740" s="149"/>
      <c r="Y740" s="28"/>
      <c r="Z740" s="28"/>
      <c r="AA740" s="77"/>
      <c r="AB740" s="77"/>
      <c r="AC740" s="28"/>
      <c r="AD740" s="74"/>
      <c r="AE740" s="36"/>
      <c r="AF740" s="28"/>
      <c r="AG740" s="28"/>
      <c r="AH740" s="28"/>
      <c r="AI740" s="28"/>
      <c r="AJ740" s="28"/>
      <c r="AK740" s="28"/>
      <c r="AL740" s="18"/>
      <c r="AM740" s="18"/>
      <c r="AN740" s="18"/>
      <c r="AO740" s="227"/>
      <c r="AP740" s="212"/>
      <c r="AQ740" s="212"/>
      <c r="AR740" s="212"/>
      <c r="AS740" s="84"/>
      <c r="AT740" s="84"/>
      <c r="AU740" s="85"/>
      <c r="AV740" s="94"/>
      <c r="AW740" s="94"/>
      <c r="AX740" s="94"/>
      <c r="AY740" s="94"/>
      <c r="AZ740" s="94"/>
      <c r="BA740" s="94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</row>
    <row r="741" ht="12.75" customHeight="1">
      <c r="A741" s="18"/>
      <c r="B741" s="18"/>
      <c r="C741" s="1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9"/>
      <c r="R741" s="28"/>
      <c r="S741" s="28"/>
      <c r="T741" s="28"/>
      <c r="U741" s="28"/>
      <c r="V741" s="70"/>
      <c r="W741" s="70"/>
      <c r="X741" s="149"/>
      <c r="Y741" s="28"/>
      <c r="Z741" s="28"/>
      <c r="AA741" s="77"/>
      <c r="AB741" s="77"/>
      <c r="AC741" s="28"/>
      <c r="AD741" s="74"/>
      <c r="AE741" s="36"/>
      <c r="AF741" s="28"/>
      <c r="AG741" s="28"/>
      <c r="AH741" s="28"/>
      <c r="AI741" s="28"/>
      <c r="AJ741" s="28"/>
      <c r="AK741" s="28"/>
      <c r="AL741" s="18"/>
      <c r="AM741" s="18"/>
      <c r="AN741" s="18"/>
      <c r="AO741" s="227"/>
      <c r="AP741" s="212"/>
      <c r="AQ741" s="212"/>
      <c r="AR741" s="212"/>
      <c r="AS741" s="84"/>
      <c r="AT741" s="84"/>
      <c r="AU741" s="85"/>
      <c r="AV741" s="94"/>
      <c r="AW741" s="94"/>
      <c r="AX741" s="94"/>
      <c r="AY741" s="94"/>
      <c r="AZ741" s="94"/>
      <c r="BA741" s="94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</row>
    <row r="742" ht="12.75" customHeight="1">
      <c r="A742" s="18"/>
      <c r="B742" s="18"/>
      <c r="C742" s="1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9"/>
      <c r="R742" s="28"/>
      <c r="S742" s="28"/>
      <c r="T742" s="28"/>
      <c r="U742" s="28"/>
      <c r="V742" s="70"/>
      <c r="W742" s="70"/>
      <c r="X742" s="149"/>
      <c r="Y742" s="28"/>
      <c r="Z742" s="28"/>
      <c r="AA742" s="77"/>
      <c r="AB742" s="77"/>
      <c r="AC742" s="28"/>
      <c r="AD742" s="74"/>
      <c r="AE742" s="36"/>
      <c r="AF742" s="28"/>
      <c r="AG742" s="28"/>
      <c r="AH742" s="28"/>
      <c r="AI742" s="28"/>
      <c r="AJ742" s="28"/>
      <c r="AK742" s="28"/>
      <c r="AL742" s="18"/>
      <c r="AM742" s="18"/>
      <c r="AN742" s="18"/>
      <c r="AO742" s="227"/>
      <c r="AP742" s="212"/>
      <c r="AQ742" s="212"/>
      <c r="AR742" s="212"/>
      <c r="AS742" s="84"/>
      <c r="AT742" s="84"/>
      <c r="AU742" s="85"/>
      <c r="AV742" s="94"/>
      <c r="AW742" s="94"/>
      <c r="AX742" s="94"/>
      <c r="AY742" s="94"/>
      <c r="AZ742" s="94"/>
      <c r="BA742" s="94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</row>
    <row r="743" ht="12.75" customHeight="1">
      <c r="A743" s="18"/>
      <c r="B743" s="18"/>
      <c r="C743" s="1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9"/>
      <c r="R743" s="28"/>
      <c r="S743" s="28"/>
      <c r="T743" s="28"/>
      <c r="U743" s="28"/>
      <c r="V743" s="70"/>
      <c r="W743" s="70"/>
      <c r="X743" s="149"/>
      <c r="Y743" s="28"/>
      <c r="Z743" s="28"/>
      <c r="AA743" s="77"/>
      <c r="AB743" s="77"/>
      <c r="AC743" s="28"/>
      <c r="AD743" s="74"/>
      <c r="AE743" s="36"/>
      <c r="AF743" s="28"/>
      <c r="AG743" s="28"/>
      <c r="AH743" s="28"/>
      <c r="AI743" s="28"/>
      <c r="AJ743" s="28"/>
      <c r="AK743" s="28"/>
      <c r="AL743" s="18"/>
      <c r="AM743" s="18"/>
      <c r="AN743" s="18"/>
      <c r="AO743" s="227"/>
      <c r="AP743" s="212"/>
      <c r="AQ743" s="212"/>
      <c r="AR743" s="212"/>
      <c r="AS743" s="84"/>
      <c r="AT743" s="84"/>
      <c r="AU743" s="85"/>
      <c r="AV743" s="94"/>
      <c r="AW743" s="94"/>
      <c r="AX743" s="94"/>
      <c r="AY743" s="94"/>
      <c r="AZ743" s="94"/>
      <c r="BA743" s="94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</row>
    <row r="744" ht="12.75" customHeight="1">
      <c r="A744" s="18"/>
      <c r="B744" s="18"/>
      <c r="C744" s="1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9"/>
      <c r="R744" s="28"/>
      <c r="S744" s="28"/>
      <c r="T744" s="28"/>
      <c r="U744" s="28"/>
      <c r="V744" s="70"/>
      <c r="W744" s="70"/>
      <c r="X744" s="149"/>
      <c r="Y744" s="28"/>
      <c r="Z744" s="28"/>
      <c r="AA744" s="77"/>
      <c r="AB744" s="77"/>
      <c r="AC744" s="28"/>
      <c r="AD744" s="74"/>
      <c r="AE744" s="36"/>
      <c r="AF744" s="28"/>
      <c r="AG744" s="28"/>
      <c r="AH744" s="28"/>
      <c r="AI744" s="28"/>
      <c r="AJ744" s="28"/>
      <c r="AK744" s="28"/>
      <c r="AL744" s="18"/>
      <c r="AM744" s="18"/>
      <c r="AN744" s="18"/>
      <c r="AO744" s="227"/>
      <c r="AP744" s="212"/>
      <c r="AQ744" s="212"/>
      <c r="AR744" s="212"/>
      <c r="AS744" s="84"/>
      <c r="AT744" s="84"/>
      <c r="AU744" s="85"/>
      <c r="AV744" s="94"/>
      <c r="AW744" s="94"/>
      <c r="AX744" s="94"/>
      <c r="AY744" s="94"/>
      <c r="AZ744" s="94"/>
      <c r="BA744" s="94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</row>
    <row r="745" ht="12.75" customHeight="1">
      <c r="A745" s="18"/>
      <c r="B745" s="18"/>
      <c r="C745" s="1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9"/>
      <c r="R745" s="28"/>
      <c r="S745" s="28"/>
      <c r="T745" s="28"/>
      <c r="U745" s="28"/>
      <c r="V745" s="70"/>
      <c r="W745" s="70"/>
      <c r="X745" s="149"/>
      <c r="Y745" s="28"/>
      <c r="Z745" s="28"/>
      <c r="AA745" s="77"/>
      <c r="AB745" s="77"/>
      <c r="AC745" s="28"/>
      <c r="AD745" s="74"/>
      <c r="AE745" s="36"/>
      <c r="AF745" s="28"/>
      <c r="AG745" s="28"/>
      <c r="AH745" s="28"/>
      <c r="AI745" s="28"/>
      <c r="AJ745" s="28"/>
      <c r="AK745" s="28"/>
      <c r="AL745" s="18"/>
      <c r="AM745" s="18"/>
      <c r="AN745" s="18"/>
      <c r="AO745" s="227"/>
      <c r="AP745" s="212"/>
      <c r="AQ745" s="212"/>
      <c r="AR745" s="212"/>
      <c r="AS745" s="84"/>
      <c r="AT745" s="84"/>
      <c r="AU745" s="85"/>
      <c r="AV745" s="94"/>
      <c r="AW745" s="94"/>
      <c r="AX745" s="94"/>
      <c r="AY745" s="94"/>
      <c r="AZ745" s="94"/>
      <c r="BA745" s="94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</row>
    <row r="746" ht="12.75" customHeight="1">
      <c r="A746" s="18"/>
      <c r="B746" s="18"/>
      <c r="C746" s="1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9"/>
      <c r="R746" s="28"/>
      <c r="S746" s="28"/>
      <c r="T746" s="28"/>
      <c r="U746" s="28"/>
      <c r="V746" s="70"/>
      <c r="W746" s="70"/>
      <c r="X746" s="149"/>
      <c r="Y746" s="28"/>
      <c r="Z746" s="28"/>
      <c r="AA746" s="77"/>
      <c r="AB746" s="77"/>
      <c r="AC746" s="28"/>
      <c r="AD746" s="74"/>
      <c r="AE746" s="36"/>
      <c r="AF746" s="28"/>
      <c r="AG746" s="28"/>
      <c r="AH746" s="28"/>
      <c r="AI746" s="28"/>
      <c r="AJ746" s="28"/>
      <c r="AK746" s="28"/>
      <c r="AL746" s="18"/>
      <c r="AM746" s="18"/>
      <c r="AN746" s="18"/>
      <c r="AO746" s="227"/>
      <c r="AP746" s="212"/>
      <c r="AQ746" s="212"/>
      <c r="AR746" s="212"/>
      <c r="AS746" s="84"/>
      <c r="AT746" s="84"/>
      <c r="AU746" s="85"/>
      <c r="AV746" s="94"/>
      <c r="AW746" s="94"/>
      <c r="AX746" s="94"/>
      <c r="AY746" s="94"/>
      <c r="AZ746" s="94"/>
      <c r="BA746" s="94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</row>
    <row r="747" ht="12.75" customHeight="1">
      <c r="A747" s="18"/>
      <c r="B747" s="18"/>
      <c r="C747" s="1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9"/>
      <c r="R747" s="28"/>
      <c r="S747" s="28"/>
      <c r="T747" s="28"/>
      <c r="U747" s="28"/>
      <c r="V747" s="70"/>
      <c r="W747" s="70"/>
      <c r="X747" s="149"/>
      <c r="Y747" s="28"/>
      <c r="Z747" s="28"/>
      <c r="AA747" s="77"/>
      <c r="AB747" s="77"/>
      <c r="AC747" s="28"/>
      <c r="AD747" s="74"/>
      <c r="AE747" s="36"/>
      <c r="AF747" s="28"/>
      <c r="AG747" s="28"/>
      <c r="AH747" s="28"/>
      <c r="AI747" s="28"/>
      <c r="AJ747" s="28"/>
      <c r="AK747" s="28"/>
      <c r="AL747" s="18"/>
      <c r="AM747" s="18"/>
      <c r="AN747" s="18"/>
      <c r="AO747" s="227"/>
      <c r="AP747" s="212"/>
      <c r="AQ747" s="212"/>
      <c r="AR747" s="212"/>
      <c r="AS747" s="84"/>
      <c r="AT747" s="84"/>
      <c r="AU747" s="85"/>
      <c r="AV747" s="94"/>
      <c r="AW747" s="94"/>
      <c r="AX747" s="94"/>
      <c r="AY747" s="94"/>
      <c r="AZ747" s="94"/>
      <c r="BA747" s="94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</row>
    <row r="748" ht="12.75" customHeight="1">
      <c r="A748" s="18"/>
      <c r="B748" s="18"/>
      <c r="C748" s="1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9"/>
      <c r="R748" s="28"/>
      <c r="S748" s="28"/>
      <c r="T748" s="28"/>
      <c r="U748" s="28"/>
      <c r="V748" s="70"/>
      <c r="W748" s="70"/>
      <c r="X748" s="149"/>
      <c r="Y748" s="28"/>
      <c r="Z748" s="28"/>
      <c r="AA748" s="77"/>
      <c r="AB748" s="77"/>
      <c r="AC748" s="28"/>
      <c r="AD748" s="74"/>
      <c r="AE748" s="36"/>
      <c r="AF748" s="28"/>
      <c r="AG748" s="28"/>
      <c r="AH748" s="28"/>
      <c r="AI748" s="28"/>
      <c r="AJ748" s="28"/>
      <c r="AK748" s="28"/>
      <c r="AL748" s="18"/>
      <c r="AM748" s="18"/>
      <c r="AN748" s="18"/>
      <c r="AO748" s="227"/>
      <c r="AP748" s="212"/>
      <c r="AQ748" s="212"/>
      <c r="AR748" s="212"/>
      <c r="AS748" s="84"/>
      <c r="AT748" s="84"/>
      <c r="AU748" s="85"/>
      <c r="AV748" s="94"/>
      <c r="AW748" s="94"/>
      <c r="AX748" s="94"/>
      <c r="AY748" s="94"/>
      <c r="AZ748" s="94"/>
      <c r="BA748" s="94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</row>
    <row r="749" ht="12.75" customHeight="1">
      <c r="A749" s="18"/>
      <c r="B749" s="18"/>
      <c r="C749" s="1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9"/>
      <c r="R749" s="28"/>
      <c r="S749" s="28"/>
      <c r="T749" s="28"/>
      <c r="U749" s="28"/>
      <c r="V749" s="70"/>
      <c r="W749" s="70"/>
      <c r="X749" s="149"/>
      <c r="Y749" s="28"/>
      <c r="Z749" s="28"/>
      <c r="AA749" s="77"/>
      <c r="AB749" s="77"/>
      <c r="AC749" s="28"/>
      <c r="AD749" s="74"/>
      <c r="AE749" s="36"/>
      <c r="AF749" s="28"/>
      <c r="AG749" s="28"/>
      <c r="AH749" s="28"/>
      <c r="AI749" s="28"/>
      <c r="AJ749" s="28"/>
      <c r="AK749" s="28"/>
      <c r="AL749" s="18"/>
      <c r="AM749" s="18"/>
      <c r="AN749" s="18"/>
      <c r="AO749" s="227"/>
      <c r="AP749" s="212"/>
      <c r="AQ749" s="212"/>
      <c r="AR749" s="212"/>
      <c r="AS749" s="84"/>
      <c r="AT749" s="84"/>
      <c r="AU749" s="85"/>
      <c r="AV749" s="94"/>
      <c r="AW749" s="94"/>
      <c r="AX749" s="94"/>
      <c r="AY749" s="94"/>
      <c r="AZ749" s="94"/>
      <c r="BA749" s="94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</row>
    <row r="750" ht="12.75" customHeight="1">
      <c r="A750" s="18"/>
      <c r="B750" s="18"/>
      <c r="C750" s="1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9"/>
      <c r="R750" s="28"/>
      <c r="S750" s="28"/>
      <c r="T750" s="28"/>
      <c r="U750" s="28"/>
      <c r="V750" s="70"/>
      <c r="W750" s="70"/>
      <c r="X750" s="149"/>
      <c r="Y750" s="28"/>
      <c r="Z750" s="28"/>
      <c r="AA750" s="77"/>
      <c r="AB750" s="77"/>
      <c r="AC750" s="28"/>
      <c r="AD750" s="74"/>
      <c r="AE750" s="36"/>
      <c r="AF750" s="28"/>
      <c r="AG750" s="28"/>
      <c r="AH750" s="28"/>
      <c r="AI750" s="28"/>
      <c r="AJ750" s="28"/>
      <c r="AK750" s="28"/>
      <c r="AL750" s="18"/>
      <c r="AM750" s="18"/>
      <c r="AN750" s="18"/>
      <c r="AO750" s="227"/>
      <c r="AP750" s="212"/>
      <c r="AQ750" s="212"/>
      <c r="AR750" s="212"/>
      <c r="AS750" s="84"/>
      <c r="AT750" s="84"/>
      <c r="AU750" s="85"/>
      <c r="AV750" s="94"/>
      <c r="AW750" s="94"/>
      <c r="AX750" s="94"/>
      <c r="AY750" s="94"/>
      <c r="AZ750" s="94"/>
      <c r="BA750" s="94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</row>
    <row r="751" ht="12.75" customHeight="1">
      <c r="A751" s="18"/>
      <c r="B751" s="18"/>
      <c r="C751" s="1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9"/>
      <c r="R751" s="28"/>
      <c r="S751" s="28"/>
      <c r="T751" s="28"/>
      <c r="U751" s="28"/>
      <c r="V751" s="70"/>
      <c r="W751" s="70"/>
      <c r="X751" s="149"/>
      <c r="Y751" s="28"/>
      <c r="Z751" s="28"/>
      <c r="AA751" s="77"/>
      <c r="AB751" s="77"/>
      <c r="AC751" s="28"/>
      <c r="AD751" s="74"/>
      <c r="AE751" s="36"/>
      <c r="AF751" s="28"/>
      <c r="AG751" s="28"/>
      <c r="AH751" s="28"/>
      <c r="AI751" s="28"/>
      <c r="AJ751" s="28"/>
      <c r="AK751" s="28"/>
      <c r="AL751" s="18"/>
      <c r="AM751" s="18"/>
      <c r="AN751" s="18"/>
      <c r="AO751" s="227"/>
      <c r="AP751" s="212"/>
      <c r="AQ751" s="212"/>
      <c r="AR751" s="212"/>
      <c r="AS751" s="84"/>
      <c r="AT751" s="84"/>
      <c r="AU751" s="85"/>
      <c r="AV751" s="94"/>
      <c r="AW751" s="94"/>
      <c r="AX751" s="94"/>
      <c r="AY751" s="94"/>
      <c r="AZ751" s="94"/>
      <c r="BA751" s="94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</row>
    <row r="752" ht="12.75" customHeight="1">
      <c r="A752" s="18"/>
      <c r="B752" s="18"/>
      <c r="C752" s="1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9"/>
      <c r="R752" s="28"/>
      <c r="S752" s="28"/>
      <c r="T752" s="28"/>
      <c r="U752" s="28"/>
      <c r="V752" s="70"/>
      <c r="W752" s="70"/>
      <c r="X752" s="149"/>
      <c r="Y752" s="28"/>
      <c r="Z752" s="28"/>
      <c r="AA752" s="77"/>
      <c r="AB752" s="77"/>
      <c r="AC752" s="28"/>
      <c r="AD752" s="74"/>
      <c r="AE752" s="36"/>
      <c r="AF752" s="28"/>
      <c r="AG752" s="28"/>
      <c r="AH752" s="28"/>
      <c r="AI752" s="28"/>
      <c r="AJ752" s="28"/>
      <c r="AK752" s="28"/>
      <c r="AL752" s="18"/>
      <c r="AM752" s="18"/>
      <c r="AN752" s="18"/>
      <c r="AO752" s="227"/>
      <c r="AP752" s="212"/>
      <c r="AQ752" s="212"/>
      <c r="AR752" s="212"/>
      <c r="AS752" s="84"/>
      <c r="AT752" s="84"/>
      <c r="AU752" s="85"/>
      <c r="AV752" s="94"/>
      <c r="AW752" s="94"/>
      <c r="AX752" s="94"/>
      <c r="AY752" s="94"/>
      <c r="AZ752" s="94"/>
      <c r="BA752" s="94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</row>
    <row r="753" ht="12.75" customHeight="1">
      <c r="A753" s="18"/>
      <c r="B753" s="18"/>
      <c r="C753" s="1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9"/>
      <c r="R753" s="28"/>
      <c r="S753" s="28"/>
      <c r="T753" s="28"/>
      <c r="U753" s="28"/>
      <c r="V753" s="70"/>
      <c r="W753" s="70"/>
      <c r="X753" s="149"/>
      <c r="Y753" s="28"/>
      <c r="Z753" s="28"/>
      <c r="AA753" s="77"/>
      <c r="AB753" s="77"/>
      <c r="AC753" s="28"/>
      <c r="AD753" s="74"/>
      <c r="AE753" s="36"/>
      <c r="AF753" s="28"/>
      <c r="AG753" s="28"/>
      <c r="AH753" s="28"/>
      <c r="AI753" s="28"/>
      <c r="AJ753" s="28"/>
      <c r="AK753" s="28"/>
      <c r="AL753" s="18"/>
      <c r="AM753" s="18"/>
      <c r="AN753" s="18"/>
      <c r="AO753" s="227"/>
      <c r="AP753" s="212"/>
      <c r="AQ753" s="212"/>
      <c r="AR753" s="212"/>
      <c r="AS753" s="84"/>
      <c r="AT753" s="84"/>
      <c r="AU753" s="85"/>
      <c r="AV753" s="94"/>
      <c r="AW753" s="94"/>
      <c r="AX753" s="94"/>
      <c r="AY753" s="94"/>
      <c r="AZ753" s="94"/>
      <c r="BA753" s="94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</row>
    <row r="754" ht="12.75" customHeight="1">
      <c r="A754" s="18"/>
      <c r="B754" s="18"/>
      <c r="C754" s="1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9"/>
      <c r="R754" s="28"/>
      <c r="S754" s="28"/>
      <c r="T754" s="28"/>
      <c r="U754" s="28"/>
      <c r="V754" s="70"/>
      <c r="W754" s="70"/>
      <c r="X754" s="149"/>
      <c r="Y754" s="28"/>
      <c r="Z754" s="28"/>
      <c r="AA754" s="77"/>
      <c r="AB754" s="77"/>
      <c r="AC754" s="28"/>
      <c r="AD754" s="74"/>
      <c r="AE754" s="36"/>
      <c r="AF754" s="28"/>
      <c r="AG754" s="28"/>
      <c r="AH754" s="28"/>
      <c r="AI754" s="28"/>
      <c r="AJ754" s="28"/>
      <c r="AK754" s="28"/>
      <c r="AL754" s="18"/>
      <c r="AM754" s="18"/>
      <c r="AN754" s="18"/>
      <c r="AO754" s="227"/>
      <c r="AP754" s="212"/>
      <c r="AQ754" s="212"/>
      <c r="AR754" s="212"/>
      <c r="AS754" s="84"/>
      <c r="AT754" s="84"/>
      <c r="AU754" s="85"/>
      <c r="AV754" s="94"/>
      <c r="AW754" s="94"/>
      <c r="AX754" s="94"/>
      <c r="AY754" s="94"/>
      <c r="AZ754" s="94"/>
      <c r="BA754" s="94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</row>
    <row r="755" ht="12.75" customHeight="1">
      <c r="A755" s="18"/>
      <c r="B755" s="18"/>
      <c r="C755" s="1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9"/>
      <c r="R755" s="28"/>
      <c r="S755" s="28"/>
      <c r="T755" s="28"/>
      <c r="U755" s="28"/>
      <c r="V755" s="70"/>
      <c r="W755" s="70"/>
      <c r="X755" s="149"/>
      <c r="Y755" s="28"/>
      <c r="Z755" s="28"/>
      <c r="AA755" s="77"/>
      <c r="AB755" s="77"/>
      <c r="AC755" s="28"/>
      <c r="AD755" s="74"/>
      <c r="AE755" s="36"/>
      <c r="AF755" s="28"/>
      <c r="AG755" s="28"/>
      <c r="AH755" s="28"/>
      <c r="AI755" s="28"/>
      <c r="AJ755" s="28"/>
      <c r="AK755" s="28"/>
      <c r="AL755" s="18"/>
      <c r="AM755" s="18"/>
      <c r="AN755" s="18"/>
      <c r="AO755" s="227"/>
      <c r="AP755" s="212"/>
      <c r="AQ755" s="212"/>
      <c r="AR755" s="212"/>
      <c r="AS755" s="84"/>
      <c r="AT755" s="84"/>
      <c r="AU755" s="85"/>
      <c r="AV755" s="94"/>
      <c r="AW755" s="94"/>
      <c r="AX755" s="94"/>
      <c r="AY755" s="94"/>
      <c r="AZ755" s="94"/>
      <c r="BA755" s="94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</row>
    <row r="756" ht="12.75" customHeight="1">
      <c r="A756" s="18"/>
      <c r="B756" s="18"/>
      <c r="C756" s="1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9"/>
      <c r="R756" s="28"/>
      <c r="S756" s="28"/>
      <c r="T756" s="28"/>
      <c r="U756" s="28"/>
      <c r="V756" s="70"/>
      <c r="W756" s="70"/>
      <c r="X756" s="149"/>
      <c r="Y756" s="28"/>
      <c r="Z756" s="28"/>
      <c r="AA756" s="77"/>
      <c r="AB756" s="77"/>
      <c r="AC756" s="28"/>
      <c r="AD756" s="74"/>
      <c r="AE756" s="36"/>
      <c r="AF756" s="28"/>
      <c r="AG756" s="28"/>
      <c r="AH756" s="28"/>
      <c r="AI756" s="28"/>
      <c r="AJ756" s="28"/>
      <c r="AK756" s="28"/>
      <c r="AL756" s="18"/>
      <c r="AM756" s="18"/>
      <c r="AN756" s="18"/>
      <c r="AO756" s="227"/>
      <c r="AP756" s="212"/>
      <c r="AQ756" s="212"/>
      <c r="AR756" s="212"/>
      <c r="AS756" s="84"/>
      <c r="AT756" s="84"/>
      <c r="AU756" s="85"/>
      <c r="AV756" s="94"/>
      <c r="AW756" s="94"/>
      <c r="AX756" s="94"/>
      <c r="AY756" s="94"/>
      <c r="AZ756" s="94"/>
      <c r="BA756" s="94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</row>
    <row r="757" ht="12.75" customHeight="1">
      <c r="A757" s="18"/>
      <c r="B757" s="18"/>
      <c r="C757" s="1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9"/>
      <c r="R757" s="28"/>
      <c r="S757" s="28"/>
      <c r="T757" s="28"/>
      <c r="U757" s="28"/>
      <c r="V757" s="70"/>
      <c r="W757" s="70"/>
      <c r="X757" s="149"/>
      <c r="Y757" s="28"/>
      <c r="Z757" s="28"/>
      <c r="AA757" s="77"/>
      <c r="AB757" s="77"/>
      <c r="AC757" s="28"/>
      <c r="AD757" s="74"/>
      <c r="AE757" s="36"/>
      <c r="AF757" s="28"/>
      <c r="AG757" s="28"/>
      <c r="AH757" s="28"/>
      <c r="AI757" s="28"/>
      <c r="AJ757" s="28"/>
      <c r="AK757" s="28"/>
      <c r="AL757" s="18"/>
      <c r="AM757" s="18"/>
      <c r="AN757" s="18"/>
      <c r="AO757" s="227"/>
      <c r="AP757" s="212"/>
      <c r="AQ757" s="212"/>
      <c r="AR757" s="212"/>
      <c r="AS757" s="84"/>
      <c r="AT757" s="84"/>
      <c r="AU757" s="85"/>
      <c r="AV757" s="94"/>
      <c r="AW757" s="94"/>
      <c r="AX757" s="94"/>
      <c r="AY757" s="94"/>
      <c r="AZ757" s="94"/>
      <c r="BA757" s="94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</row>
    <row r="758" ht="12.75" customHeight="1">
      <c r="A758" s="18"/>
      <c r="B758" s="18"/>
      <c r="C758" s="1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9"/>
      <c r="R758" s="28"/>
      <c r="S758" s="28"/>
      <c r="T758" s="28"/>
      <c r="U758" s="28"/>
      <c r="V758" s="70"/>
      <c r="W758" s="70"/>
      <c r="X758" s="149"/>
      <c r="Y758" s="28"/>
      <c r="Z758" s="28"/>
      <c r="AA758" s="77"/>
      <c r="AB758" s="77"/>
      <c r="AC758" s="28"/>
      <c r="AD758" s="74"/>
      <c r="AE758" s="36"/>
      <c r="AF758" s="28"/>
      <c r="AG758" s="28"/>
      <c r="AH758" s="28"/>
      <c r="AI758" s="28"/>
      <c r="AJ758" s="28"/>
      <c r="AK758" s="28"/>
      <c r="AL758" s="18"/>
      <c r="AM758" s="18"/>
      <c r="AN758" s="18"/>
      <c r="AO758" s="227"/>
      <c r="AP758" s="212"/>
      <c r="AQ758" s="212"/>
      <c r="AR758" s="212"/>
      <c r="AS758" s="84"/>
      <c r="AT758" s="84"/>
      <c r="AU758" s="85"/>
      <c r="AV758" s="94"/>
      <c r="AW758" s="94"/>
      <c r="AX758" s="94"/>
      <c r="AY758" s="94"/>
      <c r="AZ758" s="94"/>
      <c r="BA758" s="94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</row>
    <row r="759" ht="12.75" customHeight="1">
      <c r="A759" s="18"/>
      <c r="B759" s="18"/>
      <c r="C759" s="1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9"/>
      <c r="R759" s="28"/>
      <c r="S759" s="28"/>
      <c r="T759" s="28"/>
      <c r="U759" s="28"/>
      <c r="V759" s="70"/>
      <c r="W759" s="70"/>
      <c r="X759" s="149"/>
      <c r="Y759" s="28"/>
      <c r="Z759" s="28"/>
      <c r="AA759" s="77"/>
      <c r="AB759" s="77"/>
      <c r="AC759" s="28"/>
      <c r="AD759" s="74"/>
      <c r="AE759" s="36"/>
      <c r="AF759" s="28"/>
      <c r="AG759" s="28"/>
      <c r="AH759" s="28"/>
      <c r="AI759" s="28"/>
      <c r="AJ759" s="28"/>
      <c r="AK759" s="28"/>
      <c r="AL759" s="18"/>
      <c r="AM759" s="18"/>
      <c r="AN759" s="18"/>
      <c r="AO759" s="227"/>
      <c r="AP759" s="212"/>
      <c r="AQ759" s="212"/>
      <c r="AR759" s="212"/>
      <c r="AS759" s="84"/>
      <c r="AT759" s="84"/>
      <c r="AU759" s="85"/>
      <c r="AV759" s="94"/>
      <c r="AW759" s="94"/>
      <c r="AX759" s="94"/>
      <c r="AY759" s="94"/>
      <c r="AZ759" s="94"/>
      <c r="BA759" s="94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</row>
    <row r="760" ht="12.75" customHeight="1">
      <c r="A760" s="18"/>
      <c r="B760" s="18"/>
      <c r="C760" s="1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9"/>
      <c r="R760" s="28"/>
      <c r="S760" s="28"/>
      <c r="T760" s="28"/>
      <c r="U760" s="28"/>
      <c r="V760" s="70"/>
      <c r="W760" s="70"/>
      <c r="X760" s="149"/>
      <c r="Y760" s="28"/>
      <c r="Z760" s="28"/>
      <c r="AA760" s="77"/>
      <c r="AB760" s="77"/>
      <c r="AC760" s="28"/>
      <c r="AD760" s="74"/>
      <c r="AE760" s="36"/>
      <c r="AF760" s="28"/>
      <c r="AG760" s="28"/>
      <c r="AH760" s="28"/>
      <c r="AI760" s="28"/>
      <c r="AJ760" s="28"/>
      <c r="AK760" s="28"/>
      <c r="AL760" s="18"/>
      <c r="AM760" s="18"/>
      <c r="AN760" s="18"/>
      <c r="AO760" s="227"/>
      <c r="AP760" s="212"/>
      <c r="AQ760" s="212"/>
      <c r="AR760" s="212"/>
      <c r="AS760" s="84"/>
      <c r="AT760" s="84"/>
      <c r="AU760" s="85"/>
      <c r="AV760" s="94"/>
      <c r="AW760" s="94"/>
      <c r="AX760" s="94"/>
      <c r="AY760" s="94"/>
      <c r="AZ760" s="94"/>
      <c r="BA760" s="94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</row>
    <row r="761" ht="12.75" customHeight="1">
      <c r="A761" s="18"/>
      <c r="B761" s="18"/>
      <c r="C761" s="1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9"/>
      <c r="R761" s="28"/>
      <c r="S761" s="28"/>
      <c r="T761" s="28"/>
      <c r="U761" s="28"/>
      <c r="V761" s="70"/>
      <c r="W761" s="70"/>
      <c r="X761" s="149"/>
      <c r="Y761" s="28"/>
      <c r="Z761" s="28"/>
      <c r="AA761" s="77"/>
      <c r="AB761" s="77"/>
      <c r="AC761" s="28"/>
      <c r="AD761" s="74"/>
      <c r="AE761" s="36"/>
      <c r="AF761" s="28"/>
      <c r="AG761" s="28"/>
      <c r="AH761" s="28"/>
      <c r="AI761" s="28"/>
      <c r="AJ761" s="28"/>
      <c r="AK761" s="28"/>
      <c r="AL761" s="18"/>
      <c r="AM761" s="18"/>
      <c r="AN761" s="18"/>
      <c r="AO761" s="227"/>
      <c r="AP761" s="212"/>
      <c r="AQ761" s="212"/>
      <c r="AR761" s="212"/>
      <c r="AS761" s="84"/>
      <c r="AT761" s="84"/>
      <c r="AU761" s="85"/>
      <c r="AV761" s="94"/>
      <c r="AW761" s="94"/>
      <c r="AX761" s="94"/>
      <c r="AY761" s="94"/>
      <c r="AZ761" s="94"/>
      <c r="BA761" s="94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</row>
    <row r="762" ht="12.75" customHeight="1">
      <c r="A762" s="18"/>
      <c r="B762" s="18"/>
      <c r="C762" s="1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9"/>
      <c r="R762" s="28"/>
      <c r="S762" s="28"/>
      <c r="T762" s="28"/>
      <c r="U762" s="28"/>
      <c r="V762" s="70"/>
      <c r="W762" s="70"/>
      <c r="X762" s="149"/>
      <c r="Y762" s="28"/>
      <c r="Z762" s="28"/>
      <c r="AA762" s="77"/>
      <c r="AB762" s="77"/>
      <c r="AC762" s="28"/>
      <c r="AD762" s="74"/>
      <c r="AE762" s="36"/>
      <c r="AF762" s="28"/>
      <c r="AG762" s="28"/>
      <c r="AH762" s="28"/>
      <c r="AI762" s="28"/>
      <c r="AJ762" s="28"/>
      <c r="AK762" s="28"/>
      <c r="AL762" s="18"/>
      <c r="AM762" s="18"/>
      <c r="AN762" s="18"/>
      <c r="AO762" s="227"/>
      <c r="AP762" s="212"/>
      <c r="AQ762" s="212"/>
      <c r="AR762" s="212"/>
      <c r="AS762" s="84"/>
      <c r="AT762" s="84"/>
      <c r="AU762" s="85"/>
      <c r="AV762" s="94"/>
      <c r="AW762" s="94"/>
      <c r="AX762" s="94"/>
      <c r="AY762" s="94"/>
      <c r="AZ762" s="94"/>
      <c r="BA762" s="94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</row>
    <row r="763" ht="12.75" customHeight="1">
      <c r="A763" s="18"/>
      <c r="B763" s="18"/>
      <c r="C763" s="1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9"/>
      <c r="R763" s="28"/>
      <c r="S763" s="28"/>
      <c r="T763" s="28"/>
      <c r="U763" s="28"/>
      <c r="V763" s="70"/>
      <c r="W763" s="70"/>
      <c r="X763" s="149"/>
      <c r="Y763" s="28"/>
      <c r="Z763" s="28"/>
      <c r="AA763" s="77"/>
      <c r="AB763" s="77"/>
      <c r="AC763" s="28"/>
      <c r="AD763" s="74"/>
      <c r="AE763" s="36"/>
      <c r="AF763" s="28"/>
      <c r="AG763" s="28"/>
      <c r="AH763" s="28"/>
      <c r="AI763" s="28"/>
      <c r="AJ763" s="28"/>
      <c r="AK763" s="28"/>
      <c r="AL763" s="18"/>
      <c r="AM763" s="18"/>
      <c r="AN763" s="18"/>
      <c r="AO763" s="227"/>
      <c r="AP763" s="212"/>
      <c r="AQ763" s="212"/>
      <c r="AR763" s="212"/>
      <c r="AS763" s="84"/>
      <c r="AT763" s="84"/>
      <c r="AU763" s="85"/>
      <c r="AV763" s="94"/>
      <c r="AW763" s="94"/>
      <c r="AX763" s="94"/>
      <c r="AY763" s="94"/>
      <c r="AZ763" s="94"/>
      <c r="BA763" s="94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</row>
    <row r="764" ht="12.75" customHeight="1">
      <c r="A764" s="18"/>
      <c r="B764" s="18"/>
      <c r="C764" s="1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9"/>
      <c r="R764" s="28"/>
      <c r="S764" s="28"/>
      <c r="T764" s="28"/>
      <c r="U764" s="28"/>
      <c r="V764" s="70"/>
      <c r="W764" s="70"/>
      <c r="X764" s="149"/>
      <c r="Y764" s="28"/>
      <c r="Z764" s="28"/>
      <c r="AA764" s="77"/>
      <c r="AB764" s="77"/>
      <c r="AC764" s="28"/>
      <c r="AD764" s="74"/>
      <c r="AE764" s="36"/>
      <c r="AF764" s="28"/>
      <c r="AG764" s="28"/>
      <c r="AH764" s="28"/>
      <c r="AI764" s="28"/>
      <c r="AJ764" s="28"/>
      <c r="AK764" s="28"/>
      <c r="AL764" s="18"/>
      <c r="AM764" s="18"/>
      <c r="AN764" s="18"/>
      <c r="AO764" s="227"/>
      <c r="AP764" s="212"/>
      <c r="AQ764" s="212"/>
      <c r="AR764" s="212"/>
      <c r="AS764" s="84"/>
      <c r="AT764" s="84"/>
      <c r="AU764" s="85"/>
      <c r="AV764" s="94"/>
      <c r="AW764" s="94"/>
      <c r="AX764" s="94"/>
      <c r="AY764" s="94"/>
      <c r="AZ764" s="94"/>
      <c r="BA764" s="94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</row>
    <row r="765" ht="12.75" customHeight="1">
      <c r="A765" s="18"/>
      <c r="B765" s="18"/>
      <c r="C765" s="1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9"/>
      <c r="R765" s="28"/>
      <c r="S765" s="28"/>
      <c r="T765" s="28"/>
      <c r="U765" s="28"/>
      <c r="V765" s="70"/>
      <c r="W765" s="70"/>
      <c r="X765" s="149"/>
      <c r="Y765" s="28"/>
      <c r="Z765" s="28"/>
      <c r="AA765" s="77"/>
      <c r="AB765" s="77"/>
      <c r="AC765" s="28"/>
      <c r="AD765" s="74"/>
      <c r="AE765" s="36"/>
      <c r="AF765" s="28"/>
      <c r="AG765" s="28"/>
      <c r="AH765" s="28"/>
      <c r="AI765" s="28"/>
      <c r="AJ765" s="28"/>
      <c r="AK765" s="28"/>
      <c r="AL765" s="18"/>
      <c r="AM765" s="18"/>
      <c r="AN765" s="18"/>
      <c r="AO765" s="227"/>
      <c r="AP765" s="212"/>
      <c r="AQ765" s="212"/>
      <c r="AR765" s="212"/>
      <c r="AS765" s="84"/>
      <c r="AT765" s="84"/>
      <c r="AU765" s="85"/>
      <c r="AV765" s="94"/>
      <c r="AW765" s="94"/>
      <c r="AX765" s="94"/>
      <c r="AY765" s="94"/>
      <c r="AZ765" s="94"/>
      <c r="BA765" s="94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</row>
    <row r="766" ht="12.75" customHeight="1">
      <c r="A766" s="18"/>
      <c r="B766" s="18"/>
      <c r="C766" s="1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9"/>
      <c r="R766" s="28"/>
      <c r="S766" s="28"/>
      <c r="T766" s="28"/>
      <c r="U766" s="28"/>
      <c r="V766" s="70"/>
      <c r="W766" s="70"/>
      <c r="X766" s="149"/>
      <c r="Y766" s="28"/>
      <c r="Z766" s="28"/>
      <c r="AA766" s="77"/>
      <c r="AB766" s="77"/>
      <c r="AC766" s="28"/>
      <c r="AD766" s="74"/>
      <c r="AE766" s="36"/>
      <c r="AF766" s="28"/>
      <c r="AG766" s="28"/>
      <c r="AH766" s="28"/>
      <c r="AI766" s="28"/>
      <c r="AJ766" s="28"/>
      <c r="AK766" s="28"/>
      <c r="AL766" s="18"/>
      <c r="AM766" s="18"/>
      <c r="AN766" s="18"/>
      <c r="AO766" s="227"/>
      <c r="AP766" s="212"/>
      <c r="AQ766" s="212"/>
      <c r="AR766" s="212"/>
      <c r="AS766" s="84"/>
      <c r="AT766" s="84"/>
      <c r="AU766" s="85"/>
      <c r="AV766" s="94"/>
      <c r="AW766" s="94"/>
      <c r="AX766" s="94"/>
      <c r="AY766" s="94"/>
      <c r="AZ766" s="94"/>
      <c r="BA766" s="94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</row>
    <row r="767" ht="12.75" customHeight="1">
      <c r="A767" s="18"/>
      <c r="B767" s="18"/>
      <c r="C767" s="1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9"/>
      <c r="R767" s="28"/>
      <c r="S767" s="28"/>
      <c r="T767" s="28"/>
      <c r="U767" s="28"/>
      <c r="V767" s="70"/>
      <c r="W767" s="70"/>
      <c r="X767" s="149"/>
      <c r="Y767" s="28"/>
      <c r="Z767" s="28"/>
      <c r="AA767" s="77"/>
      <c r="AB767" s="77"/>
      <c r="AC767" s="28"/>
      <c r="AD767" s="74"/>
      <c r="AE767" s="36"/>
      <c r="AF767" s="28"/>
      <c r="AG767" s="28"/>
      <c r="AH767" s="28"/>
      <c r="AI767" s="28"/>
      <c r="AJ767" s="28"/>
      <c r="AK767" s="28"/>
      <c r="AL767" s="18"/>
      <c r="AM767" s="18"/>
      <c r="AN767" s="18"/>
      <c r="AO767" s="227"/>
      <c r="AP767" s="212"/>
      <c r="AQ767" s="212"/>
      <c r="AR767" s="212"/>
      <c r="AS767" s="84"/>
      <c r="AT767" s="84"/>
      <c r="AU767" s="85"/>
      <c r="AV767" s="94"/>
      <c r="AW767" s="94"/>
      <c r="AX767" s="94"/>
      <c r="AY767" s="94"/>
      <c r="AZ767" s="94"/>
      <c r="BA767" s="94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</row>
    <row r="768" ht="12.75" customHeight="1">
      <c r="A768" s="18"/>
      <c r="B768" s="18"/>
      <c r="C768" s="1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9"/>
      <c r="R768" s="28"/>
      <c r="S768" s="28"/>
      <c r="T768" s="28"/>
      <c r="U768" s="28"/>
      <c r="V768" s="70"/>
      <c r="W768" s="70"/>
      <c r="X768" s="149"/>
      <c r="Y768" s="28"/>
      <c r="Z768" s="28"/>
      <c r="AA768" s="77"/>
      <c r="AB768" s="77"/>
      <c r="AC768" s="28"/>
      <c r="AD768" s="74"/>
      <c r="AE768" s="36"/>
      <c r="AF768" s="28"/>
      <c r="AG768" s="28"/>
      <c r="AH768" s="28"/>
      <c r="AI768" s="28"/>
      <c r="AJ768" s="28"/>
      <c r="AK768" s="28"/>
      <c r="AL768" s="18"/>
      <c r="AM768" s="18"/>
      <c r="AN768" s="18"/>
      <c r="AO768" s="227"/>
      <c r="AP768" s="212"/>
      <c r="AQ768" s="212"/>
      <c r="AR768" s="212"/>
      <c r="AS768" s="84"/>
      <c r="AT768" s="84"/>
      <c r="AU768" s="85"/>
      <c r="AV768" s="94"/>
      <c r="AW768" s="94"/>
      <c r="AX768" s="94"/>
      <c r="AY768" s="94"/>
      <c r="AZ768" s="94"/>
      <c r="BA768" s="94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</row>
    <row r="769" ht="12.75" customHeight="1">
      <c r="A769" s="18"/>
      <c r="B769" s="18"/>
      <c r="C769" s="1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9"/>
      <c r="R769" s="28"/>
      <c r="S769" s="28"/>
      <c r="T769" s="28"/>
      <c r="U769" s="28"/>
      <c r="V769" s="70"/>
      <c r="W769" s="70"/>
      <c r="X769" s="149"/>
      <c r="Y769" s="28"/>
      <c r="Z769" s="28"/>
      <c r="AA769" s="77"/>
      <c r="AB769" s="77"/>
      <c r="AC769" s="28"/>
      <c r="AD769" s="74"/>
      <c r="AE769" s="36"/>
      <c r="AF769" s="28"/>
      <c r="AG769" s="28"/>
      <c r="AH769" s="28"/>
      <c r="AI769" s="28"/>
      <c r="AJ769" s="28"/>
      <c r="AK769" s="28"/>
      <c r="AL769" s="18"/>
      <c r="AM769" s="18"/>
      <c r="AN769" s="18"/>
      <c r="AO769" s="227"/>
      <c r="AP769" s="212"/>
      <c r="AQ769" s="212"/>
      <c r="AR769" s="212"/>
      <c r="AS769" s="84"/>
      <c r="AT769" s="84"/>
      <c r="AU769" s="85"/>
      <c r="AV769" s="94"/>
      <c r="AW769" s="94"/>
      <c r="AX769" s="94"/>
      <c r="AY769" s="94"/>
      <c r="AZ769" s="94"/>
      <c r="BA769" s="94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</row>
    <row r="770" ht="12.75" customHeight="1">
      <c r="A770" s="18"/>
      <c r="B770" s="18"/>
      <c r="C770" s="1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9"/>
      <c r="R770" s="28"/>
      <c r="S770" s="28"/>
      <c r="T770" s="28"/>
      <c r="U770" s="28"/>
      <c r="V770" s="70"/>
      <c r="W770" s="70"/>
      <c r="X770" s="149"/>
      <c r="Y770" s="28"/>
      <c r="Z770" s="28"/>
      <c r="AA770" s="77"/>
      <c r="AB770" s="77"/>
      <c r="AC770" s="28"/>
      <c r="AD770" s="74"/>
      <c r="AE770" s="36"/>
      <c r="AF770" s="28"/>
      <c r="AG770" s="28"/>
      <c r="AH770" s="28"/>
      <c r="AI770" s="28"/>
      <c r="AJ770" s="28"/>
      <c r="AK770" s="28"/>
      <c r="AL770" s="18"/>
      <c r="AM770" s="18"/>
      <c r="AN770" s="18"/>
      <c r="AO770" s="227"/>
      <c r="AP770" s="212"/>
      <c r="AQ770" s="212"/>
      <c r="AR770" s="212"/>
      <c r="AS770" s="84"/>
      <c r="AT770" s="84"/>
      <c r="AU770" s="85"/>
      <c r="AV770" s="94"/>
      <c r="AW770" s="94"/>
      <c r="AX770" s="94"/>
      <c r="AY770" s="94"/>
      <c r="AZ770" s="94"/>
      <c r="BA770" s="94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</row>
    <row r="771" ht="12.75" customHeight="1">
      <c r="A771" s="18"/>
      <c r="B771" s="18"/>
      <c r="C771" s="1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9"/>
      <c r="R771" s="28"/>
      <c r="S771" s="28"/>
      <c r="T771" s="28"/>
      <c r="U771" s="28"/>
      <c r="V771" s="70"/>
      <c r="W771" s="70"/>
      <c r="X771" s="149"/>
      <c r="Y771" s="28"/>
      <c r="Z771" s="28"/>
      <c r="AA771" s="77"/>
      <c r="AB771" s="77"/>
      <c r="AC771" s="28"/>
      <c r="AD771" s="74"/>
      <c r="AE771" s="36"/>
      <c r="AF771" s="28"/>
      <c r="AG771" s="28"/>
      <c r="AH771" s="28"/>
      <c r="AI771" s="28"/>
      <c r="AJ771" s="28"/>
      <c r="AK771" s="28"/>
      <c r="AL771" s="18"/>
      <c r="AM771" s="18"/>
      <c r="AN771" s="18"/>
      <c r="AO771" s="227"/>
      <c r="AP771" s="212"/>
      <c r="AQ771" s="212"/>
      <c r="AR771" s="212"/>
      <c r="AS771" s="84"/>
      <c r="AT771" s="84"/>
      <c r="AU771" s="85"/>
      <c r="AV771" s="94"/>
      <c r="AW771" s="94"/>
      <c r="AX771" s="94"/>
      <c r="AY771" s="94"/>
      <c r="AZ771" s="94"/>
      <c r="BA771" s="94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</row>
    <row r="772" ht="12.75" customHeight="1">
      <c r="A772" s="18"/>
      <c r="B772" s="18"/>
      <c r="C772" s="1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9"/>
      <c r="R772" s="28"/>
      <c r="S772" s="28"/>
      <c r="T772" s="28"/>
      <c r="U772" s="28"/>
      <c r="V772" s="70"/>
      <c r="W772" s="70"/>
      <c r="X772" s="149"/>
      <c r="Y772" s="28"/>
      <c r="Z772" s="28"/>
      <c r="AA772" s="77"/>
      <c r="AB772" s="77"/>
      <c r="AC772" s="28"/>
      <c r="AD772" s="74"/>
      <c r="AE772" s="36"/>
      <c r="AF772" s="28"/>
      <c r="AG772" s="28"/>
      <c r="AH772" s="28"/>
      <c r="AI772" s="28"/>
      <c r="AJ772" s="28"/>
      <c r="AK772" s="28"/>
      <c r="AL772" s="18"/>
      <c r="AM772" s="18"/>
      <c r="AN772" s="18"/>
      <c r="AO772" s="227"/>
      <c r="AP772" s="212"/>
      <c r="AQ772" s="212"/>
      <c r="AR772" s="212"/>
      <c r="AS772" s="84"/>
      <c r="AT772" s="84"/>
      <c r="AU772" s="85"/>
      <c r="AV772" s="94"/>
      <c r="AW772" s="94"/>
      <c r="AX772" s="94"/>
      <c r="AY772" s="94"/>
      <c r="AZ772" s="94"/>
      <c r="BA772" s="94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</row>
    <row r="773" ht="12.75" customHeight="1">
      <c r="A773" s="18"/>
      <c r="B773" s="18"/>
      <c r="C773" s="1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9"/>
      <c r="R773" s="28"/>
      <c r="S773" s="28"/>
      <c r="T773" s="28"/>
      <c r="U773" s="28"/>
      <c r="V773" s="70"/>
      <c r="W773" s="70"/>
      <c r="X773" s="149"/>
      <c r="Y773" s="28"/>
      <c r="Z773" s="28"/>
      <c r="AA773" s="77"/>
      <c r="AB773" s="77"/>
      <c r="AC773" s="28"/>
      <c r="AD773" s="74"/>
      <c r="AE773" s="36"/>
      <c r="AF773" s="28"/>
      <c r="AG773" s="28"/>
      <c r="AH773" s="28"/>
      <c r="AI773" s="28"/>
      <c r="AJ773" s="28"/>
      <c r="AK773" s="28"/>
      <c r="AL773" s="18"/>
      <c r="AM773" s="18"/>
      <c r="AN773" s="18"/>
      <c r="AO773" s="227"/>
      <c r="AP773" s="212"/>
      <c r="AQ773" s="212"/>
      <c r="AR773" s="212"/>
      <c r="AS773" s="84"/>
      <c r="AT773" s="84"/>
      <c r="AU773" s="85"/>
      <c r="AV773" s="94"/>
      <c r="AW773" s="94"/>
      <c r="AX773" s="94"/>
      <c r="AY773" s="94"/>
      <c r="AZ773" s="94"/>
      <c r="BA773" s="94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</row>
    <row r="774" ht="12.75" customHeight="1">
      <c r="A774" s="18"/>
      <c r="B774" s="18"/>
      <c r="C774" s="1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9"/>
      <c r="R774" s="28"/>
      <c r="S774" s="28"/>
      <c r="T774" s="28"/>
      <c r="U774" s="28"/>
      <c r="V774" s="70"/>
      <c r="W774" s="70"/>
      <c r="X774" s="149"/>
      <c r="Y774" s="28"/>
      <c r="Z774" s="28"/>
      <c r="AA774" s="77"/>
      <c r="AB774" s="77"/>
      <c r="AC774" s="28"/>
      <c r="AD774" s="74"/>
      <c r="AE774" s="36"/>
      <c r="AF774" s="28"/>
      <c r="AG774" s="28"/>
      <c r="AH774" s="28"/>
      <c r="AI774" s="28"/>
      <c r="AJ774" s="28"/>
      <c r="AK774" s="28"/>
      <c r="AL774" s="18"/>
      <c r="AM774" s="18"/>
      <c r="AN774" s="18"/>
      <c r="AO774" s="227"/>
      <c r="AP774" s="212"/>
      <c r="AQ774" s="212"/>
      <c r="AR774" s="212"/>
      <c r="AS774" s="84"/>
      <c r="AT774" s="84"/>
      <c r="AU774" s="85"/>
      <c r="AV774" s="94"/>
      <c r="AW774" s="94"/>
      <c r="AX774" s="94"/>
      <c r="AY774" s="94"/>
      <c r="AZ774" s="94"/>
      <c r="BA774" s="94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</row>
    <row r="775" ht="12.75" customHeight="1">
      <c r="A775" s="18"/>
      <c r="B775" s="18"/>
      <c r="C775" s="1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9"/>
      <c r="R775" s="28"/>
      <c r="S775" s="28"/>
      <c r="T775" s="28"/>
      <c r="U775" s="28"/>
      <c r="V775" s="70"/>
      <c r="W775" s="70"/>
      <c r="X775" s="149"/>
      <c r="Y775" s="28"/>
      <c r="Z775" s="28"/>
      <c r="AA775" s="77"/>
      <c r="AB775" s="77"/>
      <c r="AC775" s="28"/>
      <c r="AD775" s="74"/>
      <c r="AE775" s="36"/>
      <c r="AF775" s="28"/>
      <c r="AG775" s="28"/>
      <c r="AH775" s="28"/>
      <c r="AI775" s="28"/>
      <c r="AJ775" s="28"/>
      <c r="AK775" s="28"/>
      <c r="AL775" s="18"/>
      <c r="AM775" s="18"/>
      <c r="AN775" s="18"/>
      <c r="AO775" s="227"/>
      <c r="AP775" s="212"/>
      <c r="AQ775" s="212"/>
      <c r="AR775" s="212"/>
      <c r="AS775" s="84"/>
      <c r="AT775" s="84"/>
      <c r="AU775" s="85"/>
      <c r="AV775" s="94"/>
      <c r="AW775" s="94"/>
      <c r="AX775" s="94"/>
      <c r="AY775" s="94"/>
      <c r="AZ775" s="94"/>
      <c r="BA775" s="94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</row>
    <row r="776" ht="12.75" customHeight="1">
      <c r="A776" s="18"/>
      <c r="B776" s="18"/>
      <c r="C776" s="1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9"/>
      <c r="R776" s="28"/>
      <c r="S776" s="28"/>
      <c r="T776" s="28"/>
      <c r="U776" s="28"/>
      <c r="V776" s="70"/>
      <c r="W776" s="70"/>
      <c r="X776" s="149"/>
      <c r="Y776" s="28"/>
      <c r="Z776" s="28"/>
      <c r="AA776" s="77"/>
      <c r="AB776" s="77"/>
      <c r="AC776" s="28"/>
      <c r="AD776" s="74"/>
      <c r="AE776" s="36"/>
      <c r="AF776" s="28"/>
      <c r="AG776" s="28"/>
      <c r="AH776" s="28"/>
      <c r="AI776" s="28"/>
      <c r="AJ776" s="28"/>
      <c r="AK776" s="28"/>
      <c r="AL776" s="18"/>
      <c r="AM776" s="18"/>
      <c r="AN776" s="18"/>
      <c r="AO776" s="227"/>
      <c r="AP776" s="212"/>
      <c r="AQ776" s="212"/>
      <c r="AR776" s="212"/>
      <c r="AS776" s="84"/>
      <c r="AT776" s="84"/>
      <c r="AU776" s="85"/>
      <c r="AV776" s="94"/>
      <c r="AW776" s="94"/>
      <c r="AX776" s="94"/>
      <c r="AY776" s="94"/>
      <c r="AZ776" s="94"/>
      <c r="BA776" s="94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</row>
    <row r="777" ht="12.75" customHeight="1">
      <c r="A777" s="18"/>
      <c r="B777" s="18"/>
      <c r="C777" s="1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9"/>
      <c r="R777" s="28"/>
      <c r="S777" s="28"/>
      <c r="T777" s="28"/>
      <c r="U777" s="28"/>
      <c r="V777" s="70"/>
      <c r="W777" s="70"/>
      <c r="X777" s="149"/>
      <c r="Y777" s="28"/>
      <c r="Z777" s="28"/>
      <c r="AA777" s="77"/>
      <c r="AB777" s="77"/>
      <c r="AC777" s="28"/>
      <c r="AD777" s="74"/>
      <c r="AE777" s="36"/>
      <c r="AF777" s="28"/>
      <c r="AG777" s="28"/>
      <c r="AH777" s="28"/>
      <c r="AI777" s="28"/>
      <c r="AJ777" s="28"/>
      <c r="AK777" s="28"/>
      <c r="AL777" s="18"/>
      <c r="AM777" s="18"/>
      <c r="AN777" s="18"/>
      <c r="AO777" s="227"/>
      <c r="AP777" s="212"/>
      <c r="AQ777" s="212"/>
      <c r="AR777" s="212"/>
      <c r="AS777" s="84"/>
      <c r="AT777" s="84"/>
      <c r="AU777" s="85"/>
      <c r="AV777" s="94"/>
      <c r="AW777" s="94"/>
      <c r="AX777" s="94"/>
      <c r="AY777" s="94"/>
      <c r="AZ777" s="94"/>
      <c r="BA777" s="94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</row>
    <row r="778" ht="12.75" customHeight="1">
      <c r="A778" s="18"/>
      <c r="B778" s="18"/>
      <c r="C778" s="1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9"/>
      <c r="R778" s="28"/>
      <c r="S778" s="28"/>
      <c r="T778" s="28"/>
      <c r="U778" s="28"/>
      <c r="V778" s="70"/>
      <c r="W778" s="70"/>
      <c r="X778" s="149"/>
      <c r="Y778" s="28"/>
      <c r="Z778" s="28"/>
      <c r="AA778" s="77"/>
      <c r="AB778" s="77"/>
      <c r="AC778" s="28"/>
      <c r="AD778" s="74"/>
      <c r="AE778" s="36"/>
      <c r="AF778" s="28"/>
      <c r="AG778" s="28"/>
      <c r="AH778" s="28"/>
      <c r="AI778" s="28"/>
      <c r="AJ778" s="28"/>
      <c r="AK778" s="28"/>
      <c r="AL778" s="18"/>
      <c r="AM778" s="18"/>
      <c r="AN778" s="18"/>
      <c r="AO778" s="227"/>
      <c r="AP778" s="212"/>
      <c r="AQ778" s="212"/>
      <c r="AR778" s="212"/>
      <c r="AS778" s="84"/>
      <c r="AT778" s="84"/>
      <c r="AU778" s="85"/>
      <c r="AV778" s="94"/>
      <c r="AW778" s="94"/>
      <c r="AX778" s="94"/>
      <c r="AY778" s="94"/>
      <c r="AZ778" s="94"/>
      <c r="BA778" s="94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</row>
    <row r="779" ht="12.75" customHeight="1">
      <c r="A779" s="18"/>
      <c r="B779" s="18"/>
      <c r="C779" s="1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9"/>
      <c r="R779" s="28"/>
      <c r="S779" s="28"/>
      <c r="T779" s="28"/>
      <c r="U779" s="28"/>
      <c r="V779" s="70"/>
      <c r="W779" s="70"/>
      <c r="X779" s="149"/>
      <c r="Y779" s="28"/>
      <c r="Z779" s="28"/>
      <c r="AA779" s="77"/>
      <c r="AB779" s="77"/>
      <c r="AC779" s="28"/>
      <c r="AD779" s="74"/>
      <c r="AE779" s="36"/>
      <c r="AF779" s="28"/>
      <c r="AG779" s="28"/>
      <c r="AH779" s="28"/>
      <c r="AI779" s="28"/>
      <c r="AJ779" s="28"/>
      <c r="AK779" s="28"/>
      <c r="AL779" s="18"/>
      <c r="AM779" s="18"/>
      <c r="AN779" s="18"/>
      <c r="AO779" s="227"/>
      <c r="AP779" s="212"/>
      <c r="AQ779" s="212"/>
      <c r="AR779" s="212"/>
      <c r="AS779" s="84"/>
      <c r="AT779" s="84"/>
      <c r="AU779" s="85"/>
      <c r="AV779" s="94"/>
      <c r="AW779" s="94"/>
      <c r="AX779" s="94"/>
      <c r="AY779" s="94"/>
      <c r="AZ779" s="94"/>
      <c r="BA779" s="94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</row>
    <row r="780" ht="12.75" customHeight="1">
      <c r="A780" s="18"/>
      <c r="B780" s="18"/>
      <c r="C780" s="1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9"/>
      <c r="R780" s="28"/>
      <c r="S780" s="28"/>
      <c r="T780" s="28"/>
      <c r="U780" s="28"/>
      <c r="V780" s="70"/>
      <c r="W780" s="70"/>
      <c r="X780" s="149"/>
      <c r="Y780" s="28"/>
      <c r="Z780" s="28"/>
      <c r="AA780" s="77"/>
      <c r="AB780" s="77"/>
      <c r="AC780" s="28"/>
      <c r="AD780" s="74"/>
      <c r="AE780" s="36"/>
      <c r="AF780" s="28"/>
      <c r="AG780" s="28"/>
      <c r="AH780" s="28"/>
      <c r="AI780" s="28"/>
      <c r="AJ780" s="28"/>
      <c r="AK780" s="28"/>
      <c r="AL780" s="18"/>
      <c r="AM780" s="18"/>
      <c r="AN780" s="18"/>
      <c r="AO780" s="227"/>
      <c r="AP780" s="212"/>
      <c r="AQ780" s="212"/>
      <c r="AR780" s="212"/>
      <c r="AS780" s="84"/>
      <c r="AT780" s="84"/>
      <c r="AU780" s="85"/>
      <c r="AV780" s="94"/>
      <c r="AW780" s="94"/>
      <c r="AX780" s="94"/>
      <c r="AY780" s="94"/>
      <c r="AZ780" s="94"/>
      <c r="BA780" s="94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</row>
    <row r="781" ht="12.75" customHeight="1">
      <c r="A781" s="18"/>
      <c r="B781" s="18"/>
      <c r="C781" s="1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9"/>
      <c r="R781" s="28"/>
      <c r="S781" s="28"/>
      <c r="T781" s="28"/>
      <c r="U781" s="28"/>
      <c r="V781" s="70"/>
      <c r="W781" s="70"/>
      <c r="X781" s="149"/>
      <c r="Y781" s="28"/>
      <c r="Z781" s="28"/>
      <c r="AA781" s="77"/>
      <c r="AB781" s="77"/>
      <c r="AC781" s="28"/>
      <c r="AD781" s="74"/>
      <c r="AE781" s="36"/>
      <c r="AF781" s="28"/>
      <c r="AG781" s="28"/>
      <c r="AH781" s="28"/>
      <c r="AI781" s="28"/>
      <c r="AJ781" s="28"/>
      <c r="AK781" s="28"/>
      <c r="AL781" s="18"/>
      <c r="AM781" s="18"/>
      <c r="AN781" s="18"/>
      <c r="AO781" s="227"/>
      <c r="AP781" s="212"/>
      <c r="AQ781" s="212"/>
      <c r="AR781" s="212"/>
      <c r="AS781" s="84"/>
      <c r="AT781" s="84"/>
      <c r="AU781" s="85"/>
      <c r="AV781" s="94"/>
      <c r="AW781" s="94"/>
      <c r="AX781" s="94"/>
      <c r="AY781" s="94"/>
      <c r="AZ781" s="94"/>
      <c r="BA781" s="94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</row>
    <row r="782" ht="12.75" customHeight="1">
      <c r="A782" s="18"/>
      <c r="B782" s="18"/>
      <c r="C782" s="1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9"/>
      <c r="R782" s="28"/>
      <c r="S782" s="28"/>
      <c r="T782" s="28"/>
      <c r="U782" s="28"/>
      <c r="V782" s="70"/>
      <c r="W782" s="70"/>
      <c r="X782" s="149"/>
      <c r="Y782" s="28"/>
      <c r="Z782" s="28"/>
      <c r="AA782" s="77"/>
      <c r="AB782" s="77"/>
      <c r="AC782" s="28"/>
      <c r="AD782" s="74"/>
      <c r="AE782" s="36"/>
      <c r="AF782" s="28"/>
      <c r="AG782" s="28"/>
      <c r="AH782" s="28"/>
      <c r="AI782" s="28"/>
      <c r="AJ782" s="28"/>
      <c r="AK782" s="28"/>
      <c r="AL782" s="18"/>
      <c r="AM782" s="18"/>
      <c r="AN782" s="18"/>
      <c r="AO782" s="227"/>
      <c r="AP782" s="212"/>
      <c r="AQ782" s="212"/>
      <c r="AR782" s="212"/>
      <c r="AS782" s="84"/>
      <c r="AT782" s="84"/>
      <c r="AU782" s="85"/>
      <c r="AV782" s="94"/>
      <c r="AW782" s="94"/>
      <c r="AX782" s="94"/>
      <c r="AY782" s="94"/>
      <c r="AZ782" s="94"/>
      <c r="BA782" s="94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</row>
    <row r="783" ht="12.75" customHeight="1">
      <c r="A783" s="18"/>
      <c r="B783" s="18"/>
      <c r="C783" s="1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9"/>
      <c r="R783" s="28"/>
      <c r="S783" s="28"/>
      <c r="T783" s="28"/>
      <c r="U783" s="28"/>
      <c r="V783" s="70"/>
      <c r="W783" s="70"/>
      <c r="X783" s="149"/>
      <c r="Y783" s="28"/>
      <c r="Z783" s="28"/>
      <c r="AA783" s="77"/>
      <c r="AB783" s="77"/>
      <c r="AC783" s="28"/>
      <c r="AD783" s="74"/>
      <c r="AE783" s="36"/>
      <c r="AF783" s="28"/>
      <c r="AG783" s="28"/>
      <c r="AH783" s="28"/>
      <c r="AI783" s="28"/>
      <c r="AJ783" s="28"/>
      <c r="AK783" s="28"/>
      <c r="AL783" s="18"/>
      <c r="AM783" s="18"/>
      <c r="AN783" s="18"/>
      <c r="AO783" s="227"/>
      <c r="AP783" s="212"/>
      <c r="AQ783" s="212"/>
      <c r="AR783" s="212"/>
      <c r="AS783" s="84"/>
      <c r="AT783" s="84"/>
      <c r="AU783" s="85"/>
      <c r="AV783" s="94"/>
      <c r="AW783" s="94"/>
      <c r="AX783" s="94"/>
      <c r="AY783" s="94"/>
      <c r="AZ783" s="94"/>
      <c r="BA783" s="94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</row>
    <row r="784" ht="12.75" customHeight="1">
      <c r="A784" s="18"/>
      <c r="B784" s="18"/>
      <c r="C784" s="1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9"/>
      <c r="R784" s="28"/>
      <c r="S784" s="28"/>
      <c r="T784" s="28"/>
      <c r="U784" s="28"/>
      <c r="V784" s="70"/>
      <c r="W784" s="70"/>
      <c r="X784" s="149"/>
      <c r="Y784" s="28"/>
      <c r="Z784" s="28"/>
      <c r="AA784" s="77"/>
      <c r="AB784" s="77"/>
      <c r="AC784" s="28"/>
      <c r="AD784" s="74"/>
      <c r="AE784" s="36"/>
      <c r="AF784" s="28"/>
      <c r="AG784" s="28"/>
      <c r="AH784" s="28"/>
      <c r="AI784" s="28"/>
      <c r="AJ784" s="28"/>
      <c r="AK784" s="28"/>
      <c r="AL784" s="18"/>
      <c r="AM784" s="18"/>
      <c r="AN784" s="18"/>
      <c r="AO784" s="227"/>
      <c r="AP784" s="212"/>
      <c r="AQ784" s="212"/>
      <c r="AR784" s="212"/>
      <c r="AS784" s="84"/>
      <c r="AT784" s="84"/>
      <c r="AU784" s="85"/>
      <c r="AV784" s="94"/>
      <c r="AW784" s="94"/>
      <c r="AX784" s="94"/>
      <c r="AY784" s="94"/>
      <c r="AZ784" s="94"/>
      <c r="BA784" s="94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</row>
    <row r="785" ht="12.75" customHeight="1">
      <c r="A785" s="18"/>
      <c r="B785" s="18"/>
      <c r="C785" s="1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9"/>
      <c r="R785" s="28"/>
      <c r="S785" s="28"/>
      <c r="T785" s="28"/>
      <c r="U785" s="28"/>
      <c r="V785" s="70"/>
      <c r="W785" s="70"/>
      <c r="X785" s="149"/>
      <c r="Y785" s="28"/>
      <c r="Z785" s="28"/>
      <c r="AA785" s="77"/>
      <c r="AB785" s="77"/>
      <c r="AC785" s="28"/>
      <c r="AD785" s="74"/>
      <c r="AE785" s="36"/>
      <c r="AF785" s="28"/>
      <c r="AG785" s="28"/>
      <c r="AH785" s="28"/>
      <c r="AI785" s="28"/>
      <c r="AJ785" s="28"/>
      <c r="AK785" s="28"/>
      <c r="AL785" s="18"/>
      <c r="AM785" s="18"/>
      <c r="AN785" s="18"/>
      <c r="AO785" s="227"/>
      <c r="AP785" s="212"/>
      <c r="AQ785" s="212"/>
      <c r="AR785" s="212"/>
      <c r="AS785" s="84"/>
      <c r="AT785" s="84"/>
      <c r="AU785" s="85"/>
      <c r="AV785" s="94"/>
      <c r="AW785" s="94"/>
      <c r="AX785" s="94"/>
      <c r="AY785" s="94"/>
      <c r="AZ785" s="94"/>
      <c r="BA785" s="94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</row>
    <row r="786" ht="12.75" customHeight="1">
      <c r="A786" s="18"/>
      <c r="B786" s="18"/>
      <c r="C786" s="1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9"/>
      <c r="R786" s="28"/>
      <c r="S786" s="28"/>
      <c r="T786" s="28"/>
      <c r="U786" s="28"/>
      <c r="V786" s="70"/>
      <c r="W786" s="70"/>
      <c r="X786" s="149"/>
      <c r="Y786" s="28"/>
      <c r="Z786" s="28"/>
      <c r="AA786" s="77"/>
      <c r="AB786" s="77"/>
      <c r="AC786" s="28"/>
      <c r="AD786" s="74"/>
      <c r="AE786" s="36"/>
      <c r="AF786" s="28"/>
      <c r="AG786" s="28"/>
      <c r="AH786" s="28"/>
      <c r="AI786" s="28"/>
      <c r="AJ786" s="28"/>
      <c r="AK786" s="28"/>
      <c r="AL786" s="18"/>
      <c r="AM786" s="18"/>
      <c r="AN786" s="18"/>
      <c r="AO786" s="227"/>
      <c r="AP786" s="212"/>
      <c r="AQ786" s="212"/>
      <c r="AR786" s="212"/>
      <c r="AS786" s="84"/>
      <c r="AT786" s="84"/>
      <c r="AU786" s="85"/>
      <c r="AV786" s="94"/>
      <c r="AW786" s="94"/>
      <c r="AX786" s="94"/>
      <c r="AY786" s="94"/>
      <c r="AZ786" s="94"/>
      <c r="BA786" s="94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</row>
    <row r="787" ht="12.75" customHeight="1">
      <c r="A787" s="18"/>
      <c r="B787" s="18"/>
      <c r="C787" s="1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9"/>
      <c r="R787" s="28"/>
      <c r="S787" s="28"/>
      <c r="T787" s="28"/>
      <c r="U787" s="28"/>
      <c r="V787" s="70"/>
      <c r="W787" s="70"/>
      <c r="X787" s="149"/>
      <c r="Y787" s="28"/>
      <c r="Z787" s="28"/>
      <c r="AA787" s="77"/>
      <c r="AB787" s="77"/>
      <c r="AC787" s="28"/>
      <c r="AD787" s="74"/>
      <c r="AE787" s="36"/>
      <c r="AF787" s="28"/>
      <c r="AG787" s="28"/>
      <c r="AH787" s="28"/>
      <c r="AI787" s="28"/>
      <c r="AJ787" s="28"/>
      <c r="AK787" s="28"/>
      <c r="AL787" s="18"/>
      <c r="AM787" s="18"/>
      <c r="AN787" s="18"/>
      <c r="AO787" s="227"/>
      <c r="AP787" s="212"/>
      <c r="AQ787" s="212"/>
      <c r="AR787" s="212"/>
      <c r="AS787" s="84"/>
      <c r="AT787" s="84"/>
      <c r="AU787" s="85"/>
      <c r="AV787" s="94"/>
      <c r="AW787" s="94"/>
      <c r="AX787" s="94"/>
      <c r="AY787" s="94"/>
      <c r="AZ787" s="94"/>
      <c r="BA787" s="94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</row>
    <row r="788" ht="12.75" customHeight="1">
      <c r="A788" s="18"/>
      <c r="B788" s="18"/>
      <c r="C788" s="1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9"/>
      <c r="R788" s="28"/>
      <c r="S788" s="28"/>
      <c r="T788" s="28"/>
      <c r="U788" s="28"/>
      <c r="V788" s="70"/>
      <c r="W788" s="70"/>
      <c r="X788" s="149"/>
      <c r="Y788" s="28"/>
      <c r="Z788" s="28"/>
      <c r="AA788" s="77"/>
      <c r="AB788" s="77"/>
      <c r="AC788" s="28"/>
      <c r="AD788" s="74"/>
      <c r="AE788" s="36"/>
      <c r="AF788" s="28"/>
      <c r="AG788" s="28"/>
      <c r="AH788" s="28"/>
      <c r="AI788" s="28"/>
      <c r="AJ788" s="28"/>
      <c r="AK788" s="28"/>
      <c r="AL788" s="18"/>
      <c r="AM788" s="18"/>
      <c r="AN788" s="18"/>
      <c r="AO788" s="227"/>
      <c r="AP788" s="212"/>
      <c r="AQ788" s="212"/>
      <c r="AR788" s="212"/>
      <c r="AS788" s="84"/>
      <c r="AT788" s="84"/>
      <c r="AU788" s="85"/>
      <c r="AV788" s="94"/>
      <c r="AW788" s="94"/>
      <c r="AX788" s="94"/>
      <c r="AY788" s="94"/>
      <c r="AZ788" s="94"/>
      <c r="BA788" s="94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</row>
    <row r="789" ht="12.75" customHeight="1">
      <c r="A789" s="18"/>
      <c r="B789" s="18"/>
      <c r="C789" s="1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9"/>
      <c r="R789" s="28"/>
      <c r="S789" s="28"/>
      <c r="T789" s="28"/>
      <c r="U789" s="28"/>
      <c r="V789" s="70"/>
      <c r="W789" s="70"/>
      <c r="X789" s="149"/>
      <c r="Y789" s="28"/>
      <c r="Z789" s="28"/>
      <c r="AA789" s="77"/>
      <c r="AB789" s="77"/>
      <c r="AC789" s="28"/>
      <c r="AD789" s="74"/>
      <c r="AE789" s="36"/>
      <c r="AF789" s="28"/>
      <c r="AG789" s="28"/>
      <c r="AH789" s="28"/>
      <c r="AI789" s="28"/>
      <c r="AJ789" s="28"/>
      <c r="AK789" s="28"/>
      <c r="AL789" s="18"/>
      <c r="AM789" s="18"/>
      <c r="AN789" s="18"/>
      <c r="AO789" s="227"/>
      <c r="AP789" s="212"/>
      <c r="AQ789" s="212"/>
      <c r="AR789" s="212"/>
      <c r="AS789" s="84"/>
      <c r="AT789" s="84"/>
      <c r="AU789" s="85"/>
      <c r="AV789" s="94"/>
      <c r="AW789" s="94"/>
      <c r="AX789" s="94"/>
      <c r="AY789" s="94"/>
      <c r="AZ789" s="94"/>
      <c r="BA789" s="94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</row>
    <row r="790" ht="12.75" customHeight="1">
      <c r="A790" s="18"/>
      <c r="B790" s="18"/>
      <c r="C790" s="1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9"/>
      <c r="R790" s="28"/>
      <c r="S790" s="28"/>
      <c r="T790" s="28"/>
      <c r="U790" s="28"/>
      <c r="V790" s="70"/>
      <c r="W790" s="70"/>
      <c r="X790" s="149"/>
      <c r="Y790" s="28"/>
      <c r="Z790" s="28"/>
      <c r="AA790" s="77"/>
      <c r="AB790" s="77"/>
      <c r="AC790" s="28"/>
      <c r="AD790" s="74"/>
      <c r="AE790" s="36"/>
      <c r="AF790" s="28"/>
      <c r="AG790" s="28"/>
      <c r="AH790" s="28"/>
      <c r="AI790" s="28"/>
      <c r="AJ790" s="28"/>
      <c r="AK790" s="28"/>
      <c r="AL790" s="18"/>
      <c r="AM790" s="18"/>
      <c r="AN790" s="18"/>
      <c r="AO790" s="227"/>
      <c r="AP790" s="212"/>
      <c r="AQ790" s="212"/>
      <c r="AR790" s="212"/>
      <c r="AS790" s="84"/>
      <c r="AT790" s="84"/>
      <c r="AU790" s="85"/>
      <c r="AV790" s="94"/>
      <c r="AW790" s="94"/>
      <c r="AX790" s="94"/>
      <c r="AY790" s="94"/>
      <c r="AZ790" s="94"/>
      <c r="BA790" s="94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</row>
    <row r="791" ht="12.75" customHeight="1">
      <c r="A791" s="18"/>
      <c r="B791" s="18"/>
      <c r="C791" s="1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9"/>
      <c r="R791" s="28"/>
      <c r="S791" s="28"/>
      <c r="T791" s="28"/>
      <c r="U791" s="28"/>
      <c r="V791" s="70"/>
      <c r="W791" s="70"/>
      <c r="X791" s="149"/>
      <c r="Y791" s="28"/>
      <c r="Z791" s="28"/>
      <c r="AA791" s="77"/>
      <c r="AB791" s="77"/>
      <c r="AC791" s="28"/>
      <c r="AD791" s="74"/>
      <c r="AE791" s="36"/>
      <c r="AF791" s="28"/>
      <c r="AG791" s="28"/>
      <c r="AH791" s="28"/>
      <c r="AI791" s="28"/>
      <c r="AJ791" s="28"/>
      <c r="AK791" s="28"/>
      <c r="AL791" s="18"/>
      <c r="AM791" s="18"/>
      <c r="AN791" s="18"/>
      <c r="AO791" s="227"/>
      <c r="AP791" s="212"/>
      <c r="AQ791" s="212"/>
      <c r="AR791" s="212"/>
      <c r="AS791" s="84"/>
      <c r="AT791" s="84"/>
      <c r="AU791" s="85"/>
      <c r="AV791" s="94"/>
      <c r="AW791" s="94"/>
      <c r="AX791" s="94"/>
      <c r="AY791" s="94"/>
      <c r="AZ791" s="94"/>
      <c r="BA791" s="94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</row>
    <row r="792" ht="12.75" customHeight="1">
      <c r="A792" s="18"/>
      <c r="B792" s="18"/>
      <c r="C792" s="1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9"/>
      <c r="R792" s="28"/>
      <c r="S792" s="28"/>
      <c r="T792" s="28"/>
      <c r="U792" s="28"/>
      <c r="V792" s="70"/>
      <c r="W792" s="70"/>
      <c r="X792" s="149"/>
      <c r="Y792" s="28"/>
      <c r="Z792" s="28"/>
      <c r="AA792" s="77"/>
      <c r="AB792" s="77"/>
      <c r="AC792" s="28"/>
      <c r="AD792" s="74"/>
      <c r="AE792" s="36"/>
      <c r="AF792" s="28"/>
      <c r="AG792" s="28"/>
      <c r="AH792" s="28"/>
      <c r="AI792" s="28"/>
      <c r="AJ792" s="28"/>
      <c r="AK792" s="28"/>
      <c r="AL792" s="18"/>
      <c r="AM792" s="18"/>
      <c r="AN792" s="18"/>
      <c r="AO792" s="227"/>
      <c r="AP792" s="212"/>
      <c r="AQ792" s="212"/>
      <c r="AR792" s="212"/>
      <c r="AS792" s="84"/>
      <c r="AT792" s="84"/>
      <c r="AU792" s="85"/>
      <c r="AV792" s="94"/>
      <c r="AW792" s="94"/>
      <c r="AX792" s="94"/>
      <c r="AY792" s="94"/>
      <c r="AZ792" s="94"/>
      <c r="BA792" s="94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</row>
    <row r="793" ht="12.75" customHeight="1">
      <c r="A793" s="18"/>
      <c r="B793" s="18"/>
      <c r="C793" s="1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9"/>
      <c r="R793" s="28"/>
      <c r="S793" s="28"/>
      <c r="T793" s="28"/>
      <c r="U793" s="28"/>
      <c r="V793" s="70"/>
      <c r="W793" s="70"/>
      <c r="X793" s="149"/>
      <c r="Y793" s="28"/>
      <c r="Z793" s="28"/>
      <c r="AA793" s="77"/>
      <c r="AB793" s="77"/>
      <c r="AC793" s="28"/>
      <c r="AD793" s="74"/>
      <c r="AE793" s="36"/>
      <c r="AF793" s="28"/>
      <c r="AG793" s="28"/>
      <c r="AH793" s="28"/>
      <c r="AI793" s="28"/>
      <c r="AJ793" s="28"/>
      <c r="AK793" s="28"/>
      <c r="AL793" s="18"/>
      <c r="AM793" s="18"/>
      <c r="AN793" s="18"/>
      <c r="AO793" s="227"/>
      <c r="AP793" s="212"/>
      <c r="AQ793" s="212"/>
      <c r="AR793" s="212"/>
      <c r="AS793" s="84"/>
      <c r="AT793" s="84"/>
      <c r="AU793" s="85"/>
      <c r="AV793" s="94"/>
      <c r="AW793" s="94"/>
      <c r="AX793" s="94"/>
      <c r="AY793" s="94"/>
      <c r="AZ793" s="94"/>
      <c r="BA793" s="94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</row>
    <row r="794" ht="12.75" customHeight="1">
      <c r="A794" s="18"/>
      <c r="B794" s="18"/>
      <c r="C794" s="1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9"/>
      <c r="R794" s="28"/>
      <c r="S794" s="28"/>
      <c r="T794" s="28"/>
      <c r="U794" s="28"/>
      <c r="V794" s="70"/>
      <c r="W794" s="70"/>
      <c r="X794" s="149"/>
      <c r="Y794" s="28"/>
      <c r="Z794" s="28"/>
      <c r="AA794" s="77"/>
      <c r="AB794" s="77"/>
      <c r="AC794" s="28"/>
      <c r="AD794" s="74"/>
      <c r="AE794" s="36"/>
      <c r="AF794" s="28"/>
      <c r="AG794" s="28"/>
      <c r="AH794" s="28"/>
      <c r="AI794" s="28"/>
      <c r="AJ794" s="28"/>
      <c r="AK794" s="28"/>
      <c r="AL794" s="18"/>
      <c r="AM794" s="18"/>
      <c r="AN794" s="18"/>
      <c r="AO794" s="227"/>
      <c r="AP794" s="212"/>
      <c r="AQ794" s="212"/>
      <c r="AR794" s="212"/>
      <c r="AS794" s="84"/>
      <c r="AT794" s="84"/>
      <c r="AU794" s="85"/>
      <c r="AV794" s="94"/>
      <c r="AW794" s="94"/>
      <c r="AX794" s="94"/>
      <c r="AY794" s="94"/>
      <c r="AZ794" s="94"/>
      <c r="BA794" s="94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</row>
    <row r="795" ht="12.75" customHeight="1">
      <c r="A795" s="18"/>
      <c r="B795" s="18"/>
      <c r="C795" s="1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9"/>
      <c r="R795" s="28"/>
      <c r="S795" s="28"/>
      <c r="T795" s="28"/>
      <c r="U795" s="28"/>
      <c r="V795" s="70"/>
      <c r="W795" s="70"/>
      <c r="X795" s="149"/>
      <c r="Y795" s="28"/>
      <c r="Z795" s="28"/>
      <c r="AA795" s="77"/>
      <c r="AB795" s="77"/>
      <c r="AC795" s="28"/>
      <c r="AD795" s="74"/>
      <c r="AE795" s="36"/>
      <c r="AF795" s="28"/>
      <c r="AG795" s="28"/>
      <c r="AH795" s="28"/>
      <c r="AI795" s="28"/>
      <c r="AJ795" s="28"/>
      <c r="AK795" s="28"/>
      <c r="AL795" s="18"/>
      <c r="AM795" s="18"/>
      <c r="AN795" s="18"/>
      <c r="AO795" s="227"/>
      <c r="AP795" s="212"/>
      <c r="AQ795" s="212"/>
      <c r="AR795" s="212"/>
      <c r="AS795" s="84"/>
      <c r="AT795" s="84"/>
      <c r="AU795" s="85"/>
      <c r="AV795" s="94"/>
      <c r="AW795" s="94"/>
      <c r="AX795" s="94"/>
      <c r="AY795" s="94"/>
      <c r="AZ795" s="94"/>
      <c r="BA795" s="94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</row>
    <row r="796" ht="12.75" customHeight="1">
      <c r="A796" s="18"/>
      <c r="B796" s="18"/>
      <c r="C796" s="1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9"/>
      <c r="R796" s="28"/>
      <c r="S796" s="28"/>
      <c r="T796" s="28"/>
      <c r="U796" s="28"/>
      <c r="V796" s="70"/>
      <c r="W796" s="70"/>
      <c r="X796" s="149"/>
      <c r="Y796" s="28"/>
      <c r="Z796" s="28"/>
      <c r="AA796" s="77"/>
      <c r="AB796" s="77"/>
      <c r="AC796" s="28"/>
      <c r="AD796" s="74"/>
      <c r="AE796" s="36"/>
      <c r="AF796" s="28"/>
      <c r="AG796" s="28"/>
      <c r="AH796" s="28"/>
      <c r="AI796" s="28"/>
      <c r="AJ796" s="28"/>
      <c r="AK796" s="28"/>
      <c r="AL796" s="18"/>
      <c r="AM796" s="18"/>
      <c r="AN796" s="18"/>
      <c r="AO796" s="227"/>
      <c r="AP796" s="212"/>
      <c r="AQ796" s="212"/>
      <c r="AR796" s="212"/>
      <c r="AS796" s="84"/>
      <c r="AT796" s="84"/>
      <c r="AU796" s="85"/>
      <c r="AV796" s="94"/>
      <c r="AW796" s="94"/>
      <c r="AX796" s="94"/>
      <c r="AY796" s="94"/>
      <c r="AZ796" s="94"/>
      <c r="BA796" s="94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</row>
    <row r="797" ht="12.75" customHeight="1">
      <c r="A797" s="18"/>
      <c r="B797" s="18"/>
      <c r="C797" s="1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9"/>
      <c r="R797" s="28"/>
      <c r="S797" s="28"/>
      <c r="T797" s="28"/>
      <c r="U797" s="28"/>
      <c r="V797" s="70"/>
      <c r="W797" s="70"/>
      <c r="X797" s="149"/>
      <c r="Y797" s="28"/>
      <c r="Z797" s="28"/>
      <c r="AA797" s="77"/>
      <c r="AB797" s="77"/>
      <c r="AC797" s="28"/>
      <c r="AD797" s="74"/>
      <c r="AE797" s="36"/>
      <c r="AF797" s="28"/>
      <c r="AG797" s="28"/>
      <c r="AH797" s="28"/>
      <c r="AI797" s="28"/>
      <c r="AJ797" s="28"/>
      <c r="AK797" s="28"/>
      <c r="AL797" s="18"/>
      <c r="AM797" s="18"/>
      <c r="AN797" s="18"/>
      <c r="AO797" s="227"/>
      <c r="AP797" s="212"/>
      <c r="AQ797" s="212"/>
      <c r="AR797" s="212"/>
      <c r="AS797" s="84"/>
      <c r="AT797" s="84"/>
      <c r="AU797" s="85"/>
      <c r="AV797" s="94"/>
      <c r="AW797" s="94"/>
      <c r="AX797" s="94"/>
      <c r="AY797" s="94"/>
      <c r="AZ797" s="94"/>
      <c r="BA797" s="94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</row>
    <row r="798" ht="12.75" customHeight="1">
      <c r="A798" s="18"/>
      <c r="B798" s="18"/>
      <c r="C798" s="1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9"/>
      <c r="R798" s="28"/>
      <c r="S798" s="28"/>
      <c r="T798" s="28"/>
      <c r="U798" s="28"/>
      <c r="V798" s="70"/>
      <c r="W798" s="70"/>
      <c r="X798" s="149"/>
      <c r="Y798" s="28"/>
      <c r="Z798" s="28"/>
      <c r="AA798" s="77"/>
      <c r="AB798" s="77"/>
      <c r="AC798" s="28"/>
      <c r="AD798" s="74"/>
      <c r="AE798" s="36"/>
      <c r="AF798" s="28"/>
      <c r="AG798" s="28"/>
      <c r="AH798" s="28"/>
      <c r="AI798" s="28"/>
      <c r="AJ798" s="28"/>
      <c r="AK798" s="28"/>
      <c r="AL798" s="18"/>
      <c r="AM798" s="18"/>
      <c r="AN798" s="18"/>
      <c r="AO798" s="227"/>
      <c r="AP798" s="212"/>
      <c r="AQ798" s="212"/>
      <c r="AR798" s="212"/>
      <c r="AS798" s="84"/>
      <c r="AT798" s="84"/>
      <c r="AU798" s="85"/>
      <c r="AV798" s="94"/>
      <c r="AW798" s="94"/>
      <c r="AX798" s="94"/>
      <c r="AY798" s="94"/>
      <c r="AZ798" s="94"/>
      <c r="BA798" s="94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</row>
    <row r="799" ht="12.75" customHeight="1">
      <c r="A799" s="18"/>
      <c r="B799" s="18"/>
      <c r="C799" s="1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9"/>
      <c r="R799" s="28"/>
      <c r="S799" s="28"/>
      <c r="T799" s="28"/>
      <c r="U799" s="28"/>
      <c r="V799" s="70"/>
      <c r="W799" s="70"/>
      <c r="X799" s="149"/>
      <c r="Y799" s="28"/>
      <c r="Z799" s="28"/>
      <c r="AA799" s="77"/>
      <c r="AB799" s="77"/>
      <c r="AC799" s="28"/>
      <c r="AD799" s="74"/>
      <c r="AE799" s="36"/>
      <c r="AF799" s="28"/>
      <c r="AG799" s="28"/>
      <c r="AH799" s="28"/>
      <c r="AI799" s="28"/>
      <c r="AJ799" s="28"/>
      <c r="AK799" s="28"/>
      <c r="AL799" s="18"/>
      <c r="AM799" s="18"/>
      <c r="AN799" s="18"/>
      <c r="AO799" s="227"/>
      <c r="AP799" s="212"/>
      <c r="AQ799" s="212"/>
      <c r="AR799" s="212"/>
      <c r="AS799" s="84"/>
      <c r="AT799" s="84"/>
      <c r="AU799" s="85"/>
      <c r="AV799" s="94"/>
      <c r="AW799" s="94"/>
      <c r="AX799" s="94"/>
      <c r="AY799" s="94"/>
      <c r="AZ799" s="94"/>
      <c r="BA799" s="94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</row>
    <row r="800" ht="12.75" customHeight="1">
      <c r="A800" s="18"/>
      <c r="B800" s="18"/>
      <c r="C800" s="1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9"/>
      <c r="R800" s="28"/>
      <c r="S800" s="28"/>
      <c r="T800" s="28"/>
      <c r="U800" s="28"/>
      <c r="V800" s="70"/>
      <c r="W800" s="70"/>
      <c r="X800" s="149"/>
      <c r="Y800" s="28"/>
      <c r="Z800" s="28"/>
      <c r="AA800" s="77"/>
      <c r="AB800" s="77"/>
      <c r="AC800" s="28"/>
      <c r="AD800" s="74"/>
      <c r="AE800" s="36"/>
      <c r="AF800" s="28"/>
      <c r="AG800" s="28"/>
      <c r="AH800" s="28"/>
      <c r="AI800" s="28"/>
      <c r="AJ800" s="28"/>
      <c r="AK800" s="28"/>
      <c r="AL800" s="18"/>
      <c r="AM800" s="18"/>
      <c r="AN800" s="18"/>
      <c r="AO800" s="227"/>
      <c r="AP800" s="212"/>
      <c r="AQ800" s="212"/>
      <c r="AR800" s="212"/>
      <c r="AS800" s="84"/>
      <c r="AT800" s="84"/>
      <c r="AU800" s="85"/>
      <c r="AV800" s="94"/>
      <c r="AW800" s="94"/>
      <c r="AX800" s="94"/>
      <c r="AY800" s="94"/>
      <c r="AZ800" s="94"/>
      <c r="BA800" s="94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</row>
    <row r="801" ht="12.75" customHeight="1">
      <c r="A801" s="18"/>
      <c r="B801" s="18"/>
      <c r="C801" s="1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9"/>
      <c r="R801" s="28"/>
      <c r="S801" s="28"/>
      <c r="T801" s="28"/>
      <c r="U801" s="28"/>
      <c r="V801" s="70"/>
      <c r="W801" s="70"/>
      <c r="X801" s="149"/>
      <c r="Y801" s="28"/>
      <c r="Z801" s="28"/>
      <c r="AA801" s="77"/>
      <c r="AB801" s="77"/>
      <c r="AC801" s="28"/>
      <c r="AD801" s="74"/>
      <c r="AE801" s="36"/>
      <c r="AF801" s="28"/>
      <c r="AG801" s="28"/>
      <c r="AH801" s="28"/>
      <c r="AI801" s="28"/>
      <c r="AJ801" s="28"/>
      <c r="AK801" s="28"/>
      <c r="AL801" s="18"/>
      <c r="AM801" s="18"/>
      <c r="AN801" s="18"/>
      <c r="AO801" s="227"/>
      <c r="AP801" s="212"/>
      <c r="AQ801" s="212"/>
      <c r="AR801" s="212"/>
      <c r="AS801" s="84"/>
      <c r="AT801" s="84"/>
      <c r="AU801" s="85"/>
      <c r="AV801" s="94"/>
      <c r="AW801" s="94"/>
      <c r="AX801" s="94"/>
      <c r="AY801" s="94"/>
      <c r="AZ801" s="94"/>
      <c r="BA801" s="94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</row>
    <row r="802" ht="12.75" customHeight="1">
      <c r="A802" s="18"/>
      <c r="B802" s="18"/>
      <c r="C802" s="1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9"/>
      <c r="R802" s="28"/>
      <c r="S802" s="28"/>
      <c r="T802" s="28"/>
      <c r="U802" s="28"/>
      <c r="V802" s="70"/>
      <c r="W802" s="70"/>
      <c r="X802" s="149"/>
      <c r="Y802" s="28"/>
      <c r="Z802" s="28"/>
      <c r="AA802" s="77"/>
      <c r="AB802" s="77"/>
      <c r="AC802" s="28"/>
      <c r="AD802" s="74"/>
      <c r="AE802" s="36"/>
      <c r="AF802" s="28"/>
      <c r="AG802" s="28"/>
      <c r="AH802" s="28"/>
      <c r="AI802" s="28"/>
      <c r="AJ802" s="28"/>
      <c r="AK802" s="28"/>
      <c r="AL802" s="18"/>
      <c r="AM802" s="18"/>
      <c r="AN802" s="18"/>
      <c r="AO802" s="227"/>
      <c r="AP802" s="212"/>
      <c r="AQ802" s="212"/>
      <c r="AR802" s="212"/>
      <c r="AS802" s="84"/>
      <c r="AT802" s="84"/>
      <c r="AU802" s="85"/>
      <c r="AV802" s="94"/>
      <c r="AW802" s="94"/>
      <c r="AX802" s="94"/>
      <c r="AY802" s="94"/>
      <c r="AZ802" s="94"/>
      <c r="BA802" s="94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</row>
    <row r="803" ht="12.75" customHeight="1">
      <c r="A803" s="18"/>
      <c r="B803" s="18"/>
      <c r="C803" s="1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9"/>
      <c r="R803" s="28"/>
      <c r="S803" s="28"/>
      <c r="T803" s="28"/>
      <c r="U803" s="28"/>
      <c r="V803" s="70"/>
      <c r="W803" s="70"/>
      <c r="X803" s="149"/>
      <c r="Y803" s="28"/>
      <c r="Z803" s="28"/>
      <c r="AA803" s="77"/>
      <c r="AB803" s="77"/>
      <c r="AC803" s="28"/>
      <c r="AD803" s="74"/>
      <c r="AE803" s="36"/>
      <c r="AF803" s="28"/>
      <c r="AG803" s="28"/>
      <c r="AH803" s="28"/>
      <c r="AI803" s="28"/>
      <c r="AJ803" s="28"/>
      <c r="AK803" s="28"/>
      <c r="AL803" s="18"/>
      <c r="AM803" s="18"/>
      <c r="AN803" s="18"/>
      <c r="AO803" s="227"/>
      <c r="AP803" s="212"/>
      <c r="AQ803" s="212"/>
      <c r="AR803" s="212"/>
      <c r="AS803" s="84"/>
      <c r="AT803" s="84"/>
      <c r="AU803" s="85"/>
      <c r="AV803" s="94"/>
      <c r="AW803" s="94"/>
      <c r="AX803" s="94"/>
      <c r="AY803" s="94"/>
      <c r="AZ803" s="94"/>
      <c r="BA803" s="94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</row>
    <row r="804" ht="12.75" customHeight="1">
      <c r="A804" s="18"/>
      <c r="B804" s="18"/>
      <c r="C804" s="1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9"/>
      <c r="R804" s="28"/>
      <c r="S804" s="28"/>
      <c r="T804" s="28"/>
      <c r="U804" s="28"/>
      <c r="V804" s="70"/>
      <c r="W804" s="70"/>
      <c r="X804" s="149"/>
      <c r="Y804" s="28"/>
      <c r="Z804" s="28"/>
      <c r="AA804" s="77"/>
      <c r="AB804" s="77"/>
      <c r="AC804" s="28"/>
      <c r="AD804" s="74"/>
      <c r="AE804" s="36"/>
      <c r="AF804" s="28"/>
      <c r="AG804" s="28"/>
      <c r="AH804" s="28"/>
      <c r="AI804" s="28"/>
      <c r="AJ804" s="28"/>
      <c r="AK804" s="28"/>
      <c r="AL804" s="18"/>
      <c r="AM804" s="18"/>
      <c r="AN804" s="18"/>
      <c r="AO804" s="227"/>
      <c r="AP804" s="212"/>
      <c r="AQ804" s="212"/>
      <c r="AR804" s="212"/>
      <c r="AS804" s="84"/>
      <c r="AT804" s="84"/>
      <c r="AU804" s="85"/>
      <c r="AV804" s="94"/>
      <c r="AW804" s="94"/>
      <c r="AX804" s="94"/>
      <c r="AY804" s="94"/>
      <c r="AZ804" s="94"/>
      <c r="BA804" s="94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</row>
    <row r="805" ht="12.75" customHeight="1">
      <c r="A805" s="18"/>
      <c r="B805" s="18"/>
      <c r="C805" s="1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9"/>
      <c r="R805" s="28"/>
      <c r="S805" s="28"/>
      <c r="T805" s="28"/>
      <c r="U805" s="28"/>
      <c r="V805" s="70"/>
      <c r="W805" s="70"/>
      <c r="X805" s="149"/>
      <c r="Y805" s="28"/>
      <c r="Z805" s="28"/>
      <c r="AA805" s="77"/>
      <c r="AB805" s="77"/>
      <c r="AC805" s="28"/>
      <c r="AD805" s="74"/>
      <c r="AE805" s="36"/>
      <c r="AF805" s="28"/>
      <c r="AG805" s="28"/>
      <c r="AH805" s="28"/>
      <c r="AI805" s="28"/>
      <c r="AJ805" s="28"/>
      <c r="AK805" s="28"/>
      <c r="AL805" s="18"/>
      <c r="AM805" s="18"/>
      <c r="AN805" s="18"/>
      <c r="AO805" s="227"/>
      <c r="AP805" s="212"/>
      <c r="AQ805" s="212"/>
      <c r="AR805" s="212"/>
      <c r="AS805" s="84"/>
      <c r="AT805" s="84"/>
      <c r="AU805" s="85"/>
      <c r="AV805" s="94"/>
      <c r="AW805" s="94"/>
      <c r="AX805" s="94"/>
      <c r="AY805" s="94"/>
      <c r="AZ805" s="94"/>
      <c r="BA805" s="94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</row>
    <row r="806" ht="12.75" customHeight="1">
      <c r="A806" s="18"/>
      <c r="B806" s="18"/>
      <c r="C806" s="1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9"/>
      <c r="R806" s="28"/>
      <c r="S806" s="28"/>
      <c r="T806" s="28"/>
      <c r="U806" s="28"/>
      <c r="V806" s="70"/>
      <c r="W806" s="70"/>
      <c r="X806" s="149"/>
      <c r="Y806" s="28"/>
      <c r="Z806" s="28"/>
      <c r="AA806" s="77"/>
      <c r="AB806" s="77"/>
      <c r="AC806" s="28"/>
      <c r="AD806" s="74"/>
      <c r="AE806" s="36"/>
      <c r="AF806" s="28"/>
      <c r="AG806" s="28"/>
      <c r="AH806" s="28"/>
      <c r="AI806" s="28"/>
      <c r="AJ806" s="28"/>
      <c r="AK806" s="28"/>
      <c r="AL806" s="18"/>
      <c r="AM806" s="18"/>
      <c r="AN806" s="18"/>
      <c r="AO806" s="227"/>
      <c r="AP806" s="212"/>
      <c r="AQ806" s="212"/>
      <c r="AR806" s="212"/>
      <c r="AS806" s="84"/>
      <c r="AT806" s="84"/>
      <c r="AU806" s="85"/>
      <c r="AV806" s="94"/>
      <c r="AW806" s="94"/>
      <c r="AX806" s="94"/>
      <c r="AY806" s="94"/>
      <c r="AZ806" s="94"/>
      <c r="BA806" s="94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</row>
    <row r="807" ht="12.75" customHeight="1">
      <c r="A807" s="18"/>
      <c r="B807" s="18"/>
      <c r="C807" s="1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9"/>
      <c r="R807" s="28"/>
      <c r="S807" s="28"/>
      <c r="T807" s="28"/>
      <c r="U807" s="28"/>
      <c r="V807" s="70"/>
      <c r="W807" s="70"/>
      <c r="X807" s="149"/>
      <c r="Y807" s="28"/>
      <c r="Z807" s="28"/>
      <c r="AA807" s="77"/>
      <c r="AB807" s="77"/>
      <c r="AC807" s="28"/>
      <c r="AD807" s="74"/>
      <c r="AE807" s="36"/>
      <c r="AF807" s="28"/>
      <c r="AG807" s="28"/>
      <c r="AH807" s="28"/>
      <c r="AI807" s="28"/>
      <c r="AJ807" s="28"/>
      <c r="AK807" s="28"/>
      <c r="AL807" s="18"/>
      <c r="AM807" s="18"/>
      <c r="AN807" s="18"/>
      <c r="AO807" s="227"/>
      <c r="AP807" s="212"/>
      <c r="AQ807" s="212"/>
      <c r="AR807" s="212"/>
      <c r="AS807" s="84"/>
      <c r="AT807" s="84"/>
      <c r="AU807" s="85"/>
      <c r="AV807" s="94"/>
      <c r="AW807" s="94"/>
      <c r="AX807" s="94"/>
      <c r="AY807" s="94"/>
      <c r="AZ807" s="94"/>
      <c r="BA807" s="94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</row>
    <row r="808" ht="12.75" customHeight="1">
      <c r="A808" s="18"/>
      <c r="B808" s="18"/>
      <c r="C808" s="1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9"/>
      <c r="R808" s="28"/>
      <c r="S808" s="28"/>
      <c r="T808" s="28"/>
      <c r="U808" s="28"/>
      <c r="V808" s="70"/>
      <c r="W808" s="70"/>
      <c r="X808" s="149"/>
      <c r="Y808" s="28"/>
      <c r="Z808" s="28"/>
      <c r="AA808" s="77"/>
      <c r="AB808" s="77"/>
      <c r="AC808" s="28"/>
      <c r="AD808" s="74"/>
      <c r="AE808" s="36"/>
      <c r="AF808" s="28"/>
      <c r="AG808" s="28"/>
      <c r="AH808" s="28"/>
      <c r="AI808" s="28"/>
      <c r="AJ808" s="28"/>
      <c r="AK808" s="28"/>
      <c r="AL808" s="18"/>
      <c r="AM808" s="18"/>
      <c r="AN808" s="18"/>
      <c r="AO808" s="227"/>
      <c r="AP808" s="212"/>
      <c r="AQ808" s="212"/>
      <c r="AR808" s="212"/>
      <c r="AS808" s="84"/>
      <c r="AT808" s="84"/>
      <c r="AU808" s="85"/>
      <c r="AV808" s="94"/>
      <c r="AW808" s="94"/>
      <c r="AX808" s="94"/>
      <c r="AY808" s="94"/>
      <c r="AZ808" s="94"/>
      <c r="BA808" s="94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</row>
    <row r="809" ht="12.75" customHeight="1">
      <c r="A809" s="18"/>
      <c r="B809" s="18"/>
      <c r="C809" s="1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9"/>
      <c r="R809" s="28"/>
      <c r="S809" s="28"/>
      <c r="T809" s="28"/>
      <c r="U809" s="28"/>
      <c r="V809" s="70"/>
      <c r="W809" s="70"/>
      <c r="X809" s="149"/>
      <c r="Y809" s="28"/>
      <c r="Z809" s="28"/>
      <c r="AA809" s="77"/>
      <c r="AB809" s="77"/>
      <c r="AC809" s="28"/>
      <c r="AD809" s="74"/>
      <c r="AE809" s="36"/>
      <c r="AF809" s="28"/>
      <c r="AG809" s="28"/>
      <c r="AH809" s="28"/>
      <c r="AI809" s="28"/>
      <c r="AJ809" s="28"/>
      <c r="AK809" s="28"/>
      <c r="AL809" s="18"/>
      <c r="AM809" s="18"/>
      <c r="AN809" s="18"/>
      <c r="AO809" s="227"/>
      <c r="AP809" s="212"/>
      <c r="AQ809" s="212"/>
      <c r="AR809" s="212"/>
      <c r="AS809" s="84"/>
      <c r="AT809" s="84"/>
      <c r="AU809" s="85"/>
      <c r="AV809" s="94"/>
      <c r="AW809" s="94"/>
      <c r="AX809" s="94"/>
      <c r="AY809" s="94"/>
      <c r="AZ809" s="94"/>
      <c r="BA809" s="94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</row>
    <row r="810" ht="12.75" customHeight="1">
      <c r="A810" s="18"/>
      <c r="B810" s="18"/>
      <c r="C810" s="1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9"/>
      <c r="R810" s="28"/>
      <c r="S810" s="28"/>
      <c r="T810" s="28"/>
      <c r="U810" s="28"/>
      <c r="V810" s="70"/>
      <c r="W810" s="70"/>
      <c r="X810" s="149"/>
      <c r="Y810" s="28"/>
      <c r="Z810" s="28"/>
      <c r="AA810" s="77"/>
      <c r="AB810" s="77"/>
      <c r="AC810" s="28"/>
      <c r="AD810" s="74"/>
      <c r="AE810" s="36"/>
      <c r="AF810" s="28"/>
      <c r="AG810" s="28"/>
      <c r="AH810" s="28"/>
      <c r="AI810" s="28"/>
      <c r="AJ810" s="28"/>
      <c r="AK810" s="28"/>
      <c r="AL810" s="18"/>
      <c r="AM810" s="18"/>
      <c r="AN810" s="18"/>
      <c r="AO810" s="227"/>
      <c r="AP810" s="212"/>
      <c r="AQ810" s="212"/>
      <c r="AR810" s="212"/>
      <c r="AS810" s="84"/>
      <c r="AT810" s="84"/>
      <c r="AU810" s="85"/>
      <c r="AV810" s="94"/>
      <c r="AW810" s="94"/>
      <c r="AX810" s="94"/>
      <c r="AY810" s="94"/>
      <c r="AZ810" s="94"/>
      <c r="BA810" s="94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</row>
    <row r="811" ht="12.75" customHeight="1">
      <c r="A811" s="18"/>
      <c r="B811" s="18"/>
      <c r="C811" s="1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9"/>
      <c r="R811" s="28"/>
      <c r="S811" s="28"/>
      <c r="T811" s="28"/>
      <c r="U811" s="28"/>
      <c r="V811" s="70"/>
      <c r="W811" s="70"/>
      <c r="X811" s="149"/>
      <c r="Y811" s="28"/>
      <c r="Z811" s="28"/>
      <c r="AA811" s="77"/>
      <c r="AB811" s="77"/>
      <c r="AC811" s="28"/>
      <c r="AD811" s="74"/>
      <c r="AE811" s="36"/>
      <c r="AF811" s="28"/>
      <c r="AG811" s="28"/>
      <c r="AH811" s="28"/>
      <c r="AI811" s="28"/>
      <c r="AJ811" s="28"/>
      <c r="AK811" s="28"/>
      <c r="AL811" s="18"/>
      <c r="AM811" s="18"/>
      <c r="AN811" s="18"/>
      <c r="AO811" s="227"/>
      <c r="AP811" s="212"/>
      <c r="AQ811" s="212"/>
      <c r="AR811" s="212"/>
      <c r="AS811" s="84"/>
      <c r="AT811" s="84"/>
      <c r="AU811" s="85"/>
      <c r="AV811" s="94"/>
      <c r="AW811" s="94"/>
      <c r="AX811" s="94"/>
      <c r="AY811" s="94"/>
      <c r="AZ811" s="94"/>
      <c r="BA811" s="94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</row>
    <row r="812" ht="12.75" customHeight="1">
      <c r="A812" s="18"/>
      <c r="B812" s="18"/>
      <c r="C812" s="1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9"/>
      <c r="R812" s="28"/>
      <c r="S812" s="28"/>
      <c r="T812" s="28"/>
      <c r="U812" s="28"/>
      <c r="V812" s="70"/>
      <c r="W812" s="70"/>
      <c r="X812" s="149"/>
      <c r="Y812" s="28"/>
      <c r="Z812" s="28"/>
      <c r="AA812" s="77"/>
      <c r="AB812" s="77"/>
      <c r="AC812" s="28"/>
      <c r="AD812" s="74"/>
      <c r="AE812" s="36"/>
      <c r="AF812" s="28"/>
      <c r="AG812" s="28"/>
      <c r="AH812" s="28"/>
      <c r="AI812" s="28"/>
      <c r="AJ812" s="28"/>
      <c r="AK812" s="28"/>
      <c r="AL812" s="18"/>
      <c r="AM812" s="18"/>
      <c r="AN812" s="18"/>
      <c r="AO812" s="227"/>
      <c r="AP812" s="212"/>
      <c r="AQ812" s="212"/>
      <c r="AR812" s="212"/>
      <c r="AS812" s="84"/>
      <c r="AT812" s="84"/>
      <c r="AU812" s="85"/>
      <c r="AV812" s="94"/>
      <c r="AW812" s="94"/>
      <c r="AX812" s="94"/>
      <c r="AY812" s="94"/>
      <c r="AZ812" s="94"/>
      <c r="BA812" s="94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</row>
    <row r="813" ht="12.75" customHeight="1">
      <c r="A813" s="18"/>
      <c r="B813" s="18"/>
      <c r="C813" s="1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9"/>
      <c r="R813" s="28"/>
      <c r="S813" s="28"/>
      <c r="T813" s="28"/>
      <c r="U813" s="28"/>
      <c r="V813" s="70"/>
      <c r="W813" s="70"/>
      <c r="X813" s="149"/>
      <c r="Y813" s="28"/>
      <c r="Z813" s="28"/>
      <c r="AA813" s="77"/>
      <c r="AB813" s="77"/>
      <c r="AC813" s="28"/>
      <c r="AD813" s="74"/>
      <c r="AE813" s="36"/>
      <c r="AF813" s="28"/>
      <c r="AG813" s="28"/>
      <c r="AH813" s="28"/>
      <c r="AI813" s="28"/>
      <c r="AJ813" s="28"/>
      <c r="AK813" s="28"/>
      <c r="AL813" s="18"/>
      <c r="AM813" s="18"/>
      <c r="AN813" s="18"/>
      <c r="AO813" s="227"/>
      <c r="AP813" s="212"/>
      <c r="AQ813" s="212"/>
      <c r="AR813" s="212"/>
      <c r="AS813" s="84"/>
      <c r="AT813" s="84"/>
      <c r="AU813" s="85"/>
      <c r="AV813" s="94"/>
      <c r="AW813" s="94"/>
      <c r="AX813" s="94"/>
      <c r="AY813" s="94"/>
      <c r="AZ813" s="94"/>
      <c r="BA813" s="94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</row>
    <row r="814" ht="12.75" customHeight="1">
      <c r="A814" s="18"/>
      <c r="B814" s="18"/>
      <c r="C814" s="1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9"/>
      <c r="R814" s="28"/>
      <c r="S814" s="28"/>
      <c r="T814" s="28"/>
      <c r="U814" s="28"/>
      <c r="V814" s="70"/>
      <c r="W814" s="70"/>
      <c r="X814" s="149"/>
      <c r="Y814" s="28"/>
      <c r="Z814" s="28"/>
      <c r="AA814" s="77"/>
      <c r="AB814" s="77"/>
      <c r="AC814" s="28"/>
      <c r="AD814" s="74"/>
      <c r="AE814" s="36"/>
      <c r="AF814" s="28"/>
      <c r="AG814" s="28"/>
      <c r="AH814" s="28"/>
      <c r="AI814" s="28"/>
      <c r="AJ814" s="28"/>
      <c r="AK814" s="28"/>
      <c r="AL814" s="18"/>
      <c r="AM814" s="18"/>
      <c r="AN814" s="18"/>
      <c r="AO814" s="227"/>
      <c r="AP814" s="212"/>
      <c r="AQ814" s="212"/>
      <c r="AR814" s="212"/>
      <c r="AS814" s="84"/>
      <c r="AT814" s="84"/>
      <c r="AU814" s="85"/>
      <c r="AV814" s="94"/>
      <c r="AW814" s="94"/>
      <c r="AX814" s="94"/>
      <c r="AY814" s="94"/>
      <c r="AZ814" s="94"/>
      <c r="BA814" s="94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</row>
    <row r="815" ht="12.75" customHeight="1">
      <c r="A815" s="18"/>
      <c r="B815" s="18"/>
      <c r="C815" s="1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9"/>
      <c r="R815" s="28"/>
      <c r="S815" s="28"/>
      <c r="T815" s="28"/>
      <c r="U815" s="28"/>
      <c r="V815" s="70"/>
      <c r="W815" s="70"/>
      <c r="X815" s="149"/>
      <c r="Y815" s="28"/>
      <c r="Z815" s="28"/>
      <c r="AA815" s="77"/>
      <c r="AB815" s="77"/>
      <c r="AC815" s="28"/>
      <c r="AD815" s="74"/>
      <c r="AE815" s="36"/>
      <c r="AF815" s="28"/>
      <c r="AG815" s="28"/>
      <c r="AH815" s="28"/>
      <c r="AI815" s="28"/>
      <c r="AJ815" s="28"/>
      <c r="AK815" s="28"/>
      <c r="AL815" s="18"/>
      <c r="AM815" s="18"/>
      <c r="AN815" s="18"/>
      <c r="AO815" s="227"/>
      <c r="AP815" s="212"/>
      <c r="AQ815" s="212"/>
      <c r="AR815" s="212"/>
      <c r="AS815" s="84"/>
      <c r="AT815" s="84"/>
      <c r="AU815" s="85"/>
      <c r="AV815" s="94"/>
      <c r="AW815" s="94"/>
      <c r="AX815" s="94"/>
      <c r="AY815" s="94"/>
      <c r="AZ815" s="94"/>
      <c r="BA815" s="94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</row>
    <row r="816" ht="12.75" customHeight="1">
      <c r="A816" s="18"/>
      <c r="B816" s="18"/>
      <c r="C816" s="1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9"/>
      <c r="R816" s="28"/>
      <c r="S816" s="28"/>
      <c r="T816" s="28"/>
      <c r="U816" s="28"/>
      <c r="V816" s="70"/>
      <c r="W816" s="70"/>
      <c r="X816" s="149"/>
      <c r="Y816" s="28"/>
      <c r="Z816" s="28"/>
      <c r="AA816" s="77"/>
      <c r="AB816" s="77"/>
      <c r="AC816" s="28"/>
      <c r="AD816" s="74"/>
      <c r="AE816" s="36"/>
      <c r="AF816" s="28"/>
      <c r="AG816" s="28"/>
      <c r="AH816" s="28"/>
      <c r="AI816" s="28"/>
      <c r="AJ816" s="28"/>
      <c r="AK816" s="28"/>
      <c r="AL816" s="18"/>
      <c r="AM816" s="18"/>
      <c r="AN816" s="18"/>
      <c r="AO816" s="227"/>
      <c r="AP816" s="212"/>
      <c r="AQ816" s="212"/>
      <c r="AR816" s="212"/>
      <c r="AS816" s="84"/>
      <c r="AT816" s="84"/>
      <c r="AU816" s="85"/>
      <c r="AV816" s="94"/>
      <c r="AW816" s="94"/>
      <c r="AX816" s="94"/>
      <c r="AY816" s="94"/>
      <c r="AZ816" s="94"/>
      <c r="BA816" s="94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</row>
    <row r="817" ht="12.75" customHeight="1">
      <c r="A817" s="18"/>
      <c r="B817" s="18"/>
      <c r="C817" s="1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9"/>
      <c r="R817" s="28"/>
      <c r="S817" s="28"/>
      <c r="T817" s="28"/>
      <c r="U817" s="28"/>
      <c r="V817" s="70"/>
      <c r="W817" s="70"/>
      <c r="X817" s="149"/>
      <c r="Y817" s="28"/>
      <c r="Z817" s="28"/>
      <c r="AA817" s="77"/>
      <c r="AB817" s="77"/>
      <c r="AC817" s="28"/>
      <c r="AD817" s="74"/>
      <c r="AE817" s="36"/>
      <c r="AF817" s="28"/>
      <c r="AG817" s="28"/>
      <c r="AH817" s="28"/>
      <c r="AI817" s="28"/>
      <c r="AJ817" s="28"/>
      <c r="AK817" s="28"/>
      <c r="AL817" s="18"/>
      <c r="AM817" s="18"/>
      <c r="AN817" s="18"/>
      <c r="AO817" s="227"/>
      <c r="AP817" s="212"/>
      <c r="AQ817" s="212"/>
      <c r="AR817" s="212"/>
      <c r="AS817" s="84"/>
      <c r="AT817" s="84"/>
      <c r="AU817" s="85"/>
      <c r="AV817" s="94"/>
      <c r="AW817" s="94"/>
      <c r="AX817" s="94"/>
      <c r="AY817" s="94"/>
      <c r="AZ817" s="94"/>
      <c r="BA817" s="94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</row>
    <row r="818" ht="12.75" customHeight="1">
      <c r="A818" s="18"/>
      <c r="B818" s="18"/>
      <c r="C818" s="1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9"/>
      <c r="R818" s="28"/>
      <c r="S818" s="28"/>
      <c r="T818" s="28"/>
      <c r="U818" s="28"/>
      <c r="V818" s="70"/>
      <c r="W818" s="70"/>
      <c r="X818" s="149"/>
      <c r="Y818" s="28"/>
      <c r="Z818" s="28"/>
      <c r="AA818" s="77"/>
      <c r="AB818" s="77"/>
      <c r="AC818" s="28"/>
      <c r="AD818" s="74"/>
      <c r="AE818" s="36"/>
      <c r="AF818" s="28"/>
      <c r="AG818" s="28"/>
      <c r="AH818" s="28"/>
      <c r="AI818" s="28"/>
      <c r="AJ818" s="28"/>
      <c r="AK818" s="28"/>
      <c r="AL818" s="18"/>
      <c r="AM818" s="18"/>
      <c r="AN818" s="18"/>
      <c r="AO818" s="227"/>
      <c r="AP818" s="212"/>
      <c r="AQ818" s="212"/>
      <c r="AR818" s="212"/>
      <c r="AS818" s="84"/>
      <c r="AT818" s="84"/>
      <c r="AU818" s="85"/>
      <c r="AV818" s="94"/>
      <c r="AW818" s="94"/>
      <c r="AX818" s="94"/>
      <c r="AY818" s="94"/>
      <c r="AZ818" s="94"/>
      <c r="BA818" s="94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</row>
    <row r="819" ht="12.75" customHeight="1">
      <c r="A819" s="18"/>
      <c r="B819" s="18"/>
      <c r="C819" s="1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9"/>
      <c r="R819" s="28"/>
      <c r="S819" s="28"/>
      <c r="T819" s="28"/>
      <c r="U819" s="28"/>
      <c r="V819" s="70"/>
      <c r="W819" s="70"/>
      <c r="X819" s="149"/>
      <c r="Y819" s="28"/>
      <c r="Z819" s="28"/>
      <c r="AA819" s="77"/>
      <c r="AB819" s="77"/>
      <c r="AC819" s="28"/>
      <c r="AD819" s="74"/>
      <c r="AE819" s="36"/>
      <c r="AF819" s="28"/>
      <c r="AG819" s="28"/>
      <c r="AH819" s="28"/>
      <c r="AI819" s="28"/>
      <c r="AJ819" s="28"/>
      <c r="AK819" s="28"/>
      <c r="AL819" s="18"/>
      <c r="AM819" s="18"/>
      <c r="AN819" s="18"/>
      <c r="AO819" s="227"/>
      <c r="AP819" s="212"/>
      <c r="AQ819" s="212"/>
      <c r="AR819" s="212"/>
      <c r="AS819" s="84"/>
      <c r="AT819" s="84"/>
      <c r="AU819" s="85"/>
      <c r="AV819" s="94"/>
      <c r="AW819" s="94"/>
      <c r="AX819" s="94"/>
      <c r="AY819" s="94"/>
      <c r="AZ819" s="94"/>
      <c r="BA819" s="94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</row>
    <row r="820" ht="12.75" customHeight="1">
      <c r="A820" s="18"/>
      <c r="B820" s="18"/>
      <c r="C820" s="1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9"/>
      <c r="R820" s="28"/>
      <c r="S820" s="28"/>
      <c r="T820" s="28"/>
      <c r="U820" s="28"/>
      <c r="V820" s="70"/>
      <c r="W820" s="70"/>
      <c r="X820" s="149"/>
      <c r="Y820" s="28"/>
      <c r="Z820" s="28"/>
      <c r="AA820" s="77"/>
      <c r="AB820" s="77"/>
      <c r="AC820" s="28"/>
      <c r="AD820" s="74"/>
      <c r="AE820" s="36"/>
      <c r="AF820" s="28"/>
      <c r="AG820" s="28"/>
      <c r="AH820" s="28"/>
      <c r="AI820" s="28"/>
      <c r="AJ820" s="28"/>
      <c r="AK820" s="28"/>
      <c r="AL820" s="18"/>
      <c r="AM820" s="18"/>
      <c r="AN820" s="18"/>
      <c r="AO820" s="227"/>
      <c r="AP820" s="212"/>
      <c r="AQ820" s="212"/>
      <c r="AR820" s="212"/>
      <c r="AS820" s="84"/>
      <c r="AT820" s="84"/>
      <c r="AU820" s="85"/>
      <c r="AV820" s="94"/>
      <c r="AW820" s="94"/>
      <c r="AX820" s="94"/>
      <c r="AY820" s="94"/>
      <c r="AZ820" s="94"/>
      <c r="BA820" s="94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</row>
    <row r="821" ht="12.75" customHeight="1">
      <c r="A821" s="18"/>
      <c r="B821" s="18"/>
      <c r="C821" s="1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9"/>
      <c r="R821" s="28"/>
      <c r="S821" s="28"/>
      <c r="T821" s="28"/>
      <c r="U821" s="28"/>
      <c r="V821" s="70"/>
      <c r="W821" s="70"/>
      <c r="X821" s="149"/>
      <c r="Y821" s="28"/>
      <c r="Z821" s="28"/>
      <c r="AA821" s="77"/>
      <c r="AB821" s="77"/>
      <c r="AC821" s="28"/>
      <c r="AD821" s="74"/>
      <c r="AE821" s="36"/>
      <c r="AF821" s="28"/>
      <c r="AG821" s="28"/>
      <c r="AH821" s="28"/>
      <c r="AI821" s="28"/>
      <c r="AJ821" s="28"/>
      <c r="AK821" s="28"/>
      <c r="AL821" s="18"/>
      <c r="AM821" s="18"/>
      <c r="AN821" s="18"/>
      <c r="AO821" s="227"/>
      <c r="AP821" s="212"/>
      <c r="AQ821" s="212"/>
      <c r="AR821" s="212"/>
      <c r="AS821" s="84"/>
      <c r="AT821" s="84"/>
      <c r="AU821" s="85"/>
      <c r="AV821" s="94"/>
      <c r="AW821" s="94"/>
      <c r="AX821" s="94"/>
      <c r="AY821" s="94"/>
      <c r="AZ821" s="94"/>
      <c r="BA821" s="94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</row>
    <row r="822" ht="12.75" customHeight="1">
      <c r="A822" s="18"/>
      <c r="B822" s="18"/>
      <c r="C822" s="1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9"/>
      <c r="R822" s="28"/>
      <c r="S822" s="28"/>
      <c r="T822" s="28"/>
      <c r="U822" s="28"/>
      <c r="V822" s="70"/>
      <c r="W822" s="70"/>
      <c r="X822" s="149"/>
      <c r="Y822" s="28"/>
      <c r="Z822" s="28"/>
      <c r="AA822" s="77"/>
      <c r="AB822" s="77"/>
      <c r="AC822" s="28"/>
      <c r="AD822" s="74"/>
      <c r="AE822" s="36"/>
      <c r="AF822" s="28"/>
      <c r="AG822" s="28"/>
      <c r="AH822" s="28"/>
      <c r="AI822" s="28"/>
      <c r="AJ822" s="28"/>
      <c r="AK822" s="28"/>
      <c r="AL822" s="18"/>
      <c r="AM822" s="18"/>
      <c r="AN822" s="18"/>
      <c r="AO822" s="227"/>
      <c r="AP822" s="212"/>
      <c r="AQ822" s="212"/>
      <c r="AR822" s="212"/>
      <c r="AS822" s="84"/>
      <c r="AT822" s="84"/>
      <c r="AU822" s="85"/>
      <c r="AV822" s="94"/>
      <c r="AW822" s="94"/>
      <c r="AX822" s="94"/>
      <c r="AY822" s="94"/>
      <c r="AZ822" s="94"/>
      <c r="BA822" s="94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</row>
    <row r="823" ht="12.75" customHeight="1">
      <c r="A823" s="18"/>
      <c r="B823" s="18"/>
      <c r="C823" s="1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9"/>
      <c r="R823" s="28"/>
      <c r="S823" s="28"/>
      <c r="T823" s="28"/>
      <c r="U823" s="28"/>
      <c r="V823" s="70"/>
      <c r="W823" s="70"/>
      <c r="X823" s="149"/>
      <c r="Y823" s="28"/>
      <c r="Z823" s="28"/>
      <c r="AA823" s="77"/>
      <c r="AB823" s="77"/>
      <c r="AC823" s="28"/>
      <c r="AD823" s="74"/>
      <c r="AE823" s="36"/>
      <c r="AF823" s="28"/>
      <c r="AG823" s="28"/>
      <c r="AH823" s="28"/>
      <c r="AI823" s="28"/>
      <c r="AJ823" s="28"/>
      <c r="AK823" s="28"/>
      <c r="AL823" s="18"/>
      <c r="AM823" s="18"/>
      <c r="AN823" s="18"/>
      <c r="AO823" s="227"/>
      <c r="AP823" s="212"/>
      <c r="AQ823" s="212"/>
      <c r="AR823" s="212"/>
      <c r="AS823" s="84"/>
      <c r="AT823" s="84"/>
      <c r="AU823" s="85"/>
      <c r="AV823" s="94"/>
      <c r="AW823" s="94"/>
      <c r="AX823" s="94"/>
      <c r="AY823" s="94"/>
      <c r="AZ823" s="94"/>
      <c r="BA823" s="94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</row>
    <row r="824" ht="12.75" customHeight="1">
      <c r="A824" s="18"/>
      <c r="B824" s="18"/>
      <c r="C824" s="1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9"/>
      <c r="R824" s="28"/>
      <c r="S824" s="28"/>
      <c r="T824" s="28"/>
      <c r="U824" s="28"/>
      <c r="V824" s="70"/>
      <c r="W824" s="70"/>
      <c r="X824" s="149"/>
      <c r="Y824" s="28"/>
      <c r="Z824" s="28"/>
      <c r="AA824" s="77"/>
      <c r="AB824" s="77"/>
      <c r="AC824" s="28"/>
      <c r="AD824" s="74"/>
      <c r="AE824" s="36"/>
      <c r="AF824" s="28"/>
      <c r="AG824" s="28"/>
      <c r="AH824" s="28"/>
      <c r="AI824" s="28"/>
      <c r="AJ824" s="28"/>
      <c r="AK824" s="28"/>
      <c r="AL824" s="18"/>
      <c r="AM824" s="18"/>
      <c r="AN824" s="18"/>
      <c r="AO824" s="227"/>
      <c r="AP824" s="212"/>
      <c r="AQ824" s="212"/>
      <c r="AR824" s="212"/>
      <c r="AS824" s="84"/>
      <c r="AT824" s="84"/>
      <c r="AU824" s="85"/>
      <c r="AV824" s="94"/>
      <c r="AW824" s="94"/>
      <c r="AX824" s="94"/>
      <c r="AY824" s="94"/>
      <c r="AZ824" s="94"/>
      <c r="BA824" s="94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</row>
    <row r="825" ht="12.75" customHeight="1">
      <c r="A825" s="18"/>
      <c r="B825" s="18"/>
      <c r="C825" s="1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9"/>
      <c r="R825" s="28"/>
      <c r="S825" s="28"/>
      <c r="T825" s="28"/>
      <c r="U825" s="28"/>
      <c r="V825" s="70"/>
      <c r="W825" s="70"/>
      <c r="X825" s="149"/>
      <c r="Y825" s="28"/>
      <c r="Z825" s="28"/>
      <c r="AA825" s="77"/>
      <c r="AB825" s="77"/>
      <c r="AC825" s="28"/>
      <c r="AD825" s="74"/>
      <c r="AE825" s="36"/>
      <c r="AF825" s="28"/>
      <c r="AG825" s="28"/>
      <c r="AH825" s="28"/>
      <c r="AI825" s="28"/>
      <c r="AJ825" s="28"/>
      <c r="AK825" s="28"/>
      <c r="AL825" s="18"/>
      <c r="AM825" s="18"/>
      <c r="AN825" s="18"/>
      <c r="AO825" s="227"/>
      <c r="AP825" s="212"/>
      <c r="AQ825" s="212"/>
      <c r="AR825" s="212"/>
      <c r="AS825" s="84"/>
      <c r="AT825" s="84"/>
      <c r="AU825" s="85"/>
      <c r="AV825" s="94"/>
      <c r="AW825" s="94"/>
      <c r="AX825" s="94"/>
      <c r="AY825" s="94"/>
      <c r="AZ825" s="94"/>
      <c r="BA825" s="94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</row>
    <row r="826" ht="12.75" customHeight="1">
      <c r="A826" s="18"/>
      <c r="B826" s="18"/>
      <c r="C826" s="1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9"/>
      <c r="R826" s="28"/>
      <c r="S826" s="28"/>
      <c r="T826" s="28"/>
      <c r="U826" s="28"/>
      <c r="V826" s="70"/>
      <c r="W826" s="70"/>
      <c r="X826" s="149"/>
      <c r="Y826" s="28"/>
      <c r="Z826" s="28"/>
      <c r="AA826" s="77"/>
      <c r="AB826" s="77"/>
      <c r="AC826" s="28"/>
      <c r="AD826" s="74"/>
      <c r="AE826" s="36"/>
      <c r="AF826" s="28"/>
      <c r="AG826" s="28"/>
      <c r="AH826" s="28"/>
      <c r="AI826" s="28"/>
      <c r="AJ826" s="28"/>
      <c r="AK826" s="28"/>
      <c r="AL826" s="18"/>
      <c r="AM826" s="18"/>
      <c r="AN826" s="18"/>
      <c r="AO826" s="227"/>
      <c r="AP826" s="212"/>
      <c r="AQ826" s="212"/>
      <c r="AR826" s="212"/>
      <c r="AS826" s="84"/>
      <c r="AT826" s="84"/>
      <c r="AU826" s="85"/>
      <c r="AV826" s="94"/>
      <c r="AW826" s="94"/>
      <c r="AX826" s="94"/>
      <c r="AY826" s="94"/>
      <c r="AZ826" s="94"/>
      <c r="BA826" s="94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</row>
    <row r="827" ht="12.75" customHeight="1">
      <c r="A827" s="18"/>
      <c r="B827" s="18"/>
      <c r="C827" s="1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9"/>
      <c r="R827" s="28"/>
      <c r="S827" s="28"/>
      <c r="T827" s="28"/>
      <c r="U827" s="28"/>
      <c r="V827" s="70"/>
      <c r="W827" s="70"/>
      <c r="X827" s="149"/>
      <c r="Y827" s="28"/>
      <c r="Z827" s="28"/>
      <c r="AA827" s="77"/>
      <c r="AB827" s="77"/>
      <c r="AC827" s="28"/>
      <c r="AD827" s="74"/>
      <c r="AE827" s="36"/>
      <c r="AF827" s="28"/>
      <c r="AG827" s="28"/>
      <c r="AH827" s="28"/>
      <c r="AI827" s="28"/>
      <c r="AJ827" s="28"/>
      <c r="AK827" s="28"/>
      <c r="AL827" s="18"/>
      <c r="AM827" s="18"/>
      <c r="AN827" s="18"/>
      <c r="AO827" s="227"/>
      <c r="AP827" s="212"/>
      <c r="AQ827" s="212"/>
      <c r="AR827" s="212"/>
      <c r="AS827" s="84"/>
      <c r="AT827" s="84"/>
      <c r="AU827" s="85"/>
      <c r="AV827" s="94"/>
      <c r="AW827" s="94"/>
      <c r="AX827" s="94"/>
      <c r="AY827" s="94"/>
      <c r="AZ827" s="94"/>
      <c r="BA827" s="94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</row>
    <row r="828" ht="12.75" customHeight="1">
      <c r="A828" s="18"/>
      <c r="B828" s="18"/>
      <c r="C828" s="1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9"/>
      <c r="R828" s="28"/>
      <c r="S828" s="28"/>
      <c r="T828" s="28"/>
      <c r="U828" s="28"/>
      <c r="V828" s="70"/>
      <c r="W828" s="70"/>
      <c r="X828" s="149"/>
      <c r="Y828" s="28"/>
      <c r="Z828" s="28"/>
      <c r="AA828" s="77"/>
      <c r="AB828" s="77"/>
      <c r="AC828" s="28"/>
      <c r="AD828" s="74"/>
      <c r="AE828" s="36"/>
      <c r="AF828" s="28"/>
      <c r="AG828" s="28"/>
      <c r="AH828" s="28"/>
      <c r="AI828" s="28"/>
      <c r="AJ828" s="28"/>
      <c r="AK828" s="28"/>
      <c r="AL828" s="18"/>
      <c r="AM828" s="18"/>
      <c r="AN828" s="18"/>
      <c r="AO828" s="227"/>
      <c r="AP828" s="212"/>
      <c r="AQ828" s="212"/>
      <c r="AR828" s="212"/>
      <c r="AS828" s="84"/>
      <c r="AT828" s="84"/>
      <c r="AU828" s="85"/>
      <c r="AV828" s="94"/>
      <c r="AW828" s="94"/>
      <c r="AX828" s="94"/>
      <c r="AY828" s="94"/>
      <c r="AZ828" s="94"/>
      <c r="BA828" s="94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</row>
    <row r="829" ht="12.75" customHeight="1">
      <c r="A829" s="18"/>
      <c r="B829" s="18"/>
      <c r="C829" s="1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9"/>
      <c r="R829" s="28"/>
      <c r="S829" s="28"/>
      <c r="T829" s="28"/>
      <c r="U829" s="28"/>
      <c r="V829" s="70"/>
      <c r="W829" s="70"/>
      <c r="X829" s="149"/>
      <c r="Y829" s="28"/>
      <c r="Z829" s="28"/>
      <c r="AA829" s="77"/>
      <c r="AB829" s="77"/>
      <c r="AC829" s="28"/>
      <c r="AD829" s="74"/>
      <c r="AE829" s="36"/>
      <c r="AF829" s="28"/>
      <c r="AG829" s="28"/>
      <c r="AH829" s="28"/>
      <c r="AI829" s="28"/>
      <c r="AJ829" s="28"/>
      <c r="AK829" s="28"/>
      <c r="AL829" s="18"/>
      <c r="AM829" s="18"/>
      <c r="AN829" s="18"/>
      <c r="AO829" s="227"/>
      <c r="AP829" s="212"/>
      <c r="AQ829" s="212"/>
      <c r="AR829" s="212"/>
      <c r="AS829" s="84"/>
      <c r="AT829" s="84"/>
      <c r="AU829" s="85"/>
      <c r="AV829" s="94"/>
      <c r="AW829" s="94"/>
      <c r="AX829" s="94"/>
      <c r="AY829" s="94"/>
      <c r="AZ829" s="94"/>
      <c r="BA829" s="94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</row>
    <row r="830" ht="12.75" customHeight="1">
      <c r="A830" s="18"/>
      <c r="B830" s="18"/>
      <c r="C830" s="1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9"/>
      <c r="R830" s="28"/>
      <c r="S830" s="28"/>
      <c r="T830" s="28"/>
      <c r="U830" s="28"/>
      <c r="V830" s="70"/>
      <c r="W830" s="70"/>
      <c r="X830" s="149"/>
      <c r="Y830" s="28"/>
      <c r="Z830" s="28"/>
      <c r="AA830" s="77"/>
      <c r="AB830" s="77"/>
      <c r="AC830" s="28"/>
      <c r="AD830" s="74"/>
      <c r="AE830" s="36"/>
      <c r="AF830" s="28"/>
      <c r="AG830" s="28"/>
      <c r="AH830" s="28"/>
      <c r="AI830" s="28"/>
      <c r="AJ830" s="28"/>
      <c r="AK830" s="28"/>
      <c r="AL830" s="18"/>
      <c r="AM830" s="18"/>
      <c r="AN830" s="18"/>
      <c r="AO830" s="227"/>
      <c r="AP830" s="212"/>
      <c r="AQ830" s="212"/>
      <c r="AR830" s="212"/>
      <c r="AS830" s="84"/>
      <c r="AT830" s="84"/>
      <c r="AU830" s="85"/>
      <c r="AV830" s="94"/>
      <c r="AW830" s="94"/>
      <c r="AX830" s="94"/>
      <c r="AY830" s="94"/>
      <c r="AZ830" s="94"/>
      <c r="BA830" s="94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</row>
    <row r="831" ht="12.75" customHeight="1">
      <c r="A831" s="18"/>
      <c r="B831" s="18"/>
      <c r="C831" s="1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9"/>
      <c r="R831" s="28"/>
      <c r="S831" s="28"/>
      <c r="T831" s="28"/>
      <c r="U831" s="28"/>
      <c r="V831" s="70"/>
      <c r="W831" s="70"/>
      <c r="X831" s="149"/>
      <c r="Y831" s="28"/>
      <c r="Z831" s="28"/>
      <c r="AA831" s="77"/>
      <c r="AB831" s="77"/>
      <c r="AC831" s="28"/>
      <c r="AD831" s="74"/>
      <c r="AE831" s="36"/>
      <c r="AF831" s="28"/>
      <c r="AG831" s="28"/>
      <c r="AH831" s="28"/>
      <c r="AI831" s="28"/>
      <c r="AJ831" s="28"/>
      <c r="AK831" s="28"/>
      <c r="AL831" s="18"/>
      <c r="AM831" s="18"/>
      <c r="AN831" s="18"/>
      <c r="AO831" s="227"/>
      <c r="AP831" s="212"/>
      <c r="AQ831" s="212"/>
      <c r="AR831" s="212"/>
      <c r="AS831" s="84"/>
      <c r="AT831" s="84"/>
      <c r="AU831" s="85"/>
      <c r="AV831" s="94"/>
      <c r="AW831" s="94"/>
      <c r="AX831" s="94"/>
      <c r="AY831" s="94"/>
      <c r="AZ831" s="94"/>
      <c r="BA831" s="94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</row>
    <row r="832" ht="12.75" customHeight="1">
      <c r="A832" s="18"/>
      <c r="B832" s="18"/>
      <c r="C832" s="1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9"/>
      <c r="R832" s="28"/>
      <c r="S832" s="28"/>
      <c r="T832" s="28"/>
      <c r="U832" s="28"/>
      <c r="V832" s="70"/>
      <c r="W832" s="70"/>
      <c r="X832" s="149"/>
      <c r="Y832" s="28"/>
      <c r="Z832" s="28"/>
      <c r="AA832" s="77"/>
      <c r="AB832" s="77"/>
      <c r="AC832" s="28"/>
      <c r="AD832" s="74"/>
      <c r="AE832" s="36"/>
      <c r="AF832" s="28"/>
      <c r="AG832" s="28"/>
      <c r="AH832" s="28"/>
      <c r="AI832" s="28"/>
      <c r="AJ832" s="28"/>
      <c r="AK832" s="28"/>
      <c r="AL832" s="18"/>
      <c r="AM832" s="18"/>
      <c r="AN832" s="18"/>
      <c r="AO832" s="227"/>
      <c r="AP832" s="212"/>
      <c r="AQ832" s="212"/>
      <c r="AR832" s="212"/>
      <c r="AS832" s="84"/>
      <c r="AT832" s="84"/>
      <c r="AU832" s="85"/>
      <c r="AV832" s="94"/>
      <c r="AW832" s="94"/>
      <c r="AX832" s="94"/>
      <c r="AY832" s="94"/>
      <c r="AZ832" s="94"/>
      <c r="BA832" s="94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</row>
    <row r="833" ht="12.75" customHeight="1">
      <c r="A833" s="18"/>
      <c r="B833" s="18"/>
      <c r="C833" s="1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9"/>
      <c r="R833" s="28"/>
      <c r="S833" s="28"/>
      <c r="T833" s="28"/>
      <c r="U833" s="28"/>
      <c r="V833" s="70"/>
      <c r="W833" s="70"/>
      <c r="X833" s="149"/>
      <c r="Y833" s="28"/>
      <c r="Z833" s="28"/>
      <c r="AA833" s="77"/>
      <c r="AB833" s="77"/>
      <c r="AC833" s="28"/>
      <c r="AD833" s="74"/>
      <c r="AE833" s="36"/>
      <c r="AF833" s="28"/>
      <c r="AG833" s="28"/>
      <c r="AH833" s="28"/>
      <c r="AI833" s="28"/>
      <c r="AJ833" s="28"/>
      <c r="AK833" s="28"/>
      <c r="AL833" s="18"/>
      <c r="AM833" s="18"/>
      <c r="AN833" s="18"/>
      <c r="AO833" s="227"/>
      <c r="AP833" s="212"/>
      <c r="AQ833" s="212"/>
      <c r="AR833" s="212"/>
      <c r="AS833" s="84"/>
      <c r="AT833" s="84"/>
      <c r="AU833" s="85"/>
      <c r="AV833" s="94"/>
      <c r="AW833" s="94"/>
      <c r="AX833" s="94"/>
      <c r="AY833" s="94"/>
      <c r="AZ833" s="94"/>
      <c r="BA833" s="94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</row>
    <row r="834" ht="12.75" customHeight="1">
      <c r="A834" s="18"/>
      <c r="B834" s="18"/>
      <c r="C834" s="1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9"/>
      <c r="R834" s="28"/>
      <c r="S834" s="28"/>
      <c r="T834" s="28"/>
      <c r="U834" s="28"/>
      <c r="V834" s="70"/>
      <c r="W834" s="70"/>
      <c r="X834" s="149"/>
      <c r="Y834" s="28"/>
      <c r="Z834" s="28"/>
      <c r="AA834" s="77"/>
      <c r="AB834" s="77"/>
      <c r="AC834" s="28"/>
      <c r="AD834" s="74"/>
      <c r="AE834" s="36"/>
      <c r="AF834" s="28"/>
      <c r="AG834" s="28"/>
      <c r="AH834" s="28"/>
      <c r="AI834" s="28"/>
      <c r="AJ834" s="28"/>
      <c r="AK834" s="28"/>
      <c r="AL834" s="18"/>
      <c r="AM834" s="18"/>
      <c r="AN834" s="18"/>
      <c r="AO834" s="227"/>
      <c r="AP834" s="212"/>
      <c r="AQ834" s="212"/>
      <c r="AR834" s="212"/>
      <c r="AS834" s="84"/>
      <c r="AT834" s="84"/>
      <c r="AU834" s="85"/>
      <c r="AV834" s="94"/>
      <c r="AW834" s="94"/>
      <c r="AX834" s="94"/>
      <c r="AY834" s="94"/>
      <c r="AZ834" s="94"/>
      <c r="BA834" s="94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</row>
    <row r="835" ht="12.75" customHeight="1">
      <c r="A835" s="18"/>
      <c r="B835" s="18"/>
      <c r="C835" s="1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9"/>
      <c r="R835" s="28"/>
      <c r="S835" s="28"/>
      <c r="T835" s="28"/>
      <c r="U835" s="28"/>
      <c r="V835" s="70"/>
      <c r="W835" s="70"/>
      <c r="X835" s="149"/>
      <c r="Y835" s="28"/>
      <c r="Z835" s="28"/>
      <c r="AA835" s="77"/>
      <c r="AB835" s="77"/>
      <c r="AC835" s="28"/>
      <c r="AD835" s="74"/>
      <c r="AE835" s="36"/>
      <c r="AF835" s="28"/>
      <c r="AG835" s="28"/>
      <c r="AH835" s="28"/>
      <c r="AI835" s="28"/>
      <c r="AJ835" s="28"/>
      <c r="AK835" s="28"/>
      <c r="AL835" s="18"/>
      <c r="AM835" s="18"/>
      <c r="AN835" s="18"/>
      <c r="AO835" s="227"/>
      <c r="AP835" s="212"/>
      <c r="AQ835" s="212"/>
      <c r="AR835" s="212"/>
      <c r="AS835" s="84"/>
      <c r="AT835" s="84"/>
      <c r="AU835" s="85"/>
      <c r="AV835" s="94"/>
      <c r="AW835" s="94"/>
      <c r="AX835" s="94"/>
      <c r="AY835" s="94"/>
      <c r="AZ835" s="94"/>
      <c r="BA835" s="94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</row>
    <row r="836" ht="12.75" customHeight="1">
      <c r="A836" s="18"/>
      <c r="B836" s="18"/>
      <c r="C836" s="1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9"/>
      <c r="R836" s="28"/>
      <c r="S836" s="28"/>
      <c r="T836" s="28"/>
      <c r="U836" s="28"/>
      <c r="V836" s="70"/>
      <c r="W836" s="70"/>
      <c r="X836" s="149"/>
      <c r="Y836" s="28"/>
      <c r="Z836" s="28"/>
      <c r="AA836" s="77"/>
      <c r="AB836" s="77"/>
      <c r="AC836" s="28"/>
      <c r="AD836" s="74"/>
      <c r="AE836" s="36"/>
      <c r="AF836" s="28"/>
      <c r="AG836" s="28"/>
      <c r="AH836" s="28"/>
      <c r="AI836" s="28"/>
      <c r="AJ836" s="28"/>
      <c r="AK836" s="28"/>
      <c r="AL836" s="18"/>
      <c r="AM836" s="18"/>
      <c r="AN836" s="18"/>
      <c r="AO836" s="227"/>
      <c r="AP836" s="212"/>
      <c r="AQ836" s="212"/>
      <c r="AR836" s="212"/>
      <c r="AS836" s="84"/>
      <c r="AT836" s="84"/>
      <c r="AU836" s="85"/>
      <c r="AV836" s="94"/>
      <c r="AW836" s="94"/>
      <c r="AX836" s="94"/>
      <c r="AY836" s="94"/>
      <c r="AZ836" s="94"/>
      <c r="BA836" s="94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</row>
    <row r="837" ht="12.75" customHeight="1">
      <c r="A837" s="18"/>
      <c r="B837" s="18"/>
      <c r="C837" s="1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9"/>
      <c r="R837" s="28"/>
      <c r="S837" s="28"/>
      <c r="T837" s="28"/>
      <c r="U837" s="28"/>
      <c r="V837" s="70"/>
      <c r="W837" s="70"/>
      <c r="X837" s="149"/>
      <c r="Y837" s="28"/>
      <c r="Z837" s="28"/>
      <c r="AA837" s="77"/>
      <c r="AB837" s="77"/>
      <c r="AC837" s="28"/>
      <c r="AD837" s="74"/>
      <c r="AE837" s="36"/>
      <c r="AF837" s="28"/>
      <c r="AG837" s="28"/>
      <c r="AH837" s="28"/>
      <c r="AI837" s="28"/>
      <c r="AJ837" s="28"/>
      <c r="AK837" s="28"/>
      <c r="AL837" s="18"/>
      <c r="AM837" s="18"/>
      <c r="AN837" s="18"/>
      <c r="AO837" s="227"/>
      <c r="AP837" s="212"/>
      <c r="AQ837" s="212"/>
      <c r="AR837" s="212"/>
      <c r="AS837" s="84"/>
      <c r="AT837" s="84"/>
      <c r="AU837" s="85"/>
      <c r="AV837" s="94"/>
      <c r="AW837" s="94"/>
      <c r="AX837" s="94"/>
      <c r="AY837" s="94"/>
      <c r="AZ837" s="94"/>
      <c r="BA837" s="94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</row>
    <row r="838" ht="12.75" customHeight="1">
      <c r="A838" s="18"/>
      <c r="B838" s="18"/>
      <c r="C838" s="1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9"/>
      <c r="R838" s="28"/>
      <c r="S838" s="28"/>
      <c r="T838" s="28"/>
      <c r="U838" s="28"/>
      <c r="V838" s="70"/>
      <c r="W838" s="70"/>
      <c r="X838" s="149"/>
      <c r="Y838" s="28"/>
      <c r="Z838" s="28"/>
      <c r="AA838" s="77"/>
      <c r="AB838" s="77"/>
      <c r="AC838" s="28"/>
      <c r="AD838" s="74"/>
      <c r="AE838" s="36"/>
      <c r="AF838" s="28"/>
      <c r="AG838" s="28"/>
      <c r="AH838" s="28"/>
      <c r="AI838" s="28"/>
      <c r="AJ838" s="28"/>
      <c r="AK838" s="28"/>
      <c r="AL838" s="18"/>
      <c r="AM838" s="18"/>
      <c r="AN838" s="18"/>
      <c r="AO838" s="227"/>
      <c r="AP838" s="212"/>
      <c r="AQ838" s="212"/>
      <c r="AR838" s="212"/>
      <c r="AS838" s="84"/>
      <c r="AT838" s="84"/>
      <c r="AU838" s="85"/>
      <c r="AV838" s="94"/>
      <c r="AW838" s="94"/>
      <c r="AX838" s="94"/>
      <c r="AY838" s="94"/>
      <c r="AZ838" s="94"/>
      <c r="BA838" s="94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</row>
    <row r="839" ht="12.75" customHeight="1">
      <c r="A839" s="18"/>
      <c r="B839" s="18"/>
      <c r="C839" s="1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9"/>
      <c r="R839" s="28"/>
      <c r="S839" s="28"/>
      <c r="T839" s="28"/>
      <c r="U839" s="28"/>
      <c r="V839" s="70"/>
      <c r="W839" s="70"/>
      <c r="X839" s="149"/>
      <c r="Y839" s="28"/>
      <c r="Z839" s="28"/>
      <c r="AA839" s="77"/>
      <c r="AB839" s="77"/>
      <c r="AC839" s="28"/>
      <c r="AD839" s="74"/>
      <c r="AE839" s="36"/>
      <c r="AF839" s="28"/>
      <c r="AG839" s="28"/>
      <c r="AH839" s="28"/>
      <c r="AI839" s="28"/>
      <c r="AJ839" s="28"/>
      <c r="AK839" s="28"/>
      <c r="AL839" s="18"/>
      <c r="AM839" s="18"/>
      <c r="AN839" s="18"/>
      <c r="AO839" s="227"/>
      <c r="AP839" s="212"/>
      <c r="AQ839" s="212"/>
      <c r="AR839" s="212"/>
      <c r="AS839" s="84"/>
      <c r="AT839" s="84"/>
      <c r="AU839" s="85"/>
      <c r="AV839" s="94"/>
      <c r="AW839" s="94"/>
      <c r="AX839" s="94"/>
      <c r="AY839" s="94"/>
      <c r="AZ839" s="94"/>
      <c r="BA839" s="94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</row>
    <row r="840" ht="12.75" customHeight="1">
      <c r="A840" s="18"/>
      <c r="B840" s="18"/>
      <c r="C840" s="1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9"/>
      <c r="R840" s="28"/>
      <c r="S840" s="28"/>
      <c r="T840" s="28"/>
      <c r="U840" s="28"/>
      <c r="V840" s="70"/>
      <c r="W840" s="70"/>
      <c r="X840" s="149"/>
      <c r="Y840" s="28"/>
      <c r="Z840" s="28"/>
      <c r="AA840" s="77"/>
      <c r="AB840" s="77"/>
      <c r="AC840" s="28"/>
      <c r="AD840" s="74"/>
      <c r="AE840" s="36"/>
      <c r="AF840" s="28"/>
      <c r="AG840" s="28"/>
      <c r="AH840" s="28"/>
      <c r="AI840" s="28"/>
      <c r="AJ840" s="28"/>
      <c r="AK840" s="28"/>
      <c r="AL840" s="18"/>
      <c r="AM840" s="18"/>
      <c r="AN840" s="18"/>
      <c r="AO840" s="227"/>
      <c r="AP840" s="212"/>
      <c r="AQ840" s="212"/>
      <c r="AR840" s="212"/>
      <c r="AS840" s="84"/>
      <c r="AT840" s="84"/>
      <c r="AU840" s="85"/>
      <c r="AV840" s="94"/>
      <c r="AW840" s="94"/>
      <c r="AX840" s="94"/>
      <c r="AY840" s="94"/>
      <c r="AZ840" s="94"/>
      <c r="BA840" s="94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</row>
    <row r="841" ht="12.75" customHeight="1">
      <c r="A841" s="18"/>
      <c r="B841" s="18"/>
      <c r="C841" s="1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9"/>
      <c r="R841" s="28"/>
      <c r="S841" s="28"/>
      <c r="T841" s="28"/>
      <c r="U841" s="28"/>
      <c r="V841" s="70"/>
      <c r="W841" s="70"/>
      <c r="X841" s="149"/>
      <c r="Y841" s="28"/>
      <c r="Z841" s="28"/>
      <c r="AA841" s="77"/>
      <c r="AB841" s="77"/>
      <c r="AC841" s="28"/>
      <c r="AD841" s="74"/>
      <c r="AE841" s="36"/>
      <c r="AF841" s="28"/>
      <c r="AG841" s="28"/>
      <c r="AH841" s="28"/>
      <c r="AI841" s="28"/>
      <c r="AJ841" s="28"/>
      <c r="AK841" s="28"/>
      <c r="AL841" s="18"/>
      <c r="AM841" s="18"/>
      <c r="AN841" s="18"/>
      <c r="AO841" s="227"/>
      <c r="AP841" s="212"/>
      <c r="AQ841" s="212"/>
      <c r="AR841" s="212"/>
      <c r="AS841" s="84"/>
      <c r="AT841" s="84"/>
      <c r="AU841" s="85"/>
      <c r="AV841" s="94"/>
      <c r="AW841" s="94"/>
      <c r="AX841" s="94"/>
      <c r="AY841" s="94"/>
      <c r="AZ841" s="94"/>
      <c r="BA841" s="94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</row>
    <row r="842" ht="12.75" customHeight="1">
      <c r="A842" s="18"/>
      <c r="B842" s="18"/>
      <c r="C842" s="1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9"/>
      <c r="R842" s="28"/>
      <c r="S842" s="28"/>
      <c r="T842" s="28"/>
      <c r="U842" s="28"/>
      <c r="V842" s="70"/>
      <c r="W842" s="70"/>
      <c r="X842" s="149"/>
      <c r="Y842" s="28"/>
      <c r="Z842" s="28"/>
      <c r="AA842" s="77"/>
      <c r="AB842" s="77"/>
      <c r="AC842" s="28"/>
      <c r="AD842" s="74"/>
      <c r="AE842" s="36"/>
      <c r="AF842" s="28"/>
      <c r="AG842" s="28"/>
      <c r="AH842" s="28"/>
      <c r="AI842" s="28"/>
      <c r="AJ842" s="28"/>
      <c r="AK842" s="28"/>
      <c r="AL842" s="18"/>
      <c r="AM842" s="18"/>
      <c r="AN842" s="18"/>
      <c r="AO842" s="227"/>
      <c r="AP842" s="212"/>
      <c r="AQ842" s="212"/>
      <c r="AR842" s="212"/>
      <c r="AS842" s="84"/>
      <c r="AT842" s="84"/>
      <c r="AU842" s="85"/>
      <c r="AV842" s="94"/>
      <c r="AW842" s="94"/>
      <c r="AX842" s="94"/>
      <c r="AY842" s="94"/>
      <c r="AZ842" s="94"/>
      <c r="BA842" s="94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</row>
    <row r="843" ht="12.75" customHeight="1">
      <c r="A843" s="18"/>
      <c r="B843" s="18"/>
      <c r="C843" s="1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9"/>
      <c r="R843" s="28"/>
      <c r="S843" s="28"/>
      <c r="T843" s="28"/>
      <c r="U843" s="28"/>
      <c r="V843" s="70"/>
      <c r="W843" s="70"/>
      <c r="X843" s="149"/>
      <c r="Y843" s="28"/>
      <c r="Z843" s="28"/>
      <c r="AA843" s="77"/>
      <c r="AB843" s="77"/>
      <c r="AC843" s="28"/>
      <c r="AD843" s="74"/>
      <c r="AE843" s="36"/>
      <c r="AF843" s="28"/>
      <c r="AG843" s="28"/>
      <c r="AH843" s="28"/>
      <c r="AI843" s="28"/>
      <c r="AJ843" s="28"/>
      <c r="AK843" s="28"/>
      <c r="AL843" s="18"/>
      <c r="AM843" s="18"/>
      <c r="AN843" s="18"/>
      <c r="AO843" s="227"/>
      <c r="AP843" s="212"/>
      <c r="AQ843" s="212"/>
      <c r="AR843" s="212"/>
      <c r="AS843" s="84"/>
      <c r="AT843" s="84"/>
      <c r="AU843" s="85"/>
      <c r="AV843" s="94"/>
      <c r="AW843" s="94"/>
      <c r="AX843" s="94"/>
      <c r="AY843" s="94"/>
      <c r="AZ843" s="94"/>
      <c r="BA843" s="94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</row>
    <row r="844" ht="12.75" customHeight="1">
      <c r="A844" s="18"/>
      <c r="B844" s="18"/>
      <c r="C844" s="1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9"/>
      <c r="R844" s="28"/>
      <c r="S844" s="28"/>
      <c r="T844" s="28"/>
      <c r="U844" s="28"/>
      <c r="V844" s="70"/>
      <c r="W844" s="70"/>
      <c r="X844" s="149"/>
      <c r="Y844" s="28"/>
      <c r="Z844" s="28"/>
      <c r="AA844" s="77"/>
      <c r="AB844" s="77"/>
      <c r="AC844" s="28"/>
      <c r="AD844" s="74"/>
      <c r="AE844" s="36"/>
      <c r="AF844" s="28"/>
      <c r="AG844" s="28"/>
      <c r="AH844" s="28"/>
      <c r="AI844" s="28"/>
      <c r="AJ844" s="28"/>
      <c r="AK844" s="28"/>
      <c r="AL844" s="18"/>
      <c r="AM844" s="18"/>
      <c r="AN844" s="18"/>
      <c r="AO844" s="227"/>
      <c r="AP844" s="212"/>
      <c r="AQ844" s="212"/>
      <c r="AR844" s="212"/>
      <c r="AS844" s="84"/>
      <c r="AT844" s="84"/>
      <c r="AU844" s="85"/>
      <c r="AV844" s="94"/>
      <c r="AW844" s="94"/>
      <c r="AX844" s="94"/>
      <c r="AY844" s="94"/>
      <c r="AZ844" s="94"/>
      <c r="BA844" s="94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</row>
    <row r="845" ht="12.75" customHeight="1">
      <c r="A845" s="18"/>
      <c r="B845" s="18"/>
      <c r="C845" s="1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9"/>
      <c r="R845" s="28"/>
      <c r="S845" s="28"/>
      <c r="T845" s="28"/>
      <c r="U845" s="28"/>
      <c r="V845" s="70"/>
      <c r="W845" s="70"/>
      <c r="X845" s="149"/>
      <c r="Y845" s="28"/>
      <c r="Z845" s="28"/>
      <c r="AA845" s="77"/>
      <c r="AB845" s="77"/>
      <c r="AC845" s="28"/>
      <c r="AD845" s="74"/>
      <c r="AE845" s="36"/>
      <c r="AF845" s="28"/>
      <c r="AG845" s="28"/>
      <c r="AH845" s="28"/>
      <c r="AI845" s="28"/>
      <c r="AJ845" s="28"/>
      <c r="AK845" s="28"/>
      <c r="AL845" s="18"/>
      <c r="AM845" s="18"/>
      <c r="AN845" s="18"/>
      <c r="AO845" s="227"/>
      <c r="AP845" s="212"/>
      <c r="AQ845" s="212"/>
      <c r="AR845" s="212"/>
      <c r="AS845" s="84"/>
      <c r="AT845" s="84"/>
      <c r="AU845" s="85"/>
      <c r="AV845" s="94"/>
      <c r="AW845" s="94"/>
      <c r="AX845" s="94"/>
      <c r="AY845" s="94"/>
      <c r="AZ845" s="94"/>
      <c r="BA845" s="94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</row>
    <row r="846" ht="12.75" customHeight="1">
      <c r="A846" s="18"/>
      <c r="B846" s="18"/>
      <c r="C846" s="1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9"/>
      <c r="R846" s="28"/>
      <c r="S846" s="28"/>
      <c r="T846" s="28"/>
      <c r="U846" s="28"/>
      <c r="V846" s="70"/>
      <c r="W846" s="70"/>
      <c r="X846" s="149"/>
      <c r="Y846" s="28"/>
      <c r="Z846" s="28"/>
      <c r="AA846" s="77"/>
      <c r="AB846" s="77"/>
      <c r="AC846" s="28"/>
      <c r="AD846" s="74"/>
      <c r="AE846" s="36"/>
      <c r="AF846" s="28"/>
      <c r="AG846" s="28"/>
      <c r="AH846" s="28"/>
      <c r="AI846" s="28"/>
      <c r="AJ846" s="28"/>
      <c r="AK846" s="28"/>
      <c r="AL846" s="18"/>
      <c r="AM846" s="18"/>
      <c r="AN846" s="18"/>
      <c r="AO846" s="227"/>
      <c r="AP846" s="212"/>
      <c r="AQ846" s="212"/>
      <c r="AR846" s="212"/>
      <c r="AS846" s="84"/>
      <c r="AT846" s="84"/>
      <c r="AU846" s="85"/>
      <c r="AV846" s="94"/>
      <c r="AW846" s="94"/>
      <c r="AX846" s="94"/>
      <c r="AY846" s="94"/>
      <c r="AZ846" s="94"/>
      <c r="BA846" s="94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</row>
    <row r="847" ht="12.75" customHeight="1">
      <c r="A847" s="18"/>
      <c r="B847" s="18"/>
      <c r="C847" s="1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9"/>
      <c r="R847" s="28"/>
      <c r="S847" s="28"/>
      <c r="T847" s="28"/>
      <c r="U847" s="28"/>
      <c r="V847" s="70"/>
      <c r="W847" s="70"/>
      <c r="X847" s="149"/>
      <c r="Y847" s="28"/>
      <c r="Z847" s="28"/>
      <c r="AA847" s="77"/>
      <c r="AB847" s="77"/>
      <c r="AC847" s="28"/>
      <c r="AD847" s="74"/>
      <c r="AE847" s="36"/>
      <c r="AF847" s="28"/>
      <c r="AG847" s="28"/>
      <c r="AH847" s="28"/>
      <c r="AI847" s="28"/>
      <c r="AJ847" s="28"/>
      <c r="AK847" s="28"/>
      <c r="AL847" s="18"/>
      <c r="AM847" s="18"/>
      <c r="AN847" s="18"/>
      <c r="AO847" s="227"/>
      <c r="AP847" s="212"/>
      <c r="AQ847" s="212"/>
      <c r="AR847" s="212"/>
      <c r="AS847" s="84"/>
      <c r="AT847" s="84"/>
      <c r="AU847" s="85"/>
      <c r="AV847" s="94"/>
      <c r="AW847" s="94"/>
      <c r="AX847" s="94"/>
      <c r="AY847" s="94"/>
      <c r="AZ847" s="94"/>
      <c r="BA847" s="94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</row>
    <row r="848" ht="12.75" customHeight="1">
      <c r="A848" s="18"/>
      <c r="B848" s="18"/>
      <c r="C848" s="1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9"/>
      <c r="R848" s="28"/>
      <c r="S848" s="28"/>
      <c r="T848" s="28"/>
      <c r="U848" s="28"/>
      <c r="V848" s="70"/>
      <c r="W848" s="70"/>
      <c r="X848" s="149"/>
      <c r="Y848" s="28"/>
      <c r="Z848" s="28"/>
      <c r="AA848" s="77"/>
      <c r="AB848" s="77"/>
      <c r="AC848" s="28"/>
      <c r="AD848" s="74"/>
      <c r="AE848" s="36"/>
      <c r="AF848" s="28"/>
      <c r="AG848" s="28"/>
      <c r="AH848" s="28"/>
      <c r="AI848" s="28"/>
      <c r="AJ848" s="28"/>
      <c r="AK848" s="28"/>
      <c r="AL848" s="18"/>
      <c r="AM848" s="18"/>
      <c r="AN848" s="18"/>
      <c r="AO848" s="227"/>
      <c r="AP848" s="212"/>
      <c r="AQ848" s="212"/>
      <c r="AR848" s="212"/>
      <c r="AS848" s="84"/>
      <c r="AT848" s="84"/>
      <c r="AU848" s="85"/>
      <c r="AV848" s="94"/>
      <c r="AW848" s="94"/>
      <c r="AX848" s="94"/>
      <c r="AY848" s="94"/>
      <c r="AZ848" s="94"/>
      <c r="BA848" s="94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</row>
    <row r="849" ht="12.75" customHeight="1">
      <c r="A849" s="18"/>
      <c r="B849" s="18"/>
      <c r="C849" s="1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9"/>
      <c r="R849" s="28"/>
      <c r="S849" s="28"/>
      <c r="T849" s="28"/>
      <c r="U849" s="28"/>
      <c r="V849" s="70"/>
      <c r="W849" s="70"/>
      <c r="X849" s="149"/>
      <c r="Y849" s="28"/>
      <c r="Z849" s="28"/>
      <c r="AA849" s="77"/>
      <c r="AB849" s="77"/>
      <c r="AC849" s="28"/>
      <c r="AD849" s="74"/>
      <c r="AE849" s="36"/>
      <c r="AF849" s="28"/>
      <c r="AG849" s="28"/>
      <c r="AH849" s="28"/>
      <c r="AI849" s="28"/>
      <c r="AJ849" s="28"/>
      <c r="AK849" s="28"/>
      <c r="AL849" s="18"/>
      <c r="AM849" s="18"/>
      <c r="AN849" s="18"/>
      <c r="AO849" s="227"/>
      <c r="AP849" s="212"/>
      <c r="AQ849" s="212"/>
      <c r="AR849" s="212"/>
      <c r="AS849" s="84"/>
      <c r="AT849" s="84"/>
      <c r="AU849" s="85"/>
      <c r="AV849" s="94"/>
      <c r="AW849" s="94"/>
      <c r="AX849" s="94"/>
      <c r="AY849" s="94"/>
      <c r="AZ849" s="94"/>
      <c r="BA849" s="94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</row>
    <row r="850" ht="12.75" customHeight="1">
      <c r="A850" s="18"/>
      <c r="B850" s="18"/>
      <c r="C850" s="1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9"/>
      <c r="R850" s="28"/>
      <c r="S850" s="28"/>
      <c r="T850" s="28"/>
      <c r="U850" s="28"/>
      <c r="V850" s="70"/>
      <c r="W850" s="70"/>
      <c r="X850" s="149"/>
      <c r="Y850" s="28"/>
      <c r="Z850" s="28"/>
      <c r="AA850" s="77"/>
      <c r="AB850" s="77"/>
      <c r="AC850" s="28"/>
      <c r="AD850" s="74"/>
      <c r="AE850" s="36"/>
      <c r="AF850" s="28"/>
      <c r="AG850" s="28"/>
      <c r="AH850" s="28"/>
      <c r="AI850" s="28"/>
      <c r="AJ850" s="28"/>
      <c r="AK850" s="28"/>
      <c r="AL850" s="18"/>
      <c r="AM850" s="18"/>
      <c r="AN850" s="18"/>
      <c r="AO850" s="227"/>
      <c r="AP850" s="212"/>
      <c r="AQ850" s="212"/>
      <c r="AR850" s="212"/>
      <c r="AS850" s="84"/>
      <c r="AT850" s="84"/>
      <c r="AU850" s="85"/>
      <c r="AV850" s="94"/>
      <c r="AW850" s="94"/>
      <c r="AX850" s="94"/>
      <c r="AY850" s="94"/>
      <c r="AZ850" s="94"/>
      <c r="BA850" s="94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</row>
    <row r="851" ht="12.75" customHeight="1">
      <c r="A851" s="18"/>
      <c r="B851" s="18"/>
      <c r="C851" s="1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9"/>
      <c r="R851" s="28"/>
      <c r="S851" s="28"/>
      <c r="T851" s="28"/>
      <c r="U851" s="28"/>
      <c r="V851" s="70"/>
      <c r="W851" s="70"/>
      <c r="X851" s="149"/>
      <c r="Y851" s="28"/>
      <c r="Z851" s="28"/>
      <c r="AA851" s="77"/>
      <c r="AB851" s="77"/>
      <c r="AC851" s="28"/>
      <c r="AD851" s="74"/>
      <c r="AE851" s="36"/>
      <c r="AF851" s="28"/>
      <c r="AG851" s="28"/>
      <c r="AH851" s="28"/>
      <c r="AI851" s="28"/>
      <c r="AJ851" s="28"/>
      <c r="AK851" s="28"/>
      <c r="AL851" s="18"/>
      <c r="AM851" s="18"/>
      <c r="AN851" s="18"/>
      <c r="AO851" s="227"/>
      <c r="AP851" s="212"/>
      <c r="AQ851" s="212"/>
      <c r="AR851" s="212"/>
      <c r="AS851" s="84"/>
      <c r="AT851" s="84"/>
      <c r="AU851" s="85"/>
      <c r="AV851" s="94"/>
      <c r="AW851" s="94"/>
      <c r="AX851" s="94"/>
      <c r="AY851" s="94"/>
      <c r="AZ851" s="94"/>
      <c r="BA851" s="94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</row>
    <row r="852" ht="12.75" customHeight="1">
      <c r="A852" s="18"/>
      <c r="B852" s="18"/>
      <c r="C852" s="1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9"/>
      <c r="R852" s="28"/>
      <c r="S852" s="28"/>
      <c r="T852" s="28"/>
      <c r="U852" s="28"/>
      <c r="V852" s="70"/>
      <c r="W852" s="70"/>
      <c r="X852" s="149"/>
      <c r="Y852" s="28"/>
      <c r="Z852" s="28"/>
      <c r="AA852" s="77"/>
      <c r="AB852" s="77"/>
      <c r="AC852" s="28"/>
      <c r="AD852" s="74"/>
      <c r="AE852" s="36"/>
      <c r="AF852" s="28"/>
      <c r="AG852" s="28"/>
      <c r="AH852" s="28"/>
      <c r="AI852" s="28"/>
      <c r="AJ852" s="28"/>
      <c r="AK852" s="28"/>
      <c r="AL852" s="18"/>
      <c r="AM852" s="18"/>
      <c r="AN852" s="18"/>
      <c r="AO852" s="227"/>
      <c r="AP852" s="212"/>
      <c r="AQ852" s="212"/>
      <c r="AR852" s="212"/>
      <c r="AS852" s="84"/>
      <c r="AT852" s="84"/>
      <c r="AU852" s="85"/>
      <c r="AV852" s="94"/>
      <c r="AW852" s="94"/>
      <c r="AX852" s="94"/>
      <c r="AY852" s="94"/>
      <c r="AZ852" s="94"/>
      <c r="BA852" s="94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</row>
    <row r="853" ht="12.75" customHeight="1">
      <c r="A853" s="18"/>
      <c r="B853" s="18"/>
      <c r="C853" s="1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9"/>
      <c r="R853" s="28"/>
      <c r="S853" s="28"/>
      <c r="T853" s="28"/>
      <c r="U853" s="28"/>
      <c r="V853" s="70"/>
      <c r="W853" s="70"/>
      <c r="X853" s="149"/>
      <c r="Y853" s="28"/>
      <c r="Z853" s="28"/>
      <c r="AA853" s="77"/>
      <c r="AB853" s="77"/>
      <c r="AC853" s="28"/>
      <c r="AD853" s="74"/>
      <c r="AE853" s="36"/>
      <c r="AF853" s="28"/>
      <c r="AG853" s="28"/>
      <c r="AH853" s="28"/>
      <c r="AI853" s="28"/>
      <c r="AJ853" s="28"/>
      <c r="AK853" s="28"/>
      <c r="AL853" s="18"/>
      <c r="AM853" s="18"/>
      <c r="AN853" s="18"/>
      <c r="AO853" s="227"/>
      <c r="AP853" s="212"/>
      <c r="AQ853" s="212"/>
      <c r="AR853" s="212"/>
      <c r="AS853" s="84"/>
      <c r="AT853" s="84"/>
      <c r="AU853" s="85"/>
      <c r="AV853" s="94"/>
      <c r="AW853" s="94"/>
      <c r="AX853" s="94"/>
      <c r="AY853" s="94"/>
      <c r="AZ853" s="94"/>
      <c r="BA853" s="94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</row>
    <row r="854" ht="12.75" customHeight="1">
      <c r="A854" s="18"/>
      <c r="B854" s="18"/>
      <c r="C854" s="1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9"/>
      <c r="R854" s="28"/>
      <c r="S854" s="28"/>
      <c r="T854" s="28"/>
      <c r="U854" s="28"/>
      <c r="V854" s="70"/>
      <c r="W854" s="70"/>
      <c r="X854" s="149"/>
      <c r="Y854" s="28"/>
      <c r="Z854" s="28"/>
      <c r="AA854" s="77"/>
      <c r="AB854" s="77"/>
      <c r="AC854" s="28"/>
      <c r="AD854" s="74"/>
      <c r="AE854" s="36"/>
      <c r="AF854" s="28"/>
      <c r="AG854" s="28"/>
      <c r="AH854" s="28"/>
      <c r="AI854" s="28"/>
      <c r="AJ854" s="28"/>
      <c r="AK854" s="28"/>
      <c r="AL854" s="18"/>
      <c r="AM854" s="18"/>
      <c r="AN854" s="18"/>
      <c r="AO854" s="227"/>
      <c r="AP854" s="212"/>
      <c r="AQ854" s="212"/>
      <c r="AR854" s="212"/>
      <c r="AS854" s="84"/>
      <c r="AT854" s="84"/>
      <c r="AU854" s="85"/>
      <c r="AV854" s="94"/>
      <c r="AW854" s="94"/>
      <c r="AX854" s="94"/>
      <c r="AY854" s="94"/>
      <c r="AZ854" s="94"/>
      <c r="BA854" s="94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</row>
    <row r="855" ht="12.75" customHeight="1">
      <c r="A855" s="18"/>
      <c r="B855" s="18"/>
      <c r="C855" s="1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9"/>
      <c r="R855" s="28"/>
      <c r="S855" s="28"/>
      <c r="T855" s="28"/>
      <c r="U855" s="28"/>
      <c r="V855" s="70"/>
      <c r="W855" s="70"/>
      <c r="X855" s="149"/>
      <c r="Y855" s="28"/>
      <c r="Z855" s="28"/>
      <c r="AA855" s="77"/>
      <c r="AB855" s="77"/>
      <c r="AC855" s="28"/>
      <c r="AD855" s="74"/>
      <c r="AE855" s="36"/>
      <c r="AF855" s="28"/>
      <c r="AG855" s="28"/>
      <c r="AH855" s="28"/>
      <c r="AI855" s="28"/>
      <c r="AJ855" s="28"/>
      <c r="AK855" s="28"/>
      <c r="AL855" s="18"/>
      <c r="AM855" s="18"/>
      <c r="AN855" s="18"/>
      <c r="AO855" s="227"/>
      <c r="AP855" s="212"/>
      <c r="AQ855" s="212"/>
      <c r="AR855" s="212"/>
      <c r="AS855" s="84"/>
      <c r="AT855" s="84"/>
      <c r="AU855" s="85"/>
      <c r="AV855" s="94"/>
      <c r="AW855" s="94"/>
      <c r="AX855" s="94"/>
      <c r="AY855" s="94"/>
      <c r="AZ855" s="94"/>
      <c r="BA855" s="94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</row>
    <row r="856" ht="12.75" customHeight="1">
      <c r="A856" s="18"/>
      <c r="B856" s="18"/>
      <c r="C856" s="1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9"/>
      <c r="R856" s="28"/>
      <c r="S856" s="28"/>
      <c r="T856" s="28"/>
      <c r="U856" s="28"/>
      <c r="V856" s="70"/>
      <c r="W856" s="70"/>
      <c r="X856" s="149"/>
      <c r="Y856" s="28"/>
      <c r="Z856" s="28"/>
      <c r="AA856" s="77"/>
      <c r="AB856" s="77"/>
      <c r="AC856" s="28"/>
      <c r="AD856" s="74"/>
      <c r="AE856" s="36"/>
      <c r="AF856" s="28"/>
      <c r="AG856" s="28"/>
      <c r="AH856" s="28"/>
      <c r="AI856" s="28"/>
      <c r="AJ856" s="28"/>
      <c r="AK856" s="28"/>
      <c r="AL856" s="18"/>
      <c r="AM856" s="18"/>
      <c r="AN856" s="18"/>
      <c r="AO856" s="227"/>
      <c r="AP856" s="212"/>
      <c r="AQ856" s="212"/>
      <c r="AR856" s="212"/>
      <c r="AS856" s="84"/>
      <c r="AT856" s="84"/>
      <c r="AU856" s="85"/>
      <c r="AV856" s="94"/>
      <c r="AW856" s="94"/>
      <c r="AX856" s="94"/>
      <c r="AY856" s="94"/>
      <c r="AZ856" s="94"/>
      <c r="BA856" s="94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</row>
    <row r="857" ht="12.75" customHeight="1">
      <c r="A857" s="18"/>
      <c r="B857" s="18"/>
      <c r="C857" s="1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9"/>
      <c r="R857" s="28"/>
      <c r="S857" s="28"/>
      <c r="T857" s="28"/>
      <c r="U857" s="28"/>
      <c r="V857" s="70"/>
      <c r="W857" s="70"/>
      <c r="X857" s="149"/>
      <c r="Y857" s="28"/>
      <c r="Z857" s="28"/>
      <c r="AA857" s="77"/>
      <c r="AB857" s="77"/>
      <c r="AC857" s="28"/>
      <c r="AD857" s="74"/>
      <c r="AE857" s="36"/>
      <c r="AF857" s="28"/>
      <c r="AG857" s="28"/>
      <c r="AH857" s="28"/>
      <c r="AI857" s="28"/>
      <c r="AJ857" s="28"/>
      <c r="AK857" s="28"/>
      <c r="AL857" s="18"/>
      <c r="AM857" s="18"/>
      <c r="AN857" s="18"/>
      <c r="AO857" s="227"/>
      <c r="AP857" s="212"/>
      <c r="AQ857" s="212"/>
      <c r="AR857" s="212"/>
      <c r="AS857" s="84"/>
      <c r="AT857" s="84"/>
      <c r="AU857" s="85"/>
      <c r="AV857" s="94"/>
      <c r="AW857" s="94"/>
      <c r="AX857" s="94"/>
      <c r="AY857" s="94"/>
      <c r="AZ857" s="94"/>
      <c r="BA857" s="94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</row>
    <row r="858" ht="12.75" customHeight="1">
      <c r="A858" s="18"/>
      <c r="B858" s="18"/>
      <c r="C858" s="1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9"/>
      <c r="R858" s="28"/>
      <c r="S858" s="28"/>
      <c r="T858" s="28"/>
      <c r="U858" s="28"/>
      <c r="V858" s="70"/>
      <c r="W858" s="70"/>
      <c r="X858" s="149"/>
      <c r="Y858" s="28"/>
      <c r="Z858" s="28"/>
      <c r="AA858" s="77"/>
      <c r="AB858" s="77"/>
      <c r="AC858" s="28"/>
      <c r="AD858" s="74"/>
      <c r="AE858" s="36"/>
      <c r="AF858" s="28"/>
      <c r="AG858" s="28"/>
      <c r="AH858" s="28"/>
      <c r="AI858" s="28"/>
      <c r="AJ858" s="28"/>
      <c r="AK858" s="28"/>
      <c r="AL858" s="18"/>
      <c r="AM858" s="18"/>
      <c r="AN858" s="18"/>
      <c r="AO858" s="227"/>
      <c r="AP858" s="212"/>
      <c r="AQ858" s="212"/>
      <c r="AR858" s="212"/>
      <c r="AS858" s="84"/>
      <c r="AT858" s="84"/>
      <c r="AU858" s="85"/>
      <c r="AV858" s="94"/>
      <c r="AW858" s="94"/>
      <c r="AX858" s="94"/>
      <c r="AY858" s="94"/>
      <c r="AZ858" s="94"/>
      <c r="BA858" s="94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</row>
    <row r="859" ht="12.75" customHeight="1">
      <c r="A859" s="18"/>
      <c r="B859" s="18"/>
      <c r="C859" s="1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9"/>
      <c r="R859" s="28"/>
      <c r="S859" s="28"/>
      <c r="T859" s="28"/>
      <c r="U859" s="28"/>
      <c r="V859" s="70"/>
      <c r="W859" s="70"/>
      <c r="X859" s="149"/>
      <c r="Y859" s="28"/>
      <c r="Z859" s="28"/>
      <c r="AA859" s="77"/>
      <c r="AB859" s="77"/>
      <c r="AC859" s="28"/>
      <c r="AD859" s="74"/>
      <c r="AE859" s="36"/>
      <c r="AF859" s="28"/>
      <c r="AG859" s="28"/>
      <c r="AH859" s="28"/>
      <c r="AI859" s="28"/>
      <c r="AJ859" s="28"/>
      <c r="AK859" s="28"/>
      <c r="AL859" s="18"/>
      <c r="AM859" s="18"/>
      <c r="AN859" s="18"/>
      <c r="AO859" s="227"/>
      <c r="AP859" s="212"/>
      <c r="AQ859" s="212"/>
      <c r="AR859" s="212"/>
      <c r="AS859" s="84"/>
      <c r="AT859" s="84"/>
      <c r="AU859" s="85"/>
      <c r="AV859" s="94"/>
      <c r="AW859" s="94"/>
      <c r="AX859" s="94"/>
      <c r="AY859" s="94"/>
      <c r="AZ859" s="94"/>
      <c r="BA859" s="94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</row>
    <row r="860" ht="12.75" customHeight="1">
      <c r="A860" s="18"/>
      <c r="B860" s="18"/>
      <c r="C860" s="1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9"/>
      <c r="R860" s="28"/>
      <c r="S860" s="28"/>
      <c r="T860" s="28"/>
      <c r="U860" s="28"/>
      <c r="V860" s="70"/>
      <c r="W860" s="70"/>
      <c r="X860" s="149"/>
      <c r="Y860" s="28"/>
      <c r="Z860" s="28"/>
      <c r="AA860" s="77"/>
      <c r="AB860" s="77"/>
      <c r="AC860" s="28"/>
      <c r="AD860" s="74"/>
      <c r="AE860" s="36"/>
      <c r="AF860" s="28"/>
      <c r="AG860" s="28"/>
      <c r="AH860" s="28"/>
      <c r="AI860" s="28"/>
      <c r="AJ860" s="28"/>
      <c r="AK860" s="28"/>
      <c r="AL860" s="18"/>
      <c r="AM860" s="18"/>
      <c r="AN860" s="18"/>
      <c r="AO860" s="227"/>
      <c r="AP860" s="212"/>
      <c r="AQ860" s="212"/>
      <c r="AR860" s="212"/>
      <c r="AS860" s="84"/>
      <c r="AT860" s="84"/>
      <c r="AU860" s="85"/>
      <c r="AV860" s="94"/>
      <c r="AW860" s="94"/>
      <c r="AX860" s="94"/>
      <c r="AY860" s="94"/>
      <c r="AZ860" s="94"/>
      <c r="BA860" s="94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</row>
    <row r="861" ht="12.75" customHeight="1">
      <c r="A861" s="18"/>
      <c r="B861" s="18"/>
      <c r="C861" s="1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9"/>
      <c r="R861" s="28"/>
      <c r="S861" s="28"/>
      <c r="T861" s="28"/>
      <c r="U861" s="28"/>
      <c r="V861" s="70"/>
      <c r="W861" s="70"/>
      <c r="X861" s="149"/>
      <c r="Y861" s="28"/>
      <c r="Z861" s="28"/>
      <c r="AA861" s="77"/>
      <c r="AB861" s="77"/>
      <c r="AC861" s="28"/>
      <c r="AD861" s="74"/>
      <c r="AE861" s="36"/>
      <c r="AF861" s="28"/>
      <c r="AG861" s="28"/>
      <c r="AH861" s="28"/>
      <c r="AI861" s="28"/>
      <c r="AJ861" s="28"/>
      <c r="AK861" s="28"/>
      <c r="AL861" s="18"/>
      <c r="AM861" s="18"/>
      <c r="AN861" s="18"/>
      <c r="AO861" s="227"/>
      <c r="AP861" s="212"/>
      <c r="AQ861" s="212"/>
      <c r="AR861" s="212"/>
      <c r="AS861" s="84"/>
      <c r="AT861" s="84"/>
      <c r="AU861" s="85"/>
      <c r="AV861" s="94"/>
      <c r="AW861" s="94"/>
      <c r="AX861" s="94"/>
      <c r="AY861" s="94"/>
      <c r="AZ861" s="94"/>
      <c r="BA861" s="94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</row>
    <row r="862" ht="12.75" customHeight="1">
      <c r="A862" s="18"/>
      <c r="B862" s="18"/>
      <c r="C862" s="1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9"/>
      <c r="R862" s="28"/>
      <c r="S862" s="28"/>
      <c r="T862" s="28"/>
      <c r="U862" s="28"/>
      <c r="V862" s="70"/>
      <c r="W862" s="70"/>
      <c r="X862" s="149"/>
      <c r="Y862" s="28"/>
      <c r="Z862" s="28"/>
      <c r="AA862" s="77"/>
      <c r="AB862" s="77"/>
      <c r="AC862" s="28"/>
      <c r="AD862" s="74"/>
      <c r="AE862" s="36"/>
      <c r="AF862" s="28"/>
      <c r="AG862" s="28"/>
      <c r="AH862" s="28"/>
      <c r="AI862" s="28"/>
      <c r="AJ862" s="28"/>
      <c r="AK862" s="28"/>
      <c r="AL862" s="18"/>
      <c r="AM862" s="18"/>
      <c r="AN862" s="18"/>
      <c r="AO862" s="227"/>
      <c r="AP862" s="212"/>
      <c r="AQ862" s="212"/>
      <c r="AR862" s="212"/>
      <c r="AS862" s="84"/>
      <c r="AT862" s="84"/>
      <c r="AU862" s="85"/>
      <c r="AV862" s="94"/>
      <c r="AW862" s="94"/>
      <c r="AX862" s="94"/>
      <c r="AY862" s="94"/>
      <c r="AZ862" s="94"/>
      <c r="BA862" s="94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</row>
    <row r="863" ht="12.75" customHeight="1">
      <c r="A863" s="18"/>
      <c r="B863" s="18"/>
      <c r="C863" s="1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9"/>
      <c r="R863" s="28"/>
      <c r="S863" s="28"/>
      <c r="T863" s="28"/>
      <c r="U863" s="28"/>
      <c r="V863" s="70"/>
      <c r="W863" s="70"/>
      <c r="X863" s="149"/>
      <c r="Y863" s="28"/>
      <c r="Z863" s="28"/>
      <c r="AA863" s="77"/>
      <c r="AB863" s="77"/>
      <c r="AC863" s="28"/>
      <c r="AD863" s="74"/>
      <c r="AE863" s="36"/>
      <c r="AF863" s="28"/>
      <c r="AG863" s="28"/>
      <c r="AH863" s="28"/>
      <c r="AI863" s="28"/>
      <c r="AJ863" s="28"/>
      <c r="AK863" s="28"/>
      <c r="AL863" s="18"/>
      <c r="AM863" s="18"/>
      <c r="AN863" s="18"/>
      <c r="AO863" s="227"/>
      <c r="AP863" s="212"/>
      <c r="AQ863" s="212"/>
      <c r="AR863" s="212"/>
      <c r="AS863" s="84"/>
      <c r="AT863" s="84"/>
      <c r="AU863" s="85"/>
      <c r="AV863" s="94"/>
      <c r="AW863" s="94"/>
      <c r="AX863" s="94"/>
      <c r="AY863" s="94"/>
      <c r="AZ863" s="94"/>
      <c r="BA863" s="94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</row>
    <row r="864" ht="12.75" customHeight="1">
      <c r="A864" s="18"/>
      <c r="B864" s="18"/>
      <c r="C864" s="1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9"/>
      <c r="R864" s="28"/>
      <c r="S864" s="28"/>
      <c r="T864" s="28"/>
      <c r="U864" s="28"/>
      <c r="V864" s="70"/>
      <c r="W864" s="70"/>
      <c r="X864" s="149"/>
      <c r="Y864" s="28"/>
      <c r="Z864" s="28"/>
      <c r="AA864" s="77"/>
      <c r="AB864" s="77"/>
      <c r="AC864" s="28"/>
      <c r="AD864" s="74"/>
      <c r="AE864" s="36"/>
      <c r="AF864" s="28"/>
      <c r="AG864" s="28"/>
      <c r="AH864" s="28"/>
      <c r="AI864" s="28"/>
      <c r="AJ864" s="28"/>
      <c r="AK864" s="28"/>
      <c r="AL864" s="18"/>
      <c r="AM864" s="18"/>
      <c r="AN864" s="18"/>
      <c r="AO864" s="227"/>
      <c r="AP864" s="212"/>
      <c r="AQ864" s="212"/>
      <c r="AR864" s="212"/>
      <c r="AS864" s="84"/>
      <c r="AT864" s="84"/>
      <c r="AU864" s="85"/>
      <c r="AV864" s="94"/>
      <c r="AW864" s="94"/>
      <c r="AX864" s="94"/>
      <c r="AY864" s="94"/>
      <c r="AZ864" s="94"/>
      <c r="BA864" s="94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</row>
    <row r="865" ht="12.75" customHeight="1">
      <c r="A865" s="18"/>
      <c r="B865" s="18"/>
      <c r="C865" s="1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9"/>
      <c r="R865" s="28"/>
      <c r="S865" s="28"/>
      <c r="T865" s="28"/>
      <c r="U865" s="28"/>
      <c r="V865" s="70"/>
      <c r="W865" s="70"/>
      <c r="X865" s="149"/>
      <c r="Y865" s="28"/>
      <c r="Z865" s="28"/>
      <c r="AA865" s="77"/>
      <c r="AB865" s="77"/>
      <c r="AC865" s="28"/>
      <c r="AD865" s="74"/>
      <c r="AE865" s="36"/>
      <c r="AF865" s="28"/>
      <c r="AG865" s="28"/>
      <c r="AH865" s="28"/>
      <c r="AI865" s="28"/>
      <c r="AJ865" s="28"/>
      <c r="AK865" s="28"/>
      <c r="AL865" s="18"/>
      <c r="AM865" s="18"/>
      <c r="AN865" s="18"/>
      <c r="AO865" s="227"/>
      <c r="AP865" s="212"/>
      <c r="AQ865" s="212"/>
      <c r="AR865" s="212"/>
      <c r="AS865" s="84"/>
      <c r="AT865" s="84"/>
      <c r="AU865" s="85"/>
      <c r="AV865" s="94"/>
      <c r="AW865" s="94"/>
      <c r="AX865" s="94"/>
      <c r="AY865" s="94"/>
      <c r="AZ865" s="94"/>
      <c r="BA865" s="94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</row>
    <row r="866" ht="12.75" customHeight="1">
      <c r="A866" s="18"/>
      <c r="B866" s="18"/>
      <c r="C866" s="1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9"/>
      <c r="R866" s="28"/>
      <c r="S866" s="28"/>
      <c r="T866" s="28"/>
      <c r="U866" s="28"/>
      <c r="V866" s="70"/>
      <c r="W866" s="70"/>
      <c r="X866" s="149"/>
      <c r="Y866" s="28"/>
      <c r="Z866" s="28"/>
      <c r="AA866" s="77"/>
      <c r="AB866" s="77"/>
      <c r="AC866" s="28"/>
      <c r="AD866" s="74"/>
      <c r="AE866" s="36"/>
      <c r="AF866" s="28"/>
      <c r="AG866" s="28"/>
      <c r="AH866" s="28"/>
      <c r="AI866" s="28"/>
      <c r="AJ866" s="28"/>
      <c r="AK866" s="28"/>
      <c r="AL866" s="18"/>
      <c r="AM866" s="18"/>
      <c r="AN866" s="18"/>
      <c r="AO866" s="227"/>
      <c r="AP866" s="212"/>
      <c r="AQ866" s="212"/>
      <c r="AR866" s="212"/>
      <c r="AS866" s="84"/>
      <c r="AT866" s="84"/>
      <c r="AU866" s="85"/>
      <c r="AV866" s="94"/>
      <c r="AW866" s="94"/>
      <c r="AX866" s="94"/>
      <c r="AY866" s="94"/>
      <c r="AZ866" s="94"/>
      <c r="BA866" s="94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</row>
    <row r="867" ht="12.75" customHeight="1">
      <c r="A867" s="18"/>
      <c r="B867" s="18"/>
      <c r="C867" s="1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9"/>
      <c r="R867" s="28"/>
      <c r="S867" s="28"/>
      <c r="T867" s="28"/>
      <c r="U867" s="28"/>
      <c r="V867" s="70"/>
      <c r="W867" s="70"/>
      <c r="X867" s="149"/>
      <c r="Y867" s="28"/>
      <c r="Z867" s="28"/>
      <c r="AA867" s="77"/>
      <c r="AB867" s="77"/>
      <c r="AC867" s="28"/>
      <c r="AD867" s="74"/>
      <c r="AE867" s="36"/>
      <c r="AF867" s="28"/>
      <c r="AG867" s="28"/>
      <c r="AH867" s="28"/>
      <c r="AI867" s="28"/>
      <c r="AJ867" s="28"/>
      <c r="AK867" s="28"/>
      <c r="AL867" s="18"/>
      <c r="AM867" s="18"/>
      <c r="AN867" s="18"/>
      <c r="AO867" s="227"/>
      <c r="AP867" s="212"/>
      <c r="AQ867" s="212"/>
      <c r="AR867" s="212"/>
      <c r="AS867" s="84"/>
      <c r="AT867" s="84"/>
      <c r="AU867" s="85"/>
      <c r="AV867" s="94"/>
      <c r="AW867" s="94"/>
      <c r="AX867" s="94"/>
      <c r="AY867" s="94"/>
      <c r="AZ867" s="94"/>
      <c r="BA867" s="94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</row>
    <row r="868" ht="12.75" customHeight="1">
      <c r="A868" s="18"/>
      <c r="B868" s="18"/>
      <c r="C868" s="1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9"/>
      <c r="R868" s="28"/>
      <c r="S868" s="28"/>
      <c r="T868" s="28"/>
      <c r="U868" s="28"/>
      <c r="V868" s="70"/>
      <c r="W868" s="70"/>
      <c r="X868" s="149"/>
      <c r="Y868" s="28"/>
      <c r="Z868" s="28"/>
      <c r="AA868" s="77"/>
      <c r="AB868" s="77"/>
      <c r="AC868" s="28"/>
      <c r="AD868" s="74"/>
      <c r="AE868" s="36"/>
      <c r="AF868" s="28"/>
      <c r="AG868" s="28"/>
      <c r="AH868" s="28"/>
      <c r="AI868" s="28"/>
      <c r="AJ868" s="28"/>
      <c r="AK868" s="28"/>
      <c r="AL868" s="18"/>
      <c r="AM868" s="18"/>
      <c r="AN868" s="18"/>
      <c r="AO868" s="227"/>
      <c r="AP868" s="212"/>
      <c r="AQ868" s="212"/>
      <c r="AR868" s="212"/>
      <c r="AS868" s="84"/>
      <c r="AT868" s="84"/>
      <c r="AU868" s="85"/>
      <c r="AV868" s="94"/>
      <c r="AW868" s="94"/>
      <c r="AX868" s="94"/>
      <c r="AY868" s="94"/>
      <c r="AZ868" s="94"/>
      <c r="BA868" s="94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</row>
    <row r="869" ht="12.75" customHeight="1">
      <c r="A869" s="18"/>
      <c r="B869" s="18"/>
      <c r="C869" s="1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9"/>
      <c r="R869" s="28"/>
      <c r="S869" s="28"/>
      <c r="T869" s="28"/>
      <c r="U869" s="28"/>
      <c r="V869" s="70"/>
      <c r="W869" s="70"/>
      <c r="X869" s="149"/>
      <c r="Y869" s="28"/>
      <c r="Z869" s="28"/>
      <c r="AA869" s="77"/>
      <c r="AB869" s="77"/>
      <c r="AC869" s="28"/>
      <c r="AD869" s="74"/>
      <c r="AE869" s="36"/>
      <c r="AF869" s="28"/>
      <c r="AG869" s="28"/>
      <c r="AH869" s="28"/>
      <c r="AI869" s="28"/>
      <c r="AJ869" s="28"/>
      <c r="AK869" s="28"/>
      <c r="AL869" s="18"/>
      <c r="AM869" s="18"/>
      <c r="AN869" s="18"/>
      <c r="AO869" s="227"/>
      <c r="AP869" s="212"/>
      <c r="AQ869" s="212"/>
      <c r="AR869" s="212"/>
      <c r="AS869" s="84"/>
      <c r="AT869" s="84"/>
      <c r="AU869" s="85"/>
      <c r="AV869" s="94"/>
      <c r="AW869" s="94"/>
      <c r="AX869" s="94"/>
      <c r="AY869" s="94"/>
      <c r="AZ869" s="94"/>
      <c r="BA869" s="94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</row>
    <row r="870" ht="12.75" customHeight="1">
      <c r="A870" s="18"/>
      <c r="B870" s="18"/>
      <c r="C870" s="1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9"/>
      <c r="R870" s="28"/>
      <c r="S870" s="28"/>
      <c r="T870" s="28"/>
      <c r="U870" s="28"/>
      <c r="V870" s="70"/>
      <c r="W870" s="70"/>
      <c r="X870" s="149"/>
      <c r="Y870" s="28"/>
      <c r="Z870" s="28"/>
      <c r="AA870" s="77"/>
      <c r="AB870" s="77"/>
      <c r="AC870" s="28"/>
      <c r="AD870" s="74"/>
      <c r="AE870" s="36"/>
      <c r="AF870" s="28"/>
      <c r="AG870" s="28"/>
      <c r="AH870" s="28"/>
      <c r="AI870" s="28"/>
      <c r="AJ870" s="28"/>
      <c r="AK870" s="28"/>
      <c r="AL870" s="18"/>
      <c r="AM870" s="18"/>
      <c r="AN870" s="18"/>
      <c r="AO870" s="227"/>
      <c r="AP870" s="212"/>
      <c r="AQ870" s="212"/>
      <c r="AR870" s="212"/>
      <c r="AS870" s="84"/>
      <c r="AT870" s="84"/>
      <c r="AU870" s="85"/>
      <c r="AV870" s="94"/>
      <c r="AW870" s="94"/>
      <c r="AX870" s="94"/>
      <c r="AY870" s="94"/>
      <c r="AZ870" s="94"/>
      <c r="BA870" s="94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</row>
    <row r="871" ht="12.75" customHeight="1">
      <c r="A871" s="18"/>
      <c r="B871" s="18"/>
      <c r="C871" s="1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9"/>
      <c r="R871" s="28"/>
      <c r="S871" s="28"/>
      <c r="T871" s="28"/>
      <c r="U871" s="28"/>
      <c r="V871" s="70"/>
      <c r="W871" s="70"/>
      <c r="X871" s="149"/>
      <c r="Y871" s="28"/>
      <c r="Z871" s="28"/>
      <c r="AA871" s="77"/>
      <c r="AB871" s="77"/>
      <c r="AC871" s="28"/>
      <c r="AD871" s="74"/>
      <c r="AE871" s="36"/>
      <c r="AF871" s="28"/>
      <c r="AG871" s="28"/>
      <c r="AH871" s="28"/>
      <c r="AI871" s="28"/>
      <c r="AJ871" s="28"/>
      <c r="AK871" s="28"/>
      <c r="AL871" s="18"/>
      <c r="AM871" s="18"/>
      <c r="AN871" s="18"/>
      <c r="AO871" s="227"/>
      <c r="AP871" s="212"/>
      <c r="AQ871" s="212"/>
      <c r="AR871" s="212"/>
      <c r="AS871" s="84"/>
      <c r="AT871" s="84"/>
      <c r="AU871" s="85"/>
      <c r="AV871" s="94"/>
      <c r="AW871" s="94"/>
      <c r="AX871" s="94"/>
      <c r="AY871" s="94"/>
      <c r="AZ871" s="94"/>
      <c r="BA871" s="94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</row>
    <row r="872" ht="12.75" customHeight="1">
      <c r="A872" s="18"/>
      <c r="B872" s="18"/>
      <c r="C872" s="1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9"/>
      <c r="R872" s="28"/>
      <c r="S872" s="28"/>
      <c r="T872" s="28"/>
      <c r="U872" s="28"/>
      <c r="V872" s="70"/>
      <c r="W872" s="70"/>
      <c r="X872" s="149"/>
      <c r="Y872" s="28"/>
      <c r="Z872" s="28"/>
      <c r="AA872" s="77"/>
      <c r="AB872" s="77"/>
      <c r="AC872" s="28"/>
      <c r="AD872" s="74"/>
      <c r="AE872" s="36"/>
      <c r="AF872" s="28"/>
      <c r="AG872" s="28"/>
      <c r="AH872" s="28"/>
      <c r="AI872" s="28"/>
      <c r="AJ872" s="28"/>
      <c r="AK872" s="28"/>
      <c r="AL872" s="18"/>
      <c r="AM872" s="18"/>
      <c r="AN872" s="18"/>
      <c r="AO872" s="227"/>
      <c r="AP872" s="212"/>
      <c r="AQ872" s="212"/>
      <c r="AR872" s="212"/>
      <c r="AS872" s="84"/>
      <c r="AT872" s="84"/>
      <c r="AU872" s="85"/>
      <c r="AV872" s="94"/>
      <c r="AW872" s="94"/>
      <c r="AX872" s="94"/>
      <c r="AY872" s="94"/>
      <c r="AZ872" s="94"/>
      <c r="BA872" s="94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</row>
    <row r="873" ht="12.75" customHeight="1">
      <c r="A873" s="18"/>
      <c r="B873" s="18"/>
      <c r="C873" s="1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9"/>
      <c r="R873" s="28"/>
      <c r="S873" s="28"/>
      <c r="T873" s="28"/>
      <c r="U873" s="28"/>
      <c r="V873" s="70"/>
      <c r="W873" s="70"/>
      <c r="X873" s="149"/>
      <c r="Y873" s="28"/>
      <c r="Z873" s="28"/>
      <c r="AA873" s="77"/>
      <c r="AB873" s="77"/>
      <c r="AC873" s="28"/>
      <c r="AD873" s="74"/>
      <c r="AE873" s="36"/>
      <c r="AF873" s="28"/>
      <c r="AG873" s="28"/>
      <c r="AH873" s="28"/>
      <c r="AI873" s="28"/>
      <c r="AJ873" s="28"/>
      <c r="AK873" s="28"/>
      <c r="AL873" s="18"/>
      <c r="AM873" s="18"/>
      <c r="AN873" s="18"/>
      <c r="AO873" s="227"/>
      <c r="AP873" s="212"/>
      <c r="AQ873" s="212"/>
      <c r="AR873" s="212"/>
      <c r="AS873" s="84"/>
      <c r="AT873" s="84"/>
      <c r="AU873" s="85"/>
      <c r="AV873" s="94"/>
      <c r="AW873" s="94"/>
      <c r="AX873" s="94"/>
      <c r="AY873" s="94"/>
      <c r="AZ873" s="94"/>
      <c r="BA873" s="94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</row>
    <row r="874" ht="12.75" customHeight="1">
      <c r="A874" s="18"/>
      <c r="B874" s="18"/>
      <c r="C874" s="1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9"/>
      <c r="R874" s="28"/>
      <c r="S874" s="28"/>
      <c r="T874" s="28"/>
      <c r="U874" s="28"/>
      <c r="V874" s="70"/>
      <c r="W874" s="70"/>
      <c r="X874" s="149"/>
      <c r="Y874" s="28"/>
      <c r="Z874" s="28"/>
      <c r="AA874" s="77"/>
      <c r="AB874" s="77"/>
      <c r="AC874" s="28"/>
      <c r="AD874" s="74"/>
      <c r="AE874" s="36"/>
      <c r="AF874" s="28"/>
      <c r="AG874" s="28"/>
      <c r="AH874" s="28"/>
      <c r="AI874" s="28"/>
      <c r="AJ874" s="28"/>
      <c r="AK874" s="28"/>
      <c r="AL874" s="18"/>
      <c r="AM874" s="18"/>
      <c r="AN874" s="18"/>
      <c r="AO874" s="227"/>
      <c r="AP874" s="212"/>
      <c r="AQ874" s="212"/>
      <c r="AR874" s="212"/>
      <c r="AS874" s="84"/>
      <c r="AT874" s="84"/>
      <c r="AU874" s="85"/>
      <c r="AV874" s="94"/>
      <c r="AW874" s="94"/>
      <c r="AX874" s="94"/>
      <c r="AY874" s="94"/>
      <c r="AZ874" s="94"/>
      <c r="BA874" s="94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</row>
    <row r="875" ht="12.75" customHeight="1">
      <c r="A875" s="18"/>
      <c r="B875" s="18"/>
      <c r="C875" s="1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9"/>
      <c r="R875" s="28"/>
      <c r="S875" s="28"/>
      <c r="T875" s="28"/>
      <c r="U875" s="28"/>
      <c r="V875" s="70"/>
      <c r="W875" s="70"/>
      <c r="X875" s="149"/>
      <c r="Y875" s="28"/>
      <c r="Z875" s="28"/>
      <c r="AA875" s="77"/>
      <c r="AB875" s="77"/>
      <c r="AC875" s="28"/>
      <c r="AD875" s="74"/>
      <c r="AE875" s="36"/>
      <c r="AF875" s="28"/>
      <c r="AG875" s="28"/>
      <c r="AH875" s="28"/>
      <c r="AI875" s="28"/>
      <c r="AJ875" s="28"/>
      <c r="AK875" s="28"/>
      <c r="AL875" s="18"/>
      <c r="AM875" s="18"/>
      <c r="AN875" s="18"/>
      <c r="AO875" s="227"/>
      <c r="AP875" s="212"/>
      <c r="AQ875" s="212"/>
      <c r="AR875" s="212"/>
      <c r="AS875" s="84"/>
      <c r="AT875" s="84"/>
      <c r="AU875" s="85"/>
      <c r="AV875" s="94"/>
      <c r="AW875" s="94"/>
      <c r="AX875" s="94"/>
      <c r="AY875" s="94"/>
      <c r="AZ875" s="94"/>
      <c r="BA875" s="94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</row>
    <row r="876" ht="12.75" customHeight="1">
      <c r="A876" s="18"/>
      <c r="B876" s="18"/>
      <c r="C876" s="1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9"/>
      <c r="R876" s="28"/>
      <c r="S876" s="28"/>
      <c r="T876" s="28"/>
      <c r="U876" s="28"/>
      <c r="V876" s="70"/>
      <c r="W876" s="70"/>
      <c r="X876" s="149"/>
      <c r="Y876" s="28"/>
      <c r="Z876" s="28"/>
      <c r="AA876" s="77"/>
      <c r="AB876" s="77"/>
      <c r="AC876" s="28"/>
      <c r="AD876" s="74"/>
      <c r="AE876" s="36"/>
      <c r="AF876" s="28"/>
      <c r="AG876" s="28"/>
      <c r="AH876" s="28"/>
      <c r="AI876" s="28"/>
      <c r="AJ876" s="28"/>
      <c r="AK876" s="28"/>
      <c r="AL876" s="18"/>
      <c r="AM876" s="18"/>
      <c r="AN876" s="18"/>
      <c r="AO876" s="227"/>
      <c r="AP876" s="212"/>
      <c r="AQ876" s="212"/>
      <c r="AR876" s="212"/>
      <c r="AS876" s="84"/>
      <c r="AT876" s="84"/>
      <c r="AU876" s="85"/>
      <c r="AV876" s="94"/>
      <c r="AW876" s="94"/>
      <c r="AX876" s="94"/>
      <c r="AY876" s="94"/>
      <c r="AZ876" s="94"/>
      <c r="BA876" s="94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</row>
    <row r="877" ht="12.75" customHeight="1">
      <c r="A877" s="18"/>
      <c r="B877" s="18"/>
      <c r="C877" s="1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9"/>
      <c r="R877" s="28"/>
      <c r="S877" s="28"/>
      <c r="T877" s="28"/>
      <c r="U877" s="28"/>
      <c r="V877" s="70"/>
      <c r="W877" s="70"/>
      <c r="X877" s="149"/>
      <c r="Y877" s="28"/>
      <c r="Z877" s="28"/>
      <c r="AA877" s="77"/>
      <c r="AB877" s="77"/>
      <c r="AC877" s="28"/>
      <c r="AD877" s="74"/>
      <c r="AE877" s="36"/>
      <c r="AF877" s="28"/>
      <c r="AG877" s="28"/>
      <c r="AH877" s="28"/>
      <c r="AI877" s="28"/>
      <c r="AJ877" s="28"/>
      <c r="AK877" s="28"/>
      <c r="AL877" s="18"/>
      <c r="AM877" s="18"/>
      <c r="AN877" s="18"/>
      <c r="AO877" s="227"/>
      <c r="AP877" s="212"/>
      <c r="AQ877" s="212"/>
      <c r="AR877" s="212"/>
      <c r="AS877" s="84"/>
      <c r="AT877" s="84"/>
      <c r="AU877" s="85"/>
      <c r="AV877" s="94"/>
      <c r="AW877" s="94"/>
      <c r="AX877" s="94"/>
      <c r="AY877" s="94"/>
      <c r="AZ877" s="94"/>
      <c r="BA877" s="94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</row>
    <row r="878" ht="12.75" customHeight="1">
      <c r="A878" s="18"/>
      <c r="B878" s="18"/>
      <c r="C878" s="1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9"/>
      <c r="R878" s="28"/>
      <c r="S878" s="28"/>
      <c r="T878" s="28"/>
      <c r="U878" s="28"/>
      <c r="V878" s="70"/>
      <c r="W878" s="70"/>
      <c r="X878" s="149"/>
      <c r="Y878" s="28"/>
      <c r="Z878" s="28"/>
      <c r="AA878" s="77"/>
      <c r="AB878" s="77"/>
      <c r="AC878" s="28"/>
      <c r="AD878" s="74"/>
      <c r="AE878" s="36"/>
      <c r="AF878" s="28"/>
      <c r="AG878" s="28"/>
      <c r="AH878" s="28"/>
      <c r="AI878" s="28"/>
      <c r="AJ878" s="28"/>
      <c r="AK878" s="28"/>
      <c r="AL878" s="18"/>
      <c r="AM878" s="18"/>
      <c r="AN878" s="18"/>
      <c r="AO878" s="227"/>
      <c r="AP878" s="212"/>
      <c r="AQ878" s="212"/>
      <c r="AR878" s="212"/>
      <c r="AS878" s="84"/>
      <c r="AT878" s="84"/>
      <c r="AU878" s="85"/>
      <c r="AV878" s="94"/>
      <c r="AW878" s="94"/>
      <c r="AX878" s="94"/>
      <c r="AY878" s="94"/>
      <c r="AZ878" s="94"/>
      <c r="BA878" s="94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</row>
    <row r="879" ht="12.75" customHeight="1">
      <c r="A879" s="18"/>
      <c r="B879" s="18"/>
      <c r="C879" s="1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9"/>
      <c r="R879" s="28"/>
      <c r="S879" s="28"/>
      <c r="T879" s="28"/>
      <c r="U879" s="28"/>
      <c r="V879" s="70"/>
      <c r="W879" s="70"/>
      <c r="X879" s="149"/>
      <c r="Y879" s="28"/>
      <c r="Z879" s="28"/>
      <c r="AA879" s="77"/>
      <c r="AB879" s="77"/>
      <c r="AC879" s="28"/>
      <c r="AD879" s="74"/>
      <c r="AE879" s="36"/>
      <c r="AF879" s="28"/>
      <c r="AG879" s="28"/>
      <c r="AH879" s="28"/>
      <c r="AI879" s="28"/>
      <c r="AJ879" s="28"/>
      <c r="AK879" s="28"/>
      <c r="AL879" s="18"/>
      <c r="AM879" s="18"/>
      <c r="AN879" s="18"/>
      <c r="AO879" s="227"/>
      <c r="AP879" s="212"/>
      <c r="AQ879" s="212"/>
      <c r="AR879" s="212"/>
      <c r="AS879" s="84"/>
      <c r="AT879" s="84"/>
      <c r="AU879" s="85"/>
      <c r="AV879" s="94"/>
      <c r="AW879" s="94"/>
      <c r="AX879" s="94"/>
      <c r="AY879" s="94"/>
      <c r="AZ879" s="94"/>
      <c r="BA879" s="94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</row>
    <row r="880" ht="12.75" customHeight="1">
      <c r="A880" s="18"/>
      <c r="B880" s="18"/>
      <c r="C880" s="1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9"/>
      <c r="R880" s="28"/>
      <c r="S880" s="28"/>
      <c r="T880" s="28"/>
      <c r="U880" s="28"/>
      <c r="V880" s="70"/>
      <c r="W880" s="70"/>
      <c r="X880" s="149"/>
      <c r="Y880" s="28"/>
      <c r="Z880" s="28"/>
      <c r="AA880" s="77"/>
      <c r="AB880" s="77"/>
      <c r="AC880" s="28"/>
      <c r="AD880" s="74"/>
      <c r="AE880" s="36"/>
      <c r="AF880" s="28"/>
      <c r="AG880" s="28"/>
      <c r="AH880" s="28"/>
      <c r="AI880" s="28"/>
      <c r="AJ880" s="28"/>
      <c r="AK880" s="28"/>
      <c r="AL880" s="18"/>
      <c r="AM880" s="18"/>
      <c r="AN880" s="18"/>
      <c r="AO880" s="227"/>
      <c r="AP880" s="212"/>
      <c r="AQ880" s="212"/>
      <c r="AR880" s="212"/>
      <c r="AS880" s="84"/>
      <c r="AT880" s="84"/>
      <c r="AU880" s="85"/>
      <c r="AV880" s="94"/>
      <c r="AW880" s="94"/>
      <c r="AX880" s="94"/>
      <c r="AY880" s="94"/>
      <c r="AZ880" s="94"/>
      <c r="BA880" s="94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</row>
    <row r="881" ht="12.75" customHeight="1">
      <c r="A881" s="18"/>
      <c r="B881" s="18"/>
      <c r="C881" s="1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9"/>
      <c r="R881" s="28"/>
      <c r="S881" s="28"/>
      <c r="T881" s="28"/>
      <c r="U881" s="28"/>
      <c r="V881" s="70"/>
      <c r="W881" s="70"/>
      <c r="X881" s="149"/>
      <c r="Y881" s="28"/>
      <c r="Z881" s="28"/>
      <c r="AA881" s="77"/>
      <c r="AB881" s="77"/>
      <c r="AC881" s="28"/>
      <c r="AD881" s="74"/>
      <c r="AE881" s="36"/>
      <c r="AF881" s="28"/>
      <c r="AG881" s="28"/>
      <c r="AH881" s="28"/>
      <c r="AI881" s="28"/>
      <c r="AJ881" s="28"/>
      <c r="AK881" s="28"/>
      <c r="AL881" s="18"/>
      <c r="AM881" s="18"/>
      <c r="AN881" s="18"/>
      <c r="AO881" s="227"/>
      <c r="AP881" s="212"/>
      <c r="AQ881" s="212"/>
      <c r="AR881" s="212"/>
      <c r="AS881" s="84"/>
      <c r="AT881" s="84"/>
      <c r="AU881" s="85"/>
      <c r="AV881" s="94"/>
      <c r="AW881" s="94"/>
      <c r="AX881" s="94"/>
      <c r="AY881" s="94"/>
      <c r="AZ881" s="94"/>
      <c r="BA881" s="94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</row>
    <row r="882" ht="12.75" customHeight="1">
      <c r="A882" s="18"/>
      <c r="B882" s="18"/>
      <c r="C882" s="1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9"/>
      <c r="R882" s="28"/>
      <c r="S882" s="28"/>
      <c r="T882" s="28"/>
      <c r="U882" s="28"/>
      <c r="V882" s="70"/>
      <c r="W882" s="70"/>
      <c r="X882" s="149"/>
      <c r="Y882" s="28"/>
      <c r="Z882" s="28"/>
      <c r="AA882" s="77"/>
      <c r="AB882" s="77"/>
      <c r="AC882" s="28"/>
      <c r="AD882" s="74"/>
      <c r="AE882" s="36"/>
      <c r="AF882" s="28"/>
      <c r="AG882" s="28"/>
      <c r="AH882" s="28"/>
      <c r="AI882" s="28"/>
      <c r="AJ882" s="28"/>
      <c r="AK882" s="28"/>
      <c r="AL882" s="18"/>
      <c r="AM882" s="18"/>
      <c r="AN882" s="18"/>
      <c r="AO882" s="227"/>
      <c r="AP882" s="212"/>
      <c r="AQ882" s="212"/>
      <c r="AR882" s="212"/>
      <c r="AS882" s="84"/>
      <c r="AT882" s="84"/>
      <c r="AU882" s="85"/>
      <c r="AV882" s="94"/>
      <c r="AW882" s="94"/>
      <c r="AX882" s="94"/>
      <c r="AY882" s="94"/>
      <c r="AZ882" s="94"/>
      <c r="BA882" s="94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</row>
    <row r="883" ht="12.75" customHeight="1">
      <c r="A883" s="18"/>
      <c r="B883" s="18"/>
      <c r="C883" s="1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9"/>
      <c r="R883" s="28"/>
      <c r="S883" s="28"/>
      <c r="T883" s="28"/>
      <c r="U883" s="28"/>
      <c r="V883" s="70"/>
      <c r="W883" s="70"/>
      <c r="X883" s="149"/>
      <c r="Y883" s="28"/>
      <c r="Z883" s="28"/>
      <c r="AA883" s="77"/>
      <c r="AB883" s="77"/>
      <c r="AC883" s="28"/>
      <c r="AD883" s="74"/>
      <c r="AE883" s="36"/>
      <c r="AF883" s="28"/>
      <c r="AG883" s="28"/>
      <c r="AH883" s="28"/>
      <c r="AI883" s="28"/>
      <c r="AJ883" s="28"/>
      <c r="AK883" s="28"/>
      <c r="AL883" s="18"/>
      <c r="AM883" s="18"/>
      <c r="AN883" s="18"/>
      <c r="AO883" s="227"/>
      <c r="AP883" s="212"/>
      <c r="AQ883" s="212"/>
      <c r="AR883" s="212"/>
      <c r="AS883" s="84"/>
      <c r="AT883" s="84"/>
      <c r="AU883" s="85"/>
      <c r="AV883" s="94"/>
      <c r="AW883" s="94"/>
      <c r="AX883" s="94"/>
      <c r="AY883" s="94"/>
      <c r="AZ883" s="94"/>
      <c r="BA883" s="94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</row>
    <row r="884" ht="12.75" customHeight="1">
      <c r="A884" s="18"/>
      <c r="B884" s="18"/>
      <c r="C884" s="1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9"/>
      <c r="R884" s="28"/>
      <c r="S884" s="28"/>
      <c r="T884" s="28"/>
      <c r="U884" s="28"/>
      <c r="V884" s="70"/>
      <c r="W884" s="70"/>
      <c r="X884" s="149"/>
      <c r="Y884" s="28"/>
      <c r="Z884" s="28"/>
      <c r="AA884" s="77"/>
      <c r="AB884" s="77"/>
      <c r="AC884" s="28"/>
      <c r="AD884" s="74"/>
      <c r="AE884" s="36"/>
      <c r="AF884" s="28"/>
      <c r="AG884" s="28"/>
      <c r="AH884" s="28"/>
      <c r="AI884" s="28"/>
      <c r="AJ884" s="28"/>
      <c r="AK884" s="28"/>
      <c r="AL884" s="18"/>
      <c r="AM884" s="18"/>
      <c r="AN884" s="18"/>
      <c r="AO884" s="227"/>
      <c r="AP884" s="212"/>
      <c r="AQ884" s="212"/>
      <c r="AR884" s="212"/>
      <c r="AS884" s="84"/>
      <c r="AT884" s="84"/>
      <c r="AU884" s="85"/>
      <c r="AV884" s="94"/>
      <c r="AW884" s="94"/>
      <c r="AX884" s="94"/>
      <c r="AY884" s="94"/>
      <c r="AZ884" s="94"/>
      <c r="BA884" s="94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</row>
    <row r="885" ht="12.75" customHeight="1">
      <c r="A885" s="18"/>
      <c r="B885" s="18"/>
      <c r="C885" s="1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9"/>
      <c r="R885" s="28"/>
      <c r="S885" s="28"/>
      <c r="T885" s="28"/>
      <c r="U885" s="28"/>
      <c r="V885" s="70"/>
      <c r="W885" s="70"/>
      <c r="X885" s="149"/>
      <c r="Y885" s="28"/>
      <c r="Z885" s="28"/>
      <c r="AA885" s="77"/>
      <c r="AB885" s="77"/>
      <c r="AC885" s="28"/>
      <c r="AD885" s="74"/>
      <c r="AE885" s="36"/>
      <c r="AF885" s="28"/>
      <c r="AG885" s="28"/>
      <c r="AH885" s="28"/>
      <c r="AI885" s="28"/>
      <c r="AJ885" s="28"/>
      <c r="AK885" s="28"/>
      <c r="AL885" s="18"/>
      <c r="AM885" s="18"/>
      <c r="AN885" s="18"/>
      <c r="AO885" s="227"/>
      <c r="AP885" s="212"/>
      <c r="AQ885" s="212"/>
      <c r="AR885" s="212"/>
      <c r="AS885" s="84"/>
      <c r="AT885" s="84"/>
      <c r="AU885" s="85"/>
      <c r="AV885" s="94"/>
      <c r="AW885" s="94"/>
      <c r="AX885" s="94"/>
      <c r="AY885" s="94"/>
      <c r="AZ885" s="94"/>
      <c r="BA885" s="94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</row>
    <row r="886" ht="12.75" customHeight="1">
      <c r="A886" s="18"/>
      <c r="B886" s="18"/>
      <c r="C886" s="1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9"/>
      <c r="R886" s="28"/>
      <c r="S886" s="28"/>
      <c r="T886" s="28"/>
      <c r="U886" s="28"/>
      <c r="V886" s="70"/>
      <c r="W886" s="70"/>
      <c r="X886" s="149"/>
      <c r="Y886" s="28"/>
      <c r="Z886" s="28"/>
      <c r="AA886" s="77"/>
      <c r="AB886" s="77"/>
      <c r="AC886" s="28"/>
      <c r="AD886" s="74"/>
      <c r="AE886" s="36"/>
      <c r="AF886" s="28"/>
      <c r="AG886" s="28"/>
      <c r="AH886" s="28"/>
      <c r="AI886" s="28"/>
      <c r="AJ886" s="28"/>
      <c r="AK886" s="28"/>
      <c r="AL886" s="18"/>
      <c r="AM886" s="18"/>
      <c r="AN886" s="18"/>
      <c r="AO886" s="227"/>
      <c r="AP886" s="212"/>
      <c r="AQ886" s="212"/>
      <c r="AR886" s="212"/>
      <c r="AS886" s="84"/>
      <c r="AT886" s="84"/>
      <c r="AU886" s="85"/>
      <c r="AV886" s="94"/>
      <c r="AW886" s="94"/>
      <c r="AX886" s="94"/>
      <c r="AY886" s="94"/>
      <c r="AZ886" s="94"/>
      <c r="BA886" s="94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</row>
    <row r="887" ht="12.75" customHeight="1">
      <c r="A887" s="18"/>
      <c r="B887" s="18"/>
      <c r="C887" s="1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9"/>
      <c r="R887" s="28"/>
      <c r="S887" s="28"/>
      <c r="T887" s="28"/>
      <c r="U887" s="28"/>
      <c r="V887" s="70"/>
      <c r="W887" s="70"/>
      <c r="X887" s="149"/>
      <c r="Y887" s="28"/>
      <c r="Z887" s="28"/>
      <c r="AA887" s="77"/>
      <c r="AB887" s="77"/>
      <c r="AC887" s="28"/>
      <c r="AD887" s="74"/>
      <c r="AE887" s="36"/>
      <c r="AF887" s="28"/>
      <c r="AG887" s="28"/>
      <c r="AH887" s="28"/>
      <c r="AI887" s="28"/>
      <c r="AJ887" s="28"/>
      <c r="AK887" s="28"/>
      <c r="AL887" s="18"/>
      <c r="AM887" s="18"/>
      <c r="AN887" s="18"/>
      <c r="AO887" s="227"/>
      <c r="AP887" s="212"/>
      <c r="AQ887" s="212"/>
      <c r="AR887" s="212"/>
      <c r="AS887" s="84"/>
      <c r="AT887" s="84"/>
      <c r="AU887" s="85"/>
      <c r="AV887" s="94"/>
      <c r="AW887" s="94"/>
      <c r="AX887" s="94"/>
      <c r="AY887" s="94"/>
      <c r="AZ887" s="94"/>
      <c r="BA887" s="94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</row>
    <row r="888" ht="12.75" customHeight="1">
      <c r="A888" s="18"/>
      <c r="B888" s="18"/>
      <c r="C888" s="1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9"/>
      <c r="R888" s="28"/>
      <c r="S888" s="28"/>
      <c r="T888" s="28"/>
      <c r="U888" s="28"/>
      <c r="V888" s="70"/>
      <c r="W888" s="70"/>
      <c r="X888" s="149"/>
      <c r="Y888" s="28"/>
      <c r="Z888" s="28"/>
      <c r="AA888" s="77"/>
      <c r="AB888" s="77"/>
      <c r="AC888" s="28"/>
      <c r="AD888" s="74"/>
      <c r="AE888" s="36"/>
      <c r="AF888" s="28"/>
      <c r="AG888" s="28"/>
      <c r="AH888" s="28"/>
      <c r="AI888" s="28"/>
      <c r="AJ888" s="28"/>
      <c r="AK888" s="28"/>
      <c r="AL888" s="18"/>
      <c r="AM888" s="18"/>
      <c r="AN888" s="18"/>
      <c r="AO888" s="227"/>
      <c r="AP888" s="212"/>
      <c r="AQ888" s="212"/>
      <c r="AR888" s="212"/>
      <c r="AS888" s="84"/>
      <c r="AT888" s="84"/>
      <c r="AU888" s="85"/>
      <c r="AV888" s="94"/>
      <c r="AW888" s="94"/>
      <c r="AX888" s="94"/>
      <c r="AY888" s="94"/>
      <c r="AZ888" s="94"/>
      <c r="BA888" s="94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</row>
    <row r="889" ht="12.75" customHeight="1">
      <c r="A889" s="18"/>
      <c r="B889" s="18"/>
      <c r="C889" s="1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9"/>
      <c r="R889" s="28"/>
      <c r="S889" s="28"/>
      <c r="T889" s="28"/>
      <c r="U889" s="28"/>
      <c r="V889" s="70"/>
      <c r="W889" s="70"/>
      <c r="X889" s="149"/>
      <c r="Y889" s="28"/>
      <c r="Z889" s="28"/>
      <c r="AA889" s="77"/>
      <c r="AB889" s="77"/>
      <c r="AC889" s="28"/>
      <c r="AD889" s="74"/>
      <c r="AE889" s="36"/>
      <c r="AF889" s="28"/>
      <c r="AG889" s="28"/>
      <c r="AH889" s="28"/>
      <c r="AI889" s="28"/>
      <c r="AJ889" s="28"/>
      <c r="AK889" s="28"/>
      <c r="AL889" s="18"/>
      <c r="AM889" s="18"/>
      <c r="AN889" s="18"/>
      <c r="AO889" s="227"/>
      <c r="AP889" s="212"/>
      <c r="AQ889" s="212"/>
      <c r="AR889" s="212"/>
      <c r="AS889" s="84"/>
      <c r="AT889" s="84"/>
      <c r="AU889" s="85"/>
      <c r="AV889" s="94"/>
      <c r="AW889" s="94"/>
      <c r="AX889" s="94"/>
      <c r="AY889" s="94"/>
      <c r="AZ889" s="94"/>
      <c r="BA889" s="94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</row>
    <row r="890" ht="12.75" customHeight="1">
      <c r="A890" s="18"/>
      <c r="B890" s="18"/>
      <c r="C890" s="1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9"/>
      <c r="R890" s="28"/>
      <c r="S890" s="28"/>
      <c r="T890" s="28"/>
      <c r="U890" s="28"/>
      <c r="V890" s="70"/>
      <c r="W890" s="70"/>
      <c r="X890" s="149"/>
      <c r="Y890" s="28"/>
      <c r="Z890" s="28"/>
      <c r="AA890" s="77"/>
      <c r="AB890" s="77"/>
      <c r="AC890" s="28"/>
      <c r="AD890" s="74"/>
      <c r="AE890" s="36"/>
      <c r="AF890" s="28"/>
      <c r="AG890" s="28"/>
      <c r="AH890" s="28"/>
      <c r="AI890" s="28"/>
      <c r="AJ890" s="28"/>
      <c r="AK890" s="28"/>
      <c r="AL890" s="18"/>
      <c r="AM890" s="18"/>
      <c r="AN890" s="18"/>
      <c r="AO890" s="227"/>
      <c r="AP890" s="212"/>
      <c r="AQ890" s="212"/>
      <c r="AR890" s="212"/>
      <c r="AS890" s="84"/>
      <c r="AT890" s="84"/>
      <c r="AU890" s="85"/>
      <c r="AV890" s="94"/>
      <c r="AW890" s="94"/>
      <c r="AX890" s="94"/>
      <c r="AY890" s="94"/>
      <c r="AZ890" s="94"/>
      <c r="BA890" s="94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</row>
    <row r="891" ht="12.75" customHeight="1">
      <c r="A891" s="18"/>
      <c r="B891" s="18"/>
      <c r="C891" s="1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9"/>
      <c r="R891" s="28"/>
      <c r="S891" s="28"/>
      <c r="T891" s="28"/>
      <c r="U891" s="28"/>
      <c r="V891" s="70"/>
      <c r="W891" s="70"/>
      <c r="X891" s="149"/>
      <c r="Y891" s="28"/>
      <c r="Z891" s="28"/>
      <c r="AA891" s="77"/>
      <c r="AB891" s="77"/>
      <c r="AC891" s="28"/>
      <c r="AD891" s="74"/>
      <c r="AE891" s="36"/>
      <c r="AF891" s="28"/>
      <c r="AG891" s="28"/>
      <c r="AH891" s="28"/>
      <c r="AI891" s="28"/>
      <c r="AJ891" s="28"/>
      <c r="AK891" s="28"/>
      <c r="AL891" s="18"/>
      <c r="AM891" s="18"/>
      <c r="AN891" s="18"/>
      <c r="AO891" s="227"/>
      <c r="AP891" s="212"/>
      <c r="AQ891" s="212"/>
      <c r="AR891" s="212"/>
      <c r="AS891" s="84"/>
      <c r="AT891" s="84"/>
      <c r="AU891" s="85"/>
      <c r="AV891" s="94"/>
      <c r="AW891" s="94"/>
      <c r="AX891" s="94"/>
      <c r="AY891" s="94"/>
      <c r="AZ891" s="94"/>
      <c r="BA891" s="94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</row>
    <row r="892" ht="12.75" customHeight="1">
      <c r="A892" s="18"/>
      <c r="B892" s="18"/>
      <c r="C892" s="1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9"/>
      <c r="R892" s="28"/>
      <c r="S892" s="28"/>
      <c r="T892" s="28"/>
      <c r="U892" s="28"/>
      <c r="V892" s="70"/>
      <c r="W892" s="70"/>
      <c r="X892" s="149"/>
      <c r="Y892" s="28"/>
      <c r="Z892" s="28"/>
      <c r="AA892" s="77"/>
      <c r="AB892" s="77"/>
      <c r="AC892" s="28"/>
      <c r="AD892" s="74"/>
      <c r="AE892" s="36"/>
      <c r="AF892" s="28"/>
      <c r="AG892" s="28"/>
      <c r="AH892" s="28"/>
      <c r="AI892" s="28"/>
      <c r="AJ892" s="28"/>
      <c r="AK892" s="28"/>
      <c r="AL892" s="18"/>
      <c r="AM892" s="18"/>
      <c r="AN892" s="18"/>
      <c r="AO892" s="227"/>
      <c r="AP892" s="212"/>
      <c r="AQ892" s="212"/>
      <c r="AR892" s="212"/>
      <c r="AS892" s="84"/>
      <c r="AT892" s="84"/>
      <c r="AU892" s="85"/>
      <c r="AV892" s="94"/>
      <c r="AW892" s="94"/>
      <c r="AX892" s="94"/>
      <c r="AY892" s="94"/>
      <c r="AZ892" s="94"/>
      <c r="BA892" s="94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</row>
    <row r="893" ht="12.75" customHeight="1">
      <c r="A893" s="18"/>
      <c r="B893" s="18"/>
      <c r="C893" s="1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9"/>
      <c r="R893" s="28"/>
      <c r="S893" s="28"/>
      <c r="T893" s="28"/>
      <c r="U893" s="28"/>
      <c r="V893" s="70"/>
      <c r="W893" s="70"/>
      <c r="X893" s="149"/>
      <c r="Y893" s="28"/>
      <c r="Z893" s="28"/>
      <c r="AA893" s="77"/>
      <c r="AB893" s="77"/>
      <c r="AC893" s="28"/>
      <c r="AD893" s="74"/>
      <c r="AE893" s="36"/>
      <c r="AF893" s="28"/>
      <c r="AG893" s="28"/>
      <c r="AH893" s="28"/>
      <c r="AI893" s="28"/>
      <c r="AJ893" s="28"/>
      <c r="AK893" s="28"/>
      <c r="AL893" s="18"/>
      <c r="AM893" s="18"/>
      <c r="AN893" s="18"/>
      <c r="AO893" s="227"/>
      <c r="AP893" s="212"/>
      <c r="AQ893" s="212"/>
      <c r="AR893" s="212"/>
      <c r="AS893" s="84"/>
      <c r="AT893" s="84"/>
      <c r="AU893" s="85"/>
      <c r="AV893" s="94"/>
      <c r="AW893" s="94"/>
      <c r="AX893" s="94"/>
      <c r="AY893" s="94"/>
      <c r="AZ893" s="94"/>
      <c r="BA893" s="94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</row>
    <row r="894" ht="12.75" customHeight="1">
      <c r="A894" s="18"/>
      <c r="B894" s="18"/>
      <c r="C894" s="1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9"/>
      <c r="R894" s="28"/>
      <c r="S894" s="28"/>
      <c r="T894" s="28"/>
      <c r="U894" s="28"/>
      <c r="V894" s="70"/>
      <c r="W894" s="70"/>
      <c r="X894" s="149"/>
      <c r="Y894" s="28"/>
      <c r="Z894" s="28"/>
      <c r="AA894" s="77"/>
      <c r="AB894" s="77"/>
      <c r="AC894" s="28"/>
      <c r="AD894" s="74"/>
      <c r="AE894" s="36"/>
      <c r="AF894" s="28"/>
      <c r="AG894" s="28"/>
      <c r="AH894" s="28"/>
      <c r="AI894" s="28"/>
      <c r="AJ894" s="28"/>
      <c r="AK894" s="28"/>
      <c r="AL894" s="18"/>
      <c r="AM894" s="18"/>
      <c r="AN894" s="18"/>
      <c r="AO894" s="227"/>
      <c r="AP894" s="212"/>
      <c r="AQ894" s="212"/>
      <c r="AR894" s="212"/>
      <c r="AS894" s="84"/>
      <c r="AT894" s="84"/>
      <c r="AU894" s="85"/>
      <c r="AV894" s="94"/>
      <c r="AW894" s="94"/>
      <c r="AX894" s="94"/>
      <c r="AY894" s="94"/>
      <c r="AZ894" s="94"/>
      <c r="BA894" s="94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</row>
    <row r="895" ht="12.75" customHeight="1">
      <c r="A895" s="18"/>
      <c r="B895" s="18"/>
      <c r="C895" s="1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9"/>
      <c r="R895" s="28"/>
      <c r="S895" s="28"/>
      <c r="T895" s="28"/>
      <c r="U895" s="28"/>
      <c r="V895" s="70"/>
      <c r="W895" s="70"/>
      <c r="X895" s="149"/>
      <c r="Y895" s="28"/>
      <c r="Z895" s="28"/>
      <c r="AA895" s="77"/>
      <c r="AB895" s="77"/>
      <c r="AC895" s="28"/>
      <c r="AD895" s="74"/>
      <c r="AE895" s="36"/>
      <c r="AF895" s="28"/>
      <c r="AG895" s="28"/>
      <c r="AH895" s="28"/>
      <c r="AI895" s="28"/>
      <c r="AJ895" s="28"/>
      <c r="AK895" s="28"/>
      <c r="AL895" s="18"/>
      <c r="AM895" s="18"/>
      <c r="AN895" s="18"/>
      <c r="AO895" s="227"/>
      <c r="AP895" s="212"/>
      <c r="AQ895" s="212"/>
      <c r="AR895" s="212"/>
      <c r="AS895" s="84"/>
      <c r="AT895" s="84"/>
      <c r="AU895" s="85"/>
      <c r="AV895" s="94"/>
      <c r="AW895" s="94"/>
      <c r="AX895" s="94"/>
      <c r="AY895" s="94"/>
      <c r="AZ895" s="94"/>
      <c r="BA895" s="94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</row>
    <row r="896" ht="12.75" customHeight="1">
      <c r="A896" s="18"/>
      <c r="B896" s="18"/>
      <c r="C896" s="1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9"/>
      <c r="R896" s="28"/>
      <c r="S896" s="28"/>
      <c r="T896" s="28"/>
      <c r="U896" s="28"/>
      <c r="V896" s="70"/>
      <c r="W896" s="70"/>
      <c r="X896" s="149"/>
      <c r="Y896" s="28"/>
      <c r="Z896" s="28"/>
      <c r="AA896" s="77"/>
      <c r="AB896" s="77"/>
      <c r="AC896" s="28"/>
      <c r="AD896" s="74"/>
      <c r="AE896" s="36"/>
      <c r="AF896" s="28"/>
      <c r="AG896" s="28"/>
      <c r="AH896" s="28"/>
      <c r="AI896" s="28"/>
      <c r="AJ896" s="28"/>
      <c r="AK896" s="28"/>
      <c r="AL896" s="18"/>
      <c r="AM896" s="18"/>
      <c r="AN896" s="18"/>
      <c r="AO896" s="227"/>
      <c r="AP896" s="212"/>
      <c r="AQ896" s="212"/>
      <c r="AR896" s="212"/>
      <c r="AS896" s="84"/>
      <c r="AT896" s="84"/>
      <c r="AU896" s="85"/>
      <c r="AV896" s="94"/>
      <c r="AW896" s="94"/>
      <c r="AX896" s="94"/>
      <c r="AY896" s="94"/>
      <c r="AZ896" s="94"/>
      <c r="BA896" s="94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</row>
    <row r="897" ht="12.75" customHeight="1">
      <c r="A897" s="18"/>
      <c r="B897" s="18"/>
      <c r="C897" s="1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9"/>
      <c r="R897" s="28"/>
      <c r="S897" s="28"/>
      <c r="T897" s="28"/>
      <c r="U897" s="28"/>
      <c r="V897" s="70"/>
      <c r="W897" s="70"/>
      <c r="X897" s="149"/>
      <c r="Y897" s="28"/>
      <c r="Z897" s="28"/>
      <c r="AA897" s="77"/>
      <c r="AB897" s="77"/>
      <c r="AC897" s="28"/>
      <c r="AD897" s="74"/>
      <c r="AE897" s="36"/>
      <c r="AF897" s="28"/>
      <c r="AG897" s="28"/>
      <c r="AH897" s="28"/>
      <c r="AI897" s="28"/>
      <c r="AJ897" s="28"/>
      <c r="AK897" s="28"/>
      <c r="AL897" s="18"/>
      <c r="AM897" s="18"/>
      <c r="AN897" s="18"/>
      <c r="AO897" s="227"/>
      <c r="AP897" s="212"/>
      <c r="AQ897" s="212"/>
      <c r="AR897" s="212"/>
      <c r="AS897" s="84"/>
      <c r="AT897" s="84"/>
      <c r="AU897" s="85"/>
      <c r="AV897" s="94"/>
      <c r="AW897" s="94"/>
      <c r="AX897" s="94"/>
      <c r="AY897" s="94"/>
      <c r="AZ897" s="94"/>
      <c r="BA897" s="94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</row>
    <row r="898" ht="12.75" customHeight="1">
      <c r="A898" s="18"/>
      <c r="B898" s="18"/>
      <c r="C898" s="1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9"/>
      <c r="R898" s="28"/>
      <c r="S898" s="28"/>
      <c r="T898" s="28"/>
      <c r="U898" s="28"/>
      <c r="V898" s="70"/>
      <c r="W898" s="70"/>
      <c r="X898" s="149"/>
      <c r="Y898" s="28"/>
      <c r="Z898" s="28"/>
      <c r="AA898" s="77"/>
      <c r="AB898" s="77"/>
      <c r="AC898" s="28"/>
      <c r="AD898" s="74"/>
      <c r="AE898" s="36"/>
      <c r="AF898" s="28"/>
      <c r="AG898" s="28"/>
      <c r="AH898" s="28"/>
      <c r="AI898" s="28"/>
      <c r="AJ898" s="28"/>
      <c r="AK898" s="28"/>
      <c r="AL898" s="18"/>
      <c r="AM898" s="18"/>
      <c r="AN898" s="18"/>
      <c r="AO898" s="227"/>
      <c r="AP898" s="212"/>
      <c r="AQ898" s="212"/>
      <c r="AR898" s="212"/>
      <c r="AS898" s="84"/>
      <c r="AT898" s="84"/>
      <c r="AU898" s="85"/>
      <c r="AV898" s="94"/>
      <c r="AW898" s="94"/>
      <c r="AX898" s="94"/>
      <c r="AY898" s="94"/>
      <c r="AZ898" s="94"/>
      <c r="BA898" s="94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</row>
    <row r="899" ht="12.75" customHeight="1">
      <c r="A899" s="18"/>
      <c r="B899" s="18"/>
      <c r="C899" s="1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9"/>
      <c r="R899" s="28"/>
      <c r="S899" s="28"/>
      <c r="T899" s="28"/>
      <c r="U899" s="28"/>
      <c r="V899" s="70"/>
      <c r="W899" s="70"/>
      <c r="X899" s="149"/>
      <c r="Y899" s="28"/>
      <c r="Z899" s="28"/>
      <c r="AA899" s="77"/>
      <c r="AB899" s="77"/>
      <c r="AC899" s="28"/>
      <c r="AD899" s="74"/>
      <c r="AE899" s="36"/>
      <c r="AF899" s="28"/>
      <c r="AG899" s="28"/>
      <c r="AH899" s="28"/>
      <c r="AI899" s="28"/>
      <c r="AJ899" s="28"/>
      <c r="AK899" s="28"/>
      <c r="AL899" s="18"/>
      <c r="AM899" s="18"/>
      <c r="AN899" s="18"/>
      <c r="AO899" s="227"/>
      <c r="AP899" s="212"/>
      <c r="AQ899" s="212"/>
      <c r="AR899" s="212"/>
      <c r="AS899" s="84"/>
      <c r="AT899" s="84"/>
      <c r="AU899" s="85"/>
      <c r="AV899" s="94"/>
      <c r="AW899" s="94"/>
      <c r="AX899" s="94"/>
      <c r="AY899" s="94"/>
      <c r="AZ899" s="94"/>
      <c r="BA899" s="94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</row>
    <row r="900" ht="12.75" customHeight="1">
      <c r="A900" s="18"/>
      <c r="B900" s="18"/>
      <c r="C900" s="1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9"/>
      <c r="R900" s="28"/>
      <c r="S900" s="28"/>
      <c r="T900" s="28"/>
      <c r="U900" s="28"/>
      <c r="V900" s="70"/>
      <c r="W900" s="70"/>
      <c r="X900" s="149"/>
      <c r="Y900" s="28"/>
      <c r="Z900" s="28"/>
      <c r="AA900" s="77"/>
      <c r="AB900" s="77"/>
      <c r="AC900" s="28"/>
      <c r="AD900" s="74"/>
      <c r="AE900" s="36"/>
      <c r="AF900" s="28"/>
      <c r="AG900" s="28"/>
      <c r="AH900" s="28"/>
      <c r="AI900" s="28"/>
      <c r="AJ900" s="28"/>
      <c r="AK900" s="28"/>
      <c r="AL900" s="18"/>
      <c r="AM900" s="18"/>
      <c r="AN900" s="18"/>
      <c r="AO900" s="227"/>
      <c r="AP900" s="212"/>
      <c r="AQ900" s="212"/>
      <c r="AR900" s="212"/>
      <c r="AS900" s="84"/>
      <c r="AT900" s="84"/>
      <c r="AU900" s="85"/>
      <c r="AV900" s="94"/>
      <c r="AW900" s="94"/>
      <c r="AX900" s="94"/>
      <c r="AY900" s="94"/>
      <c r="AZ900" s="94"/>
      <c r="BA900" s="94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</row>
    <row r="901" ht="12.75" customHeight="1">
      <c r="A901" s="18"/>
      <c r="B901" s="18"/>
      <c r="C901" s="1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9"/>
      <c r="R901" s="28"/>
      <c r="S901" s="28"/>
      <c r="T901" s="28"/>
      <c r="U901" s="28"/>
      <c r="V901" s="70"/>
      <c r="W901" s="70"/>
      <c r="X901" s="149"/>
      <c r="Y901" s="28"/>
      <c r="Z901" s="28"/>
      <c r="AA901" s="77"/>
      <c r="AB901" s="77"/>
      <c r="AC901" s="28"/>
      <c r="AD901" s="74"/>
      <c r="AE901" s="36"/>
      <c r="AF901" s="28"/>
      <c r="AG901" s="28"/>
      <c r="AH901" s="28"/>
      <c r="AI901" s="28"/>
      <c r="AJ901" s="28"/>
      <c r="AK901" s="28"/>
      <c r="AL901" s="18"/>
      <c r="AM901" s="18"/>
      <c r="AN901" s="18"/>
      <c r="AO901" s="227"/>
      <c r="AP901" s="212"/>
      <c r="AQ901" s="212"/>
      <c r="AR901" s="212"/>
      <c r="AS901" s="84"/>
      <c r="AT901" s="84"/>
      <c r="AU901" s="85"/>
      <c r="AV901" s="94"/>
      <c r="AW901" s="94"/>
      <c r="AX901" s="94"/>
      <c r="AY901" s="94"/>
      <c r="AZ901" s="94"/>
      <c r="BA901" s="94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</row>
  </sheetData>
  <mergeCells count="8">
    <mergeCell ref="B56:F56"/>
    <mergeCell ref="I56:M56"/>
    <mergeCell ref="B3:F3"/>
    <mergeCell ref="B17:F17"/>
    <mergeCell ref="B18:F18"/>
    <mergeCell ref="B31:F31"/>
    <mergeCell ref="B32:F32"/>
    <mergeCell ref="M50:M51"/>
  </mergeCells>
  <drawing r:id="rId1"/>
</worksheet>
</file>