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7320" tabRatio="433"/>
  </bookViews>
  <sheets>
    <sheet name="Cathy's copy FY17" sheetId="6" r:id="rId1"/>
    <sheet name="15-16" sheetId="5" r:id="rId2"/>
    <sheet name="FY 17 0% Healt Ins 4.5.16 1" sheetId="9" r:id="rId3"/>
    <sheet name="Comparison" sheetId="7" r:id="rId4"/>
  </sheets>
  <definedNames>
    <definedName name="_xlnm.Print_Area" localSheetId="1">'15-16'!$B$96:$O$150</definedName>
    <definedName name="_xlnm.Print_Area" localSheetId="0">'Cathy''s copy FY17'!$B$96:$O$150</definedName>
  </definedNames>
  <calcPr calcId="125725" concurrentCalc="0"/>
</workbook>
</file>

<file path=xl/calcChain.xml><?xml version="1.0" encoding="utf-8"?>
<calcChain xmlns="http://schemas.openxmlformats.org/spreadsheetml/2006/main">
  <c r="BB10" i="6"/>
  <c r="E220"/>
  <c r="CQ10" i="9"/>
  <c r="CR10"/>
  <c r="EO5"/>
  <c r="D242"/>
  <c r="BD10"/>
  <c r="BG10"/>
  <c r="AU10"/>
  <c r="BA10"/>
  <c r="BJ10"/>
  <c r="BM10"/>
  <c r="BP10"/>
  <c r="BS10"/>
  <c r="BV10"/>
  <c r="E165"/>
  <c r="E220"/>
  <c r="AY10"/>
  <c r="BB10"/>
  <c r="BY10"/>
  <c r="BZ10"/>
  <c r="CC10"/>
  <c r="CF10"/>
  <c r="EO10"/>
  <c r="CQ11"/>
  <c r="CR11"/>
  <c r="EO11"/>
  <c r="CQ12"/>
  <c r="CR12"/>
  <c r="EO12"/>
  <c r="CQ13"/>
  <c r="CR13"/>
  <c r="EO13"/>
  <c r="CQ14"/>
  <c r="CR14"/>
  <c r="EO14"/>
  <c r="CQ15"/>
  <c r="CR15"/>
  <c r="EO15"/>
  <c r="CQ16"/>
  <c r="CR16"/>
  <c r="EO16"/>
  <c r="CQ17"/>
  <c r="CR17"/>
  <c r="EO17"/>
  <c r="CQ18"/>
  <c r="CR18"/>
  <c r="EO18"/>
  <c r="CQ19"/>
  <c r="CR19"/>
  <c r="EO19"/>
  <c r="CQ20"/>
  <c r="CR20"/>
  <c r="EO20"/>
  <c r="CQ21"/>
  <c r="CR21"/>
  <c r="EO21"/>
  <c r="CQ22"/>
  <c r="CR22"/>
  <c r="EO22"/>
  <c r="CQ23"/>
  <c r="CR23"/>
  <c r="EO23"/>
  <c r="CQ24"/>
  <c r="CR24"/>
  <c r="EO24"/>
  <c r="CQ25"/>
  <c r="CR25"/>
  <c r="EO25"/>
  <c r="CQ26"/>
  <c r="CR26"/>
  <c r="EO26"/>
  <c r="CQ27"/>
  <c r="CR27"/>
  <c r="EO27"/>
  <c r="CQ28"/>
  <c r="CR28"/>
  <c r="EO28"/>
  <c r="CQ29"/>
  <c r="CR29"/>
  <c r="EO29"/>
  <c r="CQ30"/>
  <c r="CR30"/>
  <c r="EO30"/>
  <c r="CQ31"/>
  <c r="CR31"/>
  <c r="EO31"/>
  <c r="CQ32"/>
  <c r="CR32"/>
  <c r="EO32"/>
  <c r="CQ33"/>
  <c r="CR33"/>
  <c r="EO33"/>
  <c r="CQ34"/>
  <c r="CR34"/>
  <c r="EO34"/>
  <c r="CQ35"/>
  <c r="CR35"/>
  <c r="EO35"/>
  <c r="CQ36"/>
  <c r="CR36"/>
  <c r="EO36"/>
  <c r="CQ37"/>
  <c r="CR37"/>
  <c r="EO37"/>
  <c r="CQ38"/>
  <c r="CR38"/>
  <c r="EO38"/>
  <c r="CQ39"/>
  <c r="CR39"/>
  <c r="EO39"/>
  <c r="CQ40"/>
  <c r="CR40"/>
  <c r="EO40"/>
  <c r="CQ41"/>
  <c r="CR41"/>
  <c r="EO41"/>
  <c r="CQ42"/>
  <c r="CR42"/>
  <c r="EO42"/>
  <c r="CQ43"/>
  <c r="CR43"/>
  <c r="EO43"/>
  <c r="EO9"/>
  <c r="C147"/>
  <c r="I257"/>
  <c r="CS10"/>
  <c r="CS11"/>
  <c r="CS12"/>
  <c r="CS13"/>
  <c r="CS14"/>
  <c r="CS15"/>
  <c r="CS16"/>
  <c r="CS17"/>
  <c r="CS18"/>
  <c r="CS19"/>
  <c r="CS20"/>
  <c r="CS21"/>
  <c r="CS22"/>
  <c r="CS23"/>
  <c r="CS24"/>
  <c r="CS26"/>
  <c r="CS27"/>
  <c r="CS28"/>
  <c r="CS29"/>
  <c r="CS30"/>
  <c r="CS31"/>
  <c r="CS32"/>
  <c r="CS33"/>
  <c r="CS34"/>
  <c r="CS35"/>
  <c r="CS36"/>
  <c r="CS37"/>
  <c r="CS38"/>
  <c r="CS39"/>
  <c r="CS40"/>
  <c r="CS41"/>
  <c r="CS42"/>
  <c r="CS43"/>
  <c r="CS9"/>
  <c r="C125"/>
  <c r="C257"/>
  <c r="E257"/>
  <c r="J257"/>
  <c r="K257"/>
  <c r="L257"/>
  <c r="N257"/>
  <c r="EP5"/>
  <c r="EP10"/>
  <c r="D237"/>
  <c r="BD11"/>
  <c r="BG11"/>
  <c r="BJ11"/>
  <c r="AU11"/>
  <c r="AF11"/>
  <c r="AI11"/>
  <c r="BA11"/>
  <c r="BM11"/>
  <c r="BP11"/>
  <c r="BS11"/>
  <c r="E181"/>
  <c r="AY11"/>
  <c r="BB11"/>
  <c r="BY11"/>
  <c r="BZ11"/>
  <c r="CC11"/>
  <c r="CF11"/>
  <c r="EP11"/>
  <c r="EP12"/>
  <c r="EP13"/>
  <c r="D59"/>
  <c r="D238"/>
  <c r="BD14"/>
  <c r="BG14"/>
  <c r="BJ14"/>
  <c r="AU14"/>
  <c r="AF14"/>
  <c r="AI14"/>
  <c r="BA14"/>
  <c r="BM14"/>
  <c r="BP14"/>
  <c r="BS14"/>
  <c r="E173"/>
  <c r="AY14"/>
  <c r="BB14"/>
  <c r="BY14"/>
  <c r="BZ14"/>
  <c r="CC14"/>
  <c r="CF14"/>
  <c r="EP14"/>
  <c r="D71"/>
  <c r="D240"/>
  <c r="BD15"/>
  <c r="BG15"/>
  <c r="BJ15"/>
  <c r="AU15"/>
  <c r="AF15"/>
  <c r="AI15"/>
  <c r="BA15"/>
  <c r="BM15"/>
  <c r="BP15"/>
  <c r="BS15"/>
  <c r="E190"/>
  <c r="AY15"/>
  <c r="BB15"/>
  <c r="BY15"/>
  <c r="BZ15"/>
  <c r="CC15"/>
  <c r="CF15"/>
  <c r="EP15"/>
  <c r="BD16"/>
  <c r="BG16"/>
  <c r="BJ16"/>
  <c r="AU16"/>
  <c r="AF16"/>
  <c r="AI16"/>
  <c r="BA16"/>
  <c r="BM16"/>
  <c r="BP16"/>
  <c r="BS16"/>
  <c r="E178"/>
  <c r="AY16"/>
  <c r="BB16"/>
  <c r="BY16"/>
  <c r="BZ16"/>
  <c r="CC16"/>
  <c r="CF16"/>
  <c r="EP16"/>
  <c r="BD17"/>
  <c r="BG17"/>
  <c r="BJ17"/>
  <c r="AU17"/>
  <c r="AF17"/>
  <c r="AI17"/>
  <c r="BA17"/>
  <c r="BM17"/>
  <c r="BP17"/>
  <c r="BS17"/>
  <c r="AY17"/>
  <c r="BB17"/>
  <c r="BY17"/>
  <c r="BZ17"/>
  <c r="CC17"/>
  <c r="CF17"/>
  <c r="EP17"/>
  <c r="EP18"/>
  <c r="EP19"/>
  <c r="BD20"/>
  <c r="BG20"/>
  <c r="BJ20"/>
  <c r="AU20"/>
  <c r="AF20"/>
  <c r="AI20"/>
  <c r="BA20"/>
  <c r="BM20"/>
  <c r="BP20"/>
  <c r="BS20"/>
  <c r="E213"/>
  <c r="AY20"/>
  <c r="BB20"/>
  <c r="BY20"/>
  <c r="BZ20"/>
  <c r="CC20"/>
  <c r="CF20"/>
  <c r="EP20"/>
  <c r="BD21"/>
  <c r="BG21"/>
  <c r="BJ21"/>
  <c r="AU21"/>
  <c r="AF21"/>
  <c r="AI21"/>
  <c r="BA21"/>
  <c r="BM21"/>
  <c r="BP21"/>
  <c r="BS21"/>
  <c r="E184"/>
  <c r="AY21"/>
  <c r="BB21"/>
  <c r="BY21"/>
  <c r="BZ21"/>
  <c r="CC21"/>
  <c r="CF21"/>
  <c r="EP21"/>
  <c r="EP22"/>
  <c r="BD23"/>
  <c r="BG23"/>
  <c r="BJ23"/>
  <c r="AU23"/>
  <c r="AF23"/>
  <c r="AI23"/>
  <c r="BA23"/>
  <c r="BM23"/>
  <c r="BP23"/>
  <c r="BS23"/>
  <c r="E175"/>
  <c r="AY23"/>
  <c r="BB23"/>
  <c r="BY23"/>
  <c r="BZ23"/>
  <c r="CC23"/>
  <c r="CF23"/>
  <c r="EP23"/>
  <c r="EP24"/>
  <c r="EP25"/>
  <c r="EP26"/>
  <c r="EP27"/>
  <c r="EP28"/>
  <c r="EP29"/>
  <c r="EP30"/>
  <c r="EP31"/>
  <c r="EP32"/>
  <c r="EP33"/>
  <c r="EP34"/>
  <c r="EP35"/>
  <c r="EP36"/>
  <c r="EP37"/>
  <c r="EP38"/>
  <c r="EP39"/>
  <c r="EP40"/>
  <c r="EP41"/>
  <c r="EP42"/>
  <c r="EP43"/>
  <c r="EP9"/>
  <c r="C148"/>
  <c r="I258"/>
  <c r="CT10"/>
  <c r="CT11"/>
  <c r="CT12"/>
  <c r="CT13"/>
  <c r="CT14"/>
  <c r="CT15"/>
  <c r="CT16"/>
  <c r="CT17"/>
  <c r="CT18"/>
  <c r="CT19"/>
  <c r="CT20"/>
  <c r="CT21"/>
  <c r="CT22"/>
  <c r="CT23"/>
  <c r="CT24"/>
  <c r="CT26"/>
  <c r="CT27"/>
  <c r="CT28"/>
  <c r="CT29"/>
  <c r="CT30"/>
  <c r="CT31"/>
  <c r="CT32"/>
  <c r="CT33"/>
  <c r="CT34"/>
  <c r="CT35"/>
  <c r="CT36"/>
  <c r="CT37"/>
  <c r="CT38"/>
  <c r="CT39"/>
  <c r="CT40"/>
  <c r="CT41"/>
  <c r="CT42"/>
  <c r="CT43"/>
  <c r="CT9"/>
  <c r="C126"/>
  <c r="C258"/>
  <c r="E258"/>
  <c r="J258"/>
  <c r="K258"/>
  <c r="L258"/>
  <c r="N258"/>
  <c r="EQ5"/>
  <c r="EQ10"/>
  <c r="EQ11"/>
  <c r="BD12"/>
  <c r="BG12"/>
  <c r="BJ12"/>
  <c r="AU12"/>
  <c r="AF12"/>
  <c r="AI12"/>
  <c r="BA12"/>
  <c r="BM12"/>
  <c r="BP12"/>
  <c r="BS12"/>
  <c r="E172"/>
  <c r="AY12"/>
  <c r="BB12"/>
  <c r="BY12"/>
  <c r="BZ12"/>
  <c r="CC12"/>
  <c r="CF12"/>
  <c r="EQ12"/>
  <c r="D75"/>
  <c r="D77"/>
  <c r="D241"/>
  <c r="BD13"/>
  <c r="BG13"/>
  <c r="BJ13"/>
  <c r="AU13"/>
  <c r="AF13"/>
  <c r="AI13"/>
  <c r="BA13"/>
  <c r="BM13"/>
  <c r="BP13"/>
  <c r="BS13"/>
  <c r="E210"/>
  <c r="AY13"/>
  <c r="BB13"/>
  <c r="BY13"/>
  <c r="BZ13"/>
  <c r="CC13"/>
  <c r="CF13"/>
  <c r="EQ13"/>
  <c r="EQ14"/>
  <c r="EQ15"/>
  <c r="EQ16"/>
  <c r="EQ17"/>
  <c r="BD18"/>
  <c r="BG18"/>
  <c r="BJ18"/>
  <c r="AU18"/>
  <c r="AF18"/>
  <c r="AI18"/>
  <c r="BA18"/>
  <c r="BM18"/>
  <c r="BP18"/>
  <c r="BS18"/>
  <c r="E179"/>
  <c r="AY18"/>
  <c r="BB18"/>
  <c r="BY18"/>
  <c r="BZ18"/>
  <c r="CC18"/>
  <c r="CF18"/>
  <c r="EQ18"/>
  <c r="BD19"/>
  <c r="BG19"/>
  <c r="BJ19"/>
  <c r="AU19"/>
  <c r="AF19"/>
  <c r="AI19"/>
  <c r="BA19"/>
  <c r="BM19"/>
  <c r="BP19"/>
  <c r="BS19"/>
  <c r="E171"/>
  <c r="AY19"/>
  <c r="BB19"/>
  <c r="BY19"/>
  <c r="BZ19"/>
  <c r="CC19"/>
  <c r="CF19"/>
  <c r="EQ19"/>
  <c r="EQ20"/>
  <c r="EQ21"/>
  <c r="BD22"/>
  <c r="BG22"/>
  <c r="BJ22"/>
  <c r="AU22"/>
  <c r="AF22"/>
  <c r="AI22"/>
  <c r="BA22"/>
  <c r="BM22"/>
  <c r="BP22"/>
  <c r="BS22"/>
  <c r="AY22"/>
  <c r="BB22"/>
  <c r="BY22"/>
  <c r="BZ22"/>
  <c r="CC22"/>
  <c r="CF22"/>
  <c r="EQ22"/>
  <c r="EQ23"/>
  <c r="EQ24"/>
  <c r="EQ25"/>
  <c r="EQ26"/>
  <c r="EQ27"/>
  <c r="EQ28"/>
  <c r="EQ29"/>
  <c r="EQ30"/>
  <c r="EQ31"/>
  <c r="EQ32"/>
  <c r="EQ33"/>
  <c r="EQ34"/>
  <c r="EQ35"/>
  <c r="EQ36"/>
  <c r="EQ37"/>
  <c r="EQ38"/>
  <c r="EQ39"/>
  <c r="EQ40"/>
  <c r="EQ41"/>
  <c r="EQ42"/>
  <c r="EQ43"/>
  <c r="EQ9"/>
  <c r="C149"/>
  <c r="I259"/>
  <c r="CU10"/>
  <c r="CU11"/>
  <c r="CU12"/>
  <c r="CU13"/>
  <c r="CU14"/>
  <c r="CU15"/>
  <c r="CU16"/>
  <c r="CU17"/>
  <c r="CU18"/>
  <c r="CU19"/>
  <c r="CU20"/>
  <c r="CU21"/>
  <c r="CU22"/>
  <c r="CU23"/>
  <c r="CU24"/>
  <c r="CU26"/>
  <c r="CU27"/>
  <c r="CU28"/>
  <c r="CU29"/>
  <c r="CU30"/>
  <c r="CU31"/>
  <c r="CU32"/>
  <c r="CU33"/>
  <c r="CU34"/>
  <c r="CU35"/>
  <c r="CU36"/>
  <c r="CU37"/>
  <c r="CU38"/>
  <c r="CU39"/>
  <c r="CU40"/>
  <c r="CU41"/>
  <c r="CU42"/>
  <c r="CU43"/>
  <c r="CU9"/>
  <c r="C127"/>
  <c r="C259"/>
  <c r="E259"/>
  <c r="J259"/>
  <c r="K259"/>
  <c r="L259"/>
  <c r="N259"/>
  <c r="N260"/>
  <c r="M260"/>
  <c r="L260"/>
  <c r="K260"/>
  <c r="J260"/>
  <c r="I260"/>
  <c r="E260"/>
  <c r="D260"/>
  <c r="C260"/>
  <c r="B149"/>
  <c r="H259"/>
  <c r="B127"/>
  <c r="B259"/>
  <c r="B148"/>
  <c r="H258"/>
  <c r="B126"/>
  <c r="B258"/>
  <c r="B147"/>
  <c r="H257"/>
  <c r="B125"/>
  <c r="B257"/>
  <c r="C99"/>
  <c r="I255"/>
  <c r="C121"/>
  <c r="C255"/>
  <c r="F242"/>
  <c r="E242"/>
  <c r="F75"/>
  <c r="F77"/>
  <c r="F241"/>
  <c r="E75"/>
  <c r="E77"/>
  <c r="E241"/>
  <c r="F68"/>
  <c r="E68"/>
  <c r="E69"/>
  <c r="F69"/>
  <c r="F71"/>
  <c r="F240"/>
  <c r="E71"/>
  <c r="E240"/>
  <c r="F63"/>
  <c r="F65"/>
  <c r="F239"/>
  <c r="E63"/>
  <c r="E65"/>
  <c r="E239"/>
  <c r="D239"/>
  <c r="E57"/>
  <c r="F57"/>
  <c r="F59"/>
  <c r="F238"/>
  <c r="E59"/>
  <c r="E238"/>
  <c r="F237"/>
  <c r="E237"/>
  <c r="F236"/>
  <c r="E236"/>
  <c r="D236"/>
  <c r="F165"/>
  <c r="F220"/>
  <c r="E217"/>
  <c r="F217"/>
  <c r="E216"/>
  <c r="F216"/>
  <c r="E215"/>
  <c r="F215"/>
  <c r="E214"/>
  <c r="F214"/>
  <c r="F213"/>
  <c r="E212"/>
  <c r="F212"/>
  <c r="E211"/>
  <c r="F211"/>
  <c r="F210"/>
  <c r="E209"/>
  <c r="F209"/>
  <c r="E208"/>
  <c r="F208"/>
  <c r="E207"/>
  <c r="F207"/>
  <c r="E206"/>
  <c r="F206"/>
  <c r="E205"/>
  <c r="F205"/>
  <c r="E204"/>
  <c r="F204"/>
  <c r="E203"/>
  <c r="F203"/>
  <c r="E202"/>
  <c r="F202"/>
  <c r="E201"/>
  <c r="F201"/>
  <c r="E200"/>
  <c r="F200"/>
  <c r="E199"/>
  <c r="F199"/>
  <c r="E198"/>
  <c r="F198"/>
  <c r="E197"/>
  <c r="F197"/>
  <c r="E196"/>
  <c r="F196"/>
  <c r="F190"/>
  <c r="E189"/>
  <c r="F189"/>
  <c r="E188"/>
  <c r="F188"/>
  <c r="E187"/>
  <c r="F187"/>
  <c r="E186"/>
  <c r="F186"/>
  <c r="E185"/>
  <c r="F185"/>
  <c r="F184"/>
  <c r="E183"/>
  <c r="F183"/>
  <c r="E182"/>
  <c r="F182"/>
  <c r="F181"/>
  <c r="E180"/>
  <c r="F180"/>
  <c r="F179"/>
  <c r="F178"/>
  <c r="E177"/>
  <c r="F177"/>
  <c r="E176"/>
  <c r="F176"/>
  <c r="F175"/>
  <c r="E174"/>
  <c r="F174"/>
  <c r="F173"/>
  <c r="F172"/>
  <c r="F171"/>
  <c r="E170"/>
  <c r="F170"/>
  <c r="E169"/>
  <c r="F169"/>
  <c r="F164"/>
  <c r="E164"/>
  <c r="D164"/>
  <c r="C150"/>
  <c r="FE5"/>
  <c r="FU5"/>
  <c r="BF10"/>
  <c r="BI10"/>
  <c r="E43"/>
  <c r="F43"/>
  <c r="AZ10"/>
  <c r="BC10"/>
  <c r="BL10"/>
  <c r="BO10"/>
  <c r="BR10"/>
  <c r="BU10"/>
  <c r="BX10"/>
  <c r="CB10"/>
  <c r="E49"/>
  <c r="F49"/>
  <c r="CE10"/>
  <c r="CH10"/>
  <c r="FU11"/>
  <c r="FU12"/>
  <c r="FU13"/>
  <c r="FU14"/>
  <c r="FU15"/>
  <c r="FU16"/>
  <c r="FU17"/>
  <c r="FU9"/>
  <c r="E147"/>
  <c r="E150"/>
  <c r="N150"/>
  <c r="O150"/>
  <c r="BE10"/>
  <c r="BH10"/>
  <c r="BK10"/>
  <c r="BN10"/>
  <c r="BQ10"/>
  <c r="BT10"/>
  <c r="BW10"/>
  <c r="CA10"/>
  <c r="CD10"/>
  <c r="CG10"/>
  <c r="FE10"/>
  <c r="FE11"/>
  <c r="FE12"/>
  <c r="FE13"/>
  <c r="FE14"/>
  <c r="FE15"/>
  <c r="FE16"/>
  <c r="FE17"/>
  <c r="FE18"/>
  <c r="FE19"/>
  <c r="FE20"/>
  <c r="FE21"/>
  <c r="FE22"/>
  <c r="FE23"/>
  <c r="FE24"/>
  <c r="FE25"/>
  <c r="FE26"/>
  <c r="FE27"/>
  <c r="FE28"/>
  <c r="FE29"/>
  <c r="FE30"/>
  <c r="FE31"/>
  <c r="FE32"/>
  <c r="FE33"/>
  <c r="FE34"/>
  <c r="FE35"/>
  <c r="FE36"/>
  <c r="FE37"/>
  <c r="FE38"/>
  <c r="FE39"/>
  <c r="FE40"/>
  <c r="FE41"/>
  <c r="FE42"/>
  <c r="FE43"/>
  <c r="FE9"/>
  <c r="D147"/>
  <c r="FF5"/>
  <c r="FF10"/>
  <c r="BE11"/>
  <c r="BH11"/>
  <c r="BK11"/>
  <c r="BN11"/>
  <c r="BQ11"/>
  <c r="BT11"/>
  <c r="CA11"/>
  <c r="CD11"/>
  <c r="CG11"/>
  <c r="FF11"/>
  <c r="FF12"/>
  <c r="FF13"/>
  <c r="BE14"/>
  <c r="BH14"/>
  <c r="BK14"/>
  <c r="BN14"/>
  <c r="BQ14"/>
  <c r="BT14"/>
  <c r="CA14"/>
  <c r="CD14"/>
  <c r="CG14"/>
  <c r="FF14"/>
  <c r="BE15"/>
  <c r="BH15"/>
  <c r="BK15"/>
  <c r="BN15"/>
  <c r="BQ15"/>
  <c r="BT15"/>
  <c r="CA15"/>
  <c r="CD15"/>
  <c r="CG15"/>
  <c r="FF15"/>
  <c r="BE16"/>
  <c r="BH16"/>
  <c r="BK16"/>
  <c r="BN16"/>
  <c r="BQ16"/>
  <c r="BT16"/>
  <c r="CA16"/>
  <c r="CD16"/>
  <c r="CG16"/>
  <c r="FF16"/>
  <c r="BE17"/>
  <c r="BH17"/>
  <c r="BK17"/>
  <c r="BN17"/>
  <c r="BQ17"/>
  <c r="BT17"/>
  <c r="CA17"/>
  <c r="CD17"/>
  <c r="CG17"/>
  <c r="FF17"/>
  <c r="FF18"/>
  <c r="FF19"/>
  <c r="BE20"/>
  <c r="BH20"/>
  <c r="BK20"/>
  <c r="BN20"/>
  <c r="BQ20"/>
  <c r="BT20"/>
  <c r="CA20"/>
  <c r="CD20"/>
  <c r="CG20"/>
  <c r="FF20"/>
  <c r="BE21"/>
  <c r="BH21"/>
  <c r="BK21"/>
  <c r="BN21"/>
  <c r="BQ21"/>
  <c r="BT21"/>
  <c r="CA21"/>
  <c r="CD21"/>
  <c r="CG21"/>
  <c r="FF21"/>
  <c r="FF22"/>
  <c r="BE23"/>
  <c r="BH23"/>
  <c r="BK23"/>
  <c r="BN23"/>
  <c r="BQ23"/>
  <c r="BT23"/>
  <c r="CA23"/>
  <c r="CD23"/>
  <c r="CG23"/>
  <c r="FF23"/>
  <c r="FF24"/>
  <c r="FF25"/>
  <c r="FF26"/>
  <c r="FF27"/>
  <c r="FF28"/>
  <c r="FF29"/>
  <c r="FF30"/>
  <c r="FF31"/>
  <c r="FF32"/>
  <c r="FF33"/>
  <c r="FF34"/>
  <c r="FF35"/>
  <c r="FF36"/>
  <c r="FF37"/>
  <c r="FF38"/>
  <c r="FF39"/>
  <c r="FF40"/>
  <c r="FF41"/>
  <c r="FF42"/>
  <c r="FF43"/>
  <c r="FF9"/>
  <c r="D148"/>
  <c r="FG5"/>
  <c r="FG10"/>
  <c r="FG11"/>
  <c r="BE12"/>
  <c r="BH12"/>
  <c r="BK12"/>
  <c r="BN12"/>
  <c r="BQ12"/>
  <c r="BT12"/>
  <c r="CA12"/>
  <c r="CD12"/>
  <c r="CG12"/>
  <c r="FG12"/>
  <c r="BE13"/>
  <c r="BH13"/>
  <c r="BK13"/>
  <c r="BN13"/>
  <c r="BQ13"/>
  <c r="BT13"/>
  <c r="CA13"/>
  <c r="CD13"/>
  <c r="CG13"/>
  <c r="FG13"/>
  <c r="FG14"/>
  <c r="FG15"/>
  <c r="FG16"/>
  <c r="FG17"/>
  <c r="BE18"/>
  <c r="BH18"/>
  <c r="BK18"/>
  <c r="BN18"/>
  <c r="BQ18"/>
  <c r="BT18"/>
  <c r="CA18"/>
  <c r="CD18"/>
  <c r="CG18"/>
  <c r="FG18"/>
  <c r="BE19"/>
  <c r="BH19"/>
  <c r="BK19"/>
  <c r="BN19"/>
  <c r="BQ19"/>
  <c r="BT19"/>
  <c r="CA19"/>
  <c r="CD19"/>
  <c r="CG19"/>
  <c r="FG19"/>
  <c r="FG20"/>
  <c r="FG21"/>
  <c r="BE22"/>
  <c r="BH22"/>
  <c r="BK22"/>
  <c r="BN22"/>
  <c r="BQ22"/>
  <c r="BT22"/>
  <c r="CA22"/>
  <c r="CD22"/>
  <c r="CG22"/>
  <c r="FG22"/>
  <c r="FG23"/>
  <c r="FG24"/>
  <c r="FG25"/>
  <c r="FG26"/>
  <c r="FG27"/>
  <c r="FG28"/>
  <c r="FG29"/>
  <c r="FG30"/>
  <c r="FG31"/>
  <c r="FG32"/>
  <c r="FG33"/>
  <c r="FG34"/>
  <c r="FG35"/>
  <c r="FG36"/>
  <c r="FG37"/>
  <c r="FG38"/>
  <c r="FG39"/>
  <c r="FG40"/>
  <c r="FG41"/>
  <c r="FG42"/>
  <c r="FG43"/>
  <c r="FG9"/>
  <c r="D149"/>
  <c r="D150"/>
  <c r="K150"/>
  <c r="L150"/>
  <c r="H150"/>
  <c r="I150"/>
  <c r="FW5"/>
  <c r="FW11"/>
  <c r="FW12"/>
  <c r="BF12"/>
  <c r="BI12"/>
  <c r="BL12"/>
  <c r="AZ12"/>
  <c r="BC12"/>
  <c r="BO12"/>
  <c r="BR12"/>
  <c r="BU12"/>
  <c r="CB12"/>
  <c r="FW13"/>
  <c r="BF13"/>
  <c r="BI13"/>
  <c r="BL13"/>
  <c r="AZ13"/>
  <c r="BC13"/>
  <c r="BO13"/>
  <c r="BR13"/>
  <c r="BU13"/>
  <c r="CB13"/>
  <c r="FW14"/>
  <c r="FW15"/>
  <c r="FW16"/>
  <c r="FW17"/>
  <c r="FW9"/>
  <c r="E149"/>
  <c r="FV5"/>
  <c r="FV11"/>
  <c r="BF11"/>
  <c r="BI11"/>
  <c r="BL11"/>
  <c r="AZ11"/>
  <c r="BC11"/>
  <c r="BO11"/>
  <c r="BR11"/>
  <c r="BU11"/>
  <c r="CB11"/>
  <c r="CE11"/>
  <c r="CH11"/>
  <c r="FV12"/>
  <c r="FV13"/>
  <c r="FV14"/>
  <c r="BF14"/>
  <c r="BI14"/>
  <c r="BL14"/>
  <c r="AZ14"/>
  <c r="BC14"/>
  <c r="BO14"/>
  <c r="BR14"/>
  <c r="BU14"/>
  <c r="CB14"/>
  <c r="CE14"/>
  <c r="CH14"/>
  <c r="FV15"/>
  <c r="BF15"/>
  <c r="BI15"/>
  <c r="BL15"/>
  <c r="AZ15"/>
  <c r="BC15"/>
  <c r="BO15"/>
  <c r="BR15"/>
  <c r="BU15"/>
  <c r="CB15"/>
  <c r="CE15"/>
  <c r="CH15"/>
  <c r="FV16"/>
  <c r="FV17"/>
  <c r="FV9"/>
  <c r="E148"/>
  <c r="N148"/>
  <c r="O148"/>
  <c r="K148"/>
  <c r="L148"/>
  <c r="H148"/>
  <c r="I148"/>
  <c r="N147"/>
  <c r="O147"/>
  <c r="K147"/>
  <c r="L147"/>
  <c r="H147"/>
  <c r="I147"/>
  <c r="O146"/>
  <c r="N146"/>
  <c r="L146"/>
  <c r="K146"/>
  <c r="I146"/>
  <c r="H146"/>
  <c r="O145"/>
  <c r="N145"/>
  <c r="L145"/>
  <c r="K145"/>
  <c r="O144"/>
  <c r="N144"/>
  <c r="L144"/>
  <c r="K144"/>
  <c r="O143"/>
  <c r="N143"/>
  <c r="L143"/>
  <c r="K143"/>
  <c r="CV10"/>
  <c r="CV11"/>
  <c r="CV12"/>
  <c r="CV13"/>
  <c r="CV14"/>
  <c r="CV15"/>
  <c r="CV16"/>
  <c r="CV17"/>
  <c r="CV18"/>
  <c r="CV19"/>
  <c r="CV20"/>
  <c r="CV21"/>
  <c r="CV22"/>
  <c r="CV23"/>
  <c r="CV24"/>
  <c r="CV26"/>
  <c r="CV27"/>
  <c r="CV28"/>
  <c r="CV29"/>
  <c r="CV30"/>
  <c r="CV31"/>
  <c r="CV32"/>
  <c r="CV33"/>
  <c r="CV34"/>
  <c r="CV35"/>
  <c r="CV36"/>
  <c r="CV37"/>
  <c r="CV38"/>
  <c r="CV39"/>
  <c r="CV40"/>
  <c r="CV41"/>
  <c r="CV42"/>
  <c r="CV43"/>
  <c r="CV9"/>
  <c r="C128"/>
  <c r="CW10"/>
  <c r="CW11"/>
  <c r="CW12"/>
  <c r="CW13"/>
  <c r="CW14"/>
  <c r="CW15"/>
  <c r="CW16"/>
  <c r="CW17"/>
  <c r="CW18"/>
  <c r="CW19"/>
  <c r="CW20"/>
  <c r="CW21"/>
  <c r="CW22"/>
  <c r="CW23"/>
  <c r="CW24"/>
  <c r="CW26"/>
  <c r="CW27"/>
  <c r="CW28"/>
  <c r="CW29"/>
  <c r="CW30"/>
  <c r="CW31"/>
  <c r="CW32"/>
  <c r="CW33"/>
  <c r="CW34"/>
  <c r="CW35"/>
  <c r="CW36"/>
  <c r="CW37"/>
  <c r="CW38"/>
  <c r="CW39"/>
  <c r="CW40"/>
  <c r="CW41"/>
  <c r="CW42"/>
  <c r="CW43"/>
  <c r="CW9"/>
  <c r="C129"/>
  <c r="CX10"/>
  <c r="CX11"/>
  <c r="CX12"/>
  <c r="CX13"/>
  <c r="CX14"/>
  <c r="CX15"/>
  <c r="CX16"/>
  <c r="CX17"/>
  <c r="CX18"/>
  <c r="CX19"/>
  <c r="CX20"/>
  <c r="CX21"/>
  <c r="CX22"/>
  <c r="CX23"/>
  <c r="CX24"/>
  <c r="CX26"/>
  <c r="CX27"/>
  <c r="CX28"/>
  <c r="CX29"/>
  <c r="CX30"/>
  <c r="CX31"/>
  <c r="CX32"/>
  <c r="CX33"/>
  <c r="CX34"/>
  <c r="CX35"/>
  <c r="CX36"/>
  <c r="CX37"/>
  <c r="CX38"/>
  <c r="CX39"/>
  <c r="CX40"/>
  <c r="CX41"/>
  <c r="CX42"/>
  <c r="CX43"/>
  <c r="CX9"/>
  <c r="C130"/>
  <c r="CY10"/>
  <c r="CY11"/>
  <c r="CY12"/>
  <c r="CY13"/>
  <c r="CY14"/>
  <c r="CY15"/>
  <c r="CY16"/>
  <c r="CY17"/>
  <c r="CY18"/>
  <c r="CY19"/>
  <c r="CY20"/>
  <c r="CY21"/>
  <c r="CY22"/>
  <c r="CY23"/>
  <c r="CY24"/>
  <c r="CY26"/>
  <c r="CY27"/>
  <c r="CY28"/>
  <c r="CY29"/>
  <c r="CY30"/>
  <c r="CY31"/>
  <c r="CY32"/>
  <c r="CY33"/>
  <c r="CY34"/>
  <c r="CY35"/>
  <c r="CY36"/>
  <c r="CY37"/>
  <c r="CY38"/>
  <c r="CY39"/>
  <c r="CY40"/>
  <c r="CY41"/>
  <c r="CY42"/>
  <c r="CY43"/>
  <c r="CY9"/>
  <c r="C131"/>
  <c r="CZ10"/>
  <c r="CZ11"/>
  <c r="CZ12"/>
  <c r="CZ13"/>
  <c r="CZ14"/>
  <c r="CZ15"/>
  <c r="CZ16"/>
  <c r="CZ17"/>
  <c r="CZ18"/>
  <c r="CZ19"/>
  <c r="CZ20"/>
  <c r="CZ21"/>
  <c r="CZ22"/>
  <c r="CZ23"/>
  <c r="CZ24"/>
  <c r="CZ26"/>
  <c r="CZ27"/>
  <c r="CZ28"/>
  <c r="CZ29"/>
  <c r="CZ30"/>
  <c r="CZ31"/>
  <c r="CZ32"/>
  <c r="CZ33"/>
  <c r="CZ34"/>
  <c r="CZ35"/>
  <c r="CZ36"/>
  <c r="CZ37"/>
  <c r="CZ38"/>
  <c r="CZ39"/>
  <c r="CZ40"/>
  <c r="CZ41"/>
  <c r="CZ42"/>
  <c r="CZ43"/>
  <c r="CZ9"/>
  <c r="C132"/>
  <c r="DA10"/>
  <c r="DA11"/>
  <c r="DA12"/>
  <c r="DA13"/>
  <c r="DA14"/>
  <c r="DA15"/>
  <c r="DA16"/>
  <c r="DA17"/>
  <c r="DA18"/>
  <c r="DA19"/>
  <c r="DA20"/>
  <c r="DA21"/>
  <c r="DA22"/>
  <c r="DA23"/>
  <c r="DA24"/>
  <c r="DA26"/>
  <c r="DA27"/>
  <c r="DA28"/>
  <c r="DA29"/>
  <c r="DA30"/>
  <c r="DA31"/>
  <c r="DA32"/>
  <c r="DA33"/>
  <c r="DA34"/>
  <c r="DA35"/>
  <c r="DA36"/>
  <c r="DA37"/>
  <c r="DA38"/>
  <c r="DA39"/>
  <c r="DA40"/>
  <c r="DA41"/>
  <c r="DA42"/>
  <c r="DA43"/>
  <c r="DA9"/>
  <c r="C133"/>
  <c r="DB10"/>
  <c r="DB11"/>
  <c r="DB12"/>
  <c r="DB13"/>
  <c r="DB14"/>
  <c r="DB15"/>
  <c r="DB16"/>
  <c r="DB17"/>
  <c r="DB18"/>
  <c r="DB19"/>
  <c r="DB20"/>
  <c r="DB21"/>
  <c r="DB22"/>
  <c r="DB23"/>
  <c r="DB24"/>
  <c r="DB26"/>
  <c r="DB27"/>
  <c r="DB28"/>
  <c r="DB29"/>
  <c r="DB30"/>
  <c r="DB31"/>
  <c r="DB32"/>
  <c r="DB33"/>
  <c r="DB34"/>
  <c r="DB35"/>
  <c r="DB36"/>
  <c r="DB37"/>
  <c r="DB38"/>
  <c r="DB39"/>
  <c r="DB40"/>
  <c r="DB41"/>
  <c r="DB42"/>
  <c r="DB43"/>
  <c r="DB9"/>
  <c r="C134"/>
  <c r="DC10"/>
  <c r="DC11"/>
  <c r="DC12"/>
  <c r="DC13"/>
  <c r="DC14"/>
  <c r="DC15"/>
  <c r="DC16"/>
  <c r="DC17"/>
  <c r="DC18"/>
  <c r="DC19"/>
  <c r="DC20"/>
  <c r="DC21"/>
  <c r="DC22"/>
  <c r="DC23"/>
  <c r="DC24"/>
  <c r="DC26"/>
  <c r="DC27"/>
  <c r="DC28"/>
  <c r="DC29"/>
  <c r="DC30"/>
  <c r="DC31"/>
  <c r="DC32"/>
  <c r="DC33"/>
  <c r="DC34"/>
  <c r="DC35"/>
  <c r="DC36"/>
  <c r="DC37"/>
  <c r="DC38"/>
  <c r="DC39"/>
  <c r="DC40"/>
  <c r="DC41"/>
  <c r="DC42"/>
  <c r="DC43"/>
  <c r="DC9"/>
  <c r="C135"/>
  <c r="DD10"/>
  <c r="DD11"/>
  <c r="DD12"/>
  <c r="DD13"/>
  <c r="DD14"/>
  <c r="DD15"/>
  <c r="DD16"/>
  <c r="DD17"/>
  <c r="DD18"/>
  <c r="DD19"/>
  <c r="DD20"/>
  <c r="DD21"/>
  <c r="DD22"/>
  <c r="DD23"/>
  <c r="DD24"/>
  <c r="DD26"/>
  <c r="DD27"/>
  <c r="DD28"/>
  <c r="DD29"/>
  <c r="DD30"/>
  <c r="DD31"/>
  <c r="DD32"/>
  <c r="DD33"/>
  <c r="DD34"/>
  <c r="DD35"/>
  <c r="DD36"/>
  <c r="DD37"/>
  <c r="DD38"/>
  <c r="DD39"/>
  <c r="DD40"/>
  <c r="DD41"/>
  <c r="DD42"/>
  <c r="DD43"/>
  <c r="DD9"/>
  <c r="C136"/>
  <c r="DE10"/>
  <c r="DE11"/>
  <c r="DE12"/>
  <c r="DE13"/>
  <c r="DE14"/>
  <c r="DE15"/>
  <c r="DE16"/>
  <c r="DE17"/>
  <c r="DE18"/>
  <c r="DE19"/>
  <c r="DE20"/>
  <c r="DE21"/>
  <c r="DE22"/>
  <c r="DE23"/>
  <c r="DE24"/>
  <c r="DE26"/>
  <c r="DE27"/>
  <c r="DE28"/>
  <c r="DE29"/>
  <c r="DE30"/>
  <c r="DE31"/>
  <c r="DE32"/>
  <c r="DE33"/>
  <c r="DE34"/>
  <c r="DE35"/>
  <c r="DE36"/>
  <c r="DE37"/>
  <c r="DE38"/>
  <c r="DE39"/>
  <c r="DE40"/>
  <c r="DE41"/>
  <c r="DE42"/>
  <c r="DE43"/>
  <c r="DE9"/>
  <c r="C137"/>
  <c r="DF10"/>
  <c r="DF11"/>
  <c r="DF12"/>
  <c r="DF13"/>
  <c r="DF14"/>
  <c r="DF15"/>
  <c r="DF16"/>
  <c r="DF17"/>
  <c r="DF18"/>
  <c r="DF19"/>
  <c r="DF20"/>
  <c r="DF21"/>
  <c r="DF22"/>
  <c r="DF23"/>
  <c r="DF24"/>
  <c r="DF26"/>
  <c r="DF27"/>
  <c r="DF28"/>
  <c r="DF29"/>
  <c r="DF30"/>
  <c r="DF31"/>
  <c r="DF32"/>
  <c r="DF33"/>
  <c r="DF34"/>
  <c r="DF35"/>
  <c r="DF36"/>
  <c r="DF37"/>
  <c r="DF38"/>
  <c r="DF39"/>
  <c r="DF40"/>
  <c r="DF41"/>
  <c r="DF42"/>
  <c r="DF43"/>
  <c r="DF9"/>
  <c r="C138"/>
  <c r="DG10"/>
  <c r="DG11"/>
  <c r="DG12"/>
  <c r="DG13"/>
  <c r="DG14"/>
  <c r="DG15"/>
  <c r="DG16"/>
  <c r="DG17"/>
  <c r="DG18"/>
  <c r="DG19"/>
  <c r="DG20"/>
  <c r="DG21"/>
  <c r="DG22"/>
  <c r="DG23"/>
  <c r="DG24"/>
  <c r="DG26"/>
  <c r="DG27"/>
  <c r="DG28"/>
  <c r="DG29"/>
  <c r="DG30"/>
  <c r="DG31"/>
  <c r="DG32"/>
  <c r="DG33"/>
  <c r="DG34"/>
  <c r="DG35"/>
  <c r="DG36"/>
  <c r="DG37"/>
  <c r="DG38"/>
  <c r="DG39"/>
  <c r="DG40"/>
  <c r="DG41"/>
  <c r="DG42"/>
  <c r="DG43"/>
  <c r="DG9"/>
  <c r="C139"/>
  <c r="DH10"/>
  <c r="DH11"/>
  <c r="DH12"/>
  <c r="DH13"/>
  <c r="DH14"/>
  <c r="DH15"/>
  <c r="DH16"/>
  <c r="DH17"/>
  <c r="DH18"/>
  <c r="DH19"/>
  <c r="DH20"/>
  <c r="DH21"/>
  <c r="DH22"/>
  <c r="DH23"/>
  <c r="DH24"/>
  <c r="DH26"/>
  <c r="DH27"/>
  <c r="DH28"/>
  <c r="DH29"/>
  <c r="DH30"/>
  <c r="DH31"/>
  <c r="DH32"/>
  <c r="DH33"/>
  <c r="DH34"/>
  <c r="DH35"/>
  <c r="DH36"/>
  <c r="DH37"/>
  <c r="DH38"/>
  <c r="DH39"/>
  <c r="DH40"/>
  <c r="DH41"/>
  <c r="DH42"/>
  <c r="DH43"/>
  <c r="DH9"/>
  <c r="C140"/>
  <c r="C142"/>
  <c r="DI5"/>
  <c r="DY5"/>
  <c r="DY10"/>
  <c r="DY11"/>
  <c r="DY12"/>
  <c r="DY13"/>
  <c r="DY14"/>
  <c r="DY15"/>
  <c r="DY16"/>
  <c r="DY17"/>
  <c r="DY18"/>
  <c r="DY19"/>
  <c r="DY20"/>
  <c r="DY21"/>
  <c r="DY22"/>
  <c r="DY23"/>
  <c r="DY24"/>
  <c r="DY25"/>
  <c r="DY26"/>
  <c r="DY27"/>
  <c r="DY28"/>
  <c r="DY29"/>
  <c r="DY30"/>
  <c r="DY31"/>
  <c r="DY32"/>
  <c r="DY33"/>
  <c r="DY34"/>
  <c r="DY35"/>
  <c r="DY36"/>
  <c r="DY37"/>
  <c r="DY38"/>
  <c r="DY39"/>
  <c r="DY40"/>
  <c r="DY41"/>
  <c r="DY42"/>
  <c r="DY43"/>
  <c r="DY9"/>
  <c r="E125"/>
  <c r="DJ5"/>
  <c r="DZ5"/>
  <c r="DZ10"/>
  <c r="DZ11"/>
  <c r="DZ12"/>
  <c r="DZ13"/>
  <c r="DZ14"/>
  <c r="DZ15"/>
  <c r="AZ16"/>
  <c r="BC16"/>
  <c r="DZ16"/>
  <c r="AZ17"/>
  <c r="BC17"/>
  <c r="DZ17"/>
  <c r="DZ18"/>
  <c r="DZ19"/>
  <c r="AZ20"/>
  <c r="BC20"/>
  <c r="DZ20"/>
  <c r="AZ21"/>
  <c r="BC21"/>
  <c r="DZ21"/>
  <c r="DZ22"/>
  <c r="AZ23"/>
  <c r="BC23"/>
  <c r="DZ23"/>
  <c r="DZ24"/>
  <c r="DZ25"/>
  <c r="DZ26"/>
  <c r="DZ27"/>
  <c r="DZ28"/>
  <c r="DZ29"/>
  <c r="DZ30"/>
  <c r="DZ31"/>
  <c r="DZ32"/>
  <c r="DZ33"/>
  <c r="DZ34"/>
  <c r="DZ35"/>
  <c r="DZ36"/>
  <c r="DZ37"/>
  <c r="DZ38"/>
  <c r="DZ39"/>
  <c r="DZ40"/>
  <c r="DZ41"/>
  <c r="DZ42"/>
  <c r="DZ43"/>
  <c r="DZ9"/>
  <c r="E126"/>
  <c r="DK5"/>
  <c r="EA5"/>
  <c r="EA10"/>
  <c r="EA11"/>
  <c r="EA12"/>
  <c r="EA13"/>
  <c r="EA14"/>
  <c r="EA15"/>
  <c r="EA16"/>
  <c r="EA17"/>
  <c r="AZ18"/>
  <c r="BC18"/>
  <c r="EA18"/>
  <c r="AZ19"/>
  <c r="BC19"/>
  <c r="EA19"/>
  <c r="EA20"/>
  <c r="EA21"/>
  <c r="AZ22"/>
  <c r="BC22"/>
  <c r="EA22"/>
  <c r="EA23"/>
  <c r="EA24"/>
  <c r="EA25"/>
  <c r="EA26"/>
  <c r="EA27"/>
  <c r="EA28"/>
  <c r="EA29"/>
  <c r="EA30"/>
  <c r="EA31"/>
  <c r="EA32"/>
  <c r="EA33"/>
  <c r="EA34"/>
  <c r="EA35"/>
  <c r="EA36"/>
  <c r="EA37"/>
  <c r="EA38"/>
  <c r="EA39"/>
  <c r="EA40"/>
  <c r="EA41"/>
  <c r="EA42"/>
  <c r="EA43"/>
  <c r="EA9"/>
  <c r="E127"/>
  <c r="DL5"/>
  <c r="EB5"/>
  <c r="EB10"/>
  <c r="EB11"/>
  <c r="EB12"/>
  <c r="EB13"/>
  <c r="EB14"/>
  <c r="EB15"/>
  <c r="EB16"/>
  <c r="EB17"/>
  <c r="EB18"/>
  <c r="EB19"/>
  <c r="EB20"/>
  <c r="EB21"/>
  <c r="EB22"/>
  <c r="EB23"/>
  <c r="EB24"/>
  <c r="EB25"/>
  <c r="EB26"/>
  <c r="EB27"/>
  <c r="EB28"/>
  <c r="EB29"/>
  <c r="EB30"/>
  <c r="EB31"/>
  <c r="EB32"/>
  <c r="EB33"/>
  <c r="EB34"/>
  <c r="EB35"/>
  <c r="EB36"/>
  <c r="EB37"/>
  <c r="EB38"/>
  <c r="EB39"/>
  <c r="EB40"/>
  <c r="EB41"/>
  <c r="EB42"/>
  <c r="EB43"/>
  <c r="EB9"/>
  <c r="E128"/>
  <c r="DM5"/>
  <c r="EC5"/>
  <c r="EC10"/>
  <c r="EC11"/>
  <c r="EC12"/>
  <c r="EC13"/>
  <c r="EC14"/>
  <c r="EC15"/>
  <c r="EC16"/>
  <c r="EC17"/>
  <c r="EC18"/>
  <c r="EC19"/>
  <c r="EC20"/>
  <c r="EC21"/>
  <c r="EC22"/>
  <c r="EC23"/>
  <c r="EC24"/>
  <c r="EC25"/>
  <c r="EC26"/>
  <c r="EC27"/>
  <c r="EC28"/>
  <c r="EC29"/>
  <c r="EC30"/>
  <c r="EC31"/>
  <c r="EC32"/>
  <c r="EC33"/>
  <c r="EC34"/>
  <c r="EC35"/>
  <c r="EC36"/>
  <c r="EC37"/>
  <c r="EC38"/>
  <c r="EC39"/>
  <c r="EC40"/>
  <c r="EC41"/>
  <c r="EC42"/>
  <c r="EC43"/>
  <c r="EC9"/>
  <c r="E129"/>
  <c r="DN5"/>
  <c r="ED5"/>
  <c r="ED10"/>
  <c r="ED11"/>
  <c r="ED12"/>
  <c r="ED13"/>
  <c r="ED14"/>
  <c r="ED15"/>
  <c r="ED16"/>
  <c r="ED17"/>
  <c r="ED18"/>
  <c r="ED19"/>
  <c r="ED20"/>
  <c r="ED21"/>
  <c r="ED22"/>
  <c r="ED23"/>
  <c r="ED24"/>
  <c r="ED25"/>
  <c r="ED26"/>
  <c r="ED27"/>
  <c r="ED28"/>
  <c r="ED29"/>
  <c r="ED30"/>
  <c r="ED31"/>
  <c r="ED32"/>
  <c r="ED33"/>
  <c r="ED34"/>
  <c r="ED35"/>
  <c r="ED36"/>
  <c r="ED37"/>
  <c r="ED38"/>
  <c r="ED39"/>
  <c r="ED40"/>
  <c r="ED41"/>
  <c r="ED42"/>
  <c r="ED43"/>
  <c r="ED9"/>
  <c r="E130"/>
  <c r="DO5"/>
  <c r="EE5"/>
  <c r="EE10"/>
  <c r="EE11"/>
  <c r="EE12"/>
  <c r="EE13"/>
  <c r="EE14"/>
  <c r="EE15"/>
  <c r="EE16"/>
  <c r="EE17"/>
  <c r="EE18"/>
  <c r="EE19"/>
  <c r="EE20"/>
  <c r="EE21"/>
  <c r="EE22"/>
  <c r="EE23"/>
  <c r="EE24"/>
  <c r="EE25"/>
  <c r="EE26"/>
  <c r="EE27"/>
  <c r="EE28"/>
  <c r="EE29"/>
  <c r="EE30"/>
  <c r="EE31"/>
  <c r="EE32"/>
  <c r="EE33"/>
  <c r="EE34"/>
  <c r="EE35"/>
  <c r="EE36"/>
  <c r="EE37"/>
  <c r="EE38"/>
  <c r="EE39"/>
  <c r="EE40"/>
  <c r="EE41"/>
  <c r="EE42"/>
  <c r="EE43"/>
  <c r="EE9"/>
  <c r="E131"/>
  <c r="DP5"/>
  <c r="EF5"/>
  <c r="EF10"/>
  <c r="EF11"/>
  <c r="EF12"/>
  <c r="EF13"/>
  <c r="EF14"/>
  <c r="EF15"/>
  <c r="EF16"/>
  <c r="EF17"/>
  <c r="EF18"/>
  <c r="EF19"/>
  <c r="EF20"/>
  <c r="EF21"/>
  <c r="EF22"/>
  <c r="EF23"/>
  <c r="EF24"/>
  <c r="EF25"/>
  <c r="EF26"/>
  <c r="EF27"/>
  <c r="EF28"/>
  <c r="EF29"/>
  <c r="EF30"/>
  <c r="EF31"/>
  <c r="EF32"/>
  <c r="EF33"/>
  <c r="EF34"/>
  <c r="EF35"/>
  <c r="EF36"/>
  <c r="EF37"/>
  <c r="EF38"/>
  <c r="EF39"/>
  <c r="EF40"/>
  <c r="EF41"/>
  <c r="EF42"/>
  <c r="EF43"/>
  <c r="EF9"/>
  <c r="E132"/>
  <c r="DQ5"/>
  <c r="EG5"/>
  <c r="EG10"/>
  <c r="EG11"/>
  <c r="EG12"/>
  <c r="EG13"/>
  <c r="EG14"/>
  <c r="EG15"/>
  <c r="EG16"/>
  <c r="EG17"/>
  <c r="EG18"/>
  <c r="EG19"/>
  <c r="EG20"/>
  <c r="EG21"/>
  <c r="EG22"/>
  <c r="EG23"/>
  <c r="EG24"/>
  <c r="EG25"/>
  <c r="EG26"/>
  <c r="EG27"/>
  <c r="EG28"/>
  <c r="EG29"/>
  <c r="EG30"/>
  <c r="EG31"/>
  <c r="EG32"/>
  <c r="EG33"/>
  <c r="EG34"/>
  <c r="EG35"/>
  <c r="EG36"/>
  <c r="EG37"/>
  <c r="EG38"/>
  <c r="EG39"/>
  <c r="EG40"/>
  <c r="EG41"/>
  <c r="EG42"/>
  <c r="EG43"/>
  <c r="EG9"/>
  <c r="E133"/>
  <c r="DR5"/>
  <c r="EH5"/>
  <c r="EH10"/>
  <c r="EH11"/>
  <c r="EH12"/>
  <c r="EH13"/>
  <c r="EH14"/>
  <c r="EH15"/>
  <c r="EH16"/>
  <c r="EH17"/>
  <c r="EH18"/>
  <c r="EH19"/>
  <c r="EH20"/>
  <c r="EH21"/>
  <c r="EH22"/>
  <c r="EH23"/>
  <c r="EH24"/>
  <c r="EH25"/>
  <c r="EH26"/>
  <c r="EH27"/>
  <c r="EH28"/>
  <c r="EH29"/>
  <c r="EH30"/>
  <c r="EH31"/>
  <c r="EH32"/>
  <c r="EH33"/>
  <c r="EH34"/>
  <c r="EH35"/>
  <c r="EH36"/>
  <c r="EH37"/>
  <c r="EH38"/>
  <c r="EH39"/>
  <c r="EH40"/>
  <c r="EH41"/>
  <c r="EH42"/>
  <c r="EH43"/>
  <c r="EH9"/>
  <c r="E134"/>
  <c r="DS5"/>
  <c r="EI5"/>
  <c r="EI10"/>
  <c r="EI11"/>
  <c r="EI12"/>
  <c r="EI13"/>
  <c r="EI14"/>
  <c r="EI15"/>
  <c r="EI16"/>
  <c r="EI17"/>
  <c r="EI18"/>
  <c r="EI19"/>
  <c r="EI20"/>
  <c r="EI21"/>
  <c r="EI22"/>
  <c r="EI23"/>
  <c r="EI24"/>
  <c r="EI25"/>
  <c r="EI26"/>
  <c r="EI27"/>
  <c r="EI28"/>
  <c r="EI29"/>
  <c r="EI30"/>
  <c r="EI31"/>
  <c r="EI32"/>
  <c r="EI33"/>
  <c r="EI34"/>
  <c r="EI35"/>
  <c r="EI36"/>
  <c r="EI37"/>
  <c r="EI38"/>
  <c r="EI39"/>
  <c r="EI40"/>
  <c r="EI41"/>
  <c r="EI42"/>
  <c r="EI43"/>
  <c r="EI9"/>
  <c r="E135"/>
  <c r="DT5"/>
  <c r="EJ5"/>
  <c r="EJ10"/>
  <c r="EJ11"/>
  <c r="EJ12"/>
  <c r="EJ13"/>
  <c r="EJ14"/>
  <c r="EJ15"/>
  <c r="EJ16"/>
  <c r="EJ17"/>
  <c r="EJ18"/>
  <c r="EJ19"/>
  <c r="EJ20"/>
  <c r="EJ21"/>
  <c r="EJ22"/>
  <c r="EJ23"/>
  <c r="EJ24"/>
  <c r="EJ25"/>
  <c r="EJ26"/>
  <c r="EJ27"/>
  <c r="EJ28"/>
  <c r="EJ29"/>
  <c r="EJ30"/>
  <c r="EJ31"/>
  <c r="EJ32"/>
  <c r="EJ33"/>
  <c r="EJ34"/>
  <c r="EJ35"/>
  <c r="EJ36"/>
  <c r="EJ37"/>
  <c r="EJ38"/>
  <c r="EJ39"/>
  <c r="EJ40"/>
  <c r="EJ41"/>
  <c r="EJ42"/>
  <c r="EJ43"/>
  <c r="EJ9"/>
  <c r="E136"/>
  <c r="DU5"/>
  <c r="EK5"/>
  <c r="EK10"/>
  <c r="EK11"/>
  <c r="EK12"/>
  <c r="EK13"/>
  <c r="EK14"/>
  <c r="EK15"/>
  <c r="EK16"/>
  <c r="EK17"/>
  <c r="EK18"/>
  <c r="EK19"/>
  <c r="EK20"/>
  <c r="EK21"/>
  <c r="EK22"/>
  <c r="EK23"/>
  <c r="EK24"/>
  <c r="EK25"/>
  <c r="EK26"/>
  <c r="EK27"/>
  <c r="EK28"/>
  <c r="EK29"/>
  <c r="EK30"/>
  <c r="EK31"/>
  <c r="EK32"/>
  <c r="EK33"/>
  <c r="EK34"/>
  <c r="EK35"/>
  <c r="EK36"/>
  <c r="EK37"/>
  <c r="EK38"/>
  <c r="EK39"/>
  <c r="EK40"/>
  <c r="EK41"/>
  <c r="EK42"/>
  <c r="EK43"/>
  <c r="EK9"/>
  <c r="E137"/>
  <c r="DV5"/>
  <c r="EL5"/>
  <c r="EL10"/>
  <c r="EL11"/>
  <c r="EL12"/>
  <c r="EL13"/>
  <c r="EL14"/>
  <c r="EL15"/>
  <c r="EL16"/>
  <c r="EL17"/>
  <c r="EL18"/>
  <c r="EL19"/>
  <c r="EL20"/>
  <c r="EL21"/>
  <c r="EL22"/>
  <c r="EL23"/>
  <c r="EL24"/>
  <c r="EL25"/>
  <c r="EL26"/>
  <c r="EL27"/>
  <c r="EL28"/>
  <c r="EL29"/>
  <c r="EL30"/>
  <c r="EL31"/>
  <c r="EL32"/>
  <c r="EL33"/>
  <c r="EL34"/>
  <c r="EL35"/>
  <c r="EL36"/>
  <c r="EL37"/>
  <c r="EL38"/>
  <c r="EL39"/>
  <c r="EL40"/>
  <c r="EL41"/>
  <c r="EL42"/>
  <c r="EL43"/>
  <c r="EL9"/>
  <c r="E138"/>
  <c r="DW5"/>
  <c r="EM5"/>
  <c r="EM10"/>
  <c r="EM11"/>
  <c r="EM12"/>
  <c r="EM13"/>
  <c r="EM14"/>
  <c r="EM15"/>
  <c r="EM16"/>
  <c r="EM17"/>
  <c r="EM18"/>
  <c r="EM19"/>
  <c r="EM20"/>
  <c r="EM21"/>
  <c r="EM22"/>
  <c r="EM23"/>
  <c r="EM24"/>
  <c r="EM25"/>
  <c r="EM26"/>
  <c r="EM27"/>
  <c r="EM28"/>
  <c r="EM29"/>
  <c r="EM30"/>
  <c r="EM31"/>
  <c r="EM32"/>
  <c r="EM33"/>
  <c r="EM34"/>
  <c r="EM35"/>
  <c r="EM36"/>
  <c r="EM37"/>
  <c r="EM38"/>
  <c r="EM39"/>
  <c r="EM40"/>
  <c r="EM41"/>
  <c r="EM42"/>
  <c r="EM43"/>
  <c r="EM9"/>
  <c r="E139"/>
  <c r="DX5"/>
  <c r="EN5"/>
  <c r="EN10"/>
  <c r="EN11"/>
  <c r="EN12"/>
  <c r="EN13"/>
  <c r="EN14"/>
  <c r="EN15"/>
  <c r="EN16"/>
  <c r="EN17"/>
  <c r="EN18"/>
  <c r="EN19"/>
  <c r="EN20"/>
  <c r="EN21"/>
  <c r="EN22"/>
  <c r="EN23"/>
  <c r="EN24"/>
  <c r="EN25"/>
  <c r="EN26"/>
  <c r="EN27"/>
  <c r="EN28"/>
  <c r="EN29"/>
  <c r="EN30"/>
  <c r="EN31"/>
  <c r="EN32"/>
  <c r="EN33"/>
  <c r="EN34"/>
  <c r="EN35"/>
  <c r="EN36"/>
  <c r="EN37"/>
  <c r="EN38"/>
  <c r="EN39"/>
  <c r="EN40"/>
  <c r="EN41"/>
  <c r="EN42"/>
  <c r="EN43"/>
  <c r="EN9"/>
  <c r="E140"/>
  <c r="E142"/>
  <c r="N142"/>
  <c r="O142"/>
  <c r="DI10"/>
  <c r="DI11"/>
  <c r="DI12"/>
  <c r="DI13"/>
  <c r="DI14"/>
  <c r="DI15"/>
  <c r="DI16"/>
  <c r="DI17"/>
  <c r="DI18"/>
  <c r="DI19"/>
  <c r="DI20"/>
  <c r="DI21"/>
  <c r="DI22"/>
  <c r="DI23"/>
  <c r="DI24"/>
  <c r="DI25"/>
  <c r="DI26"/>
  <c r="DI27"/>
  <c r="DI28"/>
  <c r="DI29"/>
  <c r="DI30"/>
  <c r="DI31"/>
  <c r="DI32"/>
  <c r="DI33"/>
  <c r="DI34"/>
  <c r="DI35"/>
  <c r="DI36"/>
  <c r="DI37"/>
  <c r="DI38"/>
  <c r="DI39"/>
  <c r="DI40"/>
  <c r="DI41"/>
  <c r="DI42"/>
  <c r="DI43"/>
  <c r="DI9"/>
  <c r="D125"/>
  <c r="DJ10"/>
  <c r="DJ11"/>
  <c r="DJ12"/>
  <c r="DJ13"/>
  <c r="DJ14"/>
  <c r="DJ15"/>
  <c r="DJ16"/>
  <c r="DJ17"/>
  <c r="DJ18"/>
  <c r="DJ19"/>
  <c r="DJ20"/>
  <c r="DJ21"/>
  <c r="DJ22"/>
  <c r="DJ23"/>
  <c r="DJ24"/>
  <c r="DJ25"/>
  <c r="DJ26"/>
  <c r="DJ27"/>
  <c r="DJ28"/>
  <c r="DJ29"/>
  <c r="DJ30"/>
  <c r="DJ31"/>
  <c r="DJ32"/>
  <c r="DJ33"/>
  <c r="DJ34"/>
  <c r="DJ35"/>
  <c r="DJ36"/>
  <c r="DJ37"/>
  <c r="DJ38"/>
  <c r="DJ39"/>
  <c r="DJ40"/>
  <c r="DJ41"/>
  <c r="DJ42"/>
  <c r="DJ43"/>
  <c r="DJ9"/>
  <c r="D126"/>
  <c r="DK10"/>
  <c r="DK11"/>
  <c r="DK12"/>
  <c r="DK13"/>
  <c r="DK14"/>
  <c r="DK15"/>
  <c r="DK16"/>
  <c r="DK17"/>
  <c r="DK18"/>
  <c r="DK19"/>
  <c r="DK20"/>
  <c r="DK21"/>
  <c r="DK22"/>
  <c r="DK23"/>
  <c r="DK24"/>
  <c r="DK25"/>
  <c r="DK26"/>
  <c r="DK27"/>
  <c r="DK28"/>
  <c r="DK29"/>
  <c r="DK30"/>
  <c r="DK31"/>
  <c r="DK32"/>
  <c r="DK33"/>
  <c r="DK34"/>
  <c r="DK35"/>
  <c r="DK36"/>
  <c r="DK37"/>
  <c r="DK38"/>
  <c r="DK39"/>
  <c r="DK40"/>
  <c r="DK41"/>
  <c r="DK42"/>
  <c r="DK43"/>
  <c r="DK9"/>
  <c r="D127"/>
  <c r="DL10"/>
  <c r="DL11"/>
  <c r="DL12"/>
  <c r="DL13"/>
  <c r="DL14"/>
  <c r="DL15"/>
  <c r="DL16"/>
  <c r="DL17"/>
  <c r="DL18"/>
  <c r="DL19"/>
  <c r="DL20"/>
  <c r="DL21"/>
  <c r="DL22"/>
  <c r="DL23"/>
  <c r="DL24"/>
  <c r="DL25"/>
  <c r="DL26"/>
  <c r="DL27"/>
  <c r="DL28"/>
  <c r="DL29"/>
  <c r="DL30"/>
  <c r="DL31"/>
  <c r="DL32"/>
  <c r="DL33"/>
  <c r="DL34"/>
  <c r="DL35"/>
  <c r="DL36"/>
  <c r="DL37"/>
  <c r="DL38"/>
  <c r="DL39"/>
  <c r="DL40"/>
  <c r="DL41"/>
  <c r="DL42"/>
  <c r="DL43"/>
  <c r="DL9"/>
  <c r="D128"/>
  <c r="DM10"/>
  <c r="DM11"/>
  <c r="DM12"/>
  <c r="DM13"/>
  <c r="DM14"/>
  <c r="DM15"/>
  <c r="DM16"/>
  <c r="DM17"/>
  <c r="DM18"/>
  <c r="DM19"/>
  <c r="DM20"/>
  <c r="DM21"/>
  <c r="DM22"/>
  <c r="DM23"/>
  <c r="DM24"/>
  <c r="DM25"/>
  <c r="DM26"/>
  <c r="DM27"/>
  <c r="DM28"/>
  <c r="DM29"/>
  <c r="DM30"/>
  <c r="DM31"/>
  <c r="DM32"/>
  <c r="DM33"/>
  <c r="DM34"/>
  <c r="DM35"/>
  <c r="DM36"/>
  <c r="DM37"/>
  <c r="DM38"/>
  <c r="DM39"/>
  <c r="DM40"/>
  <c r="DM41"/>
  <c r="DM42"/>
  <c r="DM43"/>
  <c r="DM9"/>
  <c r="D129"/>
  <c r="DN10"/>
  <c r="DN11"/>
  <c r="DN12"/>
  <c r="DN13"/>
  <c r="DN14"/>
  <c r="DN15"/>
  <c r="DN16"/>
  <c r="DN17"/>
  <c r="DN18"/>
  <c r="DN19"/>
  <c r="DN20"/>
  <c r="DN21"/>
  <c r="DN22"/>
  <c r="DN23"/>
  <c r="DN24"/>
  <c r="DN25"/>
  <c r="DN26"/>
  <c r="DN27"/>
  <c r="DN28"/>
  <c r="DN29"/>
  <c r="DN30"/>
  <c r="DN31"/>
  <c r="DN32"/>
  <c r="DN33"/>
  <c r="DN34"/>
  <c r="DN35"/>
  <c r="DN36"/>
  <c r="DN37"/>
  <c r="DN38"/>
  <c r="DN39"/>
  <c r="DN40"/>
  <c r="DN41"/>
  <c r="DN42"/>
  <c r="DN43"/>
  <c r="DN9"/>
  <c r="D130"/>
  <c r="DO10"/>
  <c r="DO11"/>
  <c r="DO12"/>
  <c r="DO13"/>
  <c r="DO14"/>
  <c r="DO15"/>
  <c r="DO16"/>
  <c r="DO17"/>
  <c r="DO18"/>
  <c r="DO19"/>
  <c r="DO20"/>
  <c r="DO21"/>
  <c r="DO22"/>
  <c r="DO23"/>
  <c r="DO24"/>
  <c r="DO25"/>
  <c r="DO26"/>
  <c r="DO27"/>
  <c r="DO28"/>
  <c r="DO29"/>
  <c r="DO30"/>
  <c r="DO31"/>
  <c r="DO32"/>
  <c r="DO33"/>
  <c r="DO34"/>
  <c r="DO35"/>
  <c r="DO36"/>
  <c r="DO37"/>
  <c r="DO38"/>
  <c r="DO39"/>
  <c r="DO40"/>
  <c r="DO41"/>
  <c r="DO42"/>
  <c r="DO43"/>
  <c r="DO9"/>
  <c r="D131"/>
  <c r="DP10"/>
  <c r="DP11"/>
  <c r="DP12"/>
  <c r="DP13"/>
  <c r="DP14"/>
  <c r="DP15"/>
  <c r="DP16"/>
  <c r="DP17"/>
  <c r="DP18"/>
  <c r="DP19"/>
  <c r="DP20"/>
  <c r="DP21"/>
  <c r="DP22"/>
  <c r="DP23"/>
  <c r="DP24"/>
  <c r="DP25"/>
  <c r="DP26"/>
  <c r="DP27"/>
  <c r="DP28"/>
  <c r="DP29"/>
  <c r="DP30"/>
  <c r="DP31"/>
  <c r="DP32"/>
  <c r="DP33"/>
  <c r="DP34"/>
  <c r="DP35"/>
  <c r="DP36"/>
  <c r="DP37"/>
  <c r="DP38"/>
  <c r="DP39"/>
  <c r="DP40"/>
  <c r="DP41"/>
  <c r="DP42"/>
  <c r="DP43"/>
  <c r="DP9"/>
  <c r="D132"/>
  <c r="DQ10"/>
  <c r="DQ11"/>
  <c r="DQ12"/>
  <c r="DQ13"/>
  <c r="DQ14"/>
  <c r="DQ15"/>
  <c r="DQ16"/>
  <c r="DQ17"/>
  <c r="DQ18"/>
  <c r="DQ19"/>
  <c r="DQ20"/>
  <c r="DQ21"/>
  <c r="DQ22"/>
  <c r="DQ23"/>
  <c r="DQ24"/>
  <c r="DQ25"/>
  <c r="DQ26"/>
  <c r="DQ27"/>
  <c r="DQ28"/>
  <c r="DQ29"/>
  <c r="DQ30"/>
  <c r="DQ31"/>
  <c r="DQ32"/>
  <c r="DQ33"/>
  <c r="DQ34"/>
  <c r="DQ35"/>
  <c r="DQ36"/>
  <c r="DQ37"/>
  <c r="DQ38"/>
  <c r="DQ39"/>
  <c r="DQ40"/>
  <c r="DQ41"/>
  <c r="DQ42"/>
  <c r="DQ43"/>
  <c r="DQ9"/>
  <c r="D133"/>
  <c r="DR10"/>
  <c r="DR11"/>
  <c r="DR12"/>
  <c r="DR13"/>
  <c r="DR14"/>
  <c r="DR15"/>
  <c r="DR16"/>
  <c r="DR17"/>
  <c r="DR18"/>
  <c r="DR19"/>
  <c r="DR20"/>
  <c r="DR21"/>
  <c r="DR22"/>
  <c r="DR23"/>
  <c r="DR24"/>
  <c r="DR25"/>
  <c r="DR26"/>
  <c r="DR27"/>
  <c r="DR28"/>
  <c r="DR29"/>
  <c r="DR30"/>
  <c r="DR31"/>
  <c r="DR32"/>
  <c r="DR33"/>
  <c r="DR34"/>
  <c r="DR35"/>
  <c r="DR36"/>
  <c r="DR37"/>
  <c r="DR38"/>
  <c r="DR39"/>
  <c r="DR40"/>
  <c r="DR41"/>
  <c r="DR42"/>
  <c r="DR43"/>
  <c r="DR9"/>
  <c r="D134"/>
  <c r="DS10"/>
  <c r="DS11"/>
  <c r="DS12"/>
  <c r="DS13"/>
  <c r="DS14"/>
  <c r="DS15"/>
  <c r="DS16"/>
  <c r="DS17"/>
  <c r="DS18"/>
  <c r="DS19"/>
  <c r="DS20"/>
  <c r="DS21"/>
  <c r="DS22"/>
  <c r="DS23"/>
  <c r="DS24"/>
  <c r="DS25"/>
  <c r="DS26"/>
  <c r="DS27"/>
  <c r="DS28"/>
  <c r="DS29"/>
  <c r="DS30"/>
  <c r="DS31"/>
  <c r="DS32"/>
  <c r="DS33"/>
  <c r="DS34"/>
  <c r="DS35"/>
  <c r="DS36"/>
  <c r="DS37"/>
  <c r="DS38"/>
  <c r="DS39"/>
  <c r="DS40"/>
  <c r="DS41"/>
  <c r="DS42"/>
  <c r="DS43"/>
  <c r="DS9"/>
  <c r="D135"/>
  <c r="DT10"/>
  <c r="DT11"/>
  <c r="DT12"/>
  <c r="DT13"/>
  <c r="DT14"/>
  <c r="DT15"/>
  <c r="DT16"/>
  <c r="DT17"/>
  <c r="DT18"/>
  <c r="DT19"/>
  <c r="DT20"/>
  <c r="DT21"/>
  <c r="DT22"/>
  <c r="DT23"/>
  <c r="DT24"/>
  <c r="DT25"/>
  <c r="DT26"/>
  <c r="DT27"/>
  <c r="DT28"/>
  <c r="DT29"/>
  <c r="DT30"/>
  <c r="DT31"/>
  <c r="DT32"/>
  <c r="DT33"/>
  <c r="DT34"/>
  <c r="DT35"/>
  <c r="DT36"/>
  <c r="DT37"/>
  <c r="DT38"/>
  <c r="DT39"/>
  <c r="DT40"/>
  <c r="DT41"/>
  <c r="DT42"/>
  <c r="DT43"/>
  <c r="DT9"/>
  <c r="D136"/>
  <c r="DU10"/>
  <c r="DU11"/>
  <c r="DU12"/>
  <c r="DU13"/>
  <c r="DU14"/>
  <c r="DU15"/>
  <c r="DU16"/>
  <c r="DU17"/>
  <c r="DU18"/>
  <c r="DU19"/>
  <c r="DU20"/>
  <c r="DU21"/>
  <c r="DU22"/>
  <c r="DU23"/>
  <c r="DU24"/>
  <c r="DU25"/>
  <c r="DU26"/>
  <c r="DU27"/>
  <c r="DU28"/>
  <c r="DU29"/>
  <c r="DU30"/>
  <c r="DU31"/>
  <c r="DU32"/>
  <c r="DU33"/>
  <c r="DU34"/>
  <c r="DU35"/>
  <c r="DU36"/>
  <c r="DU37"/>
  <c r="DU38"/>
  <c r="DU39"/>
  <c r="DU40"/>
  <c r="DU41"/>
  <c r="DU42"/>
  <c r="DU43"/>
  <c r="DU9"/>
  <c r="D137"/>
  <c r="DV10"/>
  <c r="DV11"/>
  <c r="DV12"/>
  <c r="DV13"/>
  <c r="DV14"/>
  <c r="DV15"/>
  <c r="DV16"/>
  <c r="DV17"/>
  <c r="DV18"/>
  <c r="DV19"/>
  <c r="DV20"/>
  <c r="DV21"/>
  <c r="DV22"/>
  <c r="DV23"/>
  <c r="DV24"/>
  <c r="DV25"/>
  <c r="DV26"/>
  <c r="DV27"/>
  <c r="DV28"/>
  <c r="DV29"/>
  <c r="DV30"/>
  <c r="DV31"/>
  <c r="DV32"/>
  <c r="DV33"/>
  <c r="DV34"/>
  <c r="DV35"/>
  <c r="DV36"/>
  <c r="DV37"/>
  <c r="DV38"/>
  <c r="DV39"/>
  <c r="DV40"/>
  <c r="DV41"/>
  <c r="DV42"/>
  <c r="DV43"/>
  <c r="DV9"/>
  <c r="D138"/>
  <c r="DW10"/>
  <c r="DW11"/>
  <c r="DW12"/>
  <c r="DW13"/>
  <c r="DW14"/>
  <c r="DW15"/>
  <c r="DW16"/>
  <c r="DW17"/>
  <c r="DW18"/>
  <c r="DW19"/>
  <c r="DW20"/>
  <c r="DW21"/>
  <c r="DW22"/>
  <c r="DW23"/>
  <c r="DW24"/>
  <c r="DW25"/>
  <c r="DW26"/>
  <c r="DW27"/>
  <c r="DW28"/>
  <c r="DW29"/>
  <c r="DW30"/>
  <c r="DW31"/>
  <c r="DW32"/>
  <c r="DW33"/>
  <c r="DW34"/>
  <c r="DW35"/>
  <c r="DW36"/>
  <c r="DW37"/>
  <c r="DW38"/>
  <c r="DW39"/>
  <c r="DW40"/>
  <c r="DW41"/>
  <c r="DW42"/>
  <c r="DW43"/>
  <c r="DW9"/>
  <c r="D139"/>
  <c r="DX10"/>
  <c r="DX11"/>
  <c r="DX12"/>
  <c r="DX13"/>
  <c r="DX14"/>
  <c r="DX15"/>
  <c r="DX16"/>
  <c r="DX17"/>
  <c r="DX18"/>
  <c r="DX19"/>
  <c r="DX20"/>
  <c r="DX21"/>
  <c r="DX22"/>
  <c r="DX23"/>
  <c r="DX24"/>
  <c r="DX25"/>
  <c r="DX26"/>
  <c r="DX27"/>
  <c r="DX28"/>
  <c r="DX29"/>
  <c r="DX30"/>
  <c r="DX31"/>
  <c r="DX32"/>
  <c r="DX33"/>
  <c r="DX34"/>
  <c r="DX35"/>
  <c r="DX36"/>
  <c r="DX37"/>
  <c r="DX38"/>
  <c r="DX39"/>
  <c r="DX40"/>
  <c r="DX41"/>
  <c r="DX42"/>
  <c r="DX43"/>
  <c r="DX9"/>
  <c r="D140"/>
  <c r="D142"/>
  <c r="K142"/>
  <c r="L142"/>
  <c r="H142"/>
  <c r="I142"/>
  <c r="O140"/>
  <c r="N140"/>
  <c r="L140"/>
  <c r="K140"/>
  <c r="I140"/>
  <c r="H140"/>
  <c r="B140"/>
  <c r="O139"/>
  <c r="N139"/>
  <c r="L139"/>
  <c r="K139"/>
  <c r="I139"/>
  <c r="H139"/>
  <c r="B139"/>
  <c r="O138"/>
  <c r="N138"/>
  <c r="L138"/>
  <c r="K138"/>
  <c r="I138"/>
  <c r="H138"/>
  <c r="B138"/>
  <c r="O137"/>
  <c r="N137"/>
  <c r="L137"/>
  <c r="K137"/>
  <c r="I137"/>
  <c r="H137"/>
  <c r="B137"/>
  <c r="O136"/>
  <c r="N136"/>
  <c r="L136"/>
  <c r="K136"/>
  <c r="I136"/>
  <c r="H136"/>
  <c r="B136"/>
  <c r="O135"/>
  <c r="N135"/>
  <c r="L135"/>
  <c r="K135"/>
  <c r="I135"/>
  <c r="H135"/>
  <c r="B135"/>
  <c r="O134"/>
  <c r="N134"/>
  <c r="L134"/>
  <c r="K134"/>
  <c r="I134"/>
  <c r="H134"/>
  <c r="B134"/>
  <c r="O133"/>
  <c r="N133"/>
  <c r="L133"/>
  <c r="K133"/>
  <c r="I133"/>
  <c r="H133"/>
  <c r="B133"/>
  <c r="O132"/>
  <c r="N132"/>
  <c r="L132"/>
  <c r="K132"/>
  <c r="I132"/>
  <c r="H132"/>
  <c r="B132"/>
  <c r="O131"/>
  <c r="N131"/>
  <c r="L131"/>
  <c r="K131"/>
  <c r="I131"/>
  <c r="H131"/>
  <c r="B131"/>
  <c r="O130"/>
  <c r="N130"/>
  <c r="L130"/>
  <c r="K130"/>
  <c r="I130"/>
  <c r="H130"/>
  <c r="B130"/>
  <c r="O129"/>
  <c r="N129"/>
  <c r="L129"/>
  <c r="K129"/>
  <c r="I129"/>
  <c r="H129"/>
  <c r="B129"/>
  <c r="O128"/>
  <c r="N128"/>
  <c r="L128"/>
  <c r="K128"/>
  <c r="I128"/>
  <c r="H128"/>
  <c r="B128"/>
  <c r="N127"/>
  <c r="O127"/>
  <c r="K127"/>
  <c r="L127"/>
  <c r="H127"/>
  <c r="I127"/>
  <c r="N126"/>
  <c r="O126"/>
  <c r="K126"/>
  <c r="L126"/>
  <c r="H126"/>
  <c r="I126"/>
  <c r="N125"/>
  <c r="O125"/>
  <c r="K125"/>
  <c r="L125"/>
  <c r="H125"/>
  <c r="I125"/>
  <c r="E122"/>
  <c r="D122"/>
  <c r="N121"/>
  <c r="O121"/>
  <c r="D121"/>
  <c r="K121"/>
  <c r="L121"/>
  <c r="H121"/>
  <c r="I121"/>
  <c r="E99"/>
  <c r="E121"/>
  <c r="AZ24"/>
  <c r="BC24"/>
  <c r="AY25"/>
  <c r="AZ25"/>
  <c r="BC25"/>
  <c r="AY26"/>
  <c r="AZ26"/>
  <c r="BC26"/>
  <c r="AY27"/>
  <c r="AZ27"/>
  <c r="BC27"/>
  <c r="BC9"/>
  <c r="E113"/>
  <c r="BF16"/>
  <c r="BF17"/>
  <c r="BF18"/>
  <c r="BF19"/>
  <c r="BF20"/>
  <c r="BF21"/>
  <c r="BF22"/>
  <c r="BF23"/>
  <c r="BF24"/>
  <c r="BF25"/>
  <c r="BF26"/>
  <c r="BF27"/>
  <c r="BF9"/>
  <c r="E102"/>
  <c r="BI16"/>
  <c r="BI17"/>
  <c r="BI18"/>
  <c r="BI19"/>
  <c r="BI20"/>
  <c r="BI21"/>
  <c r="BI22"/>
  <c r="BI23"/>
  <c r="BI24"/>
  <c r="BI25"/>
  <c r="BI26"/>
  <c r="BI27"/>
  <c r="BI9"/>
  <c r="E103"/>
  <c r="BL16"/>
  <c r="BL17"/>
  <c r="BL18"/>
  <c r="BL19"/>
  <c r="BL20"/>
  <c r="BL21"/>
  <c r="BL22"/>
  <c r="BL23"/>
  <c r="BL24"/>
  <c r="BL25"/>
  <c r="BL26"/>
  <c r="BL27"/>
  <c r="BL9"/>
  <c r="E104"/>
  <c r="BO16"/>
  <c r="BO17"/>
  <c r="BO18"/>
  <c r="BO19"/>
  <c r="BO20"/>
  <c r="BO21"/>
  <c r="BO22"/>
  <c r="BO23"/>
  <c r="BO24"/>
  <c r="BO25"/>
  <c r="BO26"/>
  <c r="BO27"/>
  <c r="BO9"/>
  <c r="E105"/>
  <c r="CE12"/>
  <c r="CE13"/>
  <c r="CE16"/>
  <c r="CE17"/>
  <c r="F53"/>
  <c r="CE18"/>
  <c r="CE19"/>
  <c r="CE20"/>
  <c r="CE21"/>
  <c r="CE22"/>
  <c r="CE23"/>
  <c r="CE24"/>
  <c r="CE9"/>
  <c r="E106"/>
  <c r="BR16"/>
  <c r="BR17"/>
  <c r="BR18"/>
  <c r="BR19"/>
  <c r="BR20"/>
  <c r="BR21"/>
  <c r="BR22"/>
  <c r="BR23"/>
  <c r="BR24"/>
  <c r="BR25"/>
  <c r="BR26"/>
  <c r="BR27"/>
  <c r="BR9"/>
  <c r="E107"/>
  <c r="BU16"/>
  <c r="BU17"/>
  <c r="BU18"/>
  <c r="BU19"/>
  <c r="BU20"/>
  <c r="BU21"/>
  <c r="BU22"/>
  <c r="BU23"/>
  <c r="BU24"/>
  <c r="BU25"/>
  <c r="BU26"/>
  <c r="BU27"/>
  <c r="BU9"/>
  <c r="E108"/>
  <c r="BX24"/>
  <c r="BX9"/>
  <c r="E109"/>
  <c r="BB25"/>
  <c r="BY25"/>
  <c r="BB26"/>
  <c r="BY26"/>
  <c r="BB27"/>
  <c r="BY27"/>
  <c r="BY9"/>
  <c r="E110"/>
  <c r="E111"/>
  <c r="E115"/>
  <c r="AU24"/>
  <c r="BA24"/>
  <c r="AU25"/>
  <c r="BA25"/>
  <c r="AU26"/>
  <c r="BA26"/>
  <c r="AU27"/>
  <c r="BA27"/>
  <c r="BA9"/>
  <c r="C113"/>
  <c r="BD24"/>
  <c r="BD25"/>
  <c r="BD26"/>
  <c r="BD27"/>
  <c r="BD9"/>
  <c r="C102"/>
  <c r="BG24"/>
  <c r="BG25"/>
  <c r="BG26"/>
  <c r="BG27"/>
  <c r="BG9"/>
  <c r="C103"/>
  <c r="BJ24"/>
  <c r="BJ25"/>
  <c r="BJ26"/>
  <c r="BJ27"/>
  <c r="BJ9"/>
  <c r="C104"/>
  <c r="BM24"/>
  <c r="BM25"/>
  <c r="BM26"/>
  <c r="BM27"/>
  <c r="BM9"/>
  <c r="C105"/>
  <c r="CC24"/>
  <c r="CC9"/>
  <c r="C106"/>
  <c r="BP24"/>
  <c r="BP25"/>
  <c r="BP26"/>
  <c r="BP27"/>
  <c r="BP9"/>
  <c r="C107"/>
  <c r="BS24"/>
  <c r="BS25"/>
  <c r="BS26"/>
  <c r="BS27"/>
  <c r="BS9"/>
  <c r="C108"/>
  <c r="BV24"/>
  <c r="BV9"/>
  <c r="C109"/>
  <c r="C110"/>
  <c r="C111"/>
  <c r="C115"/>
  <c r="N115"/>
  <c r="O115"/>
  <c r="AY24"/>
  <c r="BB24"/>
  <c r="BB9"/>
  <c r="D113"/>
  <c r="BE24"/>
  <c r="BE25"/>
  <c r="BE26"/>
  <c r="BE27"/>
  <c r="BE9"/>
  <c r="D102"/>
  <c r="BH24"/>
  <c r="BH25"/>
  <c r="BH26"/>
  <c r="BH27"/>
  <c r="BH9"/>
  <c r="D103"/>
  <c r="BK24"/>
  <c r="BK25"/>
  <c r="BK26"/>
  <c r="BK27"/>
  <c r="BK9"/>
  <c r="D104"/>
  <c r="BN24"/>
  <c r="BN25"/>
  <c r="BN26"/>
  <c r="BN27"/>
  <c r="BN9"/>
  <c r="D105"/>
  <c r="CD24"/>
  <c r="CD9"/>
  <c r="D106"/>
  <c r="BQ24"/>
  <c r="BQ25"/>
  <c r="BQ26"/>
  <c r="BQ27"/>
  <c r="BQ9"/>
  <c r="D107"/>
  <c r="BT24"/>
  <c r="BT25"/>
  <c r="BT26"/>
  <c r="BT27"/>
  <c r="BT9"/>
  <c r="D108"/>
  <c r="BW24"/>
  <c r="BW9"/>
  <c r="D109"/>
  <c r="D110"/>
  <c r="D111"/>
  <c r="D115"/>
  <c r="K115"/>
  <c r="L115"/>
  <c r="H115"/>
  <c r="I115"/>
  <c r="N113"/>
  <c r="O113"/>
  <c r="K113"/>
  <c r="L113"/>
  <c r="H113"/>
  <c r="I113"/>
  <c r="N111"/>
  <c r="O111"/>
  <c r="K111"/>
  <c r="L111"/>
  <c r="H111"/>
  <c r="I111"/>
  <c r="N108"/>
  <c r="O108"/>
  <c r="K108"/>
  <c r="L108"/>
  <c r="H108"/>
  <c r="I108"/>
  <c r="N107"/>
  <c r="O107"/>
  <c r="K107"/>
  <c r="L107"/>
  <c r="H107"/>
  <c r="I107"/>
  <c r="N106"/>
  <c r="O106"/>
  <c r="K106"/>
  <c r="L106"/>
  <c r="H106"/>
  <c r="I106"/>
  <c r="N105"/>
  <c r="O105"/>
  <c r="K105"/>
  <c r="L105"/>
  <c r="H105"/>
  <c r="I105"/>
  <c r="N104"/>
  <c r="O104"/>
  <c r="K104"/>
  <c r="L104"/>
  <c r="H104"/>
  <c r="I104"/>
  <c r="N103"/>
  <c r="O103"/>
  <c r="K103"/>
  <c r="L103"/>
  <c r="H103"/>
  <c r="I103"/>
  <c r="N102"/>
  <c r="O102"/>
  <c r="K102"/>
  <c r="L102"/>
  <c r="H102"/>
  <c r="I102"/>
  <c r="E100"/>
  <c r="D100"/>
  <c r="D99"/>
  <c r="N98"/>
  <c r="K98"/>
  <c r="H98"/>
  <c r="N97"/>
  <c r="K97"/>
  <c r="H97"/>
  <c r="F74"/>
  <c r="E74"/>
  <c r="F62"/>
  <c r="E62"/>
  <c r="FD5"/>
  <c r="FT5"/>
  <c r="GJ5"/>
  <c r="GJ45"/>
  <c r="FC5"/>
  <c r="FS5"/>
  <c r="GI5"/>
  <c r="GI45"/>
  <c r="FB5"/>
  <c r="FR5"/>
  <c r="GH5"/>
  <c r="GH45"/>
  <c r="FA5"/>
  <c r="FQ5"/>
  <c r="GG5"/>
  <c r="GG45"/>
  <c r="EZ5"/>
  <c r="FP5"/>
  <c r="GF5"/>
  <c r="GF45"/>
  <c r="EY5"/>
  <c r="FO5"/>
  <c r="GE5"/>
  <c r="GE45"/>
  <c r="EX5"/>
  <c r="FN5"/>
  <c r="GD5"/>
  <c r="GD45"/>
  <c r="EW5"/>
  <c r="FM5"/>
  <c r="GC5"/>
  <c r="GC45"/>
  <c r="EV5"/>
  <c r="FL5"/>
  <c r="GB5"/>
  <c r="GB45"/>
  <c r="EU5"/>
  <c r="FK5"/>
  <c r="GA5"/>
  <c r="GA45"/>
  <c r="ET5"/>
  <c r="FJ5"/>
  <c r="FZ5"/>
  <c r="FZ45"/>
  <c r="ES5"/>
  <c r="FI5"/>
  <c r="FY5"/>
  <c r="FY45"/>
  <c r="ER5"/>
  <c r="FH5"/>
  <c r="FX5"/>
  <c r="FX45"/>
  <c r="FW45"/>
  <c r="FV45"/>
  <c r="FU45"/>
  <c r="FT45"/>
  <c r="FS45"/>
  <c r="FR45"/>
  <c r="FQ45"/>
  <c r="FP45"/>
  <c r="FO45"/>
  <c r="FN45"/>
  <c r="FM45"/>
  <c r="FL45"/>
  <c r="FK45"/>
  <c r="FJ45"/>
  <c r="FI45"/>
  <c r="FH45"/>
  <c r="GJ44"/>
  <c r="GI44"/>
  <c r="GH44"/>
  <c r="GG44"/>
  <c r="GF44"/>
  <c r="GE44"/>
  <c r="GD44"/>
  <c r="GC44"/>
  <c r="GB44"/>
  <c r="GA44"/>
  <c r="FZ44"/>
  <c r="FY44"/>
  <c r="FX44"/>
  <c r="FW44"/>
  <c r="FV44"/>
  <c r="FU44"/>
  <c r="FT44"/>
  <c r="FS44"/>
  <c r="FR44"/>
  <c r="FQ44"/>
  <c r="FP44"/>
  <c r="FO44"/>
  <c r="FN44"/>
  <c r="FM44"/>
  <c r="FL44"/>
  <c r="FK44"/>
  <c r="FJ44"/>
  <c r="FI44"/>
  <c r="FH44"/>
  <c r="GJ43"/>
  <c r="GI43"/>
  <c r="GH43"/>
  <c r="GG43"/>
  <c r="GF43"/>
  <c r="GE43"/>
  <c r="GD43"/>
  <c r="GC43"/>
  <c r="GB43"/>
  <c r="GA43"/>
  <c r="FZ43"/>
  <c r="FY43"/>
  <c r="FX43"/>
  <c r="FW43"/>
  <c r="FV43"/>
  <c r="FU43"/>
  <c r="FT43"/>
  <c r="FS43"/>
  <c r="FR43"/>
  <c r="FQ43"/>
  <c r="FP43"/>
  <c r="FO43"/>
  <c r="FN43"/>
  <c r="FM43"/>
  <c r="FL43"/>
  <c r="FK43"/>
  <c r="FJ43"/>
  <c r="FI43"/>
  <c r="FH43"/>
  <c r="FD43"/>
  <c r="FC43"/>
  <c r="FB43"/>
  <c r="FA43"/>
  <c r="EZ43"/>
  <c r="EY43"/>
  <c r="EX43"/>
  <c r="EW43"/>
  <c r="EV43"/>
  <c r="EU43"/>
  <c r="ET43"/>
  <c r="ES43"/>
  <c r="ER43"/>
  <c r="AG43"/>
  <c r="AA43"/>
  <c r="GJ42"/>
  <c r="GI42"/>
  <c r="GH42"/>
  <c r="GG42"/>
  <c r="GF42"/>
  <c r="GE42"/>
  <c r="GD42"/>
  <c r="GC42"/>
  <c r="GB42"/>
  <c r="GA42"/>
  <c r="FZ42"/>
  <c r="FY42"/>
  <c r="FX42"/>
  <c r="FW42"/>
  <c r="FV42"/>
  <c r="FU42"/>
  <c r="FT42"/>
  <c r="FS42"/>
  <c r="FR42"/>
  <c r="FQ42"/>
  <c r="FP42"/>
  <c r="FO42"/>
  <c r="FN42"/>
  <c r="FM42"/>
  <c r="FL42"/>
  <c r="FK42"/>
  <c r="FJ42"/>
  <c r="FI42"/>
  <c r="FH42"/>
  <c r="FD42"/>
  <c r="FC42"/>
  <c r="FB42"/>
  <c r="FA42"/>
  <c r="EZ42"/>
  <c r="EY42"/>
  <c r="EX42"/>
  <c r="EW42"/>
  <c r="EV42"/>
  <c r="EU42"/>
  <c r="ET42"/>
  <c r="ES42"/>
  <c r="ER42"/>
  <c r="CH42"/>
  <c r="CK42"/>
  <c r="CG42"/>
  <c r="CJ42"/>
  <c r="CF42"/>
  <c r="CI42"/>
  <c r="AG42"/>
  <c r="AA42"/>
  <c r="GJ41"/>
  <c r="GI41"/>
  <c r="GH41"/>
  <c r="GG41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D41"/>
  <c r="FC41"/>
  <c r="FB41"/>
  <c r="FA41"/>
  <c r="EZ41"/>
  <c r="EY41"/>
  <c r="EX41"/>
  <c r="EW41"/>
  <c r="EV41"/>
  <c r="EU41"/>
  <c r="ET41"/>
  <c r="ES41"/>
  <c r="ER41"/>
  <c r="CH41"/>
  <c r="CK41"/>
  <c r="CG41"/>
  <c r="CJ41"/>
  <c r="CF41"/>
  <c r="CI41"/>
  <c r="AG41"/>
  <c r="AA41"/>
  <c r="GJ40"/>
  <c r="GI40"/>
  <c r="GH40"/>
  <c r="GG40"/>
  <c r="GF40"/>
  <c r="GE40"/>
  <c r="GD40"/>
  <c r="GC40"/>
  <c r="GB40"/>
  <c r="GA40"/>
  <c r="FZ40"/>
  <c r="FY40"/>
  <c r="FX40"/>
  <c r="FW40"/>
  <c r="FV40"/>
  <c r="FU40"/>
  <c r="FT40"/>
  <c r="FS40"/>
  <c r="FR40"/>
  <c r="FQ40"/>
  <c r="FP40"/>
  <c r="FO40"/>
  <c r="FN40"/>
  <c r="FM40"/>
  <c r="FL40"/>
  <c r="FK40"/>
  <c r="FJ40"/>
  <c r="FI40"/>
  <c r="FH40"/>
  <c r="FD40"/>
  <c r="FC40"/>
  <c r="FB40"/>
  <c r="FA40"/>
  <c r="EZ40"/>
  <c r="EY40"/>
  <c r="EX40"/>
  <c r="EW40"/>
  <c r="EV40"/>
  <c r="EU40"/>
  <c r="ET40"/>
  <c r="ES40"/>
  <c r="ER40"/>
  <c r="CH40"/>
  <c r="CK40"/>
  <c r="CG40"/>
  <c r="CJ40"/>
  <c r="CF40"/>
  <c r="CI40"/>
  <c r="AG40"/>
  <c r="AA40"/>
  <c r="GJ39"/>
  <c r="GI39"/>
  <c r="GH39"/>
  <c r="GG39"/>
  <c r="GF39"/>
  <c r="GE39"/>
  <c r="GD39"/>
  <c r="GC39"/>
  <c r="GB39"/>
  <c r="GA39"/>
  <c r="FZ39"/>
  <c r="FY39"/>
  <c r="FX39"/>
  <c r="FW39"/>
  <c r="FV39"/>
  <c r="FU39"/>
  <c r="FT39"/>
  <c r="FS39"/>
  <c r="FR39"/>
  <c r="FQ39"/>
  <c r="FP39"/>
  <c r="FO39"/>
  <c r="FN39"/>
  <c r="FM39"/>
  <c r="FL39"/>
  <c r="FK39"/>
  <c r="FJ39"/>
  <c r="FI39"/>
  <c r="FH39"/>
  <c r="FD39"/>
  <c r="FC39"/>
  <c r="FB39"/>
  <c r="FA39"/>
  <c r="EZ39"/>
  <c r="EY39"/>
  <c r="EX39"/>
  <c r="EW39"/>
  <c r="EV39"/>
  <c r="EU39"/>
  <c r="ET39"/>
  <c r="ES39"/>
  <c r="ER39"/>
  <c r="CH39"/>
  <c r="CK39"/>
  <c r="CG39"/>
  <c r="CJ39"/>
  <c r="CF39"/>
  <c r="CI39"/>
  <c r="AG39"/>
  <c r="AA39"/>
  <c r="GJ38"/>
  <c r="GI38"/>
  <c r="GH38"/>
  <c r="GG38"/>
  <c r="GF38"/>
  <c r="GE38"/>
  <c r="GD38"/>
  <c r="GC38"/>
  <c r="GB38"/>
  <c r="GA38"/>
  <c r="FZ38"/>
  <c r="FY38"/>
  <c r="FX38"/>
  <c r="FW38"/>
  <c r="FV38"/>
  <c r="FU38"/>
  <c r="FT38"/>
  <c r="FS38"/>
  <c r="FR38"/>
  <c r="FQ38"/>
  <c r="FP38"/>
  <c r="FO38"/>
  <c r="FN38"/>
  <c r="FM38"/>
  <c r="FL38"/>
  <c r="FK38"/>
  <c r="FJ38"/>
  <c r="FI38"/>
  <c r="FH38"/>
  <c r="FD38"/>
  <c r="FC38"/>
  <c r="FB38"/>
  <c r="FA38"/>
  <c r="EZ38"/>
  <c r="EY38"/>
  <c r="EX38"/>
  <c r="EW38"/>
  <c r="EV38"/>
  <c r="EU38"/>
  <c r="ET38"/>
  <c r="ES38"/>
  <c r="ER38"/>
  <c r="CH38"/>
  <c r="CK38"/>
  <c r="CG38"/>
  <c r="CJ38"/>
  <c r="CF38"/>
  <c r="CI38"/>
  <c r="AA38"/>
  <c r="GJ37"/>
  <c r="GI37"/>
  <c r="GH37"/>
  <c r="GG37"/>
  <c r="GF37"/>
  <c r="GE37"/>
  <c r="GD37"/>
  <c r="GC37"/>
  <c r="GB37"/>
  <c r="GA37"/>
  <c r="FZ37"/>
  <c r="FY37"/>
  <c r="FX37"/>
  <c r="FW37"/>
  <c r="FV37"/>
  <c r="FU37"/>
  <c r="FT37"/>
  <c r="FS37"/>
  <c r="FR37"/>
  <c r="FQ37"/>
  <c r="FP37"/>
  <c r="FO37"/>
  <c r="FN37"/>
  <c r="FM37"/>
  <c r="FL37"/>
  <c r="FK37"/>
  <c r="FJ37"/>
  <c r="FI37"/>
  <c r="FH37"/>
  <c r="FD37"/>
  <c r="FC37"/>
  <c r="FB37"/>
  <c r="FA37"/>
  <c r="EZ37"/>
  <c r="EY37"/>
  <c r="EX37"/>
  <c r="EW37"/>
  <c r="EV37"/>
  <c r="EU37"/>
  <c r="ET37"/>
  <c r="ES37"/>
  <c r="ER37"/>
  <c r="CH37"/>
  <c r="CK37"/>
  <c r="CG37"/>
  <c r="CJ37"/>
  <c r="CF37"/>
  <c r="CI37"/>
  <c r="AI37"/>
  <c r="GJ36"/>
  <c r="GI36"/>
  <c r="GH36"/>
  <c r="GG36"/>
  <c r="GF36"/>
  <c r="GE36"/>
  <c r="GD36"/>
  <c r="GC36"/>
  <c r="GB36"/>
  <c r="GA36"/>
  <c r="FZ36"/>
  <c r="FY36"/>
  <c r="FX36"/>
  <c r="FW36"/>
  <c r="FV36"/>
  <c r="FU36"/>
  <c r="FT36"/>
  <c r="FS36"/>
  <c r="FR36"/>
  <c r="FQ36"/>
  <c r="FP36"/>
  <c r="FO36"/>
  <c r="FN36"/>
  <c r="FM36"/>
  <c r="FL36"/>
  <c r="FK36"/>
  <c r="FJ36"/>
  <c r="FI36"/>
  <c r="FH36"/>
  <c r="FD36"/>
  <c r="FC36"/>
  <c r="FB36"/>
  <c r="FA36"/>
  <c r="EZ36"/>
  <c r="EY36"/>
  <c r="EX36"/>
  <c r="EW36"/>
  <c r="EV36"/>
  <c r="EU36"/>
  <c r="ET36"/>
  <c r="ES36"/>
  <c r="ER36"/>
  <c r="CH36"/>
  <c r="CK36"/>
  <c r="CG36"/>
  <c r="CJ36"/>
  <c r="CF36"/>
  <c r="CI36"/>
  <c r="GJ35"/>
  <c r="GI35"/>
  <c r="GH35"/>
  <c r="GG35"/>
  <c r="GF35"/>
  <c r="GE35"/>
  <c r="GD35"/>
  <c r="GC35"/>
  <c r="GB35"/>
  <c r="GA35"/>
  <c r="FZ35"/>
  <c r="FY35"/>
  <c r="FX35"/>
  <c r="FW35"/>
  <c r="FV35"/>
  <c r="FU35"/>
  <c r="FT35"/>
  <c r="FS35"/>
  <c r="FR35"/>
  <c r="FQ35"/>
  <c r="FP35"/>
  <c r="FO35"/>
  <c r="FN35"/>
  <c r="FM35"/>
  <c r="FL35"/>
  <c r="FK35"/>
  <c r="FJ35"/>
  <c r="FI35"/>
  <c r="FH35"/>
  <c r="FD35"/>
  <c r="FC35"/>
  <c r="FB35"/>
  <c r="FA35"/>
  <c r="EZ35"/>
  <c r="EY35"/>
  <c r="EX35"/>
  <c r="EW35"/>
  <c r="EV35"/>
  <c r="EU35"/>
  <c r="ET35"/>
  <c r="ES35"/>
  <c r="ER35"/>
  <c r="CH35"/>
  <c r="CK35"/>
  <c r="CG35"/>
  <c r="CJ35"/>
  <c r="CF35"/>
  <c r="CI35"/>
  <c r="F35"/>
  <c r="E35"/>
  <c r="D35"/>
  <c r="GJ34"/>
  <c r="GI34"/>
  <c r="GH34"/>
  <c r="GG34"/>
  <c r="GF34"/>
  <c r="GE34"/>
  <c r="GD34"/>
  <c r="GC34"/>
  <c r="GB34"/>
  <c r="GA34"/>
  <c r="FZ34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D34"/>
  <c r="FC34"/>
  <c r="FB34"/>
  <c r="FA34"/>
  <c r="EZ34"/>
  <c r="EY34"/>
  <c r="EX34"/>
  <c r="EW34"/>
  <c r="EV34"/>
  <c r="EU34"/>
  <c r="ET34"/>
  <c r="ES34"/>
  <c r="ER34"/>
  <c r="CH34"/>
  <c r="CK34"/>
  <c r="CG34"/>
  <c r="CJ34"/>
  <c r="CF34"/>
  <c r="CI34"/>
  <c r="AI34"/>
  <c r="AA34"/>
  <c r="GJ33"/>
  <c r="GI33"/>
  <c r="GH33"/>
  <c r="GG33"/>
  <c r="GF33"/>
  <c r="GE33"/>
  <c r="GD33"/>
  <c r="GC33"/>
  <c r="GB33"/>
  <c r="GA33"/>
  <c r="FZ33"/>
  <c r="FY33"/>
  <c r="FX33"/>
  <c r="FW33"/>
  <c r="FV33"/>
  <c r="FU33"/>
  <c r="FT33"/>
  <c r="FS33"/>
  <c r="FR33"/>
  <c r="FQ33"/>
  <c r="FP33"/>
  <c r="FO33"/>
  <c r="FN33"/>
  <c r="FM33"/>
  <c r="FL33"/>
  <c r="FK33"/>
  <c r="FJ33"/>
  <c r="FI33"/>
  <c r="FH33"/>
  <c r="FD33"/>
  <c r="FC33"/>
  <c r="FB33"/>
  <c r="FA33"/>
  <c r="EZ33"/>
  <c r="EY33"/>
  <c r="EX33"/>
  <c r="EW33"/>
  <c r="EV33"/>
  <c r="EU33"/>
  <c r="ET33"/>
  <c r="ES33"/>
  <c r="ER33"/>
  <c r="CH33"/>
  <c r="CK33"/>
  <c r="CG33"/>
  <c r="CJ33"/>
  <c r="CF33"/>
  <c r="CI33"/>
  <c r="AI33"/>
  <c r="AA33"/>
  <c r="GJ32"/>
  <c r="GI32"/>
  <c r="GH32"/>
  <c r="GG32"/>
  <c r="GF32"/>
  <c r="GE32"/>
  <c r="GD32"/>
  <c r="GC32"/>
  <c r="GB32"/>
  <c r="GA32"/>
  <c r="FZ32"/>
  <c r="FY32"/>
  <c r="FX32"/>
  <c r="FW32"/>
  <c r="FV32"/>
  <c r="FU32"/>
  <c r="FT32"/>
  <c r="FS32"/>
  <c r="FR32"/>
  <c r="FQ32"/>
  <c r="FP32"/>
  <c r="FO32"/>
  <c r="FN32"/>
  <c r="FM32"/>
  <c r="FL32"/>
  <c r="FK32"/>
  <c r="FJ32"/>
  <c r="FI32"/>
  <c r="FH32"/>
  <c r="FD32"/>
  <c r="FC32"/>
  <c r="FB32"/>
  <c r="FA32"/>
  <c r="EZ32"/>
  <c r="EY32"/>
  <c r="EX32"/>
  <c r="EW32"/>
  <c r="EV32"/>
  <c r="EU32"/>
  <c r="ET32"/>
  <c r="ES32"/>
  <c r="ER32"/>
  <c r="CH32"/>
  <c r="CK32"/>
  <c r="CG32"/>
  <c r="CJ32"/>
  <c r="CF32"/>
  <c r="CI32"/>
  <c r="AI32"/>
  <c r="AA32"/>
  <c r="GJ31"/>
  <c r="GI31"/>
  <c r="GH31"/>
  <c r="GG31"/>
  <c r="GF31"/>
  <c r="GE31"/>
  <c r="GD31"/>
  <c r="GC31"/>
  <c r="GB31"/>
  <c r="GA31"/>
  <c r="FZ31"/>
  <c r="FY31"/>
  <c r="FX31"/>
  <c r="FW31"/>
  <c r="FV31"/>
  <c r="FU31"/>
  <c r="FT31"/>
  <c r="FS31"/>
  <c r="FR31"/>
  <c r="FQ31"/>
  <c r="FP31"/>
  <c r="FO31"/>
  <c r="FN31"/>
  <c r="FM31"/>
  <c r="FL31"/>
  <c r="FK31"/>
  <c r="FJ31"/>
  <c r="FI31"/>
  <c r="FH31"/>
  <c r="FD31"/>
  <c r="FC31"/>
  <c r="FB31"/>
  <c r="FA31"/>
  <c r="EZ31"/>
  <c r="EY31"/>
  <c r="EX31"/>
  <c r="EW31"/>
  <c r="EV31"/>
  <c r="EU31"/>
  <c r="ET31"/>
  <c r="ES31"/>
  <c r="ER31"/>
  <c r="CH31"/>
  <c r="CK31"/>
  <c r="CG31"/>
  <c r="CJ31"/>
  <c r="CF31"/>
  <c r="CI31"/>
  <c r="AI31"/>
  <c r="AA31"/>
  <c r="GJ30"/>
  <c r="GI30"/>
  <c r="GH30"/>
  <c r="GG30"/>
  <c r="GF30"/>
  <c r="GE30"/>
  <c r="GD30"/>
  <c r="GC30"/>
  <c r="GB30"/>
  <c r="GA30"/>
  <c r="FZ30"/>
  <c r="FY30"/>
  <c r="FX30"/>
  <c r="FW30"/>
  <c r="FV30"/>
  <c r="FU30"/>
  <c r="FT30"/>
  <c r="FS30"/>
  <c r="FR30"/>
  <c r="FQ30"/>
  <c r="FP30"/>
  <c r="FO30"/>
  <c r="FN30"/>
  <c r="FM30"/>
  <c r="FL30"/>
  <c r="FK30"/>
  <c r="FJ30"/>
  <c r="FI30"/>
  <c r="FH30"/>
  <c r="FD30"/>
  <c r="FC30"/>
  <c r="FB30"/>
  <c r="FA30"/>
  <c r="EZ30"/>
  <c r="EY30"/>
  <c r="EX30"/>
  <c r="EW30"/>
  <c r="EV30"/>
  <c r="EU30"/>
  <c r="ET30"/>
  <c r="ES30"/>
  <c r="ER30"/>
  <c r="CH30"/>
  <c r="CK30"/>
  <c r="CG30"/>
  <c r="CJ30"/>
  <c r="CF30"/>
  <c r="CI30"/>
  <c r="AI30"/>
  <c r="AA30"/>
  <c r="GJ29"/>
  <c r="GI29"/>
  <c r="GH29"/>
  <c r="GG29"/>
  <c r="GF29"/>
  <c r="GE29"/>
  <c r="GD29"/>
  <c r="GC29"/>
  <c r="GB29"/>
  <c r="GA29"/>
  <c r="FZ29"/>
  <c r="FY29"/>
  <c r="FX29"/>
  <c r="FW29"/>
  <c r="FV29"/>
  <c r="FU29"/>
  <c r="FT29"/>
  <c r="FS29"/>
  <c r="FR29"/>
  <c r="FQ29"/>
  <c r="FP29"/>
  <c r="FO29"/>
  <c r="FN29"/>
  <c r="FM29"/>
  <c r="FL29"/>
  <c r="FK29"/>
  <c r="FJ29"/>
  <c r="FI29"/>
  <c r="FH29"/>
  <c r="FD29"/>
  <c r="FC29"/>
  <c r="FB29"/>
  <c r="FA29"/>
  <c r="EZ29"/>
  <c r="EY29"/>
  <c r="EX29"/>
  <c r="EW29"/>
  <c r="EV29"/>
  <c r="EU29"/>
  <c r="ET29"/>
  <c r="ES29"/>
  <c r="ER29"/>
  <c r="CH29"/>
  <c r="CK29"/>
  <c r="CG29"/>
  <c r="CJ29"/>
  <c r="CF29"/>
  <c r="CI29"/>
  <c r="AI29"/>
  <c r="AA29"/>
  <c r="GJ28"/>
  <c r="GI28"/>
  <c r="GH28"/>
  <c r="GG28"/>
  <c r="GF28"/>
  <c r="GE28"/>
  <c r="GD28"/>
  <c r="GC28"/>
  <c r="GB28"/>
  <c r="GA28"/>
  <c r="FZ28"/>
  <c r="FY28"/>
  <c r="FX28"/>
  <c r="FW28"/>
  <c r="FV28"/>
  <c r="FU28"/>
  <c r="FT28"/>
  <c r="FS28"/>
  <c r="FR28"/>
  <c r="FQ28"/>
  <c r="FP28"/>
  <c r="FO28"/>
  <c r="FN28"/>
  <c r="FM28"/>
  <c r="FL28"/>
  <c r="FK28"/>
  <c r="FJ28"/>
  <c r="FI28"/>
  <c r="FH28"/>
  <c r="FD28"/>
  <c r="FC28"/>
  <c r="FB28"/>
  <c r="FA28"/>
  <c r="EZ28"/>
  <c r="EY28"/>
  <c r="EX28"/>
  <c r="EW28"/>
  <c r="EV28"/>
  <c r="EU28"/>
  <c r="ET28"/>
  <c r="ES28"/>
  <c r="ER28"/>
  <c r="CH28"/>
  <c r="CK28"/>
  <c r="CG28"/>
  <c r="CJ28"/>
  <c r="CF28"/>
  <c r="CI28"/>
  <c r="AI28"/>
  <c r="AA28"/>
  <c r="FV27"/>
  <c r="FU27"/>
  <c r="FD27"/>
  <c r="FC27"/>
  <c r="FB27"/>
  <c r="FA27"/>
  <c r="EZ27"/>
  <c r="EY27"/>
  <c r="EX27"/>
  <c r="EW27"/>
  <c r="EV27"/>
  <c r="EU27"/>
  <c r="ET27"/>
  <c r="ES27"/>
  <c r="ER27"/>
  <c r="CB27"/>
  <c r="CE27"/>
  <c r="CH27"/>
  <c r="CK27"/>
  <c r="CA27"/>
  <c r="CD27"/>
  <c r="CG27"/>
  <c r="CJ27"/>
  <c r="BZ27"/>
  <c r="CC27"/>
  <c r="CF27"/>
  <c r="CI27"/>
  <c r="AX27"/>
  <c r="AW27"/>
  <c r="AV27"/>
  <c r="GJ26"/>
  <c r="GI26"/>
  <c r="GH26"/>
  <c r="GG26"/>
  <c r="GF26"/>
  <c r="GE26"/>
  <c r="GD26"/>
  <c r="GC26"/>
  <c r="GB26"/>
  <c r="GA26"/>
  <c r="FZ26"/>
  <c r="FY26"/>
  <c r="FX26"/>
  <c r="FW26"/>
  <c r="FV26"/>
  <c r="FU26"/>
  <c r="FT26"/>
  <c r="FS26"/>
  <c r="FR26"/>
  <c r="FQ26"/>
  <c r="FP26"/>
  <c r="FO26"/>
  <c r="FN26"/>
  <c r="FM26"/>
  <c r="FL26"/>
  <c r="FK26"/>
  <c r="FJ26"/>
  <c r="FI26"/>
  <c r="FH26"/>
  <c r="FD26"/>
  <c r="FC26"/>
  <c r="FB26"/>
  <c r="FA26"/>
  <c r="EZ26"/>
  <c r="EY26"/>
  <c r="EX26"/>
  <c r="EW26"/>
  <c r="EV26"/>
  <c r="EU26"/>
  <c r="ET26"/>
  <c r="ES26"/>
  <c r="ER26"/>
  <c r="CB26"/>
  <c r="CE26"/>
  <c r="CH26"/>
  <c r="CK26"/>
  <c r="CA26"/>
  <c r="CD26"/>
  <c r="CG26"/>
  <c r="CJ26"/>
  <c r="BZ26"/>
  <c r="CC26"/>
  <c r="CF26"/>
  <c r="CI26"/>
  <c r="AX26"/>
  <c r="AW26"/>
  <c r="AV26"/>
  <c r="GJ25"/>
  <c r="GI25"/>
  <c r="GH25"/>
  <c r="GG25"/>
  <c r="GF25"/>
  <c r="GE25"/>
  <c r="GD25"/>
  <c r="GC25"/>
  <c r="GB25"/>
  <c r="GA25"/>
  <c r="FZ25"/>
  <c r="FY25"/>
  <c r="FX25"/>
  <c r="FW25"/>
  <c r="CB23"/>
  <c r="CH23"/>
  <c r="FV25"/>
  <c r="FU25"/>
  <c r="FT25"/>
  <c r="FS25"/>
  <c r="FR25"/>
  <c r="FQ25"/>
  <c r="FP25"/>
  <c r="FO25"/>
  <c r="FN25"/>
  <c r="FM25"/>
  <c r="FL25"/>
  <c r="FK25"/>
  <c r="FJ25"/>
  <c r="FI25"/>
  <c r="FH25"/>
  <c r="FD25"/>
  <c r="FC25"/>
  <c r="FB25"/>
  <c r="FA25"/>
  <c r="EZ25"/>
  <c r="EY25"/>
  <c r="EX25"/>
  <c r="EW25"/>
  <c r="EV25"/>
  <c r="EU25"/>
  <c r="ET25"/>
  <c r="ES25"/>
  <c r="ER25"/>
  <c r="CB25"/>
  <c r="CE25"/>
  <c r="CH25"/>
  <c r="CK25"/>
  <c r="CA25"/>
  <c r="CD25"/>
  <c r="CG25"/>
  <c r="CJ25"/>
  <c r="BZ25"/>
  <c r="CC25"/>
  <c r="CF25"/>
  <c r="CI25"/>
  <c r="AX25"/>
  <c r="AW25"/>
  <c r="AV25"/>
  <c r="F25"/>
  <c r="E25"/>
  <c r="GK24"/>
  <c r="GJ24"/>
  <c r="GI24"/>
  <c r="GH24"/>
  <c r="GG24"/>
  <c r="GF24"/>
  <c r="GE24"/>
  <c r="GD24"/>
  <c r="GC24"/>
  <c r="GB24"/>
  <c r="GA24"/>
  <c r="FZ24"/>
  <c r="FY24"/>
  <c r="FX24"/>
  <c r="CB22"/>
  <c r="FW24"/>
  <c r="FV24"/>
  <c r="FU24"/>
  <c r="FT24"/>
  <c r="FS24"/>
  <c r="FR24"/>
  <c r="FQ24"/>
  <c r="FP24"/>
  <c r="FO24"/>
  <c r="FN24"/>
  <c r="FM24"/>
  <c r="FL24"/>
  <c r="FK24"/>
  <c r="FJ24"/>
  <c r="FI24"/>
  <c r="FH24"/>
  <c r="FD24"/>
  <c r="FC24"/>
  <c r="FB24"/>
  <c r="FA24"/>
  <c r="EZ24"/>
  <c r="EY24"/>
  <c r="EX24"/>
  <c r="EW24"/>
  <c r="EV24"/>
  <c r="EU24"/>
  <c r="ET24"/>
  <c r="ES24"/>
  <c r="ER24"/>
  <c r="CB24"/>
  <c r="CH24"/>
  <c r="CK24"/>
  <c r="CA24"/>
  <c r="CG24"/>
  <c r="CJ24"/>
  <c r="BZ24"/>
  <c r="CF24"/>
  <c r="CI24"/>
  <c r="AX24"/>
  <c r="AW24"/>
  <c r="AV24"/>
  <c r="GK23"/>
  <c r="GJ23"/>
  <c r="GI23"/>
  <c r="GH23"/>
  <c r="GG23"/>
  <c r="GF23"/>
  <c r="GE23"/>
  <c r="GD23"/>
  <c r="GC23"/>
  <c r="GB23"/>
  <c r="GA23"/>
  <c r="FZ23"/>
  <c r="FY23"/>
  <c r="FX23"/>
  <c r="FW23"/>
  <c r="CB21"/>
  <c r="CH21"/>
  <c r="FV23"/>
  <c r="FU23"/>
  <c r="FT23"/>
  <c r="FS23"/>
  <c r="FR23"/>
  <c r="FQ23"/>
  <c r="FP23"/>
  <c r="FO23"/>
  <c r="FN23"/>
  <c r="FM23"/>
  <c r="FL23"/>
  <c r="FK23"/>
  <c r="FJ23"/>
  <c r="FI23"/>
  <c r="FH23"/>
  <c r="FD23"/>
  <c r="FC23"/>
  <c r="FB23"/>
  <c r="FA23"/>
  <c r="EZ23"/>
  <c r="EY23"/>
  <c r="EX23"/>
  <c r="EW23"/>
  <c r="EV23"/>
  <c r="EU23"/>
  <c r="ET23"/>
  <c r="ES23"/>
  <c r="ER23"/>
  <c r="CN23"/>
  <c r="CI23"/>
  <c r="CL23"/>
  <c r="CK23"/>
  <c r="CJ23"/>
  <c r="AX23"/>
  <c r="AA8"/>
  <c r="AA23"/>
  <c r="AW23"/>
  <c r="AV23"/>
  <c r="GK22"/>
  <c r="GJ22"/>
  <c r="GI22"/>
  <c r="GH22"/>
  <c r="GG22"/>
  <c r="GF22"/>
  <c r="GE22"/>
  <c r="GD22"/>
  <c r="GC22"/>
  <c r="GB22"/>
  <c r="GA22"/>
  <c r="FZ22"/>
  <c r="FY22"/>
  <c r="FX22"/>
  <c r="FW22"/>
  <c r="CB20"/>
  <c r="CH20"/>
  <c r="FV22"/>
  <c r="FU22"/>
  <c r="FT22"/>
  <c r="FS22"/>
  <c r="FR22"/>
  <c r="FQ22"/>
  <c r="FP22"/>
  <c r="FO22"/>
  <c r="FN22"/>
  <c r="FM22"/>
  <c r="FL22"/>
  <c r="FK22"/>
  <c r="FJ22"/>
  <c r="FI22"/>
  <c r="FH22"/>
  <c r="FD22"/>
  <c r="FC22"/>
  <c r="FB22"/>
  <c r="FA22"/>
  <c r="EZ22"/>
  <c r="EY22"/>
  <c r="EX22"/>
  <c r="EW22"/>
  <c r="EV22"/>
  <c r="EU22"/>
  <c r="ET22"/>
  <c r="ES22"/>
  <c r="ER22"/>
  <c r="CN22"/>
  <c r="CI22"/>
  <c r="CL22"/>
  <c r="CH22"/>
  <c r="CK22"/>
  <c r="CJ22"/>
  <c r="AX22"/>
  <c r="AW22"/>
  <c r="AV22"/>
  <c r="AA22"/>
  <c r="GK21"/>
  <c r="GJ21"/>
  <c r="GI21"/>
  <c r="GH21"/>
  <c r="GG21"/>
  <c r="GF21"/>
  <c r="GE21"/>
  <c r="GD21"/>
  <c r="GC21"/>
  <c r="GB21"/>
  <c r="GA21"/>
  <c r="FZ21"/>
  <c r="FY21"/>
  <c r="FX21"/>
  <c r="CB19"/>
  <c r="FW21"/>
  <c r="FV21"/>
  <c r="FU21"/>
  <c r="FT21"/>
  <c r="FS21"/>
  <c r="FR21"/>
  <c r="FQ21"/>
  <c r="FP21"/>
  <c r="FO21"/>
  <c r="FN21"/>
  <c r="FM21"/>
  <c r="FL21"/>
  <c r="FK21"/>
  <c r="FJ21"/>
  <c r="FI21"/>
  <c r="FH21"/>
  <c r="FD21"/>
  <c r="FC21"/>
  <c r="FB21"/>
  <c r="FA21"/>
  <c r="EZ21"/>
  <c r="EY21"/>
  <c r="EX21"/>
  <c r="EW21"/>
  <c r="EV21"/>
  <c r="EU21"/>
  <c r="ET21"/>
  <c r="ES21"/>
  <c r="ER21"/>
  <c r="CN21"/>
  <c r="CI21"/>
  <c r="CL21"/>
  <c r="CK21"/>
  <c r="CJ21"/>
  <c r="AX21"/>
  <c r="AW21"/>
  <c r="AV21"/>
  <c r="AA21"/>
  <c r="GK20"/>
  <c r="GJ20"/>
  <c r="GI20"/>
  <c r="GH20"/>
  <c r="GG20"/>
  <c r="GF20"/>
  <c r="GE20"/>
  <c r="GD20"/>
  <c r="GC20"/>
  <c r="GB20"/>
  <c r="GA20"/>
  <c r="FZ20"/>
  <c r="FY20"/>
  <c r="FX20"/>
  <c r="CB18"/>
  <c r="FW20"/>
  <c r="FV20"/>
  <c r="FU20"/>
  <c r="FT20"/>
  <c r="FS20"/>
  <c r="FR20"/>
  <c r="FQ20"/>
  <c r="FP20"/>
  <c r="FO20"/>
  <c r="FN20"/>
  <c r="FM20"/>
  <c r="FL20"/>
  <c r="FK20"/>
  <c r="FJ20"/>
  <c r="FI20"/>
  <c r="FH20"/>
  <c r="FD20"/>
  <c r="FC20"/>
  <c r="FB20"/>
  <c r="FA20"/>
  <c r="EZ20"/>
  <c r="EY20"/>
  <c r="EX20"/>
  <c r="EW20"/>
  <c r="EV20"/>
  <c r="EU20"/>
  <c r="ET20"/>
  <c r="ES20"/>
  <c r="ER20"/>
  <c r="CN20"/>
  <c r="CI20"/>
  <c r="CL20"/>
  <c r="CK20"/>
  <c r="CJ20"/>
  <c r="AX20"/>
  <c r="AW20"/>
  <c r="AV20"/>
  <c r="AA20"/>
  <c r="F20"/>
  <c r="E20"/>
  <c r="GK19"/>
  <c r="GJ19"/>
  <c r="GI19"/>
  <c r="GH19"/>
  <c r="GG19"/>
  <c r="GF19"/>
  <c r="GE19"/>
  <c r="GD19"/>
  <c r="GC19"/>
  <c r="GB19"/>
  <c r="GA19"/>
  <c r="FZ19"/>
  <c r="FY19"/>
  <c r="FX19"/>
  <c r="FW19"/>
  <c r="CB17"/>
  <c r="CH17"/>
  <c r="FV19"/>
  <c r="FU19"/>
  <c r="FT19"/>
  <c r="FS19"/>
  <c r="FR19"/>
  <c r="FQ19"/>
  <c r="FP19"/>
  <c r="FO19"/>
  <c r="FN19"/>
  <c r="FM19"/>
  <c r="FL19"/>
  <c r="FK19"/>
  <c r="FJ19"/>
  <c r="FI19"/>
  <c r="FH19"/>
  <c r="FD19"/>
  <c r="FC19"/>
  <c r="FB19"/>
  <c r="FA19"/>
  <c r="EZ19"/>
  <c r="EY19"/>
  <c r="EX19"/>
  <c r="EW19"/>
  <c r="EV19"/>
  <c r="EU19"/>
  <c r="ET19"/>
  <c r="ES19"/>
  <c r="ER19"/>
  <c r="CN19"/>
  <c r="CI19"/>
  <c r="CL19"/>
  <c r="CH19"/>
  <c r="CK19"/>
  <c r="CJ19"/>
  <c r="AX19"/>
  <c r="AW19"/>
  <c r="AV19"/>
  <c r="AA19"/>
  <c r="GK18"/>
  <c r="GJ18"/>
  <c r="GI18"/>
  <c r="GH18"/>
  <c r="GG18"/>
  <c r="GF18"/>
  <c r="GE18"/>
  <c r="GD18"/>
  <c r="GC18"/>
  <c r="GB18"/>
  <c r="GA18"/>
  <c r="FZ18"/>
  <c r="FY18"/>
  <c r="FX18"/>
  <c r="FW18"/>
  <c r="CB16"/>
  <c r="CH16"/>
  <c r="FV18"/>
  <c r="FU18"/>
  <c r="FT18"/>
  <c r="FS18"/>
  <c r="FR18"/>
  <c r="FQ18"/>
  <c r="FP18"/>
  <c r="FO18"/>
  <c r="FN18"/>
  <c r="FM18"/>
  <c r="FL18"/>
  <c r="FK18"/>
  <c r="FJ18"/>
  <c r="FI18"/>
  <c r="FH18"/>
  <c r="FD18"/>
  <c r="FC18"/>
  <c r="FB18"/>
  <c r="FA18"/>
  <c r="EZ18"/>
  <c r="EY18"/>
  <c r="EX18"/>
  <c r="EW18"/>
  <c r="EV18"/>
  <c r="EU18"/>
  <c r="ET18"/>
  <c r="ES18"/>
  <c r="ER18"/>
  <c r="CN18"/>
  <c r="CI18"/>
  <c r="CL18"/>
  <c r="CH18"/>
  <c r="CK18"/>
  <c r="CJ18"/>
  <c r="AX18"/>
  <c r="AW18"/>
  <c r="AV18"/>
  <c r="AA18"/>
  <c r="GK17"/>
  <c r="GJ17"/>
  <c r="GI17"/>
  <c r="GH17"/>
  <c r="GG17"/>
  <c r="GF17"/>
  <c r="GE17"/>
  <c r="GD17"/>
  <c r="GC17"/>
  <c r="GB17"/>
  <c r="GA17"/>
  <c r="FZ17"/>
  <c r="FY17"/>
  <c r="FX17"/>
  <c r="FT17"/>
  <c r="FS17"/>
  <c r="FR17"/>
  <c r="FQ17"/>
  <c r="FP17"/>
  <c r="FO17"/>
  <c r="FN17"/>
  <c r="FM17"/>
  <c r="FL17"/>
  <c r="FK17"/>
  <c r="FJ17"/>
  <c r="FI17"/>
  <c r="FH17"/>
  <c r="FD17"/>
  <c r="FC17"/>
  <c r="FB17"/>
  <c r="FA17"/>
  <c r="EZ17"/>
  <c r="EY17"/>
  <c r="EX17"/>
  <c r="EW17"/>
  <c r="EV17"/>
  <c r="EU17"/>
  <c r="ET17"/>
  <c r="ES17"/>
  <c r="ER17"/>
  <c r="CN17"/>
  <c r="CI17"/>
  <c r="CL17"/>
  <c r="CK17"/>
  <c r="CJ17"/>
  <c r="AX17"/>
  <c r="AW17"/>
  <c r="AV17"/>
  <c r="AA17"/>
  <c r="GK16"/>
  <c r="GJ16"/>
  <c r="GI16"/>
  <c r="GH16"/>
  <c r="GG16"/>
  <c r="GF16"/>
  <c r="GE16"/>
  <c r="GD16"/>
  <c r="GC16"/>
  <c r="GB16"/>
  <c r="GA16"/>
  <c r="FZ16"/>
  <c r="FY16"/>
  <c r="FX16"/>
  <c r="FT16"/>
  <c r="FS16"/>
  <c r="FR16"/>
  <c r="FQ16"/>
  <c r="FP16"/>
  <c r="FO16"/>
  <c r="FN16"/>
  <c r="FM16"/>
  <c r="FL16"/>
  <c r="FK16"/>
  <c r="FJ16"/>
  <c r="FI16"/>
  <c r="FH16"/>
  <c r="FD16"/>
  <c r="FC16"/>
  <c r="FB16"/>
  <c r="FA16"/>
  <c r="EZ16"/>
  <c r="EY16"/>
  <c r="EX16"/>
  <c r="EW16"/>
  <c r="EV16"/>
  <c r="EU16"/>
  <c r="ET16"/>
  <c r="ES16"/>
  <c r="ER16"/>
  <c r="CN16"/>
  <c r="CI16"/>
  <c r="CL16"/>
  <c r="CK16"/>
  <c r="CJ16"/>
  <c r="AX16"/>
  <c r="AW16"/>
  <c r="AV16"/>
  <c r="AA16"/>
  <c r="GK15"/>
  <c r="GJ15"/>
  <c r="GI15"/>
  <c r="GH15"/>
  <c r="GG15"/>
  <c r="GF15"/>
  <c r="GE15"/>
  <c r="GD15"/>
  <c r="GC15"/>
  <c r="GB15"/>
  <c r="GA15"/>
  <c r="FZ15"/>
  <c r="FY15"/>
  <c r="FX15"/>
  <c r="FT15"/>
  <c r="FS15"/>
  <c r="FR15"/>
  <c r="FQ15"/>
  <c r="FP15"/>
  <c r="FO15"/>
  <c r="FN15"/>
  <c r="FM15"/>
  <c r="FL15"/>
  <c r="FK15"/>
  <c r="FJ15"/>
  <c r="FI15"/>
  <c r="FH15"/>
  <c r="FD15"/>
  <c r="FC15"/>
  <c r="FB15"/>
  <c r="FA15"/>
  <c r="EZ15"/>
  <c r="EY15"/>
  <c r="EX15"/>
  <c r="EW15"/>
  <c r="EV15"/>
  <c r="EU15"/>
  <c r="ET15"/>
  <c r="ES15"/>
  <c r="ER15"/>
  <c r="CN15"/>
  <c r="CI15"/>
  <c r="CL15"/>
  <c r="CK15"/>
  <c r="CJ15"/>
  <c r="AX15"/>
  <c r="AW15"/>
  <c r="AV15"/>
  <c r="AA15"/>
  <c r="GK14"/>
  <c r="GJ14"/>
  <c r="GI14"/>
  <c r="GH14"/>
  <c r="GG14"/>
  <c r="GF14"/>
  <c r="GE14"/>
  <c r="GD14"/>
  <c r="GC14"/>
  <c r="GB14"/>
  <c r="GA14"/>
  <c r="FZ14"/>
  <c r="FY14"/>
  <c r="FX14"/>
  <c r="FT14"/>
  <c r="FS14"/>
  <c r="FR14"/>
  <c r="FQ14"/>
  <c r="FP14"/>
  <c r="FO14"/>
  <c r="FN14"/>
  <c r="FM14"/>
  <c r="FL14"/>
  <c r="FK14"/>
  <c r="FJ14"/>
  <c r="FI14"/>
  <c r="FH14"/>
  <c r="FD14"/>
  <c r="FC14"/>
  <c r="FB14"/>
  <c r="FA14"/>
  <c r="EZ14"/>
  <c r="EY14"/>
  <c r="EX14"/>
  <c r="EW14"/>
  <c r="EV14"/>
  <c r="EU14"/>
  <c r="ET14"/>
  <c r="ES14"/>
  <c r="ER14"/>
  <c r="CN14"/>
  <c r="CI14"/>
  <c r="CL14"/>
  <c r="CK14"/>
  <c r="CJ14"/>
  <c r="AX14"/>
  <c r="AW14"/>
  <c r="AV14"/>
  <c r="AA14"/>
  <c r="GK13"/>
  <c r="GJ13"/>
  <c r="GI13"/>
  <c r="GH13"/>
  <c r="GG13"/>
  <c r="GF13"/>
  <c r="GE13"/>
  <c r="GD13"/>
  <c r="GC13"/>
  <c r="GB13"/>
  <c r="GA13"/>
  <c r="FZ13"/>
  <c r="FY13"/>
  <c r="FX13"/>
  <c r="FT13"/>
  <c r="FS13"/>
  <c r="FR13"/>
  <c r="FQ13"/>
  <c r="FP13"/>
  <c r="FO13"/>
  <c r="FN13"/>
  <c r="FM13"/>
  <c r="FL13"/>
  <c r="FK13"/>
  <c r="FJ13"/>
  <c r="FI13"/>
  <c r="FH13"/>
  <c r="FD13"/>
  <c r="FC13"/>
  <c r="FB13"/>
  <c r="FA13"/>
  <c r="EZ13"/>
  <c r="EY13"/>
  <c r="EX13"/>
  <c r="EW13"/>
  <c r="EV13"/>
  <c r="EU13"/>
  <c r="ET13"/>
  <c r="ES13"/>
  <c r="ER13"/>
  <c r="CN13"/>
  <c r="CI13"/>
  <c r="CL13"/>
  <c r="CH13"/>
  <c r="CK13"/>
  <c r="CJ13"/>
  <c r="AX13"/>
  <c r="AW13"/>
  <c r="AV13"/>
  <c r="AA13"/>
  <c r="GK12"/>
  <c r="GJ12"/>
  <c r="GI12"/>
  <c r="GH12"/>
  <c r="GG12"/>
  <c r="GF12"/>
  <c r="GE12"/>
  <c r="GD12"/>
  <c r="GC12"/>
  <c r="GB12"/>
  <c r="GA12"/>
  <c r="FZ12"/>
  <c r="FY12"/>
  <c r="FX12"/>
  <c r="FT12"/>
  <c r="FS12"/>
  <c r="FR12"/>
  <c r="FQ12"/>
  <c r="FP12"/>
  <c r="FO12"/>
  <c r="FN12"/>
  <c r="FM12"/>
  <c r="FL12"/>
  <c r="FK12"/>
  <c r="FJ12"/>
  <c r="FI12"/>
  <c r="FH12"/>
  <c r="FD12"/>
  <c r="FC12"/>
  <c r="FB12"/>
  <c r="FA12"/>
  <c r="EZ12"/>
  <c r="EY12"/>
  <c r="EX12"/>
  <c r="EW12"/>
  <c r="EV12"/>
  <c r="EU12"/>
  <c r="ET12"/>
  <c r="ES12"/>
  <c r="ER12"/>
  <c r="CN12"/>
  <c r="CI12"/>
  <c r="CL12"/>
  <c r="CH12"/>
  <c r="CK12"/>
  <c r="CJ12"/>
  <c r="AX12"/>
  <c r="AW12"/>
  <c r="AV12"/>
  <c r="AA12"/>
  <c r="GK11"/>
  <c r="GJ11"/>
  <c r="GI11"/>
  <c r="GH11"/>
  <c r="GG11"/>
  <c r="GF11"/>
  <c r="GE11"/>
  <c r="GD11"/>
  <c r="GC11"/>
  <c r="GB11"/>
  <c r="GA11"/>
  <c r="FZ11"/>
  <c r="FY11"/>
  <c r="FX11"/>
  <c r="FT11"/>
  <c r="FS11"/>
  <c r="FR11"/>
  <c r="FQ11"/>
  <c r="FP11"/>
  <c r="FO11"/>
  <c r="FN11"/>
  <c r="FM11"/>
  <c r="FL11"/>
  <c r="FK11"/>
  <c r="FJ11"/>
  <c r="FI11"/>
  <c r="FH11"/>
  <c r="FD11"/>
  <c r="FC11"/>
  <c r="FB11"/>
  <c r="FA11"/>
  <c r="EZ11"/>
  <c r="EY11"/>
  <c r="EX11"/>
  <c r="EW11"/>
  <c r="EV11"/>
  <c r="EU11"/>
  <c r="ET11"/>
  <c r="ES11"/>
  <c r="ER11"/>
  <c r="CN11"/>
  <c r="CI11"/>
  <c r="CL11"/>
  <c r="CK11"/>
  <c r="CJ11"/>
  <c r="AX11"/>
  <c r="AW11"/>
  <c r="AV11"/>
  <c r="AA11"/>
  <c r="GK10"/>
  <c r="FD10"/>
  <c r="FC10"/>
  <c r="FB10"/>
  <c r="FA10"/>
  <c r="EZ10"/>
  <c r="EY10"/>
  <c r="EX10"/>
  <c r="EW10"/>
  <c r="EV10"/>
  <c r="EU10"/>
  <c r="ET10"/>
  <c r="ES10"/>
  <c r="ER10"/>
  <c r="CN10"/>
  <c r="CI10"/>
  <c r="CL10"/>
  <c r="CK10"/>
  <c r="CJ10"/>
  <c r="AX10"/>
  <c r="AA10"/>
  <c r="AW10"/>
  <c r="AV10"/>
  <c r="GK9"/>
  <c r="GJ9"/>
  <c r="GI9"/>
  <c r="GH9"/>
  <c r="GG9"/>
  <c r="GF9"/>
  <c r="GE9"/>
  <c r="GD9"/>
  <c r="GC9"/>
  <c r="GB9"/>
  <c r="GA9"/>
  <c r="FZ9"/>
  <c r="FY9"/>
  <c r="FX9"/>
  <c r="FT9"/>
  <c r="FS9"/>
  <c r="FR9"/>
  <c r="FQ9"/>
  <c r="FP9"/>
  <c r="FO9"/>
  <c r="FN9"/>
  <c r="FM9"/>
  <c r="FL9"/>
  <c r="FK9"/>
  <c r="FJ9"/>
  <c r="FI9"/>
  <c r="FH9"/>
  <c r="FD9"/>
  <c r="FC9"/>
  <c r="FB9"/>
  <c r="FA9"/>
  <c r="EZ9"/>
  <c r="EY9"/>
  <c r="EX9"/>
  <c r="EW9"/>
  <c r="EV9"/>
  <c r="EU9"/>
  <c r="ET9"/>
  <c r="ES9"/>
  <c r="ER9"/>
  <c r="CN9"/>
  <c r="CH9"/>
  <c r="CK9"/>
  <c r="CG9"/>
  <c r="CJ9"/>
  <c r="CF9"/>
  <c r="CI9"/>
  <c r="CB9"/>
  <c r="CA9"/>
  <c r="BZ9"/>
  <c r="AZ9"/>
  <c r="AY9"/>
  <c r="AX9"/>
  <c r="AW9"/>
  <c r="AV9"/>
  <c r="AU8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AZ6"/>
  <c r="AU6"/>
  <c r="CO5"/>
  <c r="CN5"/>
  <c r="CK5"/>
  <c r="CJ5"/>
  <c r="CI5"/>
  <c r="CH5"/>
  <c r="CG5"/>
  <c r="CF5"/>
  <c r="CE5"/>
  <c r="CD5"/>
  <c r="CC5"/>
  <c r="CB5"/>
  <c r="CA5"/>
  <c r="BZ5"/>
  <c r="BY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Y5"/>
  <c r="AW4"/>
  <c r="AV4"/>
  <c r="AE4"/>
  <c r="AD4"/>
  <c r="AC4"/>
  <c r="AF23" i="6"/>
  <c r="AF22"/>
  <c r="AF21"/>
  <c r="AF20"/>
  <c r="AF19"/>
  <c r="AF18"/>
  <c r="AF17"/>
  <c r="AF16"/>
  <c r="AF15"/>
  <c r="AF14"/>
  <c r="AF12"/>
  <c r="AF11"/>
  <c r="AF13"/>
  <c r="CQ25"/>
  <c r="CR25"/>
  <c r="D75"/>
  <c r="D77"/>
  <c r="D71"/>
  <c r="E69"/>
  <c r="F69"/>
  <c r="F75"/>
  <c r="F77"/>
  <c r="F57"/>
  <c r="F63"/>
  <c r="F65"/>
  <c r="E57"/>
  <c r="E63"/>
  <c r="E75"/>
  <c r="E77"/>
  <c r="E65"/>
  <c r="B8" i="7"/>
  <c r="M260" i="6"/>
  <c r="D260"/>
  <c r="F242"/>
  <c r="E242"/>
  <c r="D242"/>
  <c r="F237"/>
  <c r="E237"/>
  <c r="D237"/>
  <c r="F236"/>
  <c r="E236"/>
  <c r="D236"/>
  <c r="F165"/>
  <c r="E165"/>
  <c r="E213"/>
  <c r="F164"/>
  <c r="E164"/>
  <c r="D164"/>
  <c r="O146"/>
  <c r="N146"/>
  <c r="L146"/>
  <c r="K146"/>
  <c r="I146"/>
  <c r="H146"/>
  <c r="O145"/>
  <c r="N145"/>
  <c r="L145"/>
  <c r="K145"/>
  <c r="O144"/>
  <c r="N144"/>
  <c r="L144"/>
  <c r="K144"/>
  <c r="O143"/>
  <c r="N143"/>
  <c r="L143"/>
  <c r="K143"/>
  <c r="B140"/>
  <c r="B139"/>
  <c r="B138"/>
  <c r="B137"/>
  <c r="B136"/>
  <c r="B135"/>
  <c r="B134"/>
  <c r="B133"/>
  <c r="B132"/>
  <c r="B131"/>
  <c r="B130"/>
  <c r="B129"/>
  <c r="B128"/>
  <c r="B127"/>
  <c r="B259"/>
  <c r="B126"/>
  <c r="B258"/>
  <c r="B125"/>
  <c r="B257"/>
  <c r="E122"/>
  <c r="D122"/>
  <c r="D121"/>
  <c r="C121"/>
  <c r="N121"/>
  <c r="O121"/>
  <c r="E100"/>
  <c r="D100"/>
  <c r="E99"/>
  <c r="N97"/>
  <c r="D99"/>
  <c r="K98"/>
  <c r="C99"/>
  <c r="I255"/>
  <c r="F241"/>
  <c r="BF13"/>
  <c r="E241"/>
  <c r="D241"/>
  <c r="F71"/>
  <c r="F240"/>
  <c r="E71"/>
  <c r="E240"/>
  <c r="D240"/>
  <c r="F239"/>
  <c r="BF15"/>
  <c r="E239"/>
  <c r="D239"/>
  <c r="F59"/>
  <c r="F238"/>
  <c r="E59"/>
  <c r="E238"/>
  <c r="D59"/>
  <c r="D238"/>
  <c r="F53"/>
  <c r="E49"/>
  <c r="F49"/>
  <c r="CQ43"/>
  <c r="DC43"/>
  <c r="AG43"/>
  <c r="AA43"/>
  <c r="DC42"/>
  <c r="CX42"/>
  <c r="CQ42"/>
  <c r="CS42"/>
  <c r="CH42"/>
  <c r="CK42"/>
  <c r="CG42"/>
  <c r="CJ42"/>
  <c r="CF42"/>
  <c r="CI42"/>
  <c r="AG42"/>
  <c r="AA42"/>
  <c r="CQ41"/>
  <c r="DH41"/>
  <c r="CH41"/>
  <c r="CK41"/>
  <c r="CG41"/>
  <c r="CJ41"/>
  <c r="CF41"/>
  <c r="CI41"/>
  <c r="AG41"/>
  <c r="AA41"/>
  <c r="E43"/>
  <c r="F43"/>
  <c r="CQ40"/>
  <c r="DE40"/>
  <c r="CJ40"/>
  <c r="CH40"/>
  <c r="CK40"/>
  <c r="CG40"/>
  <c r="CF40"/>
  <c r="CI40"/>
  <c r="AG40"/>
  <c r="AA40"/>
  <c r="CU39"/>
  <c r="CQ39"/>
  <c r="DF39"/>
  <c r="CH39"/>
  <c r="CK39"/>
  <c r="CG39"/>
  <c r="CJ39"/>
  <c r="CF39"/>
  <c r="CI39"/>
  <c r="AG39"/>
  <c r="AA39"/>
  <c r="CQ38"/>
  <c r="DF38"/>
  <c r="CH38"/>
  <c r="CK38"/>
  <c r="CG38"/>
  <c r="CJ38"/>
  <c r="CF38"/>
  <c r="CI38"/>
  <c r="AA38"/>
  <c r="CU37"/>
  <c r="CQ37"/>
  <c r="CY37"/>
  <c r="CH37"/>
  <c r="CK37"/>
  <c r="CG37"/>
  <c r="CJ37"/>
  <c r="CF37"/>
  <c r="CI37"/>
  <c r="AI37"/>
  <c r="CQ36"/>
  <c r="DD36"/>
  <c r="CH36"/>
  <c r="CK36"/>
  <c r="CG36"/>
  <c r="CJ36"/>
  <c r="CF36"/>
  <c r="CI36"/>
  <c r="CQ35"/>
  <c r="DE35"/>
  <c r="CJ35"/>
  <c r="CH35"/>
  <c r="CK35"/>
  <c r="CG35"/>
  <c r="CF35"/>
  <c r="CI35"/>
  <c r="CQ34"/>
  <c r="DE34"/>
  <c r="CH34"/>
  <c r="CK34"/>
  <c r="CG34"/>
  <c r="CJ34"/>
  <c r="CF34"/>
  <c r="CI34"/>
  <c r="AI34"/>
  <c r="AA34"/>
  <c r="CU33"/>
  <c r="CQ33"/>
  <c r="CX33"/>
  <c r="CH33"/>
  <c r="CK33"/>
  <c r="CG33"/>
  <c r="CJ33"/>
  <c r="CF33"/>
  <c r="CI33"/>
  <c r="AI33"/>
  <c r="AA33"/>
  <c r="F35"/>
  <c r="E35"/>
  <c r="D35"/>
  <c r="CU32"/>
  <c r="CQ32"/>
  <c r="CR32"/>
  <c r="CH32"/>
  <c r="CK32"/>
  <c r="CG32"/>
  <c r="CJ32"/>
  <c r="CF32"/>
  <c r="CI32"/>
  <c r="AI32"/>
  <c r="AA32"/>
  <c r="DE31"/>
  <c r="DD31"/>
  <c r="CZ31"/>
  <c r="CT31"/>
  <c r="CS31"/>
  <c r="CR31"/>
  <c r="CQ31"/>
  <c r="DF31"/>
  <c r="CK31"/>
  <c r="CJ31"/>
  <c r="CH31"/>
  <c r="CG31"/>
  <c r="CF31"/>
  <c r="CI31"/>
  <c r="AI31"/>
  <c r="AA31"/>
  <c r="CQ30"/>
  <c r="CK30"/>
  <c r="CH30"/>
  <c r="CG30"/>
  <c r="CJ30"/>
  <c r="CF30"/>
  <c r="CI30"/>
  <c r="AI30"/>
  <c r="AA30"/>
  <c r="CQ29"/>
  <c r="DE29"/>
  <c r="CH29"/>
  <c r="CK29"/>
  <c r="CG29"/>
  <c r="CJ29"/>
  <c r="CF29"/>
  <c r="CI29"/>
  <c r="AI29"/>
  <c r="AA29"/>
  <c r="CR28"/>
  <c r="CQ28"/>
  <c r="DF28"/>
  <c r="CK28"/>
  <c r="CH28"/>
  <c r="CG28"/>
  <c r="CJ28"/>
  <c r="CF28"/>
  <c r="CI28"/>
  <c r="AI28"/>
  <c r="AA28"/>
  <c r="DH27"/>
  <c r="CR27"/>
  <c r="CQ27"/>
  <c r="DD27"/>
  <c r="CE27"/>
  <c r="CD27"/>
  <c r="CC27"/>
  <c r="BL27"/>
  <c r="BK27"/>
  <c r="BJ27"/>
  <c r="BI27"/>
  <c r="BH27"/>
  <c r="BG27"/>
  <c r="BF27"/>
  <c r="BE27"/>
  <c r="BD27"/>
  <c r="AY27"/>
  <c r="BB27"/>
  <c r="AU27"/>
  <c r="BA27"/>
  <c r="CQ26"/>
  <c r="DF26"/>
  <c r="CE26"/>
  <c r="CD26"/>
  <c r="CC26"/>
  <c r="BL26"/>
  <c r="BK26"/>
  <c r="BJ26"/>
  <c r="BI26"/>
  <c r="BH26"/>
  <c r="BG26"/>
  <c r="BF26"/>
  <c r="BE26"/>
  <c r="BD26"/>
  <c r="AY26"/>
  <c r="AZ26"/>
  <c r="BC26"/>
  <c r="AU26"/>
  <c r="BA26"/>
  <c r="CE25"/>
  <c r="CD25"/>
  <c r="CC25"/>
  <c r="BL25"/>
  <c r="BK25"/>
  <c r="BJ25"/>
  <c r="BI25"/>
  <c r="BH25"/>
  <c r="BG25"/>
  <c r="BF25"/>
  <c r="BE25"/>
  <c r="BD25"/>
  <c r="AY25"/>
  <c r="BB25"/>
  <c r="AU25"/>
  <c r="BA25"/>
  <c r="CQ24"/>
  <c r="DD24"/>
  <c r="CE24"/>
  <c r="CD24"/>
  <c r="CC24"/>
  <c r="BX24"/>
  <c r="BW24"/>
  <c r="BV24"/>
  <c r="BL24"/>
  <c r="BK24"/>
  <c r="BI24"/>
  <c r="BH24"/>
  <c r="BG24"/>
  <c r="BF24"/>
  <c r="BE24"/>
  <c r="BD24"/>
  <c r="AX24"/>
  <c r="AW24"/>
  <c r="AV24"/>
  <c r="AU24"/>
  <c r="BA24"/>
  <c r="CX22"/>
  <c r="CS22"/>
  <c r="CQ22"/>
  <c r="DF22"/>
  <c r="CE22"/>
  <c r="CD22"/>
  <c r="CC22"/>
  <c r="BL22"/>
  <c r="BK22"/>
  <c r="BJ22"/>
  <c r="BI22"/>
  <c r="BH22"/>
  <c r="BG22"/>
  <c r="BF22"/>
  <c r="BE22"/>
  <c r="BD22"/>
  <c r="AU22"/>
  <c r="BA22"/>
  <c r="BS22"/>
  <c r="AI22"/>
  <c r="F25"/>
  <c r="E25"/>
  <c r="DH19"/>
  <c r="CQ19"/>
  <c r="DD19"/>
  <c r="CE19"/>
  <c r="CD19"/>
  <c r="CC19"/>
  <c r="BL19"/>
  <c r="BK19"/>
  <c r="BJ19"/>
  <c r="BI19"/>
  <c r="BH19"/>
  <c r="BG19"/>
  <c r="BF19"/>
  <c r="BE19"/>
  <c r="BD19"/>
  <c r="AU19"/>
  <c r="AI19"/>
  <c r="CQ18"/>
  <c r="DE18"/>
  <c r="BL18"/>
  <c r="BK18"/>
  <c r="BJ18"/>
  <c r="BI18"/>
  <c r="BH18"/>
  <c r="BG18"/>
  <c r="BF18"/>
  <c r="BE18"/>
  <c r="BD18"/>
  <c r="AU18"/>
  <c r="AI18"/>
  <c r="CQ13"/>
  <c r="DD13"/>
  <c r="CE13"/>
  <c r="CD13"/>
  <c r="CC13"/>
  <c r="BL13"/>
  <c r="BK13"/>
  <c r="BJ13"/>
  <c r="BI13"/>
  <c r="BH13"/>
  <c r="BG13"/>
  <c r="BE13"/>
  <c r="BD13"/>
  <c r="AU13"/>
  <c r="AI13"/>
  <c r="CQ12"/>
  <c r="DE12"/>
  <c r="CE12"/>
  <c r="CD12"/>
  <c r="CC12"/>
  <c r="BL12"/>
  <c r="BK12"/>
  <c r="BJ12"/>
  <c r="BI12"/>
  <c r="BH12"/>
  <c r="BG12"/>
  <c r="BF12"/>
  <c r="BE12"/>
  <c r="BD12"/>
  <c r="AU12"/>
  <c r="BA12"/>
  <c r="BP12"/>
  <c r="AI12"/>
  <c r="CS23"/>
  <c r="CQ23"/>
  <c r="DF23"/>
  <c r="BL23"/>
  <c r="BK23"/>
  <c r="BJ23"/>
  <c r="BI23"/>
  <c r="BH23"/>
  <c r="BG23"/>
  <c r="BF23"/>
  <c r="BE23"/>
  <c r="BD23"/>
  <c r="AU23"/>
  <c r="AI23"/>
  <c r="F20"/>
  <c r="E20"/>
  <c r="CQ21"/>
  <c r="DF21"/>
  <c r="CE21"/>
  <c r="CD21"/>
  <c r="CC21"/>
  <c r="BL21"/>
  <c r="BK21"/>
  <c r="BJ21"/>
  <c r="BI21"/>
  <c r="BH21"/>
  <c r="BG21"/>
  <c r="BF21"/>
  <c r="BE21"/>
  <c r="BD21"/>
  <c r="AU21"/>
  <c r="AI21"/>
  <c r="CQ20"/>
  <c r="CE20"/>
  <c r="CD20"/>
  <c r="CC20"/>
  <c r="BL20"/>
  <c r="BK20"/>
  <c r="BJ20"/>
  <c r="BI20"/>
  <c r="BH20"/>
  <c r="BG20"/>
  <c r="BF20"/>
  <c r="BE20"/>
  <c r="BD20"/>
  <c r="AU20"/>
  <c r="BA20"/>
  <c r="AI20"/>
  <c r="CQ17"/>
  <c r="DD17"/>
  <c r="CE17"/>
  <c r="CD17"/>
  <c r="CC17"/>
  <c r="BL17"/>
  <c r="BK17"/>
  <c r="BJ17"/>
  <c r="BI17"/>
  <c r="BH17"/>
  <c r="BG17"/>
  <c r="BF17"/>
  <c r="BE17"/>
  <c r="BD17"/>
  <c r="AU17"/>
  <c r="AI17"/>
  <c r="CQ16"/>
  <c r="DE16"/>
  <c r="CE16"/>
  <c r="CD16"/>
  <c r="CC16"/>
  <c r="BL16"/>
  <c r="BK16"/>
  <c r="BJ16"/>
  <c r="BI16"/>
  <c r="BH16"/>
  <c r="BG16"/>
  <c r="BF16"/>
  <c r="BE16"/>
  <c r="BD16"/>
  <c r="AU16"/>
  <c r="AI16"/>
  <c r="CQ15"/>
  <c r="DH15"/>
  <c r="CE15"/>
  <c r="CD15"/>
  <c r="CC15"/>
  <c r="BL15"/>
  <c r="BK15"/>
  <c r="BJ15"/>
  <c r="BI15"/>
  <c r="BH15"/>
  <c r="BG15"/>
  <c r="BD15"/>
  <c r="AU15"/>
  <c r="AI15"/>
  <c r="CQ14"/>
  <c r="DF14"/>
  <c r="CE14"/>
  <c r="CD14"/>
  <c r="CC14"/>
  <c r="BL14"/>
  <c r="BK14"/>
  <c r="BJ14"/>
  <c r="BI14"/>
  <c r="BH14"/>
  <c r="BG14"/>
  <c r="BF14"/>
  <c r="BE14"/>
  <c r="BD14"/>
  <c r="AU14"/>
  <c r="AI14"/>
  <c r="CQ11"/>
  <c r="CE11"/>
  <c r="CD11"/>
  <c r="CC11"/>
  <c r="BL11"/>
  <c r="BK11"/>
  <c r="BJ11"/>
  <c r="BI11"/>
  <c r="BH11"/>
  <c r="BG11"/>
  <c r="BF11"/>
  <c r="BE11"/>
  <c r="BD11"/>
  <c r="AU11"/>
  <c r="AI11"/>
  <c r="CW10"/>
  <c r="CQ10"/>
  <c r="DH10"/>
  <c r="BX10"/>
  <c r="BX9"/>
  <c r="E109"/>
  <c r="BW10"/>
  <c r="BW9"/>
  <c r="D109"/>
  <c r="BV10"/>
  <c r="BV9"/>
  <c r="C109"/>
  <c r="BI10"/>
  <c r="BH10"/>
  <c r="BH9"/>
  <c r="D103"/>
  <c r="BG10"/>
  <c r="BF10"/>
  <c r="BE10"/>
  <c r="BD10"/>
  <c r="AU10"/>
  <c r="BA10"/>
  <c r="CS10"/>
  <c r="BI9"/>
  <c r="E103"/>
  <c r="AZ9"/>
  <c r="AY9"/>
  <c r="AX9"/>
  <c r="AW9"/>
  <c r="AV9"/>
  <c r="AU8"/>
  <c r="AA8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AZ6"/>
  <c r="AY5"/>
  <c r="AU6"/>
  <c r="AE4"/>
  <c r="AD4"/>
  <c r="AC4"/>
  <c r="FO5"/>
  <c r="FD5"/>
  <c r="FC5"/>
  <c r="FB5"/>
  <c r="FB25"/>
  <c r="FA5"/>
  <c r="FA25"/>
  <c r="EZ5"/>
  <c r="EY5"/>
  <c r="EY25"/>
  <c r="EX5"/>
  <c r="EW5"/>
  <c r="EW25"/>
  <c r="EV5"/>
  <c r="EU5"/>
  <c r="EU25"/>
  <c r="ET5"/>
  <c r="ET25"/>
  <c r="ES5"/>
  <c r="ES25"/>
  <c r="ER5"/>
  <c r="EQ5"/>
  <c r="EP5"/>
  <c r="EP25"/>
  <c r="EO5"/>
  <c r="EO25"/>
  <c r="DX5"/>
  <c r="DW5"/>
  <c r="DV5"/>
  <c r="DV25"/>
  <c r="DU5"/>
  <c r="DU25"/>
  <c r="DT5"/>
  <c r="DT25"/>
  <c r="DS5"/>
  <c r="DS25"/>
  <c r="DR5"/>
  <c r="DR25"/>
  <c r="DQ5"/>
  <c r="DP5"/>
  <c r="DO5"/>
  <c r="DO25"/>
  <c r="DN5"/>
  <c r="DM5"/>
  <c r="DM25"/>
  <c r="DL5"/>
  <c r="DL25"/>
  <c r="DK5"/>
  <c r="DK25"/>
  <c r="DJ5"/>
  <c r="DJ25"/>
  <c r="DI5"/>
  <c r="DI25"/>
  <c r="CO5"/>
  <c r="CN5"/>
  <c r="CK5"/>
  <c r="CJ5"/>
  <c r="CI5"/>
  <c r="CH5"/>
  <c r="CG5"/>
  <c r="CF5"/>
  <c r="CE5"/>
  <c r="CD5"/>
  <c r="CC5"/>
  <c r="CB5"/>
  <c r="CA5"/>
  <c r="BZ5"/>
  <c r="BY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W4"/>
  <c r="AV4"/>
  <c r="FG22" i="5"/>
  <c r="BL11"/>
  <c r="BK11"/>
  <c r="BJ11"/>
  <c r="E74"/>
  <c r="E68"/>
  <c r="E62"/>
  <c r="M260"/>
  <c r="D260"/>
  <c r="H259"/>
  <c r="B259"/>
  <c r="B149"/>
  <c r="EO5"/>
  <c r="B125"/>
  <c r="BH26"/>
  <c r="BI26"/>
  <c r="BG26"/>
  <c r="BI11"/>
  <c r="BH11"/>
  <c r="BG11"/>
  <c r="BX26"/>
  <c r="BW26"/>
  <c r="BX11"/>
  <c r="BW11"/>
  <c r="BV26"/>
  <c r="BV11"/>
  <c r="BJ12"/>
  <c r="E242"/>
  <c r="BE11"/>
  <c r="F242"/>
  <c r="BF11"/>
  <c r="D242"/>
  <c r="BD11"/>
  <c r="AI12"/>
  <c r="CI5"/>
  <c r="CF30"/>
  <c r="CI30"/>
  <c r="CG30"/>
  <c r="CJ30"/>
  <c r="CF31"/>
  <c r="CI31"/>
  <c r="CG31"/>
  <c r="CJ31"/>
  <c r="CH31"/>
  <c r="CK31"/>
  <c r="CF32"/>
  <c r="CI32"/>
  <c r="CG32"/>
  <c r="CJ32"/>
  <c r="CH32"/>
  <c r="CK32"/>
  <c r="CF33"/>
  <c r="CI33"/>
  <c r="CG33"/>
  <c r="CJ33"/>
  <c r="CH33"/>
  <c r="CK33"/>
  <c r="CF34"/>
  <c r="CI34"/>
  <c r="CG34"/>
  <c r="CJ34"/>
  <c r="CH34"/>
  <c r="CK34"/>
  <c r="CF35"/>
  <c r="CI35"/>
  <c r="CG35"/>
  <c r="CJ35"/>
  <c r="CH35"/>
  <c r="CK35"/>
  <c r="CF36"/>
  <c r="CI36"/>
  <c r="CG36"/>
  <c r="CJ36"/>
  <c r="CH36"/>
  <c r="CK36"/>
  <c r="CF37"/>
  <c r="CI37"/>
  <c r="CG37"/>
  <c r="CJ37"/>
  <c r="CH37"/>
  <c r="CK37"/>
  <c r="CF38"/>
  <c r="CI38"/>
  <c r="CG38"/>
  <c r="CJ38"/>
  <c r="CH38"/>
  <c r="CK38"/>
  <c r="CF39"/>
  <c r="CI39"/>
  <c r="CG39"/>
  <c r="CJ39"/>
  <c r="CH39"/>
  <c r="CK39"/>
  <c r="CF40"/>
  <c r="CI40"/>
  <c r="CG40"/>
  <c r="CJ40"/>
  <c r="CH40"/>
  <c r="CK40"/>
  <c r="CF41"/>
  <c r="CI41"/>
  <c r="CG41"/>
  <c r="CJ41"/>
  <c r="CH41"/>
  <c r="CK41"/>
  <c r="CF42"/>
  <c r="CI42"/>
  <c r="CG42"/>
  <c r="CJ42"/>
  <c r="CH42"/>
  <c r="CK42"/>
  <c r="CF43"/>
  <c r="CI43"/>
  <c r="CG43"/>
  <c r="CJ43"/>
  <c r="CH43"/>
  <c r="CK43"/>
  <c r="CF44"/>
  <c r="CI44"/>
  <c r="CG44"/>
  <c r="CJ44"/>
  <c r="CH44"/>
  <c r="CK44"/>
  <c r="CH5"/>
  <c r="CG5"/>
  <c r="CF5"/>
  <c r="AI13"/>
  <c r="AI20"/>
  <c r="E165"/>
  <c r="E170"/>
  <c r="AI25"/>
  <c r="CD25"/>
  <c r="CD13"/>
  <c r="AI24"/>
  <c r="CD24"/>
  <c r="AI22"/>
  <c r="CD22"/>
  <c r="BH22"/>
  <c r="AI21"/>
  <c r="CD21"/>
  <c r="AI14"/>
  <c r="CD14"/>
  <c r="AI16"/>
  <c r="CD16"/>
  <c r="AI17"/>
  <c r="CD17"/>
  <c r="AI23"/>
  <c r="AI18"/>
  <c r="CD18"/>
  <c r="AI19"/>
  <c r="CD19"/>
  <c r="AI15"/>
  <c r="CD15"/>
  <c r="BH24"/>
  <c r="BH25"/>
  <c r="BH20"/>
  <c r="AA8"/>
  <c r="AA13"/>
  <c r="AY27"/>
  <c r="BB27"/>
  <c r="AY28"/>
  <c r="BB28"/>
  <c r="AY29"/>
  <c r="BB29"/>
  <c r="AU12"/>
  <c r="AU14"/>
  <c r="AU11"/>
  <c r="AU16"/>
  <c r="AU17"/>
  <c r="AU23"/>
  <c r="BA23"/>
  <c r="CC23"/>
  <c r="AU18"/>
  <c r="AU19"/>
  <c r="AU15"/>
  <c r="AU25"/>
  <c r="AU13"/>
  <c r="AU26"/>
  <c r="AU22"/>
  <c r="AU21"/>
  <c r="AU24"/>
  <c r="AU27"/>
  <c r="BA27"/>
  <c r="AU28"/>
  <c r="BA28"/>
  <c r="AU29"/>
  <c r="BA29"/>
  <c r="AU20"/>
  <c r="AZ9"/>
  <c r="AY9"/>
  <c r="E122"/>
  <c r="D122"/>
  <c r="E100"/>
  <c r="D100"/>
  <c r="BH13"/>
  <c r="BH21"/>
  <c r="BH12"/>
  <c r="BH14"/>
  <c r="AI11"/>
  <c r="BH16"/>
  <c r="BH17"/>
  <c r="BH23"/>
  <c r="BH18"/>
  <c r="BH19"/>
  <c r="BH15"/>
  <c r="AV9"/>
  <c r="AW9"/>
  <c r="AX9"/>
  <c r="AA20"/>
  <c r="F165"/>
  <c r="D121"/>
  <c r="CD27"/>
  <c r="CD28"/>
  <c r="CD29"/>
  <c r="BG16"/>
  <c r="BI16"/>
  <c r="BJ16"/>
  <c r="CC16"/>
  <c r="BY5"/>
  <c r="AV4"/>
  <c r="AW4"/>
  <c r="BA5"/>
  <c r="BB5"/>
  <c r="BC5"/>
  <c r="BD5"/>
  <c r="BE5"/>
  <c r="BF5"/>
  <c r="BG5"/>
  <c r="BH5"/>
  <c r="BI5"/>
  <c r="BJ5"/>
  <c r="BK5"/>
  <c r="BL5"/>
  <c r="BM5"/>
  <c r="BN5"/>
  <c r="BO5"/>
  <c r="CC5"/>
  <c r="CD5"/>
  <c r="CE5"/>
  <c r="BP5"/>
  <c r="BQ5"/>
  <c r="BR5"/>
  <c r="BS5"/>
  <c r="BT5"/>
  <c r="BU5"/>
  <c r="BZ5"/>
  <c r="CA5"/>
  <c r="CB5"/>
  <c r="CJ5"/>
  <c r="CK5"/>
  <c r="CN5"/>
  <c r="CO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27"/>
  <c r="EP5"/>
  <c r="EP27"/>
  <c r="EQ5"/>
  <c r="ER5"/>
  <c r="ES5"/>
  <c r="ET5"/>
  <c r="EU5"/>
  <c r="EV5"/>
  <c r="EW5"/>
  <c r="EX5"/>
  <c r="EY5"/>
  <c r="EZ5"/>
  <c r="FA5"/>
  <c r="FB5"/>
  <c r="FC5"/>
  <c r="FD5"/>
  <c r="FE5"/>
  <c r="FE27"/>
  <c r="FF5"/>
  <c r="FF27"/>
  <c r="FG5"/>
  <c r="FH5"/>
  <c r="FI5"/>
  <c r="FJ5"/>
  <c r="FK5"/>
  <c r="FL5"/>
  <c r="FM5"/>
  <c r="FN5"/>
  <c r="FO5"/>
  <c r="FP5"/>
  <c r="FQ5"/>
  <c r="FR5"/>
  <c r="FS5"/>
  <c r="FT5"/>
  <c r="FU5"/>
  <c r="FU27"/>
  <c r="FV5"/>
  <c r="FV27"/>
  <c r="FW5"/>
  <c r="FX5"/>
  <c r="FY5"/>
  <c r="FZ5"/>
  <c r="GA5"/>
  <c r="GB5"/>
  <c r="GC5"/>
  <c r="GD5"/>
  <c r="GE5"/>
  <c r="GF5"/>
  <c r="GG5"/>
  <c r="GH5"/>
  <c r="GI5"/>
  <c r="GJ5"/>
  <c r="AC6"/>
  <c r="AD6"/>
  <c r="AE6"/>
  <c r="C99"/>
  <c r="I255"/>
  <c r="AU6"/>
  <c r="D99"/>
  <c r="AY6"/>
  <c r="E99"/>
  <c r="AZ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E6"/>
  <c r="GF6"/>
  <c r="GG6"/>
  <c r="GH6"/>
  <c r="GI6"/>
  <c r="GJ6"/>
  <c r="AU8"/>
  <c r="AY8"/>
  <c r="AZ8"/>
  <c r="D65"/>
  <c r="D239"/>
  <c r="BD14"/>
  <c r="D59"/>
  <c r="D238"/>
  <c r="BD19"/>
  <c r="E65"/>
  <c r="E239"/>
  <c r="BE14"/>
  <c r="E59"/>
  <c r="E238"/>
  <c r="BE18"/>
  <c r="F65"/>
  <c r="F239"/>
  <c r="BF14"/>
  <c r="F59"/>
  <c r="F238"/>
  <c r="BF17"/>
  <c r="BG20"/>
  <c r="BG12"/>
  <c r="BG14"/>
  <c r="BG17"/>
  <c r="BG21"/>
  <c r="BG23"/>
  <c r="BG24"/>
  <c r="BG18"/>
  <c r="BG19"/>
  <c r="BG25"/>
  <c r="BG13"/>
  <c r="BG15"/>
  <c r="BG22"/>
  <c r="BG27"/>
  <c r="BG28"/>
  <c r="BG29"/>
  <c r="BH27"/>
  <c r="BH28"/>
  <c r="BH29"/>
  <c r="BI20"/>
  <c r="BI12"/>
  <c r="BI14"/>
  <c r="BI17"/>
  <c r="BI23"/>
  <c r="BI18"/>
  <c r="BI19"/>
  <c r="BI25"/>
  <c r="BI13"/>
  <c r="BI22"/>
  <c r="BI21"/>
  <c r="BI24"/>
  <c r="BI15"/>
  <c r="BI27"/>
  <c r="BI28"/>
  <c r="BI29"/>
  <c r="BJ20"/>
  <c r="BJ14"/>
  <c r="BJ17"/>
  <c r="BJ23"/>
  <c r="BJ18"/>
  <c r="BJ19"/>
  <c r="BJ25"/>
  <c r="BJ13"/>
  <c r="BJ22"/>
  <c r="BJ21"/>
  <c r="BJ24"/>
  <c r="BJ15"/>
  <c r="BJ27"/>
  <c r="BJ28"/>
  <c r="BJ29"/>
  <c r="CC27"/>
  <c r="CC28"/>
  <c r="CC29"/>
  <c r="CC15"/>
  <c r="CC14"/>
  <c r="CC17"/>
  <c r="CC21"/>
  <c r="CC24"/>
  <c r="CC18"/>
  <c r="CC19"/>
  <c r="CC25"/>
  <c r="CC13"/>
  <c r="CC22"/>
  <c r="CE27"/>
  <c r="CE28"/>
  <c r="CE29"/>
  <c r="CQ11"/>
  <c r="CV11"/>
  <c r="CQ26"/>
  <c r="CS26"/>
  <c r="CQ16"/>
  <c r="DC16"/>
  <c r="CQ28"/>
  <c r="CT28"/>
  <c r="CQ29"/>
  <c r="CW29"/>
  <c r="CQ24"/>
  <c r="CS24"/>
  <c r="CQ21"/>
  <c r="CQ15"/>
  <c r="DB15"/>
  <c r="CQ20"/>
  <c r="CW20"/>
  <c r="CQ12"/>
  <c r="CY12"/>
  <c r="CQ14"/>
  <c r="DC14"/>
  <c r="CQ17"/>
  <c r="CQ23"/>
  <c r="CX23"/>
  <c r="CQ18"/>
  <c r="CQ19"/>
  <c r="CQ25"/>
  <c r="DB25"/>
  <c r="CQ13"/>
  <c r="DA13"/>
  <c r="CQ22"/>
  <c r="CY22"/>
  <c r="CQ30"/>
  <c r="CT30"/>
  <c r="CQ31"/>
  <c r="CT31"/>
  <c r="CQ32"/>
  <c r="CS32"/>
  <c r="CQ33"/>
  <c r="CY33"/>
  <c r="CQ34"/>
  <c r="CT34"/>
  <c r="CQ35"/>
  <c r="CT35"/>
  <c r="CQ36"/>
  <c r="CS36"/>
  <c r="CQ37"/>
  <c r="CT37"/>
  <c r="CQ38"/>
  <c r="CT38"/>
  <c r="CQ39"/>
  <c r="CT39"/>
  <c r="CQ40"/>
  <c r="CS40"/>
  <c r="CQ41"/>
  <c r="DA41"/>
  <c r="CQ42"/>
  <c r="CT42"/>
  <c r="CQ43"/>
  <c r="CV43"/>
  <c r="CQ44"/>
  <c r="CS44"/>
  <c r="CQ45"/>
  <c r="CT45"/>
  <c r="CU14"/>
  <c r="CU34"/>
  <c r="CU38"/>
  <c r="CV28"/>
  <c r="CV29"/>
  <c r="CV20"/>
  <c r="CV19"/>
  <c r="CV30"/>
  <c r="CV31"/>
  <c r="CV44"/>
  <c r="CW15"/>
  <c r="CW19"/>
  <c r="CW31"/>
  <c r="CW35"/>
  <c r="CW42"/>
  <c r="CX28"/>
  <c r="CX29"/>
  <c r="CX33"/>
  <c r="CX37"/>
  <c r="CX45"/>
  <c r="CY16"/>
  <c r="CY28"/>
  <c r="CY21"/>
  <c r="CY14"/>
  <c r="CY19"/>
  <c r="CY31"/>
  <c r="CY35"/>
  <c r="CZ11"/>
  <c r="CZ16"/>
  <c r="CZ20"/>
  <c r="CZ19"/>
  <c r="CZ25"/>
  <c r="CZ31"/>
  <c r="CZ33"/>
  <c r="CZ35"/>
  <c r="CZ40"/>
  <c r="CZ44"/>
  <c r="CZ45"/>
  <c r="DA28"/>
  <c r="DA29"/>
  <c r="DA24"/>
  <c r="DA19"/>
  <c r="DA31"/>
  <c r="DA32"/>
  <c r="DA34"/>
  <c r="DA38"/>
  <c r="DA42"/>
  <c r="DA43"/>
  <c r="DB16"/>
  <c r="DB29"/>
  <c r="DB24"/>
  <c r="DB12"/>
  <c r="DB22"/>
  <c r="DB30"/>
  <c r="DB35"/>
  <c r="DB38"/>
  <c r="DB41"/>
  <c r="DB42"/>
  <c r="DB45"/>
  <c r="DC11"/>
  <c r="DC21"/>
  <c r="DC15"/>
  <c r="DC23"/>
  <c r="DC19"/>
  <c r="DC13"/>
  <c r="DC22"/>
  <c r="DC31"/>
  <c r="DC35"/>
  <c r="DC37"/>
  <c r="DC40"/>
  <c r="DD16"/>
  <c r="DD24"/>
  <c r="DD14"/>
  <c r="DD17"/>
  <c r="DD18"/>
  <c r="DD19"/>
  <c r="DD25"/>
  <c r="DD22"/>
  <c r="DD33"/>
  <c r="DD34"/>
  <c r="DD35"/>
  <c r="DD38"/>
  <c r="DD39"/>
  <c r="DD43"/>
  <c r="DE16"/>
  <c r="DE24"/>
  <c r="DE20"/>
  <c r="DE12"/>
  <c r="DE19"/>
  <c r="DE30"/>
  <c r="DE32"/>
  <c r="DE34"/>
  <c r="DE38"/>
  <c r="DE40"/>
  <c r="DE42"/>
  <c r="DF29"/>
  <c r="DF15"/>
  <c r="DF17"/>
  <c r="DF19"/>
  <c r="DF13"/>
  <c r="DF31"/>
  <c r="DF33"/>
  <c r="DF35"/>
  <c r="DF40"/>
  <c r="DF41"/>
  <c r="DF42"/>
  <c r="DG28"/>
  <c r="DG24"/>
  <c r="DG21"/>
  <c r="DG12"/>
  <c r="DG18"/>
  <c r="DG19"/>
  <c r="DG30"/>
  <c r="DG31"/>
  <c r="DG33"/>
  <c r="DG35"/>
  <c r="DG38"/>
  <c r="DG41"/>
  <c r="DG42"/>
  <c r="DG45"/>
  <c r="DH11"/>
  <c r="DH26"/>
  <c r="DH16"/>
  <c r="DH28"/>
  <c r="DH29"/>
  <c r="DH15"/>
  <c r="DH17"/>
  <c r="DH19"/>
  <c r="DH25"/>
  <c r="DH31"/>
  <c r="DH32"/>
  <c r="DH33"/>
  <c r="DH35"/>
  <c r="DH36"/>
  <c r="DH37"/>
  <c r="DH40"/>
  <c r="DH42"/>
  <c r="DH44"/>
  <c r="DH45"/>
  <c r="DI24"/>
  <c r="DI22"/>
  <c r="DI28"/>
  <c r="DI32"/>
  <c r="DI36"/>
  <c r="DI38"/>
  <c r="DI41"/>
  <c r="DI42"/>
  <c r="DI45"/>
  <c r="DJ31"/>
  <c r="DJ38"/>
  <c r="DJ41"/>
  <c r="DJ42"/>
  <c r="DK20"/>
  <c r="DK12"/>
  <c r="DK18"/>
  <c r="DK13"/>
  <c r="DK16"/>
  <c r="DK28"/>
  <c r="DK29"/>
  <c r="DK34"/>
  <c r="DK35"/>
  <c r="DK39"/>
  <c r="DK42"/>
  <c r="DK43"/>
  <c r="DK45"/>
  <c r="DL12"/>
  <c r="DL11"/>
  <c r="DL17"/>
  <c r="DL23"/>
  <c r="DL24"/>
  <c r="DL19"/>
  <c r="DL15"/>
  <c r="DL26"/>
  <c r="DL22"/>
  <c r="DL29"/>
  <c r="DL30"/>
  <c r="DL33"/>
  <c r="DL35"/>
  <c r="DL37"/>
  <c r="DL38"/>
  <c r="DL41"/>
  <c r="DL43"/>
  <c r="DL45"/>
  <c r="DM12"/>
  <c r="DM14"/>
  <c r="DM11"/>
  <c r="DM21"/>
  <c r="DM23"/>
  <c r="DM24"/>
  <c r="DM18"/>
  <c r="DM19"/>
  <c r="DM25"/>
  <c r="DM13"/>
  <c r="DM22"/>
  <c r="DM16"/>
  <c r="DM30"/>
  <c r="DM31"/>
  <c r="DM32"/>
  <c r="DM35"/>
  <c r="DM36"/>
  <c r="DM37"/>
  <c r="DM40"/>
  <c r="DM41"/>
  <c r="DM43"/>
  <c r="DM45"/>
  <c r="DN20"/>
  <c r="DN12"/>
  <c r="DN11"/>
  <c r="DN21"/>
  <c r="DN23"/>
  <c r="DN24"/>
  <c r="DN19"/>
  <c r="DN13"/>
  <c r="DN22"/>
  <c r="DN16"/>
  <c r="DN29"/>
  <c r="DN30"/>
  <c r="DN31"/>
  <c r="DN33"/>
  <c r="DN34"/>
  <c r="DN35"/>
  <c r="DN38"/>
  <c r="DN39"/>
  <c r="DN40"/>
  <c r="DN42"/>
  <c r="DN43"/>
  <c r="DN45"/>
  <c r="DO12"/>
  <c r="DO14"/>
  <c r="DO11"/>
  <c r="DO21"/>
  <c r="DO23"/>
  <c r="DO24"/>
  <c r="DO18"/>
  <c r="DO19"/>
  <c r="DO25"/>
  <c r="DO13"/>
  <c r="DO26"/>
  <c r="DO22"/>
  <c r="DO16"/>
  <c r="DO29"/>
  <c r="DO30"/>
  <c r="DO31"/>
  <c r="DO33"/>
  <c r="DO34"/>
  <c r="DO35"/>
  <c r="DO37"/>
  <c r="DO38"/>
  <c r="DO39"/>
  <c r="DO41"/>
  <c r="DO42"/>
  <c r="DO43"/>
  <c r="DO45"/>
  <c r="DP20"/>
  <c r="DP12"/>
  <c r="DP11"/>
  <c r="DP17"/>
  <c r="DP21"/>
  <c r="DP24"/>
  <c r="DP18"/>
  <c r="DP19"/>
  <c r="DP13"/>
  <c r="DP15"/>
  <c r="DP16"/>
  <c r="DP28"/>
  <c r="DP29"/>
  <c r="DP31"/>
  <c r="DP32"/>
  <c r="DP33"/>
  <c r="DP35"/>
  <c r="DP36"/>
  <c r="DP37"/>
  <c r="DP38"/>
  <c r="DP39"/>
  <c r="DP40"/>
  <c r="DP41"/>
  <c r="DP42"/>
  <c r="DP43"/>
  <c r="DP44"/>
  <c r="DP45"/>
  <c r="DQ12"/>
  <c r="DQ14"/>
  <c r="DQ11"/>
  <c r="DQ21"/>
  <c r="DQ23"/>
  <c r="DQ24"/>
  <c r="DQ18"/>
  <c r="DQ19"/>
  <c r="DQ25"/>
  <c r="DQ13"/>
  <c r="DQ22"/>
  <c r="DQ16"/>
  <c r="DQ29"/>
  <c r="DQ30"/>
  <c r="DQ31"/>
  <c r="DQ33"/>
  <c r="DQ34"/>
  <c r="DQ35"/>
  <c r="DQ37"/>
  <c r="DQ38"/>
  <c r="DQ39"/>
  <c r="DQ41"/>
  <c r="DQ42"/>
  <c r="DQ43"/>
  <c r="DQ45"/>
  <c r="DR20"/>
  <c r="DR12"/>
  <c r="DR11"/>
  <c r="DR17"/>
  <c r="DR21"/>
  <c r="DR24"/>
  <c r="DR18"/>
  <c r="DR19"/>
  <c r="DR13"/>
  <c r="DR15"/>
  <c r="DR16"/>
  <c r="DR28"/>
  <c r="DR29"/>
  <c r="DR31"/>
  <c r="DR32"/>
  <c r="DR33"/>
  <c r="DR35"/>
  <c r="DR36"/>
  <c r="DR37"/>
  <c r="DR38"/>
  <c r="DR39"/>
  <c r="DR40"/>
  <c r="DR41"/>
  <c r="DR42"/>
  <c r="DR43"/>
  <c r="DR44"/>
  <c r="DR45"/>
  <c r="DS12"/>
  <c r="DS14"/>
  <c r="DS11"/>
  <c r="DS21"/>
  <c r="DS23"/>
  <c r="DS24"/>
  <c r="DS18"/>
  <c r="DS19"/>
  <c r="DS25"/>
  <c r="DS13"/>
  <c r="DS26"/>
  <c r="DS22"/>
  <c r="DS16"/>
  <c r="DS28"/>
  <c r="DS29"/>
  <c r="DS30"/>
  <c r="DS31"/>
  <c r="DS33"/>
  <c r="DS34"/>
  <c r="DS35"/>
  <c r="DS37"/>
  <c r="DS38"/>
  <c r="DS39"/>
  <c r="DS41"/>
  <c r="DS42"/>
  <c r="DS43"/>
  <c r="DS45"/>
  <c r="DT20"/>
  <c r="DT12"/>
  <c r="DT11"/>
  <c r="DT17"/>
  <c r="DT21"/>
  <c r="DT24"/>
  <c r="DT18"/>
  <c r="DT19"/>
  <c r="DT13"/>
  <c r="DT15"/>
  <c r="DT26"/>
  <c r="DT16"/>
  <c r="DT28"/>
  <c r="DT29"/>
  <c r="DT31"/>
  <c r="DT32"/>
  <c r="DT33"/>
  <c r="DT35"/>
  <c r="DT36"/>
  <c r="DT37"/>
  <c r="DT38"/>
  <c r="DT39"/>
  <c r="DT40"/>
  <c r="DT41"/>
  <c r="DT42"/>
  <c r="DT43"/>
  <c r="DT44"/>
  <c r="DT45"/>
  <c r="DU20"/>
  <c r="DU12"/>
  <c r="DU14"/>
  <c r="DU11"/>
  <c r="DU17"/>
  <c r="DU21"/>
  <c r="DU23"/>
  <c r="DU24"/>
  <c r="DU18"/>
  <c r="DU19"/>
  <c r="DU25"/>
  <c r="DU13"/>
  <c r="DU15"/>
  <c r="DU22"/>
  <c r="DU16"/>
  <c r="DU28"/>
  <c r="DU29"/>
  <c r="DU30"/>
  <c r="DU31"/>
  <c r="DU32"/>
  <c r="DU33"/>
  <c r="DU34"/>
  <c r="DU35"/>
  <c r="DU36"/>
  <c r="DU37"/>
  <c r="DU38"/>
  <c r="DU39"/>
  <c r="DU41"/>
  <c r="DU42"/>
  <c r="DU43"/>
  <c r="DU45"/>
  <c r="DV20"/>
  <c r="DV12"/>
  <c r="DV14"/>
  <c r="DV11"/>
  <c r="DV17"/>
  <c r="DV21"/>
  <c r="DV23"/>
  <c r="DV24"/>
  <c r="DV18"/>
  <c r="DV19"/>
  <c r="DV25"/>
  <c r="DV13"/>
  <c r="DV15"/>
  <c r="DV22"/>
  <c r="DV16"/>
  <c r="DV28"/>
  <c r="DV29"/>
  <c r="DV30"/>
  <c r="DV31"/>
  <c r="DV32"/>
  <c r="DV33"/>
  <c r="DV34"/>
  <c r="DV35"/>
  <c r="DV36"/>
  <c r="DV37"/>
  <c r="DV38"/>
  <c r="DV39"/>
  <c r="DV40"/>
  <c r="DV41"/>
  <c r="DV42"/>
  <c r="DV43"/>
  <c r="DV44"/>
  <c r="DV45"/>
  <c r="DW20"/>
  <c r="DW12"/>
  <c r="DW14"/>
  <c r="DW11"/>
  <c r="DW17"/>
  <c r="DW21"/>
  <c r="DW23"/>
  <c r="DW24"/>
  <c r="DW18"/>
  <c r="DW19"/>
  <c r="DW25"/>
  <c r="DW13"/>
  <c r="DW15"/>
  <c r="DW26"/>
  <c r="DW22"/>
  <c r="DW16"/>
  <c r="DW28"/>
  <c r="DW29"/>
  <c r="DW30"/>
  <c r="DW31"/>
  <c r="DW32"/>
  <c r="DW33"/>
  <c r="DW34"/>
  <c r="DW35"/>
  <c r="DW36"/>
  <c r="DW37"/>
  <c r="DW38"/>
  <c r="DW39"/>
  <c r="DW40"/>
  <c r="DW41"/>
  <c r="DW42"/>
  <c r="DW43"/>
  <c r="DW44"/>
  <c r="DW45"/>
  <c r="DX20"/>
  <c r="DX12"/>
  <c r="DX14"/>
  <c r="DX11"/>
  <c r="DX17"/>
  <c r="DX21"/>
  <c r="DX23"/>
  <c r="DX24"/>
  <c r="DX18"/>
  <c r="DX19"/>
  <c r="DX25"/>
  <c r="DX13"/>
  <c r="DX15"/>
  <c r="DX22"/>
  <c r="DX16"/>
  <c r="DX28"/>
  <c r="DX29"/>
  <c r="DX30"/>
  <c r="DX31"/>
  <c r="DX32"/>
  <c r="DX33"/>
  <c r="DX34"/>
  <c r="DX35"/>
  <c r="DX36"/>
  <c r="DX37"/>
  <c r="DX38"/>
  <c r="DX39"/>
  <c r="DX40"/>
  <c r="DX41"/>
  <c r="DX42"/>
  <c r="DX43"/>
  <c r="DX44"/>
  <c r="DX45"/>
  <c r="DY21"/>
  <c r="DY24"/>
  <c r="DY25"/>
  <c r="DY22"/>
  <c r="DY28"/>
  <c r="DY29"/>
  <c r="DY30"/>
  <c r="DY31"/>
  <c r="DY32"/>
  <c r="DY33"/>
  <c r="DY34"/>
  <c r="DY35"/>
  <c r="DY36"/>
  <c r="DY37"/>
  <c r="DY38"/>
  <c r="DY39"/>
  <c r="DY40"/>
  <c r="DY41"/>
  <c r="DY42"/>
  <c r="DY43"/>
  <c r="DY44"/>
  <c r="DY45"/>
  <c r="DZ11"/>
  <c r="DZ28"/>
  <c r="DZ29"/>
  <c r="DZ30"/>
  <c r="DZ31"/>
  <c r="DZ32"/>
  <c r="DZ33"/>
  <c r="DZ34"/>
  <c r="DZ35"/>
  <c r="DZ36"/>
  <c r="DZ37"/>
  <c r="DZ38"/>
  <c r="DZ39"/>
  <c r="DZ40"/>
  <c r="DZ41"/>
  <c r="DZ42"/>
  <c r="DZ43"/>
  <c r="DZ44"/>
  <c r="DZ45"/>
  <c r="EA20"/>
  <c r="EA12"/>
  <c r="EA14"/>
  <c r="EA11"/>
  <c r="EA17"/>
  <c r="EA18"/>
  <c r="EA19"/>
  <c r="EA13"/>
  <c r="EA15"/>
  <c r="EA16"/>
  <c r="EA28"/>
  <c r="EA29"/>
  <c r="EA30"/>
  <c r="EA31"/>
  <c r="EA32"/>
  <c r="EA33"/>
  <c r="EA34"/>
  <c r="EA35"/>
  <c r="EA36"/>
  <c r="EA37"/>
  <c r="EA38"/>
  <c r="EA39"/>
  <c r="EA40"/>
  <c r="EA41"/>
  <c r="EA42"/>
  <c r="EA43"/>
  <c r="EA44"/>
  <c r="EA45"/>
  <c r="EB20"/>
  <c r="EB12"/>
  <c r="EB14"/>
  <c r="EB11"/>
  <c r="EB17"/>
  <c r="EB21"/>
  <c r="EB23"/>
  <c r="EB24"/>
  <c r="EB18"/>
  <c r="EB19"/>
  <c r="EB25"/>
  <c r="EB13"/>
  <c r="EB15"/>
  <c r="EB26"/>
  <c r="EB22"/>
  <c r="EB16"/>
  <c r="EB28"/>
  <c r="EB29"/>
  <c r="EB30"/>
  <c r="EB31"/>
  <c r="EB32"/>
  <c r="EB33"/>
  <c r="EB34"/>
  <c r="EB35"/>
  <c r="EB36"/>
  <c r="EB37"/>
  <c r="EB38"/>
  <c r="EB39"/>
  <c r="EB40"/>
  <c r="EB41"/>
  <c r="EB42"/>
  <c r="EB43"/>
  <c r="EB44"/>
  <c r="EB45"/>
  <c r="EC20"/>
  <c r="EC12"/>
  <c r="EC14"/>
  <c r="EC11"/>
  <c r="EC17"/>
  <c r="EC21"/>
  <c r="EC23"/>
  <c r="EC24"/>
  <c r="EC18"/>
  <c r="EC19"/>
  <c r="EC25"/>
  <c r="EC13"/>
  <c r="EC15"/>
  <c r="EC22"/>
  <c r="EC16"/>
  <c r="EC28"/>
  <c r="EC29"/>
  <c r="EC30"/>
  <c r="EC31"/>
  <c r="EC32"/>
  <c r="EC33"/>
  <c r="EC34"/>
  <c r="EC35"/>
  <c r="EC36"/>
  <c r="EC37"/>
  <c r="EC38"/>
  <c r="EC39"/>
  <c r="EC40"/>
  <c r="EC41"/>
  <c r="EC42"/>
  <c r="EC43"/>
  <c r="EC44"/>
  <c r="EC45"/>
  <c r="ED20"/>
  <c r="ED12"/>
  <c r="ED14"/>
  <c r="ED11"/>
  <c r="ED17"/>
  <c r="ED21"/>
  <c r="ED23"/>
  <c r="ED24"/>
  <c r="ED18"/>
  <c r="ED19"/>
  <c r="ED25"/>
  <c r="ED13"/>
  <c r="ED15"/>
  <c r="ED26"/>
  <c r="ED22"/>
  <c r="ED16"/>
  <c r="ED28"/>
  <c r="ED29"/>
  <c r="ED30"/>
  <c r="ED31"/>
  <c r="ED32"/>
  <c r="ED33"/>
  <c r="ED34"/>
  <c r="ED35"/>
  <c r="ED36"/>
  <c r="ED37"/>
  <c r="ED38"/>
  <c r="ED39"/>
  <c r="ED40"/>
  <c r="ED41"/>
  <c r="ED42"/>
  <c r="ED43"/>
  <c r="ED44"/>
  <c r="ED45"/>
  <c r="EE20"/>
  <c r="EE12"/>
  <c r="EE14"/>
  <c r="EE11"/>
  <c r="EE17"/>
  <c r="EE21"/>
  <c r="EE23"/>
  <c r="EE24"/>
  <c r="EE18"/>
  <c r="EE19"/>
  <c r="EE25"/>
  <c r="EE13"/>
  <c r="EE15"/>
  <c r="EE22"/>
  <c r="EE16"/>
  <c r="EE28"/>
  <c r="EE29"/>
  <c r="EE30"/>
  <c r="EE31"/>
  <c r="EE32"/>
  <c r="EE33"/>
  <c r="EE34"/>
  <c r="EE35"/>
  <c r="EE36"/>
  <c r="EE37"/>
  <c r="EE38"/>
  <c r="EE39"/>
  <c r="EE40"/>
  <c r="EE41"/>
  <c r="EE42"/>
  <c r="EE43"/>
  <c r="EE44"/>
  <c r="EE45"/>
  <c r="EF20"/>
  <c r="EF12"/>
  <c r="EF14"/>
  <c r="EF11"/>
  <c r="EF17"/>
  <c r="EF21"/>
  <c r="EF23"/>
  <c r="EF24"/>
  <c r="EF18"/>
  <c r="EF19"/>
  <c r="EF25"/>
  <c r="EF13"/>
  <c r="EF15"/>
  <c r="EF22"/>
  <c r="EF16"/>
  <c r="EF28"/>
  <c r="EF29"/>
  <c r="EF30"/>
  <c r="EF31"/>
  <c r="EF32"/>
  <c r="EF33"/>
  <c r="EF34"/>
  <c r="EF35"/>
  <c r="EF36"/>
  <c r="EF37"/>
  <c r="EF38"/>
  <c r="EF39"/>
  <c r="EF40"/>
  <c r="EF41"/>
  <c r="EF42"/>
  <c r="EF43"/>
  <c r="EF44"/>
  <c r="EF45"/>
  <c r="EG20"/>
  <c r="EG12"/>
  <c r="EG14"/>
  <c r="EG11"/>
  <c r="EG17"/>
  <c r="EG21"/>
  <c r="EG23"/>
  <c r="EG24"/>
  <c r="EG18"/>
  <c r="EG19"/>
  <c r="EG25"/>
  <c r="EG13"/>
  <c r="EG15"/>
  <c r="EG22"/>
  <c r="EG16"/>
  <c r="EG28"/>
  <c r="EG29"/>
  <c r="EG30"/>
  <c r="EG31"/>
  <c r="EG32"/>
  <c r="EG33"/>
  <c r="EG34"/>
  <c r="EG35"/>
  <c r="EG36"/>
  <c r="EG37"/>
  <c r="EG38"/>
  <c r="EG39"/>
  <c r="EG40"/>
  <c r="EG41"/>
  <c r="EG42"/>
  <c r="EG43"/>
  <c r="EG44"/>
  <c r="EG45"/>
  <c r="EH20"/>
  <c r="EH12"/>
  <c r="EH14"/>
  <c r="EH11"/>
  <c r="EH17"/>
  <c r="EH21"/>
  <c r="EH23"/>
  <c r="EH24"/>
  <c r="EH18"/>
  <c r="EH19"/>
  <c r="EH25"/>
  <c r="EH13"/>
  <c r="EH15"/>
  <c r="EH26"/>
  <c r="EH22"/>
  <c r="EH16"/>
  <c r="EH28"/>
  <c r="EH29"/>
  <c r="EH30"/>
  <c r="EH31"/>
  <c r="EH32"/>
  <c r="EH33"/>
  <c r="EH34"/>
  <c r="EH35"/>
  <c r="EH36"/>
  <c r="EH37"/>
  <c r="EH38"/>
  <c r="EH39"/>
  <c r="EH40"/>
  <c r="EH41"/>
  <c r="EH42"/>
  <c r="EH43"/>
  <c r="EH44"/>
  <c r="EH45"/>
  <c r="EI20"/>
  <c r="EI12"/>
  <c r="EI14"/>
  <c r="EI11"/>
  <c r="EI17"/>
  <c r="EI21"/>
  <c r="EI23"/>
  <c r="EI24"/>
  <c r="EI18"/>
  <c r="EI19"/>
  <c r="EI25"/>
  <c r="EI13"/>
  <c r="EI15"/>
  <c r="EI26"/>
  <c r="EI22"/>
  <c r="EI16"/>
  <c r="EI28"/>
  <c r="EI29"/>
  <c r="EI30"/>
  <c r="EI31"/>
  <c r="EI32"/>
  <c r="EI33"/>
  <c r="EI34"/>
  <c r="EI35"/>
  <c r="EI36"/>
  <c r="EI37"/>
  <c r="EI38"/>
  <c r="EI39"/>
  <c r="EI40"/>
  <c r="EI41"/>
  <c r="EI42"/>
  <c r="EI43"/>
  <c r="EI44"/>
  <c r="EI45"/>
  <c r="EJ20"/>
  <c r="EJ12"/>
  <c r="EJ14"/>
  <c r="EJ11"/>
  <c r="EJ17"/>
  <c r="EJ21"/>
  <c r="EJ23"/>
  <c r="EJ24"/>
  <c r="EJ18"/>
  <c r="EJ19"/>
  <c r="EJ25"/>
  <c r="EJ13"/>
  <c r="EJ15"/>
  <c r="EJ26"/>
  <c r="EJ22"/>
  <c r="EJ16"/>
  <c r="EJ28"/>
  <c r="EJ29"/>
  <c r="EJ30"/>
  <c r="EJ31"/>
  <c r="EJ32"/>
  <c r="EJ33"/>
  <c r="EJ34"/>
  <c r="EJ35"/>
  <c r="EJ36"/>
  <c r="EJ37"/>
  <c r="EJ38"/>
  <c r="EJ39"/>
  <c r="EJ40"/>
  <c r="EJ41"/>
  <c r="EJ42"/>
  <c r="EJ43"/>
  <c r="EJ44"/>
  <c r="EJ45"/>
  <c r="EK20"/>
  <c r="EK12"/>
  <c r="EK14"/>
  <c r="EK11"/>
  <c r="EK17"/>
  <c r="EK21"/>
  <c r="EK23"/>
  <c r="EK24"/>
  <c r="EK18"/>
  <c r="EK19"/>
  <c r="EK25"/>
  <c r="EK13"/>
  <c r="EK15"/>
  <c r="EK26"/>
  <c r="EK22"/>
  <c r="EK16"/>
  <c r="EK28"/>
  <c r="EK29"/>
  <c r="EK30"/>
  <c r="EK31"/>
  <c r="EK32"/>
  <c r="EK33"/>
  <c r="EK34"/>
  <c r="EK35"/>
  <c r="EK36"/>
  <c r="EK37"/>
  <c r="EK38"/>
  <c r="EK39"/>
  <c r="EK40"/>
  <c r="EK41"/>
  <c r="EK42"/>
  <c r="EK43"/>
  <c r="EK44"/>
  <c r="EK45"/>
  <c r="EL20"/>
  <c r="EL12"/>
  <c r="EL14"/>
  <c r="EL11"/>
  <c r="EL17"/>
  <c r="EL21"/>
  <c r="EL23"/>
  <c r="EL24"/>
  <c r="EL18"/>
  <c r="EL19"/>
  <c r="EL25"/>
  <c r="EL13"/>
  <c r="EL15"/>
  <c r="EL26"/>
  <c r="EL22"/>
  <c r="EL16"/>
  <c r="EL28"/>
  <c r="EL29"/>
  <c r="EL30"/>
  <c r="EL31"/>
  <c r="EL32"/>
  <c r="EL33"/>
  <c r="EL34"/>
  <c r="EL35"/>
  <c r="EL36"/>
  <c r="EL37"/>
  <c r="EL38"/>
  <c r="EL39"/>
  <c r="EL40"/>
  <c r="EL41"/>
  <c r="EL42"/>
  <c r="EL43"/>
  <c r="EL44"/>
  <c r="EL45"/>
  <c r="EM20"/>
  <c r="EM12"/>
  <c r="EM14"/>
  <c r="EM11"/>
  <c r="EM17"/>
  <c r="EM21"/>
  <c r="EM23"/>
  <c r="EM24"/>
  <c r="EM18"/>
  <c r="EM19"/>
  <c r="EM25"/>
  <c r="EM13"/>
  <c r="EM15"/>
  <c r="EM26"/>
  <c r="EM22"/>
  <c r="EM16"/>
  <c r="EM28"/>
  <c r="EM29"/>
  <c r="EM30"/>
  <c r="EM31"/>
  <c r="EM32"/>
  <c r="EM33"/>
  <c r="EM34"/>
  <c r="EM35"/>
  <c r="EM36"/>
  <c r="EM37"/>
  <c r="EM38"/>
  <c r="EM39"/>
  <c r="EM40"/>
  <c r="EM41"/>
  <c r="EM42"/>
  <c r="EM43"/>
  <c r="EM44"/>
  <c r="EM45"/>
  <c r="EN20"/>
  <c r="EN12"/>
  <c r="EN14"/>
  <c r="EN11"/>
  <c r="EN17"/>
  <c r="EN21"/>
  <c r="EN23"/>
  <c r="EN24"/>
  <c r="EN18"/>
  <c r="EN19"/>
  <c r="EN25"/>
  <c r="EN13"/>
  <c r="EN15"/>
  <c r="EN26"/>
  <c r="EN22"/>
  <c r="EN16"/>
  <c r="EN28"/>
  <c r="EN29"/>
  <c r="EN30"/>
  <c r="EN31"/>
  <c r="EN32"/>
  <c r="EN33"/>
  <c r="EN34"/>
  <c r="EN35"/>
  <c r="EN36"/>
  <c r="EN37"/>
  <c r="EN38"/>
  <c r="EN39"/>
  <c r="EN40"/>
  <c r="EN41"/>
  <c r="EN42"/>
  <c r="EN43"/>
  <c r="EN44"/>
  <c r="EN45"/>
  <c r="CR20"/>
  <c r="EV20"/>
  <c r="CR12"/>
  <c r="EY12"/>
  <c r="CR14"/>
  <c r="EU14"/>
  <c r="CR11"/>
  <c r="EZ11"/>
  <c r="CR21"/>
  <c r="EY21"/>
  <c r="CR23"/>
  <c r="CR18"/>
  <c r="EQ18"/>
  <c r="CR19"/>
  <c r="FC19"/>
  <c r="CR15"/>
  <c r="ES15"/>
  <c r="CR26"/>
  <c r="EU26"/>
  <c r="CR22"/>
  <c r="EW22"/>
  <c r="CR16"/>
  <c r="EU16"/>
  <c r="CR28"/>
  <c r="EY28"/>
  <c r="CR29"/>
  <c r="EW29"/>
  <c r="CR17"/>
  <c r="EZ17"/>
  <c r="CR24"/>
  <c r="EZ24"/>
  <c r="CR25"/>
  <c r="FA25"/>
  <c r="CR13"/>
  <c r="FR13"/>
  <c r="CR30"/>
  <c r="FC30"/>
  <c r="CR31"/>
  <c r="ER31"/>
  <c r="CR32"/>
  <c r="EU32"/>
  <c r="CR33"/>
  <c r="ER33"/>
  <c r="CR34"/>
  <c r="EW34"/>
  <c r="CR35"/>
  <c r="ES35"/>
  <c r="CR36"/>
  <c r="EY36"/>
  <c r="CR37"/>
  <c r="EQ37"/>
  <c r="CR38"/>
  <c r="EZ38"/>
  <c r="CR39"/>
  <c r="FB39"/>
  <c r="CR40"/>
  <c r="EW40"/>
  <c r="CR41"/>
  <c r="EX41"/>
  <c r="CR42"/>
  <c r="FA42"/>
  <c r="CR43"/>
  <c r="FC43"/>
  <c r="CR44"/>
  <c r="EQ44"/>
  <c r="CR45"/>
  <c r="ER45"/>
  <c r="ER19"/>
  <c r="ES14"/>
  <c r="ES22"/>
  <c r="ET43"/>
  <c r="EU20"/>
  <c r="EU18"/>
  <c r="EU17"/>
  <c r="EU35"/>
  <c r="EU38"/>
  <c r="EV37"/>
  <c r="EW14"/>
  <c r="EW28"/>
  <c r="EW37"/>
  <c r="EW44"/>
  <c r="EX21"/>
  <c r="EX18"/>
  <c r="EX29"/>
  <c r="EX37"/>
  <c r="EY16"/>
  <c r="EY33"/>
  <c r="EY41"/>
  <c r="EY42"/>
  <c r="EZ18"/>
  <c r="EZ22"/>
  <c r="EZ25"/>
  <c r="EZ44"/>
  <c r="FA20"/>
  <c r="FA18"/>
  <c r="FA22"/>
  <c r="FA28"/>
  <c r="FA30"/>
  <c r="FA44"/>
  <c r="FB18"/>
  <c r="FB36"/>
  <c r="FC12"/>
  <c r="FC14"/>
  <c r="FC22"/>
  <c r="FC25"/>
  <c r="FC32"/>
  <c r="FC45"/>
  <c r="FD20"/>
  <c r="FD14"/>
  <c r="FD15"/>
  <c r="FD28"/>
  <c r="FD25"/>
  <c r="FD44"/>
  <c r="FG20"/>
  <c r="FG18"/>
  <c r="FG40"/>
  <c r="FG42"/>
  <c r="FH17"/>
  <c r="FH23"/>
  <c r="FH25"/>
  <c r="FH28"/>
  <c r="FH43"/>
  <c r="FI23"/>
  <c r="FI18"/>
  <c r="FI29"/>
  <c r="FI32"/>
  <c r="FI35"/>
  <c r="FI38"/>
  <c r="FI41"/>
  <c r="FJ23"/>
  <c r="FJ18"/>
  <c r="FJ13"/>
  <c r="FJ22"/>
  <c r="FJ31"/>
  <c r="FJ32"/>
  <c r="FJ34"/>
  <c r="FK20"/>
  <c r="FK14"/>
  <c r="FK18"/>
  <c r="FK28"/>
  <c r="FK35"/>
  <c r="FK38"/>
  <c r="FK44"/>
  <c r="FL20"/>
  <c r="FL14"/>
  <c r="FL23"/>
  <c r="FL18"/>
  <c r="FL13"/>
  <c r="FL15"/>
  <c r="FL28"/>
  <c r="FL31"/>
  <c r="FL36"/>
  <c r="FL39"/>
  <c r="FM20"/>
  <c r="FM14"/>
  <c r="FM18"/>
  <c r="FM22"/>
  <c r="FM28"/>
  <c r="FM30"/>
  <c r="FM32"/>
  <c r="FM36"/>
  <c r="FM41"/>
  <c r="FM42"/>
  <c r="FN24"/>
  <c r="FN18"/>
  <c r="FN25"/>
  <c r="FN28"/>
  <c r="FN30"/>
  <c r="FN35"/>
  <c r="FN39"/>
  <c r="FN40"/>
  <c r="FN45"/>
  <c r="FO20"/>
  <c r="FO14"/>
  <c r="FO18"/>
  <c r="FO25"/>
  <c r="FO22"/>
  <c r="FO16"/>
  <c r="FO30"/>
  <c r="FO34"/>
  <c r="FO35"/>
  <c r="FO41"/>
  <c r="FP20"/>
  <c r="FP14"/>
  <c r="FP17"/>
  <c r="FP23"/>
  <c r="FP24"/>
  <c r="FP13"/>
  <c r="FP15"/>
  <c r="FP16"/>
  <c r="FP29"/>
  <c r="FP31"/>
  <c r="FP34"/>
  <c r="FP36"/>
  <c r="FP37"/>
  <c r="FP40"/>
  <c r="FP44"/>
  <c r="FQ12"/>
  <c r="FQ14"/>
  <c r="FQ21"/>
  <c r="FQ24"/>
  <c r="FQ25"/>
  <c r="FQ13"/>
  <c r="FQ22"/>
  <c r="FQ29"/>
  <c r="FQ31"/>
  <c r="FQ33"/>
  <c r="FQ38"/>
  <c r="FQ40"/>
  <c r="FQ44"/>
  <c r="FR20"/>
  <c r="FR14"/>
  <c r="FR21"/>
  <c r="FR23"/>
  <c r="FR18"/>
  <c r="FR25"/>
  <c r="FR15"/>
  <c r="FR28"/>
  <c r="FR33"/>
  <c r="FR34"/>
  <c r="FR36"/>
  <c r="FR38"/>
  <c r="FR40"/>
  <c r="FR41"/>
  <c r="FR44"/>
  <c r="FR45"/>
  <c r="FS20"/>
  <c r="FS17"/>
  <c r="FS23"/>
  <c r="FS24"/>
  <c r="FS18"/>
  <c r="FS25"/>
  <c r="FS15"/>
  <c r="FS22"/>
  <c r="FS16"/>
  <c r="FS28"/>
  <c r="FS30"/>
  <c r="FS32"/>
  <c r="FS34"/>
  <c r="FS38"/>
  <c r="FS39"/>
  <c r="FS44"/>
  <c r="FT20"/>
  <c r="FT11"/>
  <c r="FT21"/>
  <c r="FT18"/>
  <c r="FT19"/>
  <c r="FT22"/>
  <c r="FT29"/>
  <c r="FT30"/>
  <c r="FT34"/>
  <c r="FT35"/>
  <c r="FT37"/>
  <c r="FT41"/>
  <c r="FT43"/>
  <c r="FT45"/>
  <c r="FW20"/>
  <c r="FW14"/>
  <c r="FW17"/>
  <c r="FW13"/>
  <c r="FW15"/>
  <c r="FW29"/>
  <c r="FW30"/>
  <c r="FW31"/>
  <c r="FW36"/>
  <c r="FW37"/>
  <c r="FW40"/>
  <c r="FW43"/>
  <c r="FX12"/>
  <c r="FX14"/>
  <c r="FX23"/>
  <c r="FX24"/>
  <c r="FX18"/>
  <c r="FX25"/>
  <c r="FX15"/>
  <c r="FX26"/>
  <c r="FX22"/>
  <c r="FX28"/>
  <c r="FX30"/>
  <c r="FX31"/>
  <c r="FX34"/>
  <c r="FX36"/>
  <c r="FX40"/>
  <c r="FX44"/>
  <c r="FY20"/>
  <c r="FY14"/>
  <c r="FY23"/>
  <c r="FY24"/>
  <c r="FY18"/>
  <c r="FY13"/>
  <c r="FY22"/>
  <c r="FY16"/>
  <c r="FY29"/>
  <c r="FY32"/>
  <c r="FY35"/>
  <c r="FY37"/>
  <c r="FY42"/>
  <c r="FY44"/>
  <c r="FZ12"/>
  <c r="FZ14"/>
  <c r="FZ23"/>
  <c r="FZ19"/>
  <c r="FZ15"/>
  <c r="FZ22"/>
  <c r="FZ28"/>
  <c r="FZ29"/>
  <c r="FZ30"/>
  <c r="FZ31"/>
  <c r="FZ32"/>
  <c r="FZ33"/>
  <c r="FZ34"/>
  <c r="FZ35"/>
  <c r="FZ36"/>
  <c r="FZ37"/>
  <c r="FZ38"/>
  <c r="FZ39"/>
  <c r="FZ40"/>
  <c r="FZ41"/>
  <c r="FZ42"/>
  <c r="FZ43"/>
  <c r="FZ44"/>
  <c r="FZ45"/>
  <c r="GA20"/>
  <c r="GA14"/>
  <c r="GA24"/>
  <c r="GA18"/>
  <c r="GA25"/>
  <c r="GA22"/>
  <c r="GA16"/>
  <c r="GA29"/>
  <c r="GA31"/>
  <c r="GA35"/>
  <c r="GA38"/>
  <c r="GA39"/>
  <c r="GA40"/>
  <c r="GA43"/>
  <c r="GA44"/>
  <c r="GB20"/>
  <c r="GB14"/>
  <c r="GB17"/>
  <c r="GB21"/>
  <c r="GB18"/>
  <c r="GB25"/>
  <c r="GB28"/>
  <c r="GB29"/>
  <c r="GB32"/>
  <c r="GB33"/>
  <c r="GB37"/>
  <c r="GB38"/>
  <c r="GB40"/>
  <c r="GB41"/>
  <c r="GB42"/>
  <c r="GB44"/>
  <c r="GB45"/>
  <c r="GC14"/>
  <c r="GC17"/>
  <c r="GC24"/>
  <c r="GC18"/>
  <c r="GC25"/>
  <c r="GC13"/>
  <c r="GC15"/>
  <c r="GC22"/>
  <c r="GC16"/>
  <c r="GC29"/>
  <c r="GC30"/>
  <c r="GC34"/>
  <c r="GC35"/>
  <c r="GC36"/>
  <c r="GC37"/>
  <c r="GC38"/>
  <c r="GC39"/>
  <c r="GC40"/>
  <c r="GC44"/>
  <c r="GD20"/>
  <c r="GD12"/>
  <c r="GD14"/>
  <c r="GD17"/>
  <c r="GD21"/>
  <c r="GD18"/>
  <c r="GD15"/>
  <c r="GD22"/>
  <c r="GD29"/>
  <c r="GD32"/>
  <c r="GD33"/>
  <c r="GD34"/>
  <c r="GD36"/>
  <c r="GD37"/>
  <c r="GD38"/>
  <c r="GD41"/>
  <c r="GD43"/>
  <c r="GD45"/>
  <c r="GE20"/>
  <c r="GE14"/>
  <c r="GE11"/>
  <c r="GE23"/>
  <c r="GE24"/>
  <c r="GE18"/>
  <c r="GE13"/>
  <c r="GE15"/>
  <c r="GE22"/>
  <c r="GE28"/>
  <c r="GE29"/>
  <c r="GE30"/>
  <c r="GE32"/>
  <c r="GE36"/>
  <c r="GE37"/>
  <c r="GE38"/>
  <c r="GE40"/>
  <c r="GE42"/>
  <c r="GE44"/>
  <c r="GF20"/>
  <c r="GF12"/>
  <c r="GF14"/>
  <c r="GF11"/>
  <c r="GF17"/>
  <c r="GF24"/>
  <c r="GF18"/>
  <c r="GF19"/>
  <c r="GF22"/>
  <c r="GF29"/>
  <c r="GF31"/>
  <c r="GF34"/>
  <c r="GF35"/>
  <c r="GF36"/>
  <c r="GF39"/>
  <c r="GF40"/>
  <c r="GF42"/>
  <c r="GF44"/>
  <c r="GG20"/>
  <c r="GG14"/>
  <c r="GG17"/>
  <c r="GG23"/>
  <c r="GG24"/>
  <c r="GG18"/>
  <c r="GG25"/>
  <c r="GG13"/>
  <c r="GG15"/>
  <c r="GG22"/>
  <c r="GG16"/>
  <c r="GG28"/>
  <c r="GG29"/>
  <c r="GG31"/>
  <c r="GG32"/>
  <c r="GG36"/>
  <c r="GG37"/>
  <c r="GG38"/>
  <c r="GG40"/>
  <c r="GG42"/>
  <c r="GG43"/>
  <c r="GH20"/>
  <c r="GH12"/>
  <c r="GH14"/>
  <c r="GH17"/>
  <c r="GH21"/>
  <c r="GH23"/>
  <c r="GH18"/>
  <c r="GH19"/>
  <c r="GH25"/>
  <c r="GH26"/>
  <c r="GH22"/>
  <c r="GH28"/>
  <c r="GH29"/>
  <c r="GH31"/>
  <c r="GH32"/>
  <c r="GH33"/>
  <c r="GH35"/>
  <c r="GH36"/>
  <c r="GH37"/>
  <c r="GH39"/>
  <c r="GH40"/>
  <c r="GH41"/>
  <c r="GH43"/>
  <c r="GH44"/>
  <c r="GH45"/>
  <c r="GI12"/>
  <c r="GI14"/>
  <c r="GI17"/>
  <c r="GI23"/>
  <c r="GI18"/>
  <c r="GI19"/>
  <c r="GI25"/>
  <c r="GI13"/>
  <c r="GI15"/>
  <c r="GI26"/>
  <c r="GI22"/>
  <c r="GI28"/>
  <c r="GI29"/>
  <c r="GI30"/>
  <c r="GI32"/>
  <c r="GI34"/>
  <c r="GI35"/>
  <c r="GI37"/>
  <c r="GI39"/>
  <c r="GI42"/>
  <c r="GI43"/>
  <c r="GI44"/>
  <c r="GJ12"/>
  <c r="GJ14"/>
  <c r="GJ23"/>
  <c r="GJ24"/>
  <c r="GJ18"/>
  <c r="GJ25"/>
  <c r="GJ13"/>
  <c r="GJ26"/>
  <c r="GJ22"/>
  <c r="GJ16"/>
  <c r="GJ28"/>
  <c r="GJ29"/>
  <c r="GJ31"/>
  <c r="GJ32"/>
  <c r="GJ33"/>
  <c r="GJ35"/>
  <c r="GJ36"/>
  <c r="GJ37"/>
  <c r="GJ39"/>
  <c r="GJ40"/>
  <c r="GJ41"/>
  <c r="GJ43"/>
  <c r="GJ44"/>
  <c r="GJ45"/>
  <c r="AA12"/>
  <c r="AA14"/>
  <c r="AA11"/>
  <c r="AA17"/>
  <c r="AA21"/>
  <c r="AA18"/>
  <c r="E20"/>
  <c r="F20"/>
  <c r="AA19"/>
  <c r="AA25"/>
  <c r="AA15"/>
  <c r="E25"/>
  <c r="F25"/>
  <c r="AA22"/>
  <c r="AA30"/>
  <c r="AI30"/>
  <c r="AA31"/>
  <c r="AI31"/>
  <c r="AA32"/>
  <c r="AI32"/>
  <c r="AA33"/>
  <c r="AI33"/>
  <c r="AA34"/>
  <c r="AI34"/>
  <c r="D35"/>
  <c r="E35"/>
  <c r="F35"/>
  <c r="AA35"/>
  <c r="AI35"/>
  <c r="AA36"/>
  <c r="AI36"/>
  <c r="AI39"/>
  <c r="AA40"/>
  <c r="AA41"/>
  <c r="AG41"/>
  <c r="AA42"/>
  <c r="AG42"/>
  <c r="E43"/>
  <c r="BK23"/>
  <c r="AA43"/>
  <c r="AG43"/>
  <c r="AA44"/>
  <c r="AG44"/>
  <c r="AA45"/>
  <c r="AG45"/>
  <c r="E49"/>
  <c r="F49"/>
  <c r="F53"/>
  <c r="CE16"/>
  <c r="E71"/>
  <c r="E240"/>
  <c r="F71"/>
  <c r="D71"/>
  <c r="D240"/>
  <c r="E77"/>
  <c r="E241"/>
  <c r="BE22"/>
  <c r="F77"/>
  <c r="F241"/>
  <c r="BF22"/>
  <c r="D77"/>
  <c r="D241"/>
  <c r="BD22"/>
  <c r="H97"/>
  <c r="K97"/>
  <c r="N97"/>
  <c r="H98"/>
  <c r="K98"/>
  <c r="N98"/>
  <c r="C121"/>
  <c r="H121"/>
  <c r="I121"/>
  <c r="E121"/>
  <c r="B257"/>
  <c r="B126"/>
  <c r="B258"/>
  <c r="B127"/>
  <c r="B128"/>
  <c r="B129"/>
  <c r="B130"/>
  <c r="B131"/>
  <c r="B132"/>
  <c r="B133"/>
  <c r="B134"/>
  <c r="B135"/>
  <c r="B136"/>
  <c r="B137"/>
  <c r="B138"/>
  <c r="B139"/>
  <c r="B140"/>
  <c r="K143"/>
  <c r="L143"/>
  <c r="N143"/>
  <c r="O143"/>
  <c r="K144"/>
  <c r="L144"/>
  <c r="N144"/>
  <c r="O144"/>
  <c r="K145"/>
  <c r="L145"/>
  <c r="N145"/>
  <c r="O145"/>
  <c r="H146"/>
  <c r="I146"/>
  <c r="K146"/>
  <c r="L146"/>
  <c r="N146"/>
  <c r="O146"/>
  <c r="B147"/>
  <c r="H257"/>
  <c r="B148"/>
  <c r="H258"/>
  <c r="D164"/>
  <c r="E164"/>
  <c r="F164"/>
  <c r="D236"/>
  <c r="E236"/>
  <c r="F236"/>
  <c r="D237"/>
  <c r="BD15"/>
  <c r="E237"/>
  <c r="BE16"/>
  <c r="F237"/>
  <c r="BF12"/>
  <c r="F240"/>
  <c r="AZ28"/>
  <c r="BC28"/>
  <c r="AZ29"/>
  <c r="BC29"/>
  <c r="CU19"/>
  <c r="BG9"/>
  <c r="C103"/>
  <c r="EV13"/>
  <c r="ER13"/>
  <c r="ET13"/>
  <c r="EU13"/>
  <c r="CV23"/>
  <c r="EU23"/>
  <c r="ET23"/>
  <c r="EV23"/>
  <c r="ES23"/>
  <c r="EQ42"/>
  <c r="ER42"/>
  <c r="EV42"/>
  <c r="ET42"/>
  <c r="EQ38"/>
  <c r="ER38"/>
  <c r="EV38"/>
  <c r="ET38"/>
  <c r="EQ34"/>
  <c r="ER34"/>
  <c r="EV34"/>
  <c r="ET34"/>
  <c r="EQ30"/>
  <c r="ER30"/>
  <c r="EV30"/>
  <c r="ET30"/>
  <c r="BK24"/>
  <c r="BK27"/>
  <c r="ES44"/>
  <c r="ET44"/>
  <c r="EX44"/>
  <c r="ER44"/>
  <c r="EV44"/>
  <c r="ES40"/>
  <c r="ET40"/>
  <c r="EX40"/>
  <c r="ER40"/>
  <c r="EV40"/>
  <c r="ES36"/>
  <c r="ET36"/>
  <c r="EX36"/>
  <c r="ER36"/>
  <c r="EV36"/>
  <c r="ES32"/>
  <c r="ET32"/>
  <c r="EX32"/>
  <c r="ER32"/>
  <c r="EV32"/>
  <c r="EQ32"/>
  <c r="EV25"/>
  <c r="EV28"/>
  <c r="EV15"/>
  <c r="ET17"/>
  <c r="ET22"/>
  <c r="ET18"/>
  <c r="ET14"/>
  <c r="ER25"/>
  <c r="ER28"/>
  <c r="ER15"/>
  <c r="ER21"/>
  <c r="ER20"/>
  <c r="EQ43"/>
  <c r="EQ39"/>
  <c r="EQ35"/>
  <c r="EQ31"/>
  <c r="CW43"/>
  <c r="CW39"/>
  <c r="CU45"/>
  <c r="CU41"/>
  <c r="CU37"/>
  <c r="CU33"/>
  <c r="CU18"/>
  <c r="CU12"/>
  <c r="CU26"/>
  <c r="CS42"/>
  <c r="CS38"/>
  <c r="CS34"/>
  <c r="CS30"/>
  <c r="CS21"/>
  <c r="EX25"/>
  <c r="EX28"/>
  <c r="EV17"/>
  <c r="EV22"/>
  <c r="EV18"/>
  <c r="EV14"/>
  <c r="ET25"/>
  <c r="ET28"/>
  <c r="ET15"/>
  <c r="ET21"/>
  <c r="ET20"/>
  <c r="ER17"/>
  <c r="ER22"/>
  <c r="ER18"/>
  <c r="ER14"/>
  <c r="CY43"/>
  <c r="CY39"/>
  <c r="CW45"/>
  <c r="CW41"/>
  <c r="CW37"/>
  <c r="CW33"/>
  <c r="CW22"/>
  <c r="CW18"/>
  <c r="CW12"/>
  <c r="CW24"/>
  <c r="CW26"/>
  <c r="CU43"/>
  <c r="CU39"/>
  <c r="CU35"/>
  <c r="CU31"/>
  <c r="CU17"/>
  <c r="CU15"/>
  <c r="CU28"/>
  <c r="CS45"/>
  <c r="CS43"/>
  <c r="CS41"/>
  <c r="CS39"/>
  <c r="CS37"/>
  <c r="CS35"/>
  <c r="CS33"/>
  <c r="CS31"/>
  <c r="CS25"/>
  <c r="CS28"/>
  <c r="AA24"/>
  <c r="DY23"/>
  <c r="DI23"/>
  <c r="BH9"/>
  <c r="D103"/>
  <c r="CS22"/>
  <c r="CX22"/>
  <c r="CU23"/>
  <c r="CT11"/>
  <c r="DB13"/>
  <c r="CX13"/>
  <c r="ES13"/>
  <c r="CZ13"/>
  <c r="CY13"/>
  <c r="EX13"/>
  <c r="CV13"/>
  <c r="CU13"/>
  <c r="CW13"/>
  <c r="FD13"/>
  <c r="FB13"/>
  <c r="EM5" i="6"/>
  <c r="DW25"/>
  <c r="FG5"/>
  <c r="EQ25"/>
  <c r="FS5"/>
  <c r="GI5"/>
  <c r="FC25"/>
  <c r="DD10"/>
  <c r="CX14"/>
  <c r="CR17"/>
  <c r="CZ21"/>
  <c r="DE23"/>
  <c r="CS12"/>
  <c r="CR26"/>
  <c r="DB26"/>
  <c r="CW28"/>
  <c r="CX31"/>
  <c r="DC32"/>
  <c r="DC33"/>
  <c r="CR34"/>
  <c r="CS35"/>
  <c r="CT38"/>
  <c r="DA39"/>
  <c r="BE15"/>
  <c r="H97"/>
  <c r="K121"/>
  <c r="L121"/>
  <c r="DN15"/>
  <c r="DN25"/>
  <c r="FN5"/>
  <c r="EX25"/>
  <c r="CX26"/>
  <c r="DD35"/>
  <c r="DQ10"/>
  <c r="DQ25"/>
  <c r="CV10"/>
  <c r="DD12"/>
  <c r="DC18"/>
  <c r="CR19"/>
  <c r="CT24"/>
  <c r="CW26"/>
  <c r="DH26"/>
  <c r="DH28"/>
  <c r="CT33"/>
  <c r="DH34"/>
  <c r="DA35"/>
  <c r="DP10"/>
  <c r="DP25"/>
  <c r="DX10"/>
  <c r="DX25"/>
  <c r="FH5"/>
  <c r="ER25"/>
  <c r="FL5"/>
  <c r="EV25"/>
  <c r="FP5"/>
  <c r="EZ25"/>
  <c r="FT5"/>
  <c r="GJ5"/>
  <c r="FD25"/>
  <c r="CR10"/>
  <c r="DE10"/>
  <c r="DH17"/>
  <c r="CX12"/>
  <c r="CS18"/>
  <c r="CS26"/>
  <c r="DD26"/>
  <c r="DB28"/>
  <c r="DF33"/>
  <c r="CZ34"/>
  <c r="CV35"/>
  <c r="H98"/>
  <c r="BA11"/>
  <c r="BG9"/>
  <c r="C103"/>
  <c r="BA21"/>
  <c r="DE21"/>
  <c r="BA23"/>
  <c r="CZ23"/>
  <c r="CS19"/>
  <c r="CZ17"/>
  <c r="CS21"/>
  <c r="CZ19"/>
  <c r="CV19"/>
  <c r="F213"/>
  <c r="AY20"/>
  <c r="BB20"/>
  <c r="BY20"/>
  <c r="EY32"/>
  <c r="BA14"/>
  <c r="BM14"/>
  <c r="CV15"/>
  <c r="DA15"/>
  <c r="DF15"/>
  <c r="CV16"/>
  <c r="DD16"/>
  <c r="BA17"/>
  <c r="BS17"/>
  <c r="CV17"/>
  <c r="CR21"/>
  <c r="FH23"/>
  <c r="CX21"/>
  <c r="DD21"/>
  <c r="CR23"/>
  <c r="FN25"/>
  <c r="CX23"/>
  <c r="DD23"/>
  <c r="CR12"/>
  <c r="CW12"/>
  <c r="DB12"/>
  <c r="DH12"/>
  <c r="CR13"/>
  <c r="CW13"/>
  <c r="DB13"/>
  <c r="DH13"/>
  <c r="CW18"/>
  <c r="DD18"/>
  <c r="DA19"/>
  <c r="CT22"/>
  <c r="CZ22"/>
  <c r="DE22"/>
  <c r="CR24"/>
  <c r="CW24"/>
  <c r="DB24"/>
  <c r="DH24"/>
  <c r="CT26"/>
  <c r="CZ26"/>
  <c r="DE26"/>
  <c r="CZ27"/>
  <c r="CT28"/>
  <c r="CZ28"/>
  <c r="DE28"/>
  <c r="CS29"/>
  <c r="CX29"/>
  <c r="DD29"/>
  <c r="CW31"/>
  <c r="DB31"/>
  <c r="DH31"/>
  <c r="DB33"/>
  <c r="CV34"/>
  <c r="DD34"/>
  <c r="CR35"/>
  <c r="CZ35"/>
  <c r="DH35"/>
  <c r="CS36"/>
  <c r="DA36"/>
  <c r="DB38"/>
  <c r="CZ40"/>
  <c r="CS41"/>
  <c r="DD41"/>
  <c r="DB43"/>
  <c r="E169"/>
  <c r="F169"/>
  <c r="E177"/>
  <c r="F177"/>
  <c r="E199"/>
  <c r="F199"/>
  <c r="E207"/>
  <c r="F207"/>
  <c r="FK5"/>
  <c r="GA5"/>
  <c r="DA10"/>
  <c r="CS15"/>
  <c r="CZ15"/>
  <c r="DE15"/>
  <c r="CS16"/>
  <c r="DA16"/>
  <c r="CW21"/>
  <c r="DB21"/>
  <c r="DH21"/>
  <c r="CW23"/>
  <c r="DB23"/>
  <c r="DH23"/>
  <c r="CV12"/>
  <c r="DA12"/>
  <c r="DF12"/>
  <c r="CV13"/>
  <c r="DA13"/>
  <c r="DF13"/>
  <c r="DD22"/>
  <c r="CV24"/>
  <c r="DA24"/>
  <c r="DF24"/>
  <c r="CV27"/>
  <c r="CS28"/>
  <c r="CX28"/>
  <c r="DD28"/>
  <c r="CR29"/>
  <c r="CW29"/>
  <c r="DB29"/>
  <c r="DH29"/>
  <c r="CV31"/>
  <c r="DA31"/>
  <c r="CS34"/>
  <c r="DA34"/>
  <c r="CW35"/>
  <c r="CR36"/>
  <c r="CZ36"/>
  <c r="DH36"/>
  <c r="CX38"/>
  <c r="CU40"/>
  <c r="CR41"/>
  <c r="DC41"/>
  <c r="CU43"/>
  <c r="E175"/>
  <c r="E183"/>
  <c r="F183"/>
  <c r="E205"/>
  <c r="F205"/>
  <c r="E184"/>
  <c r="E197"/>
  <c r="F197"/>
  <c r="E185"/>
  <c r="F185"/>
  <c r="AZ21"/>
  <c r="BC21"/>
  <c r="BU21"/>
  <c r="E198"/>
  <c r="E186"/>
  <c r="E180"/>
  <c r="E215"/>
  <c r="F215"/>
  <c r="E187"/>
  <c r="F187"/>
  <c r="E181"/>
  <c r="E216"/>
  <c r="E196"/>
  <c r="CZ10"/>
  <c r="BA15"/>
  <c r="CT15"/>
  <c r="CR15"/>
  <c r="ET15"/>
  <c r="CX15"/>
  <c r="DD15"/>
  <c r="CR16"/>
  <c r="CZ16"/>
  <c r="DH16"/>
  <c r="CV21"/>
  <c r="DA21"/>
  <c r="CV23"/>
  <c r="DA23"/>
  <c r="CT12"/>
  <c r="CZ12"/>
  <c r="CT13"/>
  <c r="CZ13"/>
  <c r="DE13"/>
  <c r="CR18"/>
  <c r="EU18"/>
  <c r="CZ18"/>
  <c r="DH18"/>
  <c r="CW19"/>
  <c r="DE19"/>
  <c r="CR22"/>
  <c r="CW22"/>
  <c r="DB22"/>
  <c r="DH22"/>
  <c r="CZ24"/>
  <c r="DE24"/>
  <c r="CV29"/>
  <c r="DA29"/>
  <c r="DF29"/>
  <c r="CW36"/>
  <c r="DE36"/>
  <c r="CY41"/>
  <c r="CT43"/>
  <c r="E173"/>
  <c r="E189"/>
  <c r="F189"/>
  <c r="E203"/>
  <c r="F203"/>
  <c r="E211"/>
  <c r="F211"/>
  <c r="AZ13"/>
  <c r="FO34"/>
  <c r="CW15"/>
  <c r="DB15"/>
  <c r="CW16"/>
  <c r="CS13"/>
  <c r="CX13"/>
  <c r="CY18"/>
  <c r="CV22"/>
  <c r="DA22"/>
  <c r="CS24"/>
  <c r="CX24"/>
  <c r="CV26"/>
  <c r="DA26"/>
  <c r="CV28"/>
  <c r="DA28"/>
  <c r="CT29"/>
  <c r="CZ29"/>
  <c r="CW34"/>
  <c r="CV36"/>
  <c r="CW41"/>
  <c r="E171"/>
  <c r="E179"/>
  <c r="E201"/>
  <c r="F201"/>
  <c r="E209"/>
  <c r="F209"/>
  <c r="E217"/>
  <c r="F217"/>
  <c r="AZ25"/>
  <c r="BC25"/>
  <c r="BU25"/>
  <c r="BB26"/>
  <c r="BT26"/>
  <c r="BA13"/>
  <c r="BS13"/>
  <c r="BS11"/>
  <c r="BP11"/>
  <c r="BA16"/>
  <c r="BP16"/>
  <c r="BS15"/>
  <c r="AZ27"/>
  <c r="BC27"/>
  <c r="BE9"/>
  <c r="D102"/>
  <c r="BD9"/>
  <c r="C102"/>
  <c r="BF9"/>
  <c r="E102"/>
  <c r="FN30"/>
  <c r="FN28"/>
  <c r="FN26"/>
  <c r="FN19"/>
  <c r="FN14"/>
  <c r="GD5"/>
  <c r="FH37"/>
  <c r="FH36"/>
  <c r="FX5"/>
  <c r="DK40"/>
  <c r="DK43"/>
  <c r="DK37"/>
  <c r="DK33"/>
  <c r="DK39"/>
  <c r="DK32"/>
  <c r="DO41"/>
  <c r="DO37"/>
  <c r="DO18"/>
  <c r="DS41"/>
  <c r="DS43"/>
  <c r="DS42"/>
  <c r="DS33"/>
  <c r="DS32"/>
  <c r="DS18"/>
  <c r="B149"/>
  <c r="H259"/>
  <c r="EQ32"/>
  <c r="AA22"/>
  <c r="AA19"/>
  <c r="AA21"/>
  <c r="AA20"/>
  <c r="AA15"/>
  <c r="AA13"/>
  <c r="AA16"/>
  <c r="AA17"/>
  <c r="AA18"/>
  <c r="AA12"/>
  <c r="AA23"/>
  <c r="AA14"/>
  <c r="AA10"/>
  <c r="BM20"/>
  <c r="BS20"/>
  <c r="BP20"/>
  <c r="BM21"/>
  <c r="CT21"/>
  <c r="BS21"/>
  <c r="BP21"/>
  <c r="EA5"/>
  <c r="EE5"/>
  <c r="EE25"/>
  <c r="EI5"/>
  <c r="EW10"/>
  <c r="AA11"/>
  <c r="CU11"/>
  <c r="DC11"/>
  <c r="DK11"/>
  <c r="DS11"/>
  <c r="BP14"/>
  <c r="DB14"/>
  <c r="DR14"/>
  <c r="GJ19"/>
  <c r="GJ23"/>
  <c r="DJ43"/>
  <c r="DJ33"/>
  <c r="DJ29"/>
  <c r="DJ28"/>
  <c r="DJ26"/>
  <c r="DJ24"/>
  <c r="DJ38"/>
  <c r="DJ31"/>
  <c r="DJ13"/>
  <c r="DJ22"/>
  <c r="DJ12"/>
  <c r="DN42"/>
  <c r="DN38"/>
  <c r="DN33"/>
  <c r="DN31"/>
  <c r="DN28"/>
  <c r="DN26"/>
  <c r="DN24"/>
  <c r="DN29"/>
  <c r="DN12"/>
  <c r="DN22"/>
  <c r="DN21"/>
  <c r="DN13"/>
  <c r="DN23"/>
  <c r="DR43"/>
  <c r="DR33"/>
  <c r="DR38"/>
  <c r="DR31"/>
  <c r="DR29"/>
  <c r="DR28"/>
  <c r="DR26"/>
  <c r="DR24"/>
  <c r="DR12"/>
  <c r="DR13"/>
  <c r="DR23"/>
  <c r="DR21"/>
  <c r="DR22"/>
  <c r="DV39"/>
  <c r="DV31"/>
  <c r="DV29"/>
  <c r="DV38"/>
  <c r="DV33"/>
  <c r="DV28"/>
  <c r="DV26"/>
  <c r="DV24"/>
  <c r="DV22"/>
  <c r="DV13"/>
  <c r="DV23"/>
  <c r="DV21"/>
  <c r="DV12"/>
  <c r="B148"/>
  <c r="H258"/>
  <c r="EP28"/>
  <c r="EP26"/>
  <c r="EP24"/>
  <c r="EP22"/>
  <c r="EP12"/>
  <c r="ET31"/>
  <c r="ET28"/>
  <c r="ET26"/>
  <c r="ET24"/>
  <c r="ET12"/>
  <c r="ET22"/>
  <c r="ET21"/>
  <c r="EX28"/>
  <c r="EX26"/>
  <c r="EX24"/>
  <c r="EX21"/>
  <c r="EX22"/>
  <c r="FB28"/>
  <c r="FB26"/>
  <c r="FB24"/>
  <c r="FB22"/>
  <c r="FB21"/>
  <c r="FL37"/>
  <c r="FL23"/>
  <c r="FL21"/>
  <c r="N103"/>
  <c r="O103"/>
  <c r="K103"/>
  <c r="BJ10"/>
  <c r="BM10"/>
  <c r="GI11"/>
  <c r="GA11"/>
  <c r="FS11"/>
  <c r="FO11"/>
  <c r="FK11"/>
  <c r="FG10"/>
  <c r="FC10"/>
  <c r="EY10"/>
  <c r="EU10"/>
  <c r="EQ10"/>
  <c r="GD11"/>
  <c r="FN11"/>
  <c r="FB10"/>
  <c r="EX10"/>
  <c r="ET10"/>
  <c r="EP10"/>
  <c r="DU14"/>
  <c r="DQ14"/>
  <c r="DM14"/>
  <c r="DI14"/>
  <c r="DE14"/>
  <c r="DA14"/>
  <c r="CW14"/>
  <c r="CS14"/>
  <c r="DX14"/>
  <c r="DT14"/>
  <c r="DP14"/>
  <c r="DL14"/>
  <c r="DH14"/>
  <c r="DD14"/>
  <c r="CZ14"/>
  <c r="CV14"/>
  <c r="CR14"/>
  <c r="GI15"/>
  <c r="BP23"/>
  <c r="CT23"/>
  <c r="BS23"/>
  <c r="CC23"/>
  <c r="BM23"/>
  <c r="DZ5"/>
  <c r="DZ25"/>
  <c r="ED5"/>
  <c r="ED25"/>
  <c r="EH5"/>
  <c r="EL5"/>
  <c r="EL25"/>
  <c r="FR5"/>
  <c r="FW5"/>
  <c r="FW34"/>
  <c r="GB5"/>
  <c r="GB24"/>
  <c r="BS10"/>
  <c r="EV10"/>
  <c r="FD10"/>
  <c r="FL11"/>
  <c r="FT11"/>
  <c r="GJ11"/>
  <c r="CR11"/>
  <c r="CZ11"/>
  <c r="DH11"/>
  <c r="DP11"/>
  <c r="DX11"/>
  <c r="CY14"/>
  <c r="DG14"/>
  <c r="DO14"/>
  <c r="DW14"/>
  <c r="EE14"/>
  <c r="EM14"/>
  <c r="EM16"/>
  <c r="EM21"/>
  <c r="DI42"/>
  <c r="DI41"/>
  <c r="DI36"/>
  <c r="DI35"/>
  <c r="DI34"/>
  <c r="DI28"/>
  <c r="DI26"/>
  <c r="DI24"/>
  <c r="DI22"/>
  <c r="DI31"/>
  <c r="DI29"/>
  <c r="DI18"/>
  <c r="DI12"/>
  <c r="DI21"/>
  <c r="DI15"/>
  <c r="DI19"/>
  <c r="DI16"/>
  <c r="DI13"/>
  <c r="DI23"/>
  <c r="DM41"/>
  <c r="DM36"/>
  <c r="DM35"/>
  <c r="DM31"/>
  <c r="DM28"/>
  <c r="DM26"/>
  <c r="DM24"/>
  <c r="DM22"/>
  <c r="DM29"/>
  <c r="DM34"/>
  <c r="DM19"/>
  <c r="DM18"/>
  <c r="DM12"/>
  <c r="DM21"/>
  <c r="DM15"/>
  <c r="DM13"/>
  <c r="DM23"/>
  <c r="DM16"/>
  <c r="DQ39"/>
  <c r="DQ36"/>
  <c r="DQ35"/>
  <c r="DQ31"/>
  <c r="DQ34"/>
  <c r="DQ29"/>
  <c r="DQ28"/>
  <c r="DQ26"/>
  <c r="DQ24"/>
  <c r="DQ22"/>
  <c r="DQ13"/>
  <c r="DQ23"/>
  <c r="DQ21"/>
  <c r="DQ15"/>
  <c r="DQ19"/>
  <c r="DQ16"/>
  <c r="DQ12"/>
  <c r="DU40"/>
  <c r="DU36"/>
  <c r="DU35"/>
  <c r="DU29"/>
  <c r="DU28"/>
  <c r="DU26"/>
  <c r="DU24"/>
  <c r="DU22"/>
  <c r="DU34"/>
  <c r="DU31"/>
  <c r="DU19"/>
  <c r="DU13"/>
  <c r="DU23"/>
  <c r="DU21"/>
  <c r="DU15"/>
  <c r="DU18"/>
  <c r="DU12"/>
  <c r="DU16"/>
  <c r="B147"/>
  <c r="H257"/>
  <c r="EO28"/>
  <c r="EO26"/>
  <c r="EO24"/>
  <c r="EO22"/>
  <c r="EO31"/>
  <c r="EO18"/>
  <c r="EO12"/>
  <c r="EO21"/>
  <c r="EO15"/>
  <c r="EO16"/>
  <c r="FE5"/>
  <c r="FE25"/>
  <c r="ES28"/>
  <c r="ES26"/>
  <c r="ES24"/>
  <c r="ES22"/>
  <c r="ES21"/>
  <c r="ES15"/>
  <c r="ES16"/>
  <c r="FI5"/>
  <c r="FP37"/>
  <c r="FP36"/>
  <c r="FP33"/>
  <c r="FP21"/>
  <c r="L103"/>
  <c r="H103"/>
  <c r="EL11"/>
  <c r="ED11"/>
  <c r="DV11"/>
  <c r="DR11"/>
  <c r="DN11"/>
  <c r="DF11"/>
  <c r="DB11"/>
  <c r="CX11"/>
  <c r="CT11"/>
  <c r="DU11"/>
  <c r="DQ11"/>
  <c r="DM11"/>
  <c r="DI11"/>
  <c r="DE11"/>
  <c r="DA11"/>
  <c r="CW11"/>
  <c r="CS11"/>
  <c r="DY5"/>
  <c r="EC5"/>
  <c r="EC11"/>
  <c r="EG5"/>
  <c r="EK5"/>
  <c r="FF5"/>
  <c r="GF5"/>
  <c r="BP10"/>
  <c r="EM10"/>
  <c r="DM10"/>
  <c r="DU10"/>
  <c r="ES10"/>
  <c r="FA10"/>
  <c r="FI11"/>
  <c r="CY11"/>
  <c r="DG11"/>
  <c r="DO11"/>
  <c r="DW11"/>
  <c r="EE11"/>
  <c r="EM11"/>
  <c r="DN14"/>
  <c r="DV14"/>
  <c r="GJ14"/>
  <c r="DV15"/>
  <c r="FB15"/>
  <c r="DL35"/>
  <c r="DL31"/>
  <c r="DL28"/>
  <c r="DL26"/>
  <c r="DL24"/>
  <c r="DL22"/>
  <c r="DL29"/>
  <c r="DL34"/>
  <c r="DL27"/>
  <c r="DL36"/>
  <c r="DL21"/>
  <c r="DL15"/>
  <c r="DL13"/>
  <c r="DL23"/>
  <c r="DL16"/>
  <c r="DL17"/>
  <c r="DL19"/>
  <c r="DL12"/>
  <c r="DP40"/>
  <c r="DP36"/>
  <c r="DP34"/>
  <c r="DP29"/>
  <c r="DP28"/>
  <c r="DP26"/>
  <c r="DP24"/>
  <c r="DP22"/>
  <c r="DP35"/>
  <c r="DP27"/>
  <c r="DP31"/>
  <c r="DP13"/>
  <c r="DP23"/>
  <c r="DP21"/>
  <c r="DP15"/>
  <c r="DP19"/>
  <c r="DP16"/>
  <c r="DP18"/>
  <c r="DP12"/>
  <c r="DP17"/>
  <c r="DT41"/>
  <c r="DT28"/>
  <c r="DT26"/>
  <c r="DT24"/>
  <c r="DT22"/>
  <c r="DT36"/>
  <c r="DT35"/>
  <c r="DT34"/>
  <c r="DT31"/>
  <c r="DT27"/>
  <c r="DT29"/>
  <c r="DT21"/>
  <c r="DT15"/>
  <c r="DT18"/>
  <c r="DT12"/>
  <c r="DT16"/>
  <c r="DT17"/>
  <c r="DT19"/>
  <c r="DT13"/>
  <c r="DT23"/>
  <c r="DX41"/>
  <c r="DX34"/>
  <c r="DX28"/>
  <c r="DX26"/>
  <c r="DX24"/>
  <c r="DX22"/>
  <c r="DX31"/>
  <c r="DX36"/>
  <c r="DX29"/>
  <c r="DX27"/>
  <c r="DX35"/>
  <c r="DX18"/>
  <c r="DX12"/>
  <c r="DX21"/>
  <c r="DX15"/>
  <c r="DX19"/>
  <c r="DX16"/>
  <c r="DX13"/>
  <c r="DX23"/>
  <c r="DX17"/>
  <c r="ER35"/>
  <c r="ER34"/>
  <c r="EV35"/>
  <c r="EV18"/>
  <c r="EV12"/>
  <c r="EZ35"/>
  <c r="EZ34"/>
  <c r="EZ31"/>
  <c r="EZ18"/>
  <c r="EZ12"/>
  <c r="BM15"/>
  <c r="BP15"/>
  <c r="BQ20"/>
  <c r="BN20"/>
  <c r="BT20"/>
  <c r="AV20"/>
  <c r="EB5"/>
  <c r="EF5"/>
  <c r="EJ5"/>
  <c r="EJ25"/>
  <c r="EN5"/>
  <c r="FJ5"/>
  <c r="FJ15"/>
  <c r="GE5"/>
  <c r="GE34"/>
  <c r="I103"/>
  <c r="CC10"/>
  <c r="DL10"/>
  <c r="DT10"/>
  <c r="ER10"/>
  <c r="EZ10"/>
  <c r="FH11"/>
  <c r="FP11"/>
  <c r="FX11"/>
  <c r="GF11"/>
  <c r="BM11"/>
  <c r="CV11"/>
  <c r="DD11"/>
  <c r="DL11"/>
  <c r="DT11"/>
  <c r="EJ11"/>
  <c r="BS14"/>
  <c r="CU14"/>
  <c r="DC14"/>
  <c r="DK14"/>
  <c r="DS14"/>
  <c r="EI14"/>
  <c r="EM15"/>
  <c r="DR15"/>
  <c r="EX15"/>
  <c r="EL17"/>
  <c r="EW28"/>
  <c r="EW26"/>
  <c r="EW24"/>
  <c r="EW22"/>
  <c r="FA28"/>
  <c r="FA26"/>
  <c r="FA24"/>
  <c r="FA22"/>
  <c r="EL18"/>
  <c r="ED18"/>
  <c r="DZ18"/>
  <c r="DV18"/>
  <c r="DR18"/>
  <c r="DN18"/>
  <c r="DJ18"/>
  <c r="DF18"/>
  <c r="DB18"/>
  <c r="CX18"/>
  <c r="CT18"/>
  <c r="BM22"/>
  <c r="BP22"/>
  <c r="BS25"/>
  <c r="BP25"/>
  <c r="BM25"/>
  <c r="BR27"/>
  <c r="AX27"/>
  <c r="BO27"/>
  <c r="BU27"/>
  <c r="AW27"/>
  <c r="FM5"/>
  <c r="FM21"/>
  <c r="FQ5"/>
  <c r="FQ11"/>
  <c r="CT10"/>
  <c r="CX10"/>
  <c r="DB10"/>
  <c r="DF10"/>
  <c r="DJ10"/>
  <c r="DN10"/>
  <c r="DR10"/>
  <c r="DV10"/>
  <c r="DZ10"/>
  <c r="ED10"/>
  <c r="EL10"/>
  <c r="CU15"/>
  <c r="CY15"/>
  <c r="DC15"/>
  <c r="DG15"/>
  <c r="DK15"/>
  <c r="DO15"/>
  <c r="DS15"/>
  <c r="DW15"/>
  <c r="EE15"/>
  <c r="EI15"/>
  <c r="EQ15"/>
  <c r="EU15"/>
  <c r="EY15"/>
  <c r="FC15"/>
  <c r="FG15"/>
  <c r="FK14"/>
  <c r="FO14"/>
  <c r="FS14"/>
  <c r="GA14"/>
  <c r="GE14"/>
  <c r="GI14"/>
  <c r="CT16"/>
  <c r="CX16"/>
  <c r="DB16"/>
  <c r="DF16"/>
  <c r="DN16"/>
  <c r="DR16"/>
  <c r="DV16"/>
  <c r="ED16"/>
  <c r="EH16"/>
  <c r="EL16"/>
  <c r="ET16"/>
  <c r="EX16"/>
  <c r="FB16"/>
  <c r="FN15"/>
  <c r="FR15"/>
  <c r="GD15"/>
  <c r="CS17"/>
  <c r="CW17"/>
  <c r="DA17"/>
  <c r="DE17"/>
  <c r="DI17"/>
  <c r="DM17"/>
  <c r="DQ17"/>
  <c r="DU17"/>
  <c r="EC17"/>
  <c r="EG17"/>
  <c r="EK17"/>
  <c r="EO17"/>
  <c r="ES17"/>
  <c r="EW17"/>
  <c r="FA17"/>
  <c r="FE17"/>
  <c r="FI16"/>
  <c r="FM16"/>
  <c r="CR20"/>
  <c r="GF22"/>
  <c r="CV20"/>
  <c r="CZ20"/>
  <c r="DD20"/>
  <c r="DH20"/>
  <c r="DL20"/>
  <c r="DP20"/>
  <c r="DT20"/>
  <c r="DX20"/>
  <c r="EB20"/>
  <c r="EF20"/>
  <c r="EN20"/>
  <c r="CU21"/>
  <c r="CY21"/>
  <c r="DC21"/>
  <c r="DG21"/>
  <c r="DK21"/>
  <c r="DO21"/>
  <c r="DS21"/>
  <c r="DW21"/>
  <c r="EA21"/>
  <c r="EE21"/>
  <c r="EI21"/>
  <c r="EQ21"/>
  <c r="EU21"/>
  <c r="EY21"/>
  <c r="FC21"/>
  <c r="FG21"/>
  <c r="FK19"/>
  <c r="FO19"/>
  <c r="FS19"/>
  <c r="FW19"/>
  <c r="GA19"/>
  <c r="GE19"/>
  <c r="GI19"/>
  <c r="EO23"/>
  <c r="ET23"/>
  <c r="EZ23"/>
  <c r="FE23"/>
  <c r="FJ20"/>
  <c r="FP20"/>
  <c r="EM12"/>
  <c r="ER12"/>
  <c r="EW12"/>
  <c r="FB12"/>
  <c r="FH21"/>
  <c r="FR21"/>
  <c r="FX21"/>
  <c r="BC13"/>
  <c r="EO13"/>
  <c r="ET13"/>
  <c r="EZ13"/>
  <c r="FE13"/>
  <c r="FJ22"/>
  <c r="FP22"/>
  <c r="BA18"/>
  <c r="CV18"/>
  <c r="DA18"/>
  <c r="DG18"/>
  <c r="DL18"/>
  <c r="DQ18"/>
  <c r="DW18"/>
  <c r="EB18"/>
  <c r="EG18"/>
  <c r="EM18"/>
  <c r="ER18"/>
  <c r="EW18"/>
  <c r="FC18"/>
  <c r="FI23"/>
  <c r="FN23"/>
  <c r="FT23"/>
  <c r="GD23"/>
  <c r="BA19"/>
  <c r="CU19"/>
  <c r="FA19"/>
  <c r="FQ24"/>
  <c r="EM22"/>
  <c r="EM26"/>
  <c r="GF34"/>
  <c r="GI20"/>
  <c r="GE20"/>
  <c r="GA20"/>
  <c r="FS20"/>
  <c r="FO20"/>
  <c r="FK20"/>
  <c r="FG23"/>
  <c r="FC23"/>
  <c r="EY23"/>
  <c r="EU23"/>
  <c r="EQ23"/>
  <c r="BS12"/>
  <c r="GI22"/>
  <c r="GE22"/>
  <c r="GA22"/>
  <c r="FS22"/>
  <c r="FO22"/>
  <c r="FK22"/>
  <c r="FC13"/>
  <c r="EY13"/>
  <c r="EU13"/>
  <c r="BY27"/>
  <c r="BN27"/>
  <c r="BT27"/>
  <c r="AV27"/>
  <c r="BQ27"/>
  <c r="EW16"/>
  <c r="FA16"/>
  <c r="BM17"/>
  <c r="ER17"/>
  <c r="EV17"/>
  <c r="EZ17"/>
  <c r="FD17"/>
  <c r="FH16"/>
  <c r="FL16"/>
  <c r="FP16"/>
  <c r="FT16"/>
  <c r="FX16"/>
  <c r="GF16"/>
  <c r="GJ16"/>
  <c r="CU20"/>
  <c r="CY20"/>
  <c r="DC20"/>
  <c r="DG20"/>
  <c r="DK20"/>
  <c r="DO20"/>
  <c r="DS20"/>
  <c r="DW20"/>
  <c r="EE20"/>
  <c r="EI20"/>
  <c r="EM20"/>
  <c r="BO21"/>
  <c r="ES23"/>
  <c r="EX23"/>
  <c r="FD23"/>
  <c r="FI20"/>
  <c r="FN20"/>
  <c r="FT20"/>
  <c r="GD20"/>
  <c r="GJ20"/>
  <c r="FA12"/>
  <c r="ES13"/>
  <c r="EX13"/>
  <c r="FD13"/>
  <c r="FI22"/>
  <c r="FN22"/>
  <c r="FT22"/>
  <c r="GD22"/>
  <c r="GJ22"/>
  <c r="FA18"/>
  <c r="EW19"/>
  <c r="FM24"/>
  <c r="GJ26"/>
  <c r="GF31"/>
  <c r="EN30"/>
  <c r="EN32"/>
  <c r="FX38"/>
  <c r="GI24"/>
  <c r="GE24"/>
  <c r="GA24"/>
  <c r="FS24"/>
  <c r="FO24"/>
  <c r="FK24"/>
  <c r="FC19"/>
  <c r="EY19"/>
  <c r="EU19"/>
  <c r="GJ24"/>
  <c r="GF24"/>
  <c r="FX24"/>
  <c r="FT24"/>
  <c r="FP24"/>
  <c r="FL24"/>
  <c r="FH24"/>
  <c r="FD19"/>
  <c r="EZ19"/>
  <c r="EV19"/>
  <c r="ER19"/>
  <c r="GD24"/>
  <c r="FR24"/>
  <c r="FN24"/>
  <c r="FJ24"/>
  <c r="FB19"/>
  <c r="EX19"/>
  <c r="ET19"/>
  <c r="EP19"/>
  <c r="BJ24"/>
  <c r="BS24"/>
  <c r="BP24"/>
  <c r="BM24"/>
  <c r="BR25"/>
  <c r="AW25"/>
  <c r="BS27"/>
  <c r="BP27"/>
  <c r="BM27"/>
  <c r="EW15"/>
  <c r="FA15"/>
  <c r="ER16"/>
  <c r="EV16"/>
  <c r="EZ16"/>
  <c r="FD16"/>
  <c r="FH15"/>
  <c r="FL15"/>
  <c r="FP15"/>
  <c r="FT15"/>
  <c r="FX15"/>
  <c r="GF15"/>
  <c r="GJ15"/>
  <c r="BP17"/>
  <c r="CU17"/>
  <c r="CY17"/>
  <c r="DC17"/>
  <c r="DG17"/>
  <c r="DK17"/>
  <c r="DO17"/>
  <c r="DS17"/>
  <c r="DW17"/>
  <c r="EE17"/>
  <c r="EI17"/>
  <c r="EM17"/>
  <c r="EQ17"/>
  <c r="EU17"/>
  <c r="EY17"/>
  <c r="FC17"/>
  <c r="FG17"/>
  <c r="FK16"/>
  <c r="FO16"/>
  <c r="FS16"/>
  <c r="FW16"/>
  <c r="GA16"/>
  <c r="GE16"/>
  <c r="GI16"/>
  <c r="CT20"/>
  <c r="CX20"/>
  <c r="DB20"/>
  <c r="DF20"/>
  <c r="DJ20"/>
  <c r="DN20"/>
  <c r="DR20"/>
  <c r="DV20"/>
  <c r="ED20"/>
  <c r="EH20"/>
  <c r="EL20"/>
  <c r="AX21"/>
  <c r="BR21"/>
  <c r="EW21"/>
  <c r="FA21"/>
  <c r="EM23"/>
  <c r="ER23"/>
  <c r="EW23"/>
  <c r="FB23"/>
  <c r="FH20"/>
  <c r="FM20"/>
  <c r="FR20"/>
  <c r="FX20"/>
  <c r="BM12"/>
  <c r="EM13"/>
  <c r="ER13"/>
  <c r="EW13"/>
  <c r="FB13"/>
  <c r="FH22"/>
  <c r="FM22"/>
  <c r="FR22"/>
  <c r="FX22"/>
  <c r="ES19"/>
  <c r="FI24"/>
  <c r="EM24"/>
  <c r="GJ30"/>
  <c r="GI21"/>
  <c r="GE21"/>
  <c r="GA21"/>
  <c r="FS21"/>
  <c r="FO21"/>
  <c r="FK21"/>
  <c r="FC12"/>
  <c r="EY12"/>
  <c r="EU12"/>
  <c r="GI23"/>
  <c r="GE23"/>
  <c r="GA23"/>
  <c r="FS23"/>
  <c r="FO23"/>
  <c r="FK23"/>
  <c r="FB18"/>
  <c r="EX18"/>
  <c r="ET18"/>
  <c r="EP18"/>
  <c r="BY25"/>
  <c r="BN25"/>
  <c r="BT25"/>
  <c r="AV25"/>
  <c r="BQ25"/>
  <c r="BU26"/>
  <c r="AW26"/>
  <c r="BR26"/>
  <c r="AX26"/>
  <c r="BO26"/>
  <c r="CU10"/>
  <c r="CY10"/>
  <c r="DC10"/>
  <c r="DG10"/>
  <c r="DK10"/>
  <c r="DO10"/>
  <c r="DS10"/>
  <c r="DW10"/>
  <c r="EA10"/>
  <c r="EE10"/>
  <c r="EI10"/>
  <c r="ER15"/>
  <c r="EV15"/>
  <c r="EZ15"/>
  <c r="FD15"/>
  <c r="FH14"/>
  <c r="FL14"/>
  <c r="FP14"/>
  <c r="FT14"/>
  <c r="FX14"/>
  <c r="GB14"/>
  <c r="GF14"/>
  <c r="CU16"/>
  <c r="CY16"/>
  <c r="DC16"/>
  <c r="DG16"/>
  <c r="DK16"/>
  <c r="DO16"/>
  <c r="DS16"/>
  <c r="DW16"/>
  <c r="EE16"/>
  <c r="EI16"/>
  <c r="EQ16"/>
  <c r="EU16"/>
  <c r="EY16"/>
  <c r="FC16"/>
  <c r="FG16"/>
  <c r="FK15"/>
  <c r="FO15"/>
  <c r="FS15"/>
  <c r="FW15"/>
  <c r="GA15"/>
  <c r="GE15"/>
  <c r="CT17"/>
  <c r="CX17"/>
  <c r="DB17"/>
  <c r="DF17"/>
  <c r="DN17"/>
  <c r="DR17"/>
  <c r="DV17"/>
  <c r="ED17"/>
  <c r="ET17"/>
  <c r="EX17"/>
  <c r="FB17"/>
  <c r="FJ16"/>
  <c r="FN16"/>
  <c r="FR16"/>
  <c r="GD16"/>
  <c r="CS20"/>
  <c r="CW20"/>
  <c r="DA20"/>
  <c r="DE20"/>
  <c r="DI20"/>
  <c r="DM20"/>
  <c r="DQ20"/>
  <c r="DU20"/>
  <c r="EC20"/>
  <c r="EG20"/>
  <c r="ER21"/>
  <c r="EV21"/>
  <c r="EZ21"/>
  <c r="FD21"/>
  <c r="FH19"/>
  <c r="FL19"/>
  <c r="FP19"/>
  <c r="FT19"/>
  <c r="FX19"/>
  <c r="GF19"/>
  <c r="EV23"/>
  <c r="FA23"/>
  <c r="FL20"/>
  <c r="FQ20"/>
  <c r="ES12"/>
  <c r="EX12"/>
  <c r="FD12"/>
  <c r="FI21"/>
  <c r="FN21"/>
  <c r="FT21"/>
  <c r="GD21"/>
  <c r="GJ21"/>
  <c r="EP13"/>
  <c r="EV13"/>
  <c r="FA13"/>
  <c r="FL22"/>
  <c r="FQ22"/>
  <c r="ES18"/>
  <c r="EY18"/>
  <c r="FD18"/>
  <c r="FJ23"/>
  <c r="FP23"/>
  <c r="GF23"/>
  <c r="EM19"/>
  <c r="EO19"/>
  <c r="FE19"/>
  <c r="GJ25"/>
  <c r="GJ28"/>
  <c r="EL27"/>
  <c r="EM28"/>
  <c r="EI37"/>
  <c r="EK33"/>
  <c r="EG33"/>
  <c r="EC33"/>
  <c r="DU33"/>
  <c r="DQ33"/>
  <c r="DM33"/>
  <c r="DI33"/>
  <c r="DE33"/>
  <c r="DA33"/>
  <c r="CW33"/>
  <c r="CS33"/>
  <c r="EN33"/>
  <c r="EF33"/>
  <c r="EB33"/>
  <c r="DX33"/>
  <c r="DT33"/>
  <c r="DP33"/>
  <c r="DL33"/>
  <c r="DH33"/>
  <c r="DD33"/>
  <c r="CZ33"/>
  <c r="CV33"/>
  <c r="CR33"/>
  <c r="GI37"/>
  <c r="GE37"/>
  <c r="GA37"/>
  <c r="FW37"/>
  <c r="FS37"/>
  <c r="FO37"/>
  <c r="FK37"/>
  <c r="FG35"/>
  <c r="FC35"/>
  <c r="EY35"/>
  <c r="EU35"/>
  <c r="EQ35"/>
  <c r="FQ37"/>
  <c r="FM37"/>
  <c r="FI37"/>
  <c r="FE35"/>
  <c r="FA35"/>
  <c r="EW35"/>
  <c r="ES35"/>
  <c r="EO35"/>
  <c r="GD37"/>
  <c r="FR37"/>
  <c r="FN37"/>
  <c r="FJ37"/>
  <c r="FB35"/>
  <c r="EX35"/>
  <c r="ET35"/>
  <c r="EP35"/>
  <c r="CU23"/>
  <c r="CY23"/>
  <c r="DC23"/>
  <c r="DG23"/>
  <c r="DK23"/>
  <c r="DO23"/>
  <c r="DS23"/>
  <c r="DW23"/>
  <c r="EE23"/>
  <c r="EI23"/>
  <c r="CU12"/>
  <c r="CY12"/>
  <c r="DC12"/>
  <c r="DG12"/>
  <c r="DO12"/>
  <c r="DS12"/>
  <c r="DW12"/>
  <c r="EE12"/>
  <c r="EI12"/>
  <c r="CY13"/>
  <c r="DC13"/>
  <c r="DG13"/>
  <c r="DO13"/>
  <c r="DS13"/>
  <c r="DW13"/>
  <c r="EE13"/>
  <c r="EI13"/>
  <c r="CT19"/>
  <c r="CX19"/>
  <c r="DB19"/>
  <c r="DF19"/>
  <c r="DJ19"/>
  <c r="DN19"/>
  <c r="DR19"/>
  <c r="DV19"/>
  <c r="DZ19"/>
  <c r="ED19"/>
  <c r="EL19"/>
  <c r="CU22"/>
  <c r="CY22"/>
  <c r="DC22"/>
  <c r="DG22"/>
  <c r="DO22"/>
  <c r="DS22"/>
  <c r="DW22"/>
  <c r="EE22"/>
  <c r="EI22"/>
  <c r="EU22"/>
  <c r="EY22"/>
  <c r="FC22"/>
  <c r="FK25"/>
  <c r="FO25"/>
  <c r="FS25"/>
  <c r="GA25"/>
  <c r="GE25"/>
  <c r="GI25"/>
  <c r="CU24"/>
  <c r="CY24"/>
  <c r="DC24"/>
  <c r="DG24"/>
  <c r="DK24"/>
  <c r="DO24"/>
  <c r="DS24"/>
  <c r="DW24"/>
  <c r="EE24"/>
  <c r="EI24"/>
  <c r="EQ24"/>
  <c r="EU24"/>
  <c r="EY24"/>
  <c r="FC24"/>
  <c r="FG24"/>
  <c r="FK26"/>
  <c r="FO26"/>
  <c r="FS26"/>
  <c r="FW26"/>
  <c r="GA26"/>
  <c r="GE26"/>
  <c r="GI26"/>
  <c r="BS26"/>
  <c r="CU26"/>
  <c r="CY26"/>
  <c r="DC26"/>
  <c r="DG26"/>
  <c r="DK26"/>
  <c r="DO26"/>
  <c r="DS26"/>
  <c r="DW26"/>
  <c r="EE26"/>
  <c r="EI26"/>
  <c r="EQ26"/>
  <c r="EU26"/>
  <c r="EY26"/>
  <c r="FC26"/>
  <c r="FG26"/>
  <c r="FK28"/>
  <c r="FO28"/>
  <c r="FS28"/>
  <c r="FW28"/>
  <c r="GA28"/>
  <c r="GE28"/>
  <c r="GI28"/>
  <c r="CS27"/>
  <c r="CW27"/>
  <c r="DA27"/>
  <c r="DE27"/>
  <c r="DI27"/>
  <c r="DM27"/>
  <c r="DQ27"/>
  <c r="DU27"/>
  <c r="EC27"/>
  <c r="EG27"/>
  <c r="EK27"/>
  <c r="EO27"/>
  <c r="ES27"/>
  <c r="EW27"/>
  <c r="FA27"/>
  <c r="FE27"/>
  <c r="FI29"/>
  <c r="FM29"/>
  <c r="FQ29"/>
  <c r="CU28"/>
  <c r="CY28"/>
  <c r="DC28"/>
  <c r="DG28"/>
  <c r="DK28"/>
  <c r="DO28"/>
  <c r="DS28"/>
  <c r="DW28"/>
  <c r="EE28"/>
  <c r="EI28"/>
  <c r="EQ28"/>
  <c r="EU28"/>
  <c r="EY28"/>
  <c r="FC28"/>
  <c r="FG28"/>
  <c r="FK30"/>
  <c r="FO30"/>
  <c r="FS30"/>
  <c r="FW30"/>
  <c r="GA30"/>
  <c r="GE30"/>
  <c r="GI30"/>
  <c r="EO29"/>
  <c r="ET29"/>
  <c r="EZ29"/>
  <c r="FE29"/>
  <c r="FJ31"/>
  <c r="FP31"/>
  <c r="CR30"/>
  <c r="CX30"/>
  <c r="DC30"/>
  <c r="DH30"/>
  <c r="DN30"/>
  <c r="DS30"/>
  <c r="DX30"/>
  <c r="ED30"/>
  <c r="EI30"/>
  <c r="EP31"/>
  <c r="EV31"/>
  <c r="FA31"/>
  <c r="FL33"/>
  <c r="FQ33"/>
  <c r="CV32"/>
  <c r="DD32"/>
  <c r="DL32"/>
  <c r="DT32"/>
  <c r="EB32"/>
  <c r="ER32"/>
  <c r="EZ32"/>
  <c r="FH34"/>
  <c r="FP34"/>
  <c r="FX34"/>
  <c r="CY33"/>
  <c r="DG33"/>
  <c r="DO33"/>
  <c r="DW33"/>
  <c r="EE33"/>
  <c r="EM33"/>
  <c r="EM34"/>
  <c r="ES34"/>
  <c r="FA34"/>
  <c r="FI36"/>
  <c r="FQ36"/>
  <c r="FD35"/>
  <c r="FT37"/>
  <c r="GJ37"/>
  <c r="ER36"/>
  <c r="FH38"/>
  <c r="DC37"/>
  <c r="DS37"/>
  <c r="GI31"/>
  <c r="GE31"/>
  <c r="GA31"/>
  <c r="FW31"/>
  <c r="FS31"/>
  <c r="FO31"/>
  <c r="FK31"/>
  <c r="FG29"/>
  <c r="FC29"/>
  <c r="EY29"/>
  <c r="EU29"/>
  <c r="EQ29"/>
  <c r="EK30"/>
  <c r="EG30"/>
  <c r="EC30"/>
  <c r="DY30"/>
  <c r="DU30"/>
  <c r="DQ30"/>
  <c r="DM30"/>
  <c r="DI30"/>
  <c r="DE30"/>
  <c r="DA30"/>
  <c r="CW30"/>
  <c r="CS30"/>
  <c r="GI38"/>
  <c r="GE38"/>
  <c r="GA38"/>
  <c r="FW38"/>
  <c r="FS38"/>
  <c r="FO38"/>
  <c r="FK38"/>
  <c r="FG36"/>
  <c r="FC36"/>
  <c r="EY36"/>
  <c r="EU36"/>
  <c r="EQ36"/>
  <c r="FQ38"/>
  <c r="FM38"/>
  <c r="FI38"/>
  <c r="FE36"/>
  <c r="FA36"/>
  <c r="EW36"/>
  <c r="ES36"/>
  <c r="EO36"/>
  <c r="GD38"/>
  <c r="FR38"/>
  <c r="FN38"/>
  <c r="FJ38"/>
  <c r="FF36"/>
  <c r="FB36"/>
  <c r="EX36"/>
  <c r="ET36"/>
  <c r="EP36"/>
  <c r="BN26"/>
  <c r="BY26"/>
  <c r="ER27"/>
  <c r="EV27"/>
  <c r="EZ27"/>
  <c r="FD27"/>
  <c r="FH29"/>
  <c r="FL29"/>
  <c r="FP29"/>
  <c r="FT29"/>
  <c r="FX29"/>
  <c r="GB29"/>
  <c r="GF29"/>
  <c r="GJ29"/>
  <c r="ES29"/>
  <c r="EX29"/>
  <c r="FD29"/>
  <c r="FI31"/>
  <c r="FN31"/>
  <c r="FT31"/>
  <c r="GD31"/>
  <c r="GJ31"/>
  <c r="CV30"/>
  <c r="DB30"/>
  <c r="DG30"/>
  <c r="DL30"/>
  <c r="DR30"/>
  <c r="DW30"/>
  <c r="EB30"/>
  <c r="EM30"/>
  <c r="EM35"/>
  <c r="FD36"/>
  <c r="FT38"/>
  <c r="GJ38"/>
  <c r="EI39"/>
  <c r="GF43"/>
  <c r="EK42"/>
  <c r="GI33"/>
  <c r="GE33"/>
  <c r="GA33"/>
  <c r="FW33"/>
  <c r="FS33"/>
  <c r="FO33"/>
  <c r="FK33"/>
  <c r="FG31"/>
  <c r="FC31"/>
  <c r="EY31"/>
  <c r="EU31"/>
  <c r="EQ31"/>
  <c r="GD34"/>
  <c r="FR34"/>
  <c r="FN34"/>
  <c r="FJ34"/>
  <c r="FF32"/>
  <c r="FB32"/>
  <c r="EX32"/>
  <c r="ET32"/>
  <c r="EP32"/>
  <c r="FQ34"/>
  <c r="FM34"/>
  <c r="FI34"/>
  <c r="FE32"/>
  <c r="FA32"/>
  <c r="EW32"/>
  <c r="ES32"/>
  <c r="EO32"/>
  <c r="BM26"/>
  <c r="BQ26"/>
  <c r="CU27"/>
  <c r="CY27"/>
  <c r="DC27"/>
  <c r="DG27"/>
  <c r="DK27"/>
  <c r="DO27"/>
  <c r="DS27"/>
  <c r="DW27"/>
  <c r="EA27"/>
  <c r="EE27"/>
  <c r="EI27"/>
  <c r="EM27"/>
  <c r="EQ27"/>
  <c r="EU27"/>
  <c r="EY27"/>
  <c r="FC27"/>
  <c r="FG27"/>
  <c r="FK29"/>
  <c r="FO29"/>
  <c r="FS29"/>
  <c r="FW29"/>
  <c r="GA29"/>
  <c r="GE29"/>
  <c r="GI29"/>
  <c r="FQ30"/>
  <c r="EM29"/>
  <c r="ER29"/>
  <c r="EW29"/>
  <c r="FB29"/>
  <c r="FH31"/>
  <c r="FM31"/>
  <c r="FR31"/>
  <c r="FX31"/>
  <c r="CU30"/>
  <c r="CZ30"/>
  <c r="DF30"/>
  <c r="DK30"/>
  <c r="DP30"/>
  <c r="DV30"/>
  <c r="EF30"/>
  <c r="EL30"/>
  <c r="ES31"/>
  <c r="EX31"/>
  <c r="FD31"/>
  <c r="FI33"/>
  <c r="FN33"/>
  <c r="FT33"/>
  <c r="GD33"/>
  <c r="GJ33"/>
  <c r="CZ32"/>
  <c r="DH32"/>
  <c r="DP32"/>
  <c r="DX32"/>
  <c r="EF32"/>
  <c r="EV32"/>
  <c r="FD32"/>
  <c r="FL34"/>
  <c r="FT34"/>
  <c r="GJ34"/>
  <c r="EO34"/>
  <c r="EW34"/>
  <c r="FE34"/>
  <c r="FM36"/>
  <c r="EM36"/>
  <c r="EZ36"/>
  <c r="FP38"/>
  <c r="GF38"/>
  <c r="EN40"/>
  <c r="EK41"/>
  <c r="EL32"/>
  <c r="EH32"/>
  <c r="ED32"/>
  <c r="DZ32"/>
  <c r="DV32"/>
  <c r="DR32"/>
  <c r="DN32"/>
  <c r="DJ32"/>
  <c r="DF32"/>
  <c r="DB32"/>
  <c r="CX32"/>
  <c r="CT32"/>
  <c r="EK32"/>
  <c r="EG32"/>
  <c r="EC32"/>
  <c r="DU32"/>
  <c r="DQ32"/>
  <c r="DM32"/>
  <c r="DI32"/>
  <c r="DE32"/>
  <c r="DA32"/>
  <c r="CW32"/>
  <c r="CS32"/>
  <c r="GI36"/>
  <c r="GE36"/>
  <c r="GA36"/>
  <c r="FW36"/>
  <c r="FS36"/>
  <c r="FO36"/>
  <c r="FK36"/>
  <c r="FG34"/>
  <c r="FC34"/>
  <c r="EY34"/>
  <c r="EU34"/>
  <c r="EQ34"/>
  <c r="GD36"/>
  <c r="FR36"/>
  <c r="FN36"/>
  <c r="FJ36"/>
  <c r="FB34"/>
  <c r="EX34"/>
  <c r="ET34"/>
  <c r="EP34"/>
  <c r="EL37"/>
  <c r="EH37"/>
  <c r="ED37"/>
  <c r="DZ37"/>
  <c r="DV37"/>
  <c r="DR37"/>
  <c r="DN37"/>
  <c r="DJ37"/>
  <c r="DF37"/>
  <c r="DB37"/>
  <c r="CX37"/>
  <c r="CT37"/>
  <c r="EN37"/>
  <c r="EJ37"/>
  <c r="EF37"/>
  <c r="EB37"/>
  <c r="DX37"/>
  <c r="DT37"/>
  <c r="DP37"/>
  <c r="DL37"/>
  <c r="DH37"/>
  <c r="DD37"/>
  <c r="CZ37"/>
  <c r="CV37"/>
  <c r="CR37"/>
  <c r="EK37"/>
  <c r="EG37"/>
  <c r="EC37"/>
  <c r="DU37"/>
  <c r="DQ37"/>
  <c r="DM37"/>
  <c r="DI37"/>
  <c r="DE37"/>
  <c r="DA37"/>
  <c r="CW37"/>
  <c r="CS37"/>
  <c r="CY19"/>
  <c r="DC19"/>
  <c r="DG19"/>
  <c r="DO19"/>
  <c r="DS19"/>
  <c r="DW19"/>
  <c r="EE19"/>
  <c r="EI19"/>
  <c r="ER22"/>
  <c r="EV22"/>
  <c r="EZ22"/>
  <c r="FD22"/>
  <c r="FH25"/>
  <c r="FL25"/>
  <c r="FP25"/>
  <c r="FT25"/>
  <c r="FX25"/>
  <c r="GB25"/>
  <c r="GF25"/>
  <c r="ER24"/>
  <c r="EV24"/>
  <c r="EZ24"/>
  <c r="FD24"/>
  <c r="FH26"/>
  <c r="FL26"/>
  <c r="FP26"/>
  <c r="FT26"/>
  <c r="FX26"/>
  <c r="GF26"/>
  <c r="AV26"/>
  <c r="BP26"/>
  <c r="ER26"/>
  <c r="EV26"/>
  <c r="EZ26"/>
  <c r="FD26"/>
  <c r="FH28"/>
  <c r="FL28"/>
  <c r="FP28"/>
  <c r="FT28"/>
  <c r="FX28"/>
  <c r="GB28"/>
  <c r="GF28"/>
  <c r="CT27"/>
  <c r="CX27"/>
  <c r="DB27"/>
  <c r="DF27"/>
  <c r="DJ27"/>
  <c r="DN27"/>
  <c r="DR27"/>
  <c r="DV27"/>
  <c r="DZ27"/>
  <c r="ED27"/>
  <c r="EH27"/>
  <c r="EP27"/>
  <c r="ET27"/>
  <c r="EX27"/>
  <c r="FB27"/>
  <c r="FJ29"/>
  <c r="FN29"/>
  <c r="FR29"/>
  <c r="GD29"/>
  <c r="ER28"/>
  <c r="EV28"/>
  <c r="EZ28"/>
  <c r="FD28"/>
  <c r="FH30"/>
  <c r="FL30"/>
  <c r="FP30"/>
  <c r="FT30"/>
  <c r="FX30"/>
  <c r="GF30"/>
  <c r="EP29"/>
  <c r="EV29"/>
  <c r="FA29"/>
  <c r="FL31"/>
  <c r="FQ31"/>
  <c r="CT30"/>
  <c r="CY30"/>
  <c r="DD30"/>
  <c r="DJ30"/>
  <c r="DO30"/>
  <c r="DT30"/>
  <c r="DZ30"/>
  <c r="EE30"/>
  <c r="EJ30"/>
  <c r="EM31"/>
  <c r="ER31"/>
  <c r="EW31"/>
  <c r="FB31"/>
  <c r="FH33"/>
  <c r="FM33"/>
  <c r="FR33"/>
  <c r="FX33"/>
  <c r="CY32"/>
  <c r="DG32"/>
  <c r="DO32"/>
  <c r="DW32"/>
  <c r="EE32"/>
  <c r="EM32"/>
  <c r="EU32"/>
  <c r="FC32"/>
  <c r="FK34"/>
  <c r="FS34"/>
  <c r="GA34"/>
  <c r="GI34"/>
  <c r="EV34"/>
  <c r="FD34"/>
  <c r="FL36"/>
  <c r="FT36"/>
  <c r="GJ36"/>
  <c r="EV36"/>
  <c r="FL38"/>
  <c r="DG37"/>
  <c r="DW37"/>
  <c r="EM37"/>
  <c r="EL43"/>
  <c r="CU29"/>
  <c r="CY29"/>
  <c r="DC29"/>
  <c r="DG29"/>
  <c r="DK29"/>
  <c r="DO29"/>
  <c r="DS29"/>
  <c r="DW29"/>
  <c r="EA29"/>
  <c r="EE29"/>
  <c r="EI29"/>
  <c r="CU31"/>
  <c r="CY31"/>
  <c r="DC31"/>
  <c r="DG31"/>
  <c r="DK31"/>
  <c r="DO31"/>
  <c r="DS31"/>
  <c r="DW31"/>
  <c r="EE31"/>
  <c r="EI31"/>
  <c r="CT34"/>
  <c r="CX34"/>
  <c r="DB34"/>
  <c r="DF34"/>
  <c r="DJ34"/>
  <c r="DN34"/>
  <c r="DR34"/>
  <c r="DV34"/>
  <c r="DZ34"/>
  <c r="ED34"/>
  <c r="EH34"/>
  <c r="EL34"/>
  <c r="CT35"/>
  <c r="CX35"/>
  <c r="DB35"/>
  <c r="DF35"/>
  <c r="DJ35"/>
  <c r="DN35"/>
  <c r="DR35"/>
  <c r="DV35"/>
  <c r="DZ35"/>
  <c r="ED35"/>
  <c r="EH35"/>
  <c r="EL35"/>
  <c r="CT36"/>
  <c r="CX36"/>
  <c r="DB36"/>
  <c r="DF36"/>
  <c r="DJ36"/>
  <c r="DN36"/>
  <c r="DR36"/>
  <c r="DV36"/>
  <c r="DZ36"/>
  <c r="ED36"/>
  <c r="EH36"/>
  <c r="EL36"/>
  <c r="CR38"/>
  <c r="CV38"/>
  <c r="CZ38"/>
  <c r="DD38"/>
  <c r="DH38"/>
  <c r="DL38"/>
  <c r="DP38"/>
  <c r="DT38"/>
  <c r="DX38"/>
  <c r="EB38"/>
  <c r="EF38"/>
  <c r="CS39"/>
  <c r="CX39"/>
  <c r="DC39"/>
  <c r="DI39"/>
  <c r="DN39"/>
  <c r="DS39"/>
  <c r="ED39"/>
  <c r="CR40"/>
  <c r="CW40"/>
  <c r="DC40"/>
  <c r="DH40"/>
  <c r="DM40"/>
  <c r="DS40"/>
  <c r="DX40"/>
  <c r="EC40"/>
  <c r="EI40"/>
  <c r="CU41"/>
  <c r="CZ41"/>
  <c r="DE41"/>
  <c r="DK41"/>
  <c r="DP41"/>
  <c r="DU41"/>
  <c r="EA41"/>
  <c r="EF41"/>
  <c r="EQ41"/>
  <c r="EV41"/>
  <c r="FA41"/>
  <c r="FG41"/>
  <c r="FL43"/>
  <c r="FQ43"/>
  <c r="FW43"/>
  <c r="CT42"/>
  <c r="CY42"/>
  <c r="DE42"/>
  <c r="DJ42"/>
  <c r="DO42"/>
  <c r="DU42"/>
  <c r="DZ42"/>
  <c r="EE42"/>
  <c r="CX43"/>
  <c r="DF43"/>
  <c r="DN43"/>
  <c r="DV43"/>
  <c r="ED43"/>
  <c r="EN39"/>
  <c r="EF39"/>
  <c r="EB39"/>
  <c r="DX39"/>
  <c r="DT39"/>
  <c r="DP39"/>
  <c r="DL39"/>
  <c r="DH39"/>
  <c r="DD39"/>
  <c r="CZ39"/>
  <c r="CV39"/>
  <c r="CR39"/>
  <c r="EL40"/>
  <c r="ED40"/>
  <c r="DZ40"/>
  <c r="DV40"/>
  <c r="DR40"/>
  <c r="DN40"/>
  <c r="DJ40"/>
  <c r="DF40"/>
  <c r="DB40"/>
  <c r="CX40"/>
  <c r="CT40"/>
  <c r="EL38"/>
  <c r="CU38"/>
  <c r="CY38"/>
  <c r="DC38"/>
  <c r="DG38"/>
  <c r="DK38"/>
  <c r="DO38"/>
  <c r="DS38"/>
  <c r="DW38"/>
  <c r="EE38"/>
  <c r="EI38"/>
  <c r="EN38"/>
  <c r="CW39"/>
  <c r="DB39"/>
  <c r="DG39"/>
  <c r="DM39"/>
  <c r="DR39"/>
  <c r="DW39"/>
  <c r="EC39"/>
  <c r="EM39"/>
  <c r="CV40"/>
  <c r="DA40"/>
  <c r="DG40"/>
  <c r="DL40"/>
  <c r="DQ40"/>
  <c r="DW40"/>
  <c r="EB40"/>
  <c r="EG40"/>
  <c r="EM40"/>
  <c r="EO41"/>
  <c r="EU41"/>
  <c r="EZ41"/>
  <c r="FE41"/>
  <c r="FK43"/>
  <c r="FP43"/>
  <c r="GA43"/>
  <c r="GD43"/>
  <c r="FR43"/>
  <c r="FN43"/>
  <c r="FJ43"/>
  <c r="FB41"/>
  <c r="EX41"/>
  <c r="ET41"/>
  <c r="EP41"/>
  <c r="EN42"/>
  <c r="EF42"/>
  <c r="EB42"/>
  <c r="DX42"/>
  <c r="DT42"/>
  <c r="DP42"/>
  <c r="DL42"/>
  <c r="DH42"/>
  <c r="DD42"/>
  <c r="CZ42"/>
  <c r="CV42"/>
  <c r="CR42"/>
  <c r="ES41"/>
  <c r="EY41"/>
  <c r="FD41"/>
  <c r="FI43"/>
  <c r="FO43"/>
  <c r="FT43"/>
  <c r="GE43"/>
  <c r="GJ43"/>
  <c r="CW42"/>
  <c r="DB42"/>
  <c r="DG42"/>
  <c r="DM42"/>
  <c r="DR42"/>
  <c r="DW42"/>
  <c r="EC42"/>
  <c r="EM42"/>
  <c r="EL41"/>
  <c r="EH41"/>
  <c r="ED41"/>
  <c r="DZ41"/>
  <c r="DV41"/>
  <c r="DR41"/>
  <c r="DN41"/>
  <c r="DJ41"/>
  <c r="DF41"/>
  <c r="DB41"/>
  <c r="CX41"/>
  <c r="CT41"/>
  <c r="EK43"/>
  <c r="EG43"/>
  <c r="EC43"/>
  <c r="DU43"/>
  <c r="DQ43"/>
  <c r="DM43"/>
  <c r="DI43"/>
  <c r="DE43"/>
  <c r="DA43"/>
  <c r="CW43"/>
  <c r="CS43"/>
  <c r="EN43"/>
  <c r="EJ43"/>
  <c r="EF43"/>
  <c r="EB43"/>
  <c r="DX43"/>
  <c r="DT43"/>
  <c r="DP43"/>
  <c r="DL43"/>
  <c r="DH43"/>
  <c r="DD43"/>
  <c r="CZ43"/>
  <c r="CV43"/>
  <c r="CR43"/>
  <c r="CU34"/>
  <c r="CY34"/>
  <c r="DC34"/>
  <c r="DG34"/>
  <c r="DK34"/>
  <c r="DO34"/>
  <c r="DS34"/>
  <c r="DW34"/>
  <c r="EA34"/>
  <c r="EE34"/>
  <c r="EI34"/>
  <c r="CU35"/>
  <c r="CY35"/>
  <c r="DC35"/>
  <c r="DG35"/>
  <c r="DK35"/>
  <c r="DO35"/>
  <c r="DS35"/>
  <c r="DW35"/>
  <c r="EE35"/>
  <c r="EI35"/>
  <c r="CU36"/>
  <c r="CY36"/>
  <c r="DC36"/>
  <c r="DG36"/>
  <c r="DK36"/>
  <c r="DO36"/>
  <c r="DS36"/>
  <c r="DW36"/>
  <c r="EE36"/>
  <c r="EI36"/>
  <c r="CS38"/>
  <c r="CW38"/>
  <c r="DA38"/>
  <c r="DE38"/>
  <c r="DI38"/>
  <c r="DM38"/>
  <c r="DQ38"/>
  <c r="DU38"/>
  <c r="EC38"/>
  <c r="EG38"/>
  <c r="EK38"/>
  <c r="CT39"/>
  <c r="CY39"/>
  <c r="DE39"/>
  <c r="DJ39"/>
  <c r="DO39"/>
  <c r="DU39"/>
  <c r="DZ39"/>
  <c r="EE39"/>
  <c r="EK39"/>
  <c r="CS40"/>
  <c r="CY40"/>
  <c r="DD40"/>
  <c r="DI40"/>
  <c r="DO40"/>
  <c r="DT40"/>
  <c r="DY40"/>
  <c r="EE40"/>
  <c r="CV41"/>
  <c r="DA41"/>
  <c r="DG41"/>
  <c r="DL41"/>
  <c r="DQ41"/>
  <c r="DW41"/>
  <c r="EB41"/>
  <c r="EG41"/>
  <c r="EM41"/>
  <c r="ER41"/>
  <c r="EW41"/>
  <c r="FC41"/>
  <c r="FH43"/>
  <c r="FM43"/>
  <c r="FS43"/>
  <c r="FX43"/>
  <c r="GI43"/>
  <c r="CU42"/>
  <c r="DA42"/>
  <c r="DF42"/>
  <c r="DK42"/>
  <c r="DQ42"/>
  <c r="DV42"/>
  <c r="EG42"/>
  <c r="EL42"/>
  <c r="CY43"/>
  <c r="DG43"/>
  <c r="DO43"/>
  <c r="DW43"/>
  <c r="EE43"/>
  <c r="EM43"/>
  <c r="K97"/>
  <c r="N98"/>
  <c r="E121"/>
  <c r="E170"/>
  <c r="F170"/>
  <c r="E172"/>
  <c r="E174"/>
  <c r="E176"/>
  <c r="F176"/>
  <c r="E178"/>
  <c r="F180"/>
  <c r="AZ18"/>
  <c r="BC18"/>
  <c r="E182"/>
  <c r="F182"/>
  <c r="AZ11"/>
  <c r="BC11"/>
  <c r="F186"/>
  <c r="E188"/>
  <c r="F188"/>
  <c r="E190"/>
  <c r="F196"/>
  <c r="F198"/>
  <c r="E200"/>
  <c r="F200"/>
  <c r="E202"/>
  <c r="F202"/>
  <c r="E204"/>
  <c r="F204"/>
  <c r="E206"/>
  <c r="F206"/>
  <c r="E208"/>
  <c r="F208"/>
  <c r="E210"/>
  <c r="E212"/>
  <c r="F212"/>
  <c r="E214"/>
  <c r="F214"/>
  <c r="AZ20"/>
  <c r="BC20"/>
  <c r="F216"/>
  <c r="C255"/>
  <c r="H121"/>
  <c r="I121"/>
  <c r="EQ19" i="5"/>
  <c r="EQ15"/>
  <c r="EQ12"/>
  <c r="BV9"/>
  <c r="C109"/>
  <c r="BI9"/>
  <c r="E103"/>
  <c r="EQ20"/>
  <c r="EQ16"/>
  <c r="EQ11"/>
  <c r="BX9"/>
  <c r="E109"/>
  <c r="EQ26"/>
  <c r="EQ17"/>
  <c r="EQ13"/>
  <c r="EQ14"/>
  <c r="BA20"/>
  <c r="BS20"/>
  <c r="ET29"/>
  <c r="EZ31"/>
  <c r="EY43"/>
  <c r="EY25"/>
  <c r="EW24"/>
  <c r="EV24"/>
  <c r="FY43"/>
  <c r="FX39"/>
  <c r="FT39"/>
  <c r="FT33"/>
  <c r="FS37"/>
  <c r="FS13"/>
  <c r="FR37"/>
  <c r="FR29"/>
  <c r="FQ37"/>
  <c r="FP43"/>
  <c r="FO37"/>
  <c r="FO29"/>
  <c r="FN12"/>
  <c r="FM19"/>
  <c r="FL45"/>
  <c r="FL24"/>
  <c r="FK45"/>
  <c r="FK29"/>
  <c r="FI45"/>
  <c r="FH45"/>
  <c r="FH13"/>
  <c r="FD37"/>
  <c r="FC37"/>
  <c r="FB33"/>
  <c r="FA35"/>
  <c r="EZ36"/>
  <c r="EW25"/>
  <c r="EV39"/>
  <c r="EU29"/>
  <c r="ET33"/>
  <c r="ER16"/>
  <c r="FH39"/>
  <c r="FG33"/>
  <c r="FD45"/>
  <c r="FD24"/>
  <c r="FB41"/>
  <c r="FA45"/>
  <c r="FA13"/>
  <c r="EX24"/>
  <c r="EV33"/>
  <c r="EU24"/>
  <c r="DK40"/>
  <c r="DK33"/>
  <c r="DK15"/>
  <c r="DJ45"/>
  <c r="DJ35"/>
  <c r="BW9"/>
  <c r="D109"/>
  <c r="FM26"/>
  <c r="DR26"/>
  <c r="DI26"/>
  <c r="EY26"/>
  <c r="GF26"/>
  <c r="GB26"/>
  <c r="ES26"/>
  <c r="EF26"/>
  <c r="EF9"/>
  <c r="E132"/>
  <c r="DN26"/>
  <c r="DF26"/>
  <c r="DE26"/>
  <c r="FI26"/>
  <c r="FD26"/>
  <c r="FG26"/>
  <c r="EG26"/>
  <c r="EE26"/>
  <c r="EE9"/>
  <c r="E131"/>
  <c r="EC26"/>
  <c r="EC9"/>
  <c r="E129"/>
  <c r="EA26"/>
  <c r="DY26"/>
  <c r="DX26"/>
  <c r="DV26"/>
  <c r="DV9"/>
  <c r="D138"/>
  <c r="L138"/>
  <c r="DU26"/>
  <c r="DQ26"/>
  <c r="DP26"/>
  <c r="DM26"/>
  <c r="DK26"/>
  <c r="DD26"/>
  <c r="CY26"/>
  <c r="DC26"/>
  <c r="GC11"/>
  <c r="GJ11"/>
  <c r="FJ11"/>
  <c r="GB11"/>
  <c r="FZ11"/>
  <c r="DE11"/>
  <c r="CU11"/>
  <c r="EW11"/>
  <c r="FN11"/>
  <c r="FH11"/>
  <c r="FD11"/>
  <c r="EX11"/>
  <c r="EV11"/>
  <c r="ET11"/>
  <c r="FO45"/>
  <c r="FM45"/>
  <c r="FK37"/>
  <c r="FK25"/>
  <c r="FJ42"/>
  <c r="FI37"/>
  <c r="FI22"/>
  <c r="FI17"/>
  <c r="FH34"/>
  <c r="FH18"/>
  <c r="FG45"/>
  <c r="FG30"/>
  <c r="FD38"/>
  <c r="FD29"/>
  <c r="FC41"/>
  <c r="FC28"/>
  <c r="FB42"/>
  <c r="FB22"/>
  <c r="FA37"/>
  <c r="FA14"/>
  <c r="EZ14"/>
  <c r="EY37"/>
  <c r="EY20"/>
  <c r="EX22"/>
  <c r="EW45"/>
  <c r="EV41"/>
  <c r="EU22"/>
  <c r="ES42"/>
  <c r="ES20"/>
  <c r="DK37"/>
  <c r="DJ33"/>
  <c r="DI33"/>
  <c r="DH13"/>
  <c r="DH12"/>
  <c r="DG43"/>
  <c r="DG37"/>
  <c r="DG20"/>
  <c r="DF45"/>
  <c r="DF36"/>
  <c r="DF22"/>
  <c r="DF12"/>
  <c r="DE45"/>
  <c r="DE37"/>
  <c r="DD41"/>
  <c r="DD20"/>
  <c r="DC41"/>
  <c r="DC32"/>
  <c r="DC24"/>
  <c r="DB33"/>
  <c r="DB20"/>
  <c r="DB26"/>
  <c r="DA17"/>
  <c r="DA26"/>
  <c r="CZ37"/>
  <c r="CZ22"/>
  <c r="CZ15"/>
  <c r="CY40"/>
  <c r="CY18"/>
  <c r="CX43"/>
  <c r="CX31"/>
  <c r="CW40"/>
  <c r="CW17"/>
  <c r="CV36"/>
  <c r="CV17"/>
  <c r="CT32"/>
  <c r="BA18"/>
  <c r="CT18"/>
  <c r="CY45"/>
  <c r="CX44"/>
  <c r="CX32"/>
  <c r="CV40"/>
  <c r="F170"/>
  <c r="E215"/>
  <c r="F215"/>
  <c r="E211"/>
  <c r="F211"/>
  <c r="E207"/>
  <c r="F207"/>
  <c r="E203"/>
  <c r="F203"/>
  <c r="E199"/>
  <c r="F199"/>
  <c r="E191"/>
  <c r="F191"/>
  <c r="E187"/>
  <c r="F187"/>
  <c r="E183"/>
  <c r="F183"/>
  <c r="E179"/>
  <c r="F179"/>
  <c r="E175"/>
  <c r="F175"/>
  <c r="E171"/>
  <c r="F171"/>
  <c r="BD28"/>
  <c r="BD23"/>
  <c r="BD20"/>
  <c r="BD16"/>
  <c r="BE12"/>
  <c r="BF28"/>
  <c r="BF25"/>
  <c r="BF23"/>
  <c r="BF26"/>
  <c r="BF20"/>
  <c r="BF18"/>
  <c r="BF16"/>
  <c r="E169"/>
  <c r="F169"/>
  <c r="E216"/>
  <c r="F216"/>
  <c r="E212"/>
  <c r="F212"/>
  <c r="E208"/>
  <c r="F208"/>
  <c r="E204"/>
  <c r="F204"/>
  <c r="E200"/>
  <c r="F200"/>
  <c r="E196"/>
  <c r="F196"/>
  <c r="E188"/>
  <c r="F188"/>
  <c r="E184"/>
  <c r="E180"/>
  <c r="F180"/>
  <c r="E176"/>
  <c r="F176"/>
  <c r="E172"/>
  <c r="C255"/>
  <c r="BD29"/>
  <c r="BD24"/>
  <c r="BD21"/>
  <c r="BD17"/>
  <c r="BD13"/>
  <c r="BE29"/>
  <c r="BE27"/>
  <c r="BE24"/>
  <c r="BE21"/>
  <c r="BE19"/>
  <c r="BE17"/>
  <c r="BE15"/>
  <c r="BE13"/>
  <c r="BA11"/>
  <c r="BM11"/>
  <c r="E217"/>
  <c r="F217"/>
  <c r="E213"/>
  <c r="E209"/>
  <c r="F209"/>
  <c r="E205"/>
  <c r="F205"/>
  <c r="E201"/>
  <c r="F201"/>
  <c r="E197"/>
  <c r="F197"/>
  <c r="E189"/>
  <c r="F189"/>
  <c r="E185"/>
  <c r="F185"/>
  <c r="E181"/>
  <c r="F181"/>
  <c r="E177"/>
  <c r="F177"/>
  <c r="E173"/>
  <c r="F173"/>
  <c r="BD12"/>
  <c r="BD25"/>
  <c r="BD26"/>
  <c r="BD18"/>
  <c r="BF29"/>
  <c r="BF27"/>
  <c r="BF24"/>
  <c r="BF21"/>
  <c r="BF19"/>
  <c r="BF15"/>
  <c r="BF13"/>
  <c r="ER37"/>
  <c r="CT40"/>
  <c r="E220"/>
  <c r="F220"/>
  <c r="E214"/>
  <c r="F214"/>
  <c r="E210"/>
  <c r="E206"/>
  <c r="F206"/>
  <c r="E202"/>
  <c r="F202"/>
  <c r="E198"/>
  <c r="F198"/>
  <c r="E190"/>
  <c r="F190"/>
  <c r="E186"/>
  <c r="F186"/>
  <c r="E182"/>
  <c r="F182"/>
  <c r="E178"/>
  <c r="F178"/>
  <c r="E174"/>
  <c r="F174"/>
  <c r="BD27"/>
  <c r="BE28"/>
  <c r="BE25"/>
  <c r="BE23"/>
  <c r="BE26"/>
  <c r="BE20"/>
  <c r="DN25"/>
  <c r="DH24"/>
  <c r="DG25"/>
  <c r="DG26"/>
  <c r="DF23"/>
  <c r="DF24"/>
  <c r="DE23"/>
  <c r="DC25"/>
  <c r="DB23"/>
  <c r="CV22"/>
  <c r="BA24"/>
  <c r="DA14"/>
  <c r="CZ14"/>
  <c r="CX18"/>
  <c r="CX16"/>
  <c r="DE18"/>
  <c r="DC12"/>
  <c r="CX19"/>
  <c r="CV12"/>
  <c r="DA12"/>
  <c r="CX12"/>
  <c r="BA13"/>
  <c r="AZ16"/>
  <c r="BC16"/>
  <c r="DZ16"/>
  <c r="FH44"/>
  <c r="GG44"/>
  <c r="FA40"/>
  <c r="EU40"/>
  <c r="FD40"/>
  <c r="FK40"/>
  <c r="FS40"/>
  <c r="GI40"/>
  <c r="FD36"/>
  <c r="FG36"/>
  <c r="FJ36"/>
  <c r="FS36"/>
  <c r="GA36"/>
  <c r="GB36"/>
  <c r="GI36"/>
  <c r="EY32"/>
  <c r="FO32"/>
  <c r="FP32"/>
  <c r="FR32"/>
  <c r="FW32"/>
  <c r="FX32"/>
  <c r="GC32"/>
  <c r="GF32"/>
  <c r="ES25"/>
  <c r="FP25"/>
  <c r="FZ25"/>
  <c r="GE25"/>
  <c r="GF25"/>
  <c r="EQ28"/>
  <c r="EZ28"/>
  <c r="FP28"/>
  <c r="FW28"/>
  <c r="FY28"/>
  <c r="GC28"/>
  <c r="GF28"/>
  <c r="ER26"/>
  <c r="FK26"/>
  <c r="FN26"/>
  <c r="FR26"/>
  <c r="FT26"/>
  <c r="GD26"/>
  <c r="EZ23"/>
  <c r="EY23"/>
  <c r="FQ23"/>
  <c r="GB23"/>
  <c r="GC23"/>
  <c r="GF23"/>
  <c r="EV12"/>
  <c r="ET12"/>
  <c r="EW12"/>
  <c r="FK12"/>
  <c r="FT12"/>
  <c r="GJ42"/>
  <c r="GJ38"/>
  <c r="GJ34"/>
  <c r="GJ30"/>
  <c r="GJ19"/>
  <c r="GJ21"/>
  <c r="GI38"/>
  <c r="GI21"/>
  <c r="GI20"/>
  <c r="GH42"/>
  <c r="GH38"/>
  <c r="GH34"/>
  <c r="GH30"/>
  <c r="GG34"/>
  <c r="GF30"/>
  <c r="GF15"/>
  <c r="GF21"/>
  <c r="GE34"/>
  <c r="GD42"/>
  <c r="GD30"/>
  <c r="GD19"/>
  <c r="GD11"/>
  <c r="GC31"/>
  <c r="GB34"/>
  <c r="GB24"/>
  <c r="GA34"/>
  <c r="GA11"/>
  <c r="FZ24"/>
  <c r="FY38"/>
  <c r="FY30"/>
  <c r="FY15"/>
  <c r="FX42"/>
  <c r="FX35"/>
  <c r="FX17"/>
  <c r="FW42"/>
  <c r="FW34"/>
  <c r="FW16"/>
  <c r="FT38"/>
  <c r="FT15"/>
  <c r="FT17"/>
  <c r="FS42"/>
  <c r="FS35"/>
  <c r="FR30"/>
  <c r="FR17"/>
  <c r="FQ42"/>
  <c r="FQ34"/>
  <c r="FQ16"/>
  <c r="FQ19"/>
  <c r="FP30"/>
  <c r="FO19"/>
  <c r="FN31"/>
  <c r="FN20"/>
  <c r="FL11"/>
  <c r="FK30"/>
  <c r="FJ39"/>
  <c r="FJ16"/>
  <c r="FJ24"/>
  <c r="FI34"/>
  <c r="FH30"/>
  <c r="FD30"/>
  <c r="FB17"/>
  <c r="FB11"/>
  <c r="EX31"/>
  <c r="EW19"/>
  <c r="EV31"/>
  <c r="EU43"/>
  <c r="EU30"/>
  <c r="EU21"/>
  <c r="ES24"/>
  <c r="ES11"/>
  <c r="FG35"/>
  <c r="FD35"/>
  <c r="FB24"/>
  <c r="FB21"/>
  <c r="EX35"/>
  <c r="EW35"/>
  <c r="EW20"/>
  <c r="EU42"/>
  <c r="EX42"/>
  <c r="FL42"/>
  <c r="FN42"/>
  <c r="FR42"/>
  <c r="FT42"/>
  <c r="GA42"/>
  <c r="GC42"/>
  <c r="FH38"/>
  <c r="EW38"/>
  <c r="FA38"/>
  <c r="FO38"/>
  <c r="FP38"/>
  <c r="FW38"/>
  <c r="FX38"/>
  <c r="GF38"/>
  <c r="ES34"/>
  <c r="FD34"/>
  <c r="FK34"/>
  <c r="FN34"/>
  <c r="FY34"/>
  <c r="ES30"/>
  <c r="EW30"/>
  <c r="EX30"/>
  <c r="EZ30"/>
  <c r="FI30"/>
  <c r="FJ30"/>
  <c r="FL30"/>
  <c r="FQ30"/>
  <c r="GA30"/>
  <c r="GB30"/>
  <c r="GG30"/>
  <c r="EX17"/>
  <c r="FG17"/>
  <c r="FN17"/>
  <c r="GA17"/>
  <c r="GE17"/>
  <c r="GJ17"/>
  <c r="EX19"/>
  <c r="EV19"/>
  <c r="FX19"/>
  <c r="ER11"/>
  <c r="FC11"/>
  <c r="FR11"/>
  <c r="FS11"/>
  <c r="FY11"/>
  <c r="GG11"/>
  <c r="GH11"/>
  <c r="GI11"/>
  <c r="EZ43"/>
  <c r="FQ43"/>
  <c r="FX43"/>
  <c r="GE43"/>
  <c r="GF43"/>
  <c r="ER39"/>
  <c r="EZ39"/>
  <c r="FY39"/>
  <c r="GD39"/>
  <c r="GG39"/>
  <c r="ER35"/>
  <c r="ET35"/>
  <c r="FC35"/>
  <c r="FH35"/>
  <c r="FM35"/>
  <c r="GD35"/>
  <c r="GG35"/>
  <c r="ES31"/>
  <c r="EU31"/>
  <c r="FB31"/>
  <c r="FS31"/>
  <c r="FT31"/>
  <c r="GD31"/>
  <c r="GE31"/>
  <c r="GI31"/>
  <c r="FU24"/>
  <c r="ER24"/>
  <c r="EY24"/>
  <c r="FC24"/>
  <c r="FH24"/>
  <c r="FR24"/>
  <c r="FT24"/>
  <c r="GD24"/>
  <c r="GH24"/>
  <c r="GI24"/>
  <c r="ET16"/>
  <c r="FH16"/>
  <c r="GE16"/>
  <c r="GI16"/>
  <c r="FA15"/>
  <c r="EW15"/>
  <c r="EX15"/>
  <c r="FB15"/>
  <c r="FI15"/>
  <c r="GA15"/>
  <c r="GB15"/>
  <c r="GH15"/>
  <c r="GJ15"/>
  <c r="ES21"/>
  <c r="FD21"/>
  <c r="FM21"/>
  <c r="FO21"/>
  <c r="FX21"/>
  <c r="FZ21"/>
  <c r="EZ20"/>
  <c r="EX20"/>
  <c r="FB20"/>
  <c r="FH20"/>
  <c r="FI20"/>
  <c r="FJ20"/>
  <c r="FQ20"/>
  <c r="FX20"/>
  <c r="FZ20"/>
  <c r="GC20"/>
  <c r="GJ20"/>
  <c r="DU44"/>
  <c r="DU40"/>
  <c r="DT34"/>
  <c r="DT30"/>
  <c r="DT22"/>
  <c r="DT25"/>
  <c r="DT23"/>
  <c r="DT14"/>
  <c r="DS44"/>
  <c r="DS40"/>
  <c r="DS36"/>
  <c r="DS32"/>
  <c r="DS15"/>
  <c r="DS17"/>
  <c r="DS20"/>
  <c r="DR34"/>
  <c r="DR30"/>
  <c r="DR22"/>
  <c r="DR25"/>
  <c r="DR23"/>
  <c r="DR14"/>
  <c r="DQ44"/>
  <c r="DQ40"/>
  <c r="DQ36"/>
  <c r="DQ32"/>
  <c r="DQ28"/>
  <c r="DQ15"/>
  <c r="DQ17"/>
  <c r="DQ20"/>
  <c r="DP34"/>
  <c r="DP30"/>
  <c r="DP22"/>
  <c r="DP25"/>
  <c r="DP23"/>
  <c r="DP14"/>
  <c r="DO44"/>
  <c r="DO40"/>
  <c r="DO36"/>
  <c r="DO32"/>
  <c r="DO28"/>
  <c r="DO15"/>
  <c r="DO17"/>
  <c r="DO20"/>
  <c r="DN41"/>
  <c r="DN37"/>
  <c r="DN32"/>
  <c r="DN28"/>
  <c r="DN15"/>
  <c r="DN14"/>
  <c r="DM44"/>
  <c r="DM39"/>
  <c r="DM34"/>
  <c r="DM28"/>
  <c r="DM15"/>
  <c r="DM17"/>
  <c r="DM20"/>
  <c r="DL39"/>
  <c r="DL34"/>
  <c r="DL28"/>
  <c r="DL25"/>
  <c r="DL21"/>
  <c r="DL20"/>
  <c r="DK41"/>
  <c r="DK36"/>
  <c r="DK32"/>
  <c r="DK19"/>
  <c r="DK11"/>
  <c r="DJ43"/>
  <c r="DJ37"/>
  <c r="DJ30"/>
  <c r="DJ11"/>
  <c r="DI44"/>
  <c r="DI37"/>
  <c r="DI30"/>
  <c r="DH41"/>
  <c r="DH22"/>
  <c r="DH23"/>
  <c r="DG22"/>
  <c r="DG14"/>
  <c r="DF44"/>
  <c r="DF37"/>
  <c r="DF32"/>
  <c r="DF25"/>
  <c r="DF16"/>
  <c r="DE41"/>
  <c r="DE36"/>
  <c r="DE22"/>
  <c r="DE14"/>
  <c r="DE29"/>
  <c r="DD45"/>
  <c r="DD30"/>
  <c r="DD21"/>
  <c r="DC45"/>
  <c r="DC17"/>
  <c r="DB34"/>
  <c r="DB19"/>
  <c r="DA44"/>
  <c r="DA36"/>
  <c r="DA25"/>
  <c r="CZ39"/>
  <c r="CZ23"/>
  <c r="CZ28"/>
  <c r="CY44"/>
  <c r="CY25"/>
  <c r="CY15"/>
  <c r="CX41"/>
  <c r="CX21"/>
  <c r="CW25"/>
  <c r="CW16"/>
  <c r="CV16"/>
  <c r="CU29"/>
  <c r="CV45"/>
  <c r="CV37"/>
  <c r="EL9"/>
  <c r="E138"/>
  <c r="EJ9"/>
  <c r="E136"/>
  <c r="N121"/>
  <c r="O121"/>
  <c r="GF45"/>
  <c r="GF41"/>
  <c r="GF37"/>
  <c r="GF33"/>
  <c r="GE39"/>
  <c r="GE35"/>
  <c r="GD44"/>
  <c r="GD40"/>
  <c r="GD28"/>
  <c r="GD25"/>
  <c r="GD23"/>
  <c r="GC43"/>
  <c r="GB43"/>
  <c r="GB39"/>
  <c r="GB35"/>
  <c r="GB31"/>
  <c r="GB22"/>
  <c r="GB19"/>
  <c r="GB12"/>
  <c r="GA37"/>
  <c r="GA32"/>
  <c r="GA28"/>
  <c r="GA13"/>
  <c r="GA23"/>
  <c r="FZ26"/>
  <c r="FZ18"/>
  <c r="FZ17"/>
  <c r="FY40"/>
  <c r="FY36"/>
  <c r="FY31"/>
  <c r="FY25"/>
  <c r="FY17"/>
  <c r="FX45"/>
  <c r="FX41"/>
  <c r="FX37"/>
  <c r="FX33"/>
  <c r="FX29"/>
  <c r="FX11"/>
  <c r="FW44"/>
  <c r="FW39"/>
  <c r="FW35"/>
  <c r="FW18"/>
  <c r="FW11"/>
  <c r="FT44"/>
  <c r="FT40"/>
  <c r="FT36"/>
  <c r="FT32"/>
  <c r="FT28"/>
  <c r="FT25"/>
  <c r="FT23"/>
  <c r="FT14"/>
  <c r="FS43"/>
  <c r="FS29"/>
  <c r="FS14"/>
  <c r="FR43"/>
  <c r="FR39"/>
  <c r="FR35"/>
  <c r="FR31"/>
  <c r="FR22"/>
  <c r="FR19"/>
  <c r="FR12"/>
  <c r="FQ35"/>
  <c r="FQ26"/>
  <c r="FQ18"/>
  <c r="FQ11"/>
  <c r="FP45"/>
  <c r="FP39"/>
  <c r="FP35"/>
  <c r="FP22"/>
  <c r="FP18"/>
  <c r="FP11"/>
  <c r="FO44"/>
  <c r="FO36"/>
  <c r="FO26"/>
  <c r="FN22"/>
  <c r="FM37"/>
  <c r="FM25"/>
  <c r="FM17"/>
  <c r="FL44"/>
  <c r="FL35"/>
  <c r="FL22"/>
  <c r="FK33"/>
  <c r="FK22"/>
  <c r="FK23"/>
  <c r="FJ43"/>
  <c r="FJ28"/>
  <c r="FJ25"/>
  <c r="FJ17"/>
  <c r="FI44"/>
  <c r="FI36"/>
  <c r="FI12"/>
  <c r="FH40"/>
  <c r="FH32"/>
  <c r="FH22"/>
  <c r="FG37"/>
  <c r="FG32"/>
  <c r="FD32"/>
  <c r="FD17"/>
  <c r="FC39"/>
  <c r="FC31"/>
  <c r="FC17"/>
  <c r="FC18"/>
  <c r="FB43"/>
  <c r="FB37"/>
  <c r="FB19"/>
  <c r="FB14"/>
  <c r="FA33"/>
  <c r="FA29"/>
  <c r="FA23"/>
  <c r="EZ32"/>
  <c r="EZ19"/>
  <c r="EZ12"/>
  <c r="EY39"/>
  <c r="EY31"/>
  <c r="EY11"/>
  <c r="EX39"/>
  <c r="EW33"/>
  <c r="EW23"/>
  <c r="EV35"/>
  <c r="EV26"/>
  <c r="EU45"/>
  <c r="EU36"/>
  <c r="ET39"/>
  <c r="ET26"/>
  <c r="ES37"/>
  <c r="ES17"/>
  <c r="ES18"/>
  <c r="DN44"/>
  <c r="DN36"/>
  <c r="DN18"/>
  <c r="DN17"/>
  <c r="DM42"/>
  <c r="DM33"/>
  <c r="DM29"/>
  <c r="DL42"/>
  <c r="DL31"/>
  <c r="DL16"/>
  <c r="DL13"/>
  <c r="DL14"/>
  <c r="DK44"/>
  <c r="DK31"/>
  <c r="DK17"/>
  <c r="DJ39"/>
  <c r="DJ34"/>
  <c r="DJ29"/>
  <c r="DI40"/>
  <c r="DI34"/>
  <c r="DI29"/>
  <c r="DI25"/>
  <c r="DH43"/>
  <c r="DH39"/>
  <c r="DH34"/>
  <c r="DH18"/>
  <c r="DH20"/>
  <c r="DG39"/>
  <c r="DG34"/>
  <c r="DG17"/>
  <c r="DG15"/>
  <c r="DG16"/>
  <c r="DF43"/>
  <c r="DF39"/>
  <c r="DF34"/>
  <c r="DF18"/>
  <c r="DF20"/>
  <c r="DF28"/>
  <c r="DE44"/>
  <c r="DE33"/>
  <c r="DE13"/>
  <c r="DE17"/>
  <c r="DE21"/>
  <c r="DD42"/>
  <c r="DD37"/>
  <c r="DD31"/>
  <c r="DD12"/>
  <c r="DD29"/>
  <c r="DC43"/>
  <c r="DC36"/>
  <c r="DC30"/>
  <c r="DC20"/>
  <c r="DC28"/>
  <c r="DB43"/>
  <c r="DB37"/>
  <c r="DB31"/>
  <c r="DB18"/>
  <c r="DB21"/>
  <c r="DA39"/>
  <c r="DA18"/>
  <c r="DA15"/>
  <c r="DA16"/>
  <c r="CZ41"/>
  <c r="CZ36"/>
  <c r="CZ17"/>
  <c r="CZ21"/>
  <c r="CY36"/>
  <c r="CY30"/>
  <c r="CY17"/>
  <c r="CY24"/>
  <c r="CX39"/>
  <c r="CX17"/>
  <c r="CX24"/>
  <c r="CW44"/>
  <c r="CW34"/>
  <c r="CW23"/>
  <c r="CW21"/>
  <c r="CV42"/>
  <c r="CV34"/>
  <c r="CV18"/>
  <c r="CV15"/>
  <c r="CU42"/>
  <c r="CU30"/>
  <c r="CU16"/>
  <c r="CT36"/>
  <c r="CV41"/>
  <c r="CS29"/>
  <c r="BA21"/>
  <c r="CT21"/>
  <c r="BA25"/>
  <c r="BA14"/>
  <c r="BM14"/>
  <c r="ET45"/>
  <c r="CY41"/>
  <c r="CY34"/>
  <c r="CX36"/>
  <c r="CX15"/>
  <c r="CW14"/>
  <c r="CW11"/>
  <c r="CV39"/>
  <c r="CU36"/>
  <c r="CU20"/>
  <c r="CT41"/>
  <c r="CT29"/>
  <c r="CV33"/>
  <c r="ER43"/>
  <c r="FV43"/>
  <c r="FF43"/>
  <c r="EP43"/>
  <c r="FU43"/>
  <c r="EO43"/>
  <c r="FE43"/>
  <c r="ES43"/>
  <c r="FL43"/>
  <c r="FN43"/>
  <c r="ES39"/>
  <c r="FV39"/>
  <c r="FF39"/>
  <c r="EP39"/>
  <c r="FU39"/>
  <c r="EO39"/>
  <c r="FE39"/>
  <c r="EU39"/>
  <c r="FV35"/>
  <c r="FF35"/>
  <c r="EP35"/>
  <c r="FU35"/>
  <c r="EO35"/>
  <c r="FE35"/>
  <c r="EY35"/>
  <c r="EZ35"/>
  <c r="FB35"/>
  <c r="FJ35"/>
  <c r="FV31"/>
  <c r="FF31"/>
  <c r="EP31"/>
  <c r="FU31"/>
  <c r="EO31"/>
  <c r="FE31"/>
  <c r="ET31"/>
  <c r="FH31"/>
  <c r="FU25"/>
  <c r="EO25"/>
  <c r="FE25"/>
  <c r="EU25"/>
  <c r="FB25"/>
  <c r="FI25"/>
  <c r="FL25"/>
  <c r="EQ29"/>
  <c r="FU29"/>
  <c r="EO29"/>
  <c r="FE29"/>
  <c r="FV29"/>
  <c r="FF29"/>
  <c r="EP29"/>
  <c r="ES29"/>
  <c r="EY29"/>
  <c r="EZ29"/>
  <c r="FC29"/>
  <c r="FG29"/>
  <c r="FM29"/>
  <c r="BK18"/>
  <c r="BK17"/>
  <c r="GI45"/>
  <c r="GI41"/>
  <c r="GI33"/>
  <c r="GH16"/>
  <c r="GH13"/>
  <c r="GG45"/>
  <c r="GG41"/>
  <c r="GG33"/>
  <c r="GG26"/>
  <c r="GG19"/>
  <c r="GG21"/>
  <c r="GG12"/>
  <c r="GF16"/>
  <c r="GF13"/>
  <c r="GE45"/>
  <c r="GE41"/>
  <c r="GE33"/>
  <c r="GE26"/>
  <c r="GE19"/>
  <c r="GE21"/>
  <c r="GE12"/>
  <c r="GD16"/>
  <c r="GD13"/>
  <c r="GC45"/>
  <c r="GC41"/>
  <c r="GC33"/>
  <c r="GC26"/>
  <c r="GC19"/>
  <c r="GC21"/>
  <c r="GC12"/>
  <c r="GB16"/>
  <c r="GB13"/>
  <c r="GA45"/>
  <c r="GA41"/>
  <c r="GA33"/>
  <c r="GA26"/>
  <c r="GA19"/>
  <c r="GA21"/>
  <c r="GA12"/>
  <c r="FZ16"/>
  <c r="FZ13"/>
  <c r="FY45"/>
  <c r="FY41"/>
  <c r="FY33"/>
  <c r="FY26"/>
  <c r="FY19"/>
  <c r="FY21"/>
  <c r="FY12"/>
  <c r="FX16"/>
  <c r="FX13"/>
  <c r="FW45"/>
  <c r="FW41"/>
  <c r="FW33"/>
  <c r="FW26"/>
  <c r="FW19"/>
  <c r="FW12"/>
  <c r="FT16"/>
  <c r="FT13"/>
  <c r="FS45"/>
  <c r="FS41"/>
  <c r="FS33"/>
  <c r="FS26"/>
  <c r="FS19"/>
  <c r="FS21"/>
  <c r="FS12"/>
  <c r="FR16"/>
  <c r="FQ45"/>
  <c r="FQ41"/>
  <c r="FQ36"/>
  <c r="FQ32"/>
  <c r="FQ28"/>
  <c r="FQ15"/>
  <c r="FQ17"/>
  <c r="FP42"/>
  <c r="FP33"/>
  <c r="FP26"/>
  <c r="FP19"/>
  <c r="FP21"/>
  <c r="FO40"/>
  <c r="FO17"/>
  <c r="FN44"/>
  <c r="FN36"/>
  <c r="FN15"/>
  <c r="FN21"/>
  <c r="FM40"/>
  <c r="FM33"/>
  <c r="FL40"/>
  <c r="FL34"/>
  <c r="FL12"/>
  <c r="FK42"/>
  <c r="FK15"/>
  <c r="FK21"/>
  <c r="FJ44"/>
  <c r="FJ38"/>
  <c r="FI40"/>
  <c r="FI19"/>
  <c r="FI14"/>
  <c r="FH15"/>
  <c r="FH14"/>
  <c r="FG41"/>
  <c r="FG28"/>
  <c r="FG19"/>
  <c r="FG14"/>
  <c r="FD41"/>
  <c r="FD19"/>
  <c r="FC40"/>
  <c r="FC34"/>
  <c r="FC16"/>
  <c r="FC23"/>
  <c r="FB45"/>
  <c r="FB32"/>
  <c r="FB28"/>
  <c r="FA34"/>
  <c r="FA12"/>
  <c r="EZ42"/>
  <c r="EZ34"/>
  <c r="EZ16"/>
  <c r="EY45"/>
  <c r="EY17"/>
  <c r="EY19"/>
  <c r="EY14"/>
  <c r="EX34"/>
  <c r="EX14"/>
  <c r="EW42"/>
  <c r="EW16"/>
  <c r="EV45"/>
  <c r="EV16"/>
  <c r="ES45"/>
  <c r="FC44"/>
  <c r="FU44"/>
  <c r="EO44"/>
  <c r="FE44"/>
  <c r="FV44"/>
  <c r="FF44"/>
  <c r="EP44"/>
  <c r="EU44"/>
  <c r="EY44"/>
  <c r="FB44"/>
  <c r="FG44"/>
  <c r="FM44"/>
  <c r="FU40"/>
  <c r="EO40"/>
  <c r="FE40"/>
  <c r="FV40"/>
  <c r="FF40"/>
  <c r="EP40"/>
  <c r="EQ40"/>
  <c r="EY40"/>
  <c r="EZ40"/>
  <c r="FB40"/>
  <c r="FJ40"/>
  <c r="EQ36"/>
  <c r="FU36"/>
  <c r="EO36"/>
  <c r="FE36"/>
  <c r="FV36"/>
  <c r="FF36"/>
  <c r="EP36"/>
  <c r="EW36"/>
  <c r="FA36"/>
  <c r="FH36"/>
  <c r="FK36"/>
  <c r="FU32"/>
  <c r="EO32"/>
  <c r="FE32"/>
  <c r="FV32"/>
  <c r="FF32"/>
  <c r="EP32"/>
  <c r="EW32"/>
  <c r="FA32"/>
  <c r="FK32"/>
  <c r="FL32"/>
  <c r="FN32"/>
  <c r="EW17"/>
  <c r="FA17"/>
  <c r="FK17"/>
  <c r="FL17"/>
  <c r="EU19"/>
  <c r="FK19"/>
  <c r="FU21"/>
  <c r="EO21"/>
  <c r="FE21"/>
  <c r="EW21"/>
  <c r="FA21"/>
  <c r="FI21"/>
  <c r="ER12"/>
  <c r="ES12"/>
  <c r="EU12"/>
  <c r="FD12"/>
  <c r="FG12"/>
  <c r="FM12"/>
  <c r="FO12"/>
  <c r="FP12"/>
  <c r="FU45"/>
  <c r="EO45"/>
  <c r="FE45"/>
  <c r="FV45"/>
  <c r="FF45"/>
  <c r="EP45"/>
  <c r="EX45"/>
  <c r="EZ45"/>
  <c r="FJ45"/>
  <c r="EQ41"/>
  <c r="FU41"/>
  <c r="EO41"/>
  <c r="FE41"/>
  <c r="FV41"/>
  <c r="FF41"/>
  <c r="EP41"/>
  <c r="ET41"/>
  <c r="EW41"/>
  <c r="FA41"/>
  <c r="FK41"/>
  <c r="FU33"/>
  <c r="EO33"/>
  <c r="FE33"/>
  <c r="FV33"/>
  <c r="FF33"/>
  <c r="EP33"/>
  <c r="EQ33"/>
  <c r="ES33"/>
  <c r="FC33"/>
  <c r="FD33"/>
  <c r="FI33"/>
  <c r="FO33"/>
  <c r="EZ13"/>
  <c r="EY13"/>
  <c r="FC13"/>
  <c r="FN13"/>
  <c r="ES16"/>
  <c r="EX16"/>
  <c r="FB16"/>
  <c r="FD16"/>
  <c r="FL16"/>
  <c r="FN16"/>
  <c r="EY15"/>
  <c r="FG15"/>
  <c r="FJ15"/>
  <c r="FM15"/>
  <c r="FO15"/>
  <c r="EX23"/>
  <c r="FU23"/>
  <c r="EO23"/>
  <c r="FE23"/>
  <c r="FD23"/>
  <c r="FM23"/>
  <c r="FN23"/>
  <c r="FO23"/>
  <c r="FJ14"/>
  <c r="FN14"/>
  <c r="FU42"/>
  <c r="EO42"/>
  <c r="FE42"/>
  <c r="FV42"/>
  <c r="FF42"/>
  <c r="EP42"/>
  <c r="FC42"/>
  <c r="FD42"/>
  <c r="FH42"/>
  <c r="FI42"/>
  <c r="FO42"/>
  <c r="EX38"/>
  <c r="FU38"/>
  <c r="EO38"/>
  <c r="FE38"/>
  <c r="FV38"/>
  <c r="FF38"/>
  <c r="EP38"/>
  <c r="ES38"/>
  <c r="FC38"/>
  <c r="FG38"/>
  <c r="FL38"/>
  <c r="FM38"/>
  <c r="FN38"/>
  <c r="EY34"/>
  <c r="FU34"/>
  <c r="EO34"/>
  <c r="FE34"/>
  <c r="FV34"/>
  <c r="FF34"/>
  <c r="EP34"/>
  <c r="EU34"/>
  <c r="FG34"/>
  <c r="FM34"/>
  <c r="FU28"/>
  <c r="EO28"/>
  <c r="FE28"/>
  <c r="FV28"/>
  <c r="FF28"/>
  <c r="EP28"/>
  <c r="ES28"/>
  <c r="EU28"/>
  <c r="FI28"/>
  <c r="FO28"/>
  <c r="FU26"/>
  <c r="EO26"/>
  <c r="FE26"/>
  <c r="EW26"/>
  <c r="EZ26"/>
  <c r="FA26"/>
  <c r="FC26"/>
  <c r="EQ45"/>
  <c r="ER23"/>
  <c r="DM38"/>
  <c r="DL44"/>
  <c r="DL40"/>
  <c r="DL36"/>
  <c r="DL32"/>
  <c r="DL18"/>
  <c r="DK38"/>
  <c r="DK30"/>
  <c r="DK14"/>
  <c r="DJ44"/>
  <c r="DJ40"/>
  <c r="DJ36"/>
  <c r="DJ32"/>
  <c r="DJ28"/>
  <c r="DI43"/>
  <c r="DI39"/>
  <c r="DI35"/>
  <c r="DI31"/>
  <c r="DI21"/>
  <c r="DH38"/>
  <c r="DH30"/>
  <c r="DH14"/>
  <c r="DH21"/>
  <c r="DG44"/>
  <c r="DG40"/>
  <c r="DG36"/>
  <c r="DG32"/>
  <c r="DG13"/>
  <c r="DG23"/>
  <c r="DG29"/>
  <c r="DG11"/>
  <c r="DF38"/>
  <c r="DF30"/>
  <c r="DF14"/>
  <c r="DF21"/>
  <c r="DE43"/>
  <c r="DE39"/>
  <c r="DE35"/>
  <c r="DE31"/>
  <c r="DE25"/>
  <c r="DE15"/>
  <c r="DE28"/>
  <c r="DD40"/>
  <c r="DD36"/>
  <c r="DD32"/>
  <c r="DD13"/>
  <c r="DD15"/>
  <c r="DD28"/>
  <c r="DC44"/>
  <c r="DC39"/>
  <c r="DC33"/>
  <c r="DC18"/>
  <c r="DC29"/>
  <c r="DB39"/>
  <c r="DB14"/>
  <c r="DB11"/>
  <c r="DA40"/>
  <c r="DA35"/>
  <c r="DA30"/>
  <c r="DA21"/>
  <c r="CZ43"/>
  <c r="CZ32"/>
  <c r="CZ12"/>
  <c r="CZ29"/>
  <c r="CY38"/>
  <c r="CY32"/>
  <c r="CY29"/>
  <c r="CX40"/>
  <c r="CX35"/>
  <c r="CX25"/>
  <c r="CX14"/>
  <c r="CX26"/>
  <c r="CW36"/>
  <c r="CW30"/>
  <c r="CV35"/>
  <c r="CV25"/>
  <c r="CV14"/>
  <c r="CV21"/>
  <c r="CU44"/>
  <c r="CT44"/>
  <c r="CT33"/>
  <c r="BA19"/>
  <c r="BM19"/>
  <c r="BA16"/>
  <c r="FE24"/>
  <c r="EO24"/>
  <c r="EP37"/>
  <c r="FF37"/>
  <c r="FV37"/>
  <c r="FF11"/>
  <c r="CT43"/>
  <c r="CS23"/>
  <c r="FE37"/>
  <c r="EP30"/>
  <c r="EO37"/>
  <c r="FF30"/>
  <c r="FU37"/>
  <c r="FV30"/>
  <c r="FV11"/>
  <c r="FE30"/>
  <c r="FE22"/>
  <c r="EO30"/>
  <c r="EO22"/>
  <c r="FU30"/>
  <c r="FU22"/>
  <c r="EP11"/>
  <c r="AW11"/>
  <c r="AY24"/>
  <c r="BB24"/>
  <c r="AA16"/>
  <c r="BA26"/>
  <c r="K121"/>
  <c r="L121"/>
  <c r="CE18"/>
  <c r="CE19"/>
  <c r="CE21"/>
  <c r="CE22"/>
  <c r="CE13"/>
  <c r="CE24"/>
  <c r="BK22"/>
  <c r="BK12"/>
  <c r="BK26"/>
  <c r="BK16"/>
  <c r="BK20"/>
  <c r="AW26"/>
  <c r="BK15"/>
  <c r="BK19"/>
  <c r="BK13"/>
  <c r="BK25"/>
  <c r="F43"/>
  <c r="BK28"/>
  <c r="BK29"/>
  <c r="BK14"/>
  <c r="BK21"/>
  <c r="FQ39"/>
  <c r="FP41"/>
  <c r="FO43"/>
  <c r="FO39"/>
  <c r="FO31"/>
  <c r="FO13"/>
  <c r="FO24"/>
  <c r="FO11"/>
  <c r="FN41"/>
  <c r="FN37"/>
  <c r="FN33"/>
  <c r="FN29"/>
  <c r="FN19"/>
  <c r="FM43"/>
  <c r="FM39"/>
  <c r="FM31"/>
  <c r="FM16"/>
  <c r="FM13"/>
  <c r="FM24"/>
  <c r="FM11"/>
  <c r="FL41"/>
  <c r="FL37"/>
  <c r="FL33"/>
  <c r="FL29"/>
  <c r="FL26"/>
  <c r="FL19"/>
  <c r="FL21"/>
  <c r="FK43"/>
  <c r="FK39"/>
  <c r="FK31"/>
  <c r="FK16"/>
  <c r="FK13"/>
  <c r="FK24"/>
  <c r="FK11"/>
  <c r="FJ41"/>
  <c r="FJ37"/>
  <c r="FJ33"/>
  <c r="FJ29"/>
  <c r="FJ26"/>
  <c r="FJ19"/>
  <c r="FJ21"/>
  <c r="FJ12"/>
  <c r="FI43"/>
  <c r="FI39"/>
  <c r="FI31"/>
  <c r="FI16"/>
  <c r="FI13"/>
  <c r="FI24"/>
  <c r="FI11"/>
  <c r="FH41"/>
  <c r="FH37"/>
  <c r="FH33"/>
  <c r="FH29"/>
  <c r="FH26"/>
  <c r="FH19"/>
  <c r="FH21"/>
  <c r="FH12"/>
  <c r="FG43"/>
  <c r="FG39"/>
  <c r="FG31"/>
  <c r="FG16"/>
  <c r="FG13"/>
  <c r="FG11"/>
  <c r="FD43"/>
  <c r="FD39"/>
  <c r="FD31"/>
  <c r="FD22"/>
  <c r="FD18"/>
  <c r="FC36"/>
  <c r="FC15"/>
  <c r="FC21"/>
  <c r="FC20"/>
  <c r="FB38"/>
  <c r="FB34"/>
  <c r="FB30"/>
  <c r="FB29"/>
  <c r="FB26"/>
  <c r="FB23"/>
  <c r="FB12"/>
  <c r="FA43"/>
  <c r="FA39"/>
  <c r="FA31"/>
  <c r="FA24"/>
  <c r="FA16"/>
  <c r="FA19"/>
  <c r="FA11"/>
  <c r="EZ41"/>
  <c r="EZ37"/>
  <c r="EZ33"/>
  <c r="EZ15"/>
  <c r="EZ21"/>
  <c r="EY38"/>
  <c r="EY30"/>
  <c r="EY22"/>
  <c r="EY18"/>
  <c r="EX43"/>
  <c r="EX33"/>
  <c r="EX26"/>
  <c r="EX12"/>
  <c r="EW43"/>
  <c r="EW39"/>
  <c r="EW31"/>
  <c r="EW18"/>
  <c r="EV43"/>
  <c r="EV29"/>
  <c r="EV21"/>
  <c r="EU41"/>
  <c r="EU37"/>
  <c r="EU33"/>
  <c r="EU15"/>
  <c r="EU11"/>
  <c r="ET37"/>
  <c r="ET24"/>
  <c r="ET19"/>
  <c r="ES19"/>
  <c r="ER29"/>
  <c r="EW13"/>
  <c r="DF11"/>
  <c r="DD44"/>
  <c r="DD23"/>
  <c r="DD11"/>
  <c r="DC42"/>
  <c r="DC38"/>
  <c r="DC34"/>
  <c r="DB44"/>
  <c r="DB40"/>
  <c r="DB36"/>
  <c r="DB32"/>
  <c r="DB17"/>
  <c r="DB28"/>
  <c r="DA45"/>
  <c r="DA37"/>
  <c r="DA33"/>
  <c r="DA22"/>
  <c r="DA23"/>
  <c r="DA20"/>
  <c r="DA11"/>
  <c r="CZ42"/>
  <c r="CZ38"/>
  <c r="CZ34"/>
  <c r="CZ30"/>
  <c r="CZ18"/>
  <c r="CZ24"/>
  <c r="CZ26"/>
  <c r="CY42"/>
  <c r="CY37"/>
  <c r="CY23"/>
  <c r="CY20"/>
  <c r="CY11"/>
  <c r="CX42"/>
  <c r="CX38"/>
  <c r="CX34"/>
  <c r="CX30"/>
  <c r="CX20"/>
  <c r="CX11"/>
  <c r="CW38"/>
  <c r="CW32"/>
  <c r="CW28"/>
  <c r="CV38"/>
  <c r="CV32"/>
  <c r="CV24"/>
  <c r="CV26"/>
  <c r="CU40"/>
  <c r="CU32"/>
  <c r="BA22"/>
  <c r="BA15"/>
  <c r="BP15"/>
  <c r="BA17"/>
  <c r="BS17"/>
  <c r="BA12"/>
  <c r="CT12"/>
  <c r="AA23"/>
  <c r="ES41"/>
  <c r="ER41"/>
  <c r="N103"/>
  <c r="O103"/>
  <c r="K103"/>
  <c r="L103"/>
  <c r="H103"/>
  <c r="I103"/>
  <c r="BS27"/>
  <c r="BP27"/>
  <c r="BM27"/>
  <c r="AY14"/>
  <c r="BB14"/>
  <c r="EK9"/>
  <c r="E137"/>
  <c r="EH9"/>
  <c r="E134"/>
  <c r="ED9"/>
  <c r="E130"/>
  <c r="EB9"/>
  <c r="E128"/>
  <c r="DX9"/>
  <c r="D140"/>
  <c r="L140"/>
  <c r="DU9"/>
  <c r="D137"/>
  <c r="AZ27"/>
  <c r="BC27"/>
  <c r="BU27"/>
  <c r="BY29"/>
  <c r="BN29"/>
  <c r="BT29"/>
  <c r="BQ29"/>
  <c r="BS28"/>
  <c r="BP28"/>
  <c r="BM28"/>
  <c r="BP23"/>
  <c r="CT23"/>
  <c r="BS23"/>
  <c r="BM23"/>
  <c r="BP11"/>
  <c r="EM9"/>
  <c r="E139"/>
  <c r="EG9"/>
  <c r="E133"/>
  <c r="AY16"/>
  <c r="BB16"/>
  <c r="AZ22"/>
  <c r="BC22"/>
  <c r="AZ20"/>
  <c r="BC20"/>
  <c r="AY17"/>
  <c r="BB17"/>
  <c r="BN17"/>
  <c r="DW9"/>
  <c r="D139"/>
  <c r="L139"/>
  <c r="AY12"/>
  <c r="BB12"/>
  <c r="DJ12"/>
  <c r="CS20"/>
  <c r="BU28"/>
  <c r="BR28"/>
  <c r="AW28"/>
  <c r="AX28"/>
  <c r="BO28"/>
  <c r="BM13"/>
  <c r="BY28"/>
  <c r="BQ28"/>
  <c r="AV28"/>
  <c r="BN28"/>
  <c r="BT28"/>
  <c r="EI9"/>
  <c r="E135"/>
  <c r="EN9"/>
  <c r="E140"/>
  <c r="BO16"/>
  <c r="DY16"/>
  <c r="BR16"/>
  <c r="BU16"/>
  <c r="BR29"/>
  <c r="AW29"/>
  <c r="AX29"/>
  <c r="BO29"/>
  <c r="BU29"/>
  <c r="BM24"/>
  <c r="BT27"/>
  <c r="BQ27"/>
  <c r="BY27"/>
  <c r="BN27"/>
  <c r="AV27"/>
  <c r="BS29"/>
  <c r="BM29"/>
  <c r="AV29"/>
  <c r="BP29"/>
  <c r="CS18"/>
  <c r="BS18"/>
  <c r="BM18"/>
  <c r="BP18"/>
  <c r="EB14" i="6"/>
  <c r="EB25"/>
  <c r="EG14"/>
  <c r="EG25"/>
  <c r="EA14"/>
  <c r="EA25"/>
  <c r="EM38"/>
  <c r="EM25"/>
  <c r="EF14"/>
  <c r="EF25"/>
  <c r="EK20"/>
  <c r="EK25"/>
  <c r="FF10"/>
  <c r="FF25"/>
  <c r="DY14"/>
  <c r="DY25"/>
  <c r="EH11"/>
  <c r="EH25"/>
  <c r="EI11"/>
  <c r="EI25"/>
  <c r="FG32"/>
  <c r="FG25"/>
  <c r="EN11"/>
  <c r="EN25"/>
  <c r="EC14"/>
  <c r="EC25"/>
  <c r="CT14"/>
  <c r="EK11"/>
  <c r="BS16"/>
  <c r="F171"/>
  <c r="AY19"/>
  <c r="BB19"/>
  <c r="F173"/>
  <c r="AZ12"/>
  <c r="BC12"/>
  <c r="AY14"/>
  <c r="BB14"/>
  <c r="FJ11"/>
  <c r="AW23"/>
  <c r="F179"/>
  <c r="AZ16"/>
  <c r="BC16"/>
  <c r="AY18"/>
  <c r="BB18"/>
  <c r="BT18"/>
  <c r="F220"/>
  <c r="AV10"/>
  <c r="AX10"/>
  <c r="AY24"/>
  <c r="BB24"/>
  <c r="AY10"/>
  <c r="AV23"/>
  <c r="FW11"/>
  <c r="AY11"/>
  <c r="BB11"/>
  <c r="F181"/>
  <c r="AZ17"/>
  <c r="BC17"/>
  <c r="F175"/>
  <c r="AY23"/>
  <c r="BB23"/>
  <c r="AY22"/>
  <c r="BB22"/>
  <c r="FQ16"/>
  <c r="BN19"/>
  <c r="BY19"/>
  <c r="AX25"/>
  <c r="BO25"/>
  <c r="CB25"/>
  <c r="CH25"/>
  <c r="CK25"/>
  <c r="BZ20"/>
  <c r="CF20"/>
  <c r="CI20"/>
  <c r="CL20"/>
  <c r="BT19"/>
  <c r="BQ18"/>
  <c r="BP13"/>
  <c r="DK19"/>
  <c r="BQ19"/>
  <c r="BM13"/>
  <c r="CU13"/>
  <c r="CA27"/>
  <c r="CG27"/>
  <c r="CJ27"/>
  <c r="BZ25"/>
  <c r="CF25"/>
  <c r="CI25"/>
  <c r="CA25"/>
  <c r="CG25"/>
  <c r="CJ25"/>
  <c r="BZ27"/>
  <c r="CF27"/>
  <c r="CI27"/>
  <c r="CA20"/>
  <c r="CG20"/>
  <c r="CJ20"/>
  <c r="CB26"/>
  <c r="CH26"/>
  <c r="CK26"/>
  <c r="DE9"/>
  <c r="C137"/>
  <c r="I137"/>
  <c r="DN9"/>
  <c r="D130"/>
  <c r="L130"/>
  <c r="CX9"/>
  <c r="C130"/>
  <c r="O130"/>
  <c r="CB27"/>
  <c r="CH27"/>
  <c r="CK27"/>
  <c r="DA9"/>
  <c r="C133"/>
  <c r="I133"/>
  <c r="DQ9"/>
  <c r="D133"/>
  <c r="L133"/>
  <c r="DX9"/>
  <c r="D140"/>
  <c r="L140"/>
  <c r="BM16"/>
  <c r="CA26"/>
  <c r="CG26"/>
  <c r="CJ26"/>
  <c r="CW9"/>
  <c r="C129"/>
  <c r="O129"/>
  <c r="CS9"/>
  <c r="C125"/>
  <c r="C257"/>
  <c r="DH9"/>
  <c r="C140"/>
  <c r="O140"/>
  <c r="BZ26"/>
  <c r="CF26"/>
  <c r="CI26"/>
  <c r="BA9"/>
  <c r="C113"/>
  <c r="DP9"/>
  <c r="D132"/>
  <c r="L132"/>
  <c r="K102"/>
  <c r="L102"/>
  <c r="N102"/>
  <c r="O102"/>
  <c r="H102"/>
  <c r="I102"/>
  <c r="BZ24"/>
  <c r="CF24"/>
  <c r="CI24"/>
  <c r="BO18"/>
  <c r="BU18"/>
  <c r="AX18"/>
  <c r="CE18"/>
  <c r="BR18"/>
  <c r="AW18"/>
  <c r="EJ41"/>
  <c r="EJ28"/>
  <c r="EJ26"/>
  <c r="EJ24"/>
  <c r="EJ22"/>
  <c r="EJ36"/>
  <c r="EJ19"/>
  <c r="EJ35"/>
  <c r="EJ34"/>
  <c r="EJ31"/>
  <c r="EJ27"/>
  <c r="EJ29"/>
  <c r="EJ21"/>
  <c r="EJ15"/>
  <c r="EJ18"/>
  <c r="EJ12"/>
  <c r="EJ16"/>
  <c r="EJ17"/>
  <c r="EJ13"/>
  <c r="EJ23"/>
  <c r="EJ10"/>
  <c r="BU20"/>
  <c r="AW20"/>
  <c r="BR20"/>
  <c r="AX20"/>
  <c r="BO20"/>
  <c r="F178"/>
  <c r="AY17"/>
  <c r="BB17"/>
  <c r="BY17"/>
  <c r="AY16"/>
  <c r="BB16"/>
  <c r="BY16"/>
  <c r="FQ45"/>
  <c r="FM45"/>
  <c r="FI45"/>
  <c r="FE43"/>
  <c r="FA43"/>
  <c r="EW43"/>
  <c r="ES43"/>
  <c r="EO43"/>
  <c r="GJ45"/>
  <c r="GF45"/>
  <c r="GB45"/>
  <c r="FX45"/>
  <c r="FT45"/>
  <c r="FP45"/>
  <c r="FL45"/>
  <c r="FH45"/>
  <c r="FD43"/>
  <c r="EZ43"/>
  <c r="EV43"/>
  <c r="ER43"/>
  <c r="GI45"/>
  <c r="GA45"/>
  <c r="FS45"/>
  <c r="FK45"/>
  <c r="FC43"/>
  <c r="EU43"/>
  <c r="GD45"/>
  <c r="FN45"/>
  <c r="FF43"/>
  <c r="EX43"/>
  <c r="EP43"/>
  <c r="GE45"/>
  <c r="FW45"/>
  <c r="FO45"/>
  <c r="FG43"/>
  <c r="EY43"/>
  <c r="EQ43"/>
  <c r="FR45"/>
  <c r="FJ45"/>
  <c r="FB43"/>
  <c r="ET43"/>
  <c r="GD39"/>
  <c r="FR39"/>
  <c r="FN39"/>
  <c r="FJ39"/>
  <c r="FF37"/>
  <c r="FB37"/>
  <c r="EX37"/>
  <c r="ET37"/>
  <c r="EP37"/>
  <c r="GJ39"/>
  <c r="GF39"/>
  <c r="GB39"/>
  <c r="FX39"/>
  <c r="FT39"/>
  <c r="FP39"/>
  <c r="FL39"/>
  <c r="FH39"/>
  <c r="FD37"/>
  <c r="EZ37"/>
  <c r="EV37"/>
  <c r="ER37"/>
  <c r="FQ39"/>
  <c r="FM39"/>
  <c r="FI39"/>
  <c r="FE37"/>
  <c r="FA37"/>
  <c r="EW37"/>
  <c r="ES37"/>
  <c r="EO37"/>
  <c r="GI39"/>
  <c r="FS39"/>
  <c r="FC37"/>
  <c r="FW39"/>
  <c r="FG37"/>
  <c r="EQ37"/>
  <c r="GA39"/>
  <c r="FK39"/>
  <c r="EU37"/>
  <c r="GE39"/>
  <c r="FO39"/>
  <c r="EY37"/>
  <c r="BP19"/>
  <c r="BS19"/>
  <c r="BM19"/>
  <c r="BO13"/>
  <c r="BU13"/>
  <c r="AX13"/>
  <c r="BR13"/>
  <c r="FQ18"/>
  <c r="FM18"/>
  <c r="FI18"/>
  <c r="FE20"/>
  <c r="FA20"/>
  <c r="EW20"/>
  <c r="ES20"/>
  <c r="EO20"/>
  <c r="GD18"/>
  <c r="FR18"/>
  <c r="FN18"/>
  <c r="FJ18"/>
  <c r="FB20"/>
  <c r="EX20"/>
  <c r="ET20"/>
  <c r="GI18"/>
  <c r="GE18"/>
  <c r="GA18"/>
  <c r="FW18"/>
  <c r="FS18"/>
  <c r="FO18"/>
  <c r="FK18"/>
  <c r="FG20"/>
  <c r="FC20"/>
  <c r="EY20"/>
  <c r="EU20"/>
  <c r="EQ20"/>
  <c r="GJ18"/>
  <c r="GF18"/>
  <c r="GB18"/>
  <c r="FX18"/>
  <c r="FT18"/>
  <c r="FP18"/>
  <c r="FL18"/>
  <c r="FH18"/>
  <c r="FD20"/>
  <c r="EZ20"/>
  <c r="EV20"/>
  <c r="ER20"/>
  <c r="EF40"/>
  <c r="EF36"/>
  <c r="EF34"/>
  <c r="EF29"/>
  <c r="EF28"/>
  <c r="EF26"/>
  <c r="EF24"/>
  <c r="EF22"/>
  <c r="EF35"/>
  <c r="EF27"/>
  <c r="EF31"/>
  <c r="EF13"/>
  <c r="EF23"/>
  <c r="EF21"/>
  <c r="EF15"/>
  <c r="EF19"/>
  <c r="EF16"/>
  <c r="EF18"/>
  <c r="EF12"/>
  <c r="EF17"/>
  <c r="EF10"/>
  <c r="EK40"/>
  <c r="EK36"/>
  <c r="EK35"/>
  <c r="EK29"/>
  <c r="EK28"/>
  <c r="EK26"/>
  <c r="EK24"/>
  <c r="EK22"/>
  <c r="EK34"/>
  <c r="EK31"/>
  <c r="EK13"/>
  <c r="EK23"/>
  <c r="EK21"/>
  <c r="EK15"/>
  <c r="EK18"/>
  <c r="EK12"/>
  <c r="EK16"/>
  <c r="EK19"/>
  <c r="EK10"/>
  <c r="FI30"/>
  <c r="FI28"/>
  <c r="FI26"/>
  <c r="FI25"/>
  <c r="FI19"/>
  <c r="FI14"/>
  <c r="FI15"/>
  <c r="FY5"/>
  <c r="FY45"/>
  <c r="FE28"/>
  <c r="FE26"/>
  <c r="FE24"/>
  <c r="FE22"/>
  <c r="FE31"/>
  <c r="FE18"/>
  <c r="FE12"/>
  <c r="FE21"/>
  <c r="FE15"/>
  <c r="FE16"/>
  <c r="FU5"/>
  <c r="FU45"/>
  <c r="ED42"/>
  <c r="ED38"/>
  <c r="ED33"/>
  <c r="ED31"/>
  <c r="ED28"/>
  <c r="ED26"/>
  <c r="ED24"/>
  <c r="ED29"/>
  <c r="ED12"/>
  <c r="ED22"/>
  <c r="ED21"/>
  <c r="ED13"/>
  <c r="ED23"/>
  <c r="ED14"/>
  <c r="ED15"/>
  <c r="EA42"/>
  <c r="EA35"/>
  <c r="FF41"/>
  <c r="DY39"/>
  <c r="EA31"/>
  <c r="GB38"/>
  <c r="GB36"/>
  <c r="GB26"/>
  <c r="DY37"/>
  <c r="EH30"/>
  <c r="EJ32"/>
  <c r="EA26"/>
  <c r="EA24"/>
  <c r="EA23"/>
  <c r="EJ33"/>
  <c r="GB20"/>
  <c r="DW9"/>
  <c r="D139"/>
  <c r="DG9"/>
  <c r="C139"/>
  <c r="GB16"/>
  <c r="EA15"/>
  <c r="CT9"/>
  <c r="C126"/>
  <c r="EB11"/>
  <c r="CV9"/>
  <c r="C128"/>
  <c r="DU9"/>
  <c r="D137"/>
  <c r="EM9"/>
  <c r="E139"/>
  <c r="EG11"/>
  <c r="EJ14"/>
  <c r="GE11"/>
  <c r="AW10"/>
  <c r="GJ44"/>
  <c r="GF44"/>
  <c r="GB44"/>
  <c r="FX44"/>
  <c r="FT44"/>
  <c r="FP44"/>
  <c r="FL44"/>
  <c r="FH44"/>
  <c r="FD42"/>
  <c r="EZ42"/>
  <c r="EV42"/>
  <c r="ER42"/>
  <c r="FW44"/>
  <c r="FR44"/>
  <c r="FM44"/>
  <c r="FG42"/>
  <c r="FB42"/>
  <c r="EW42"/>
  <c r="EQ42"/>
  <c r="GI44"/>
  <c r="GD44"/>
  <c r="FY44"/>
  <c r="FS44"/>
  <c r="FN44"/>
  <c r="FI44"/>
  <c r="FC42"/>
  <c r="EX42"/>
  <c r="ES42"/>
  <c r="GE44"/>
  <c r="FU44"/>
  <c r="FO44"/>
  <c r="FJ44"/>
  <c r="FE42"/>
  <c r="EY42"/>
  <c r="ET42"/>
  <c r="EO42"/>
  <c r="GA44"/>
  <c r="FQ44"/>
  <c r="FK44"/>
  <c r="FF42"/>
  <c r="FA42"/>
  <c r="EU42"/>
  <c r="EP42"/>
  <c r="GJ41"/>
  <c r="GF41"/>
  <c r="GB41"/>
  <c r="FX41"/>
  <c r="FT41"/>
  <c r="FP41"/>
  <c r="FL41"/>
  <c r="FH41"/>
  <c r="FD39"/>
  <c r="EZ39"/>
  <c r="EV39"/>
  <c r="ER39"/>
  <c r="GA41"/>
  <c r="FQ41"/>
  <c r="FK41"/>
  <c r="FF39"/>
  <c r="FA39"/>
  <c r="EU39"/>
  <c r="EP39"/>
  <c r="FW41"/>
  <c r="FR41"/>
  <c r="FM41"/>
  <c r="FG39"/>
  <c r="FB39"/>
  <c r="EW39"/>
  <c r="EQ39"/>
  <c r="GI41"/>
  <c r="GD41"/>
  <c r="FY41"/>
  <c r="FS41"/>
  <c r="FN41"/>
  <c r="FI41"/>
  <c r="FC39"/>
  <c r="EX39"/>
  <c r="ES39"/>
  <c r="GE41"/>
  <c r="FU41"/>
  <c r="FO41"/>
  <c r="FJ41"/>
  <c r="FE39"/>
  <c r="EY39"/>
  <c r="ET39"/>
  <c r="EO39"/>
  <c r="GD12"/>
  <c r="FR12"/>
  <c r="FN12"/>
  <c r="FJ12"/>
  <c r="FB11"/>
  <c r="EX11"/>
  <c r="ET11"/>
  <c r="FY12"/>
  <c r="FU12"/>
  <c r="FQ12"/>
  <c r="FM12"/>
  <c r="FI12"/>
  <c r="FE11"/>
  <c r="FA11"/>
  <c r="EW11"/>
  <c r="ES11"/>
  <c r="EO11"/>
  <c r="GF12"/>
  <c r="FX12"/>
  <c r="FP12"/>
  <c r="FH12"/>
  <c r="EZ11"/>
  <c r="ER11"/>
  <c r="GI12"/>
  <c r="GA12"/>
  <c r="FS12"/>
  <c r="FK12"/>
  <c r="FC11"/>
  <c r="EU11"/>
  <c r="GJ12"/>
  <c r="GB12"/>
  <c r="FT12"/>
  <c r="FL12"/>
  <c r="FD11"/>
  <c r="EV11"/>
  <c r="GE12"/>
  <c r="FW12"/>
  <c r="FO12"/>
  <c r="FG11"/>
  <c r="EY11"/>
  <c r="EQ11"/>
  <c r="EH43"/>
  <c r="EH33"/>
  <c r="EH38"/>
  <c r="EH31"/>
  <c r="EH29"/>
  <c r="EH28"/>
  <c r="EH26"/>
  <c r="EH24"/>
  <c r="EH12"/>
  <c r="EH13"/>
  <c r="EH23"/>
  <c r="EH21"/>
  <c r="EH22"/>
  <c r="EH15"/>
  <c r="EA40"/>
  <c r="EA39"/>
  <c r="EA43"/>
  <c r="EA37"/>
  <c r="EA33"/>
  <c r="EA32"/>
  <c r="EA18"/>
  <c r="F210"/>
  <c r="AY13"/>
  <c r="BB13"/>
  <c r="F190"/>
  <c r="AZ15"/>
  <c r="BC15"/>
  <c r="AY15"/>
  <c r="BB15"/>
  <c r="BY15"/>
  <c r="BO11"/>
  <c r="BR11"/>
  <c r="AX11"/>
  <c r="BU11"/>
  <c r="AW11"/>
  <c r="F174"/>
  <c r="AX23"/>
  <c r="GD42"/>
  <c r="FR42"/>
  <c r="FN42"/>
  <c r="FJ42"/>
  <c r="FF40"/>
  <c r="FB40"/>
  <c r="EX40"/>
  <c r="ET40"/>
  <c r="EP40"/>
  <c r="GF42"/>
  <c r="GA42"/>
  <c r="FU42"/>
  <c r="FP42"/>
  <c r="FK42"/>
  <c r="FE40"/>
  <c r="EZ40"/>
  <c r="EU40"/>
  <c r="EO40"/>
  <c r="GB42"/>
  <c r="FW42"/>
  <c r="FQ42"/>
  <c r="FL42"/>
  <c r="FG40"/>
  <c r="FA40"/>
  <c r="EV40"/>
  <c r="EQ40"/>
  <c r="GI42"/>
  <c r="FX42"/>
  <c r="FS42"/>
  <c r="FM42"/>
  <c r="FH42"/>
  <c r="FC40"/>
  <c r="EW40"/>
  <c r="ER40"/>
  <c r="GJ42"/>
  <c r="GE42"/>
  <c r="FY42"/>
  <c r="FT42"/>
  <c r="FO42"/>
  <c r="FI42"/>
  <c r="FD40"/>
  <c r="EY40"/>
  <c r="ES40"/>
  <c r="FY32"/>
  <c r="FU32"/>
  <c r="FQ32"/>
  <c r="FM32"/>
  <c r="FI32"/>
  <c r="FE30"/>
  <c r="FA30"/>
  <c r="EW30"/>
  <c r="ES30"/>
  <c r="EO30"/>
  <c r="GF32"/>
  <c r="GA32"/>
  <c r="FP32"/>
  <c r="FK32"/>
  <c r="FF30"/>
  <c r="EZ30"/>
  <c r="EU30"/>
  <c r="EP30"/>
  <c r="GB32"/>
  <c r="FW32"/>
  <c r="FR32"/>
  <c r="FL32"/>
  <c r="FG30"/>
  <c r="FB30"/>
  <c r="EV30"/>
  <c r="EQ30"/>
  <c r="GI32"/>
  <c r="GD32"/>
  <c r="FX32"/>
  <c r="FS32"/>
  <c r="FN32"/>
  <c r="FH32"/>
  <c r="FC30"/>
  <c r="EX30"/>
  <c r="ER30"/>
  <c r="GJ32"/>
  <c r="GE32"/>
  <c r="FT32"/>
  <c r="FO32"/>
  <c r="FJ32"/>
  <c r="FD30"/>
  <c r="EY30"/>
  <c r="ET30"/>
  <c r="BS18"/>
  <c r="CC18"/>
  <c r="BP18"/>
  <c r="BP9"/>
  <c r="C107"/>
  <c r="CU18"/>
  <c r="CU9"/>
  <c r="C127"/>
  <c r="BM18"/>
  <c r="FM30"/>
  <c r="FM28"/>
  <c r="FM26"/>
  <c r="FM25"/>
  <c r="FM19"/>
  <c r="FM14"/>
  <c r="FM23"/>
  <c r="FM15"/>
  <c r="GC5"/>
  <c r="GC32"/>
  <c r="EN41"/>
  <c r="EN34"/>
  <c r="EN28"/>
  <c r="EN26"/>
  <c r="EN24"/>
  <c r="EN22"/>
  <c r="EN31"/>
  <c r="EN19"/>
  <c r="EN36"/>
  <c r="EN29"/>
  <c r="EN27"/>
  <c r="EN35"/>
  <c r="EN18"/>
  <c r="EN12"/>
  <c r="EN21"/>
  <c r="EN15"/>
  <c r="EN16"/>
  <c r="EN13"/>
  <c r="EN23"/>
  <c r="EN17"/>
  <c r="EN10"/>
  <c r="GF37"/>
  <c r="GF36"/>
  <c r="GF33"/>
  <c r="GF21"/>
  <c r="EC41"/>
  <c r="EC36"/>
  <c r="EC35"/>
  <c r="EC31"/>
  <c r="EC28"/>
  <c r="EC26"/>
  <c r="EC24"/>
  <c r="EC22"/>
  <c r="EC29"/>
  <c r="EC34"/>
  <c r="EC19"/>
  <c r="EC18"/>
  <c r="EC12"/>
  <c r="EC21"/>
  <c r="EC15"/>
  <c r="EC13"/>
  <c r="EC23"/>
  <c r="EC16"/>
  <c r="EC10"/>
  <c r="EL39"/>
  <c r="EL31"/>
  <c r="EL29"/>
  <c r="EL33"/>
  <c r="EL28"/>
  <c r="EL26"/>
  <c r="EL24"/>
  <c r="EL22"/>
  <c r="EL13"/>
  <c r="EL23"/>
  <c r="EL21"/>
  <c r="EL12"/>
  <c r="EL15"/>
  <c r="EL14"/>
  <c r="EE41"/>
  <c r="EE37"/>
  <c r="EE18"/>
  <c r="EE9"/>
  <c r="E131"/>
  <c r="FX37"/>
  <c r="FX36"/>
  <c r="FX23"/>
  <c r="GD30"/>
  <c r="GD28"/>
  <c r="GD26"/>
  <c r="GD19"/>
  <c r="GD14"/>
  <c r="GD25"/>
  <c r="DD9"/>
  <c r="C136"/>
  <c r="BJ9"/>
  <c r="C104"/>
  <c r="DY38"/>
  <c r="EH42"/>
  <c r="EJ42"/>
  <c r="EH39"/>
  <c r="EJ39"/>
  <c r="GB43"/>
  <c r="GB30"/>
  <c r="FF27"/>
  <c r="EA30"/>
  <c r="EJ38"/>
  <c r="GB33"/>
  <c r="FF31"/>
  <c r="EA13"/>
  <c r="DY33"/>
  <c r="DY20"/>
  <c r="DO9"/>
  <c r="D131"/>
  <c r="CY9"/>
  <c r="C131"/>
  <c r="FF18"/>
  <c r="GB15"/>
  <c r="EH10"/>
  <c r="DR9"/>
  <c r="D134"/>
  <c r="DB9"/>
  <c r="C134"/>
  <c r="EH18"/>
  <c r="DL9"/>
  <c r="D128"/>
  <c r="AV19"/>
  <c r="DY11"/>
  <c r="DZ11"/>
  <c r="EF11"/>
  <c r="CZ9"/>
  <c r="C132"/>
  <c r="BS9"/>
  <c r="C108"/>
  <c r="FM11"/>
  <c r="EH14"/>
  <c r="F172"/>
  <c r="AY12"/>
  <c r="BB12"/>
  <c r="BY12"/>
  <c r="BZ12"/>
  <c r="CF12"/>
  <c r="EQ12"/>
  <c r="FF28"/>
  <c r="FF26"/>
  <c r="FF24"/>
  <c r="FF22"/>
  <c r="FF12"/>
  <c r="FV5"/>
  <c r="FV42"/>
  <c r="DY42"/>
  <c r="DY41"/>
  <c r="DY36"/>
  <c r="DY35"/>
  <c r="DY34"/>
  <c r="DY28"/>
  <c r="DY26"/>
  <c r="DY24"/>
  <c r="DY22"/>
  <c r="DY31"/>
  <c r="DY29"/>
  <c r="DY18"/>
  <c r="DY12"/>
  <c r="DY21"/>
  <c r="DY15"/>
  <c r="DY19"/>
  <c r="DY16"/>
  <c r="DY13"/>
  <c r="DY23"/>
  <c r="GB37"/>
  <c r="GB23"/>
  <c r="GB21"/>
  <c r="F184"/>
  <c r="AY21"/>
  <c r="BB21"/>
  <c r="BY21"/>
  <c r="AZ22"/>
  <c r="BC22"/>
  <c r="AZ23"/>
  <c r="BC23"/>
  <c r="DZ23"/>
  <c r="GD40"/>
  <c r="FV40"/>
  <c r="FR40"/>
  <c r="FN40"/>
  <c r="FJ40"/>
  <c r="FF38"/>
  <c r="FB38"/>
  <c r="EX38"/>
  <c r="ET38"/>
  <c r="EP38"/>
  <c r="GB40"/>
  <c r="FW40"/>
  <c r="FQ40"/>
  <c r="FL40"/>
  <c r="FG38"/>
  <c r="FA38"/>
  <c r="EV38"/>
  <c r="EQ38"/>
  <c r="GJ40"/>
  <c r="GE40"/>
  <c r="FY40"/>
  <c r="FT40"/>
  <c r="FO40"/>
  <c r="FI40"/>
  <c r="FD38"/>
  <c r="EY38"/>
  <c r="ES38"/>
  <c r="GF40"/>
  <c r="GA40"/>
  <c r="FU40"/>
  <c r="FP40"/>
  <c r="FK40"/>
  <c r="FE38"/>
  <c r="EZ38"/>
  <c r="EU38"/>
  <c r="EO38"/>
  <c r="FS40"/>
  <c r="EW38"/>
  <c r="FX40"/>
  <c r="FC38"/>
  <c r="GC40"/>
  <c r="FH40"/>
  <c r="GI40"/>
  <c r="FM40"/>
  <c r="ER38"/>
  <c r="GC35"/>
  <c r="FY35"/>
  <c r="FU35"/>
  <c r="FQ35"/>
  <c r="FM35"/>
  <c r="FI35"/>
  <c r="FE33"/>
  <c r="FA33"/>
  <c r="EW33"/>
  <c r="ES33"/>
  <c r="EO33"/>
  <c r="GJ35"/>
  <c r="GF35"/>
  <c r="GB35"/>
  <c r="FX35"/>
  <c r="FT35"/>
  <c r="FP35"/>
  <c r="FL35"/>
  <c r="FH35"/>
  <c r="FD33"/>
  <c r="EZ33"/>
  <c r="EV33"/>
  <c r="ER33"/>
  <c r="GD35"/>
  <c r="FV35"/>
  <c r="FN35"/>
  <c r="FF33"/>
  <c r="EX33"/>
  <c r="EP33"/>
  <c r="GE35"/>
  <c r="FW35"/>
  <c r="FO35"/>
  <c r="FG33"/>
  <c r="EY33"/>
  <c r="EQ33"/>
  <c r="FR35"/>
  <c r="FJ35"/>
  <c r="FB33"/>
  <c r="ET33"/>
  <c r="GI35"/>
  <c r="GA35"/>
  <c r="FS35"/>
  <c r="FK35"/>
  <c r="FC33"/>
  <c r="EU33"/>
  <c r="GC17"/>
  <c r="FY17"/>
  <c r="FU17"/>
  <c r="FQ17"/>
  <c r="FM17"/>
  <c r="FI17"/>
  <c r="GD17"/>
  <c r="FR17"/>
  <c r="FN17"/>
  <c r="FJ17"/>
  <c r="GI17"/>
  <c r="GE17"/>
  <c r="GA17"/>
  <c r="FW17"/>
  <c r="FS17"/>
  <c r="FO17"/>
  <c r="FK17"/>
  <c r="GJ17"/>
  <c r="GF17"/>
  <c r="GB17"/>
  <c r="FX17"/>
  <c r="FT17"/>
  <c r="FP17"/>
  <c r="FL17"/>
  <c r="FH17"/>
  <c r="FQ28"/>
  <c r="FQ26"/>
  <c r="FQ25"/>
  <c r="FQ23"/>
  <c r="FQ19"/>
  <c r="FQ14"/>
  <c r="FQ21"/>
  <c r="FQ15"/>
  <c r="GG5"/>
  <c r="FJ33"/>
  <c r="FJ30"/>
  <c r="FJ28"/>
  <c r="FJ26"/>
  <c r="FJ21"/>
  <c r="FJ25"/>
  <c r="FJ19"/>
  <c r="FJ14"/>
  <c r="FZ5"/>
  <c r="FZ44"/>
  <c r="EB35"/>
  <c r="EB31"/>
  <c r="EB28"/>
  <c r="EB26"/>
  <c r="EB24"/>
  <c r="EB22"/>
  <c r="EB29"/>
  <c r="EB34"/>
  <c r="EB27"/>
  <c r="EB36"/>
  <c r="EB21"/>
  <c r="EB15"/>
  <c r="EB13"/>
  <c r="EB23"/>
  <c r="EB16"/>
  <c r="EB17"/>
  <c r="EB19"/>
  <c r="EB12"/>
  <c r="EB10"/>
  <c r="EG39"/>
  <c r="EG36"/>
  <c r="EG35"/>
  <c r="EG31"/>
  <c r="EG34"/>
  <c r="EG29"/>
  <c r="EG28"/>
  <c r="EG26"/>
  <c r="EG24"/>
  <c r="EG22"/>
  <c r="EG13"/>
  <c r="EG23"/>
  <c r="EG21"/>
  <c r="EG15"/>
  <c r="EG19"/>
  <c r="EG16"/>
  <c r="EG12"/>
  <c r="EG10"/>
  <c r="FR30"/>
  <c r="FR28"/>
  <c r="FR26"/>
  <c r="FR25"/>
  <c r="FR23"/>
  <c r="FR19"/>
  <c r="FR14"/>
  <c r="GH5"/>
  <c r="GH35"/>
  <c r="DZ43"/>
  <c r="DZ33"/>
  <c r="DZ29"/>
  <c r="DZ28"/>
  <c r="DZ26"/>
  <c r="DZ24"/>
  <c r="DZ38"/>
  <c r="DZ31"/>
  <c r="DZ13"/>
  <c r="DZ22"/>
  <c r="DZ12"/>
  <c r="DZ21"/>
  <c r="DZ15"/>
  <c r="GC13"/>
  <c r="FY13"/>
  <c r="FU13"/>
  <c r="FQ13"/>
  <c r="FM13"/>
  <c r="FI13"/>
  <c r="FE14"/>
  <c r="FA14"/>
  <c r="EW14"/>
  <c r="ES14"/>
  <c r="EO14"/>
  <c r="GH13"/>
  <c r="GD13"/>
  <c r="GJ13"/>
  <c r="GF13"/>
  <c r="GB13"/>
  <c r="FX13"/>
  <c r="FT13"/>
  <c r="FP13"/>
  <c r="FL13"/>
  <c r="FH13"/>
  <c r="FD14"/>
  <c r="EZ14"/>
  <c r="EV14"/>
  <c r="ER14"/>
  <c r="GA13"/>
  <c r="FO13"/>
  <c r="FG14"/>
  <c r="EY14"/>
  <c r="EQ14"/>
  <c r="GE13"/>
  <c r="FR13"/>
  <c r="FJ13"/>
  <c r="FB14"/>
  <c r="ET14"/>
  <c r="GI13"/>
  <c r="FS13"/>
  <c r="FK13"/>
  <c r="FC14"/>
  <c r="EU14"/>
  <c r="FN13"/>
  <c r="EX14"/>
  <c r="EI41"/>
  <c r="EI43"/>
  <c r="EI42"/>
  <c r="EI33"/>
  <c r="EI32"/>
  <c r="EI18"/>
  <c r="CC9"/>
  <c r="C106"/>
  <c r="EJ40"/>
  <c r="EA36"/>
  <c r="DY43"/>
  <c r="EA38"/>
  <c r="EH40"/>
  <c r="GB31"/>
  <c r="FF29"/>
  <c r="FF34"/>
  <c r="DY32"/>
  <c r="GB34"/>
  <c r="EA28"/>
  <c r="DY27"/>
  <c r="EH19"/>
  <c r="EA12"/>
  <c r="FF35"/>
  <c r="GB22"/>
  <c r="FF13"/>
  <c r="GB19"/>
  <c r="EH17"/>
  <c r="EA16"/>
  <c r="DS9"/>
  <c r="D135"/>
  <c r="DC9"/>
  <c r="C135"/>
  <c r="DZ20"/>
  <c r="EA17"/>
  <c r="FF19"/>
  <c r="EA20"/>
  <c r="EJ20"/>
  <c r="DY17"/>
  <c r="DV9"/>
  <c r="D138"/>
  <c r="DF9"/>
  <c r="C138"/>
  <c r="DT9"/>
  <c r="D136"/>
  <c r="DM9"/>
  <c r="D129"/>
  <c r="GB11"/>
  <c r="EN14"/>
  <c r="EK14"/>
  <c r="FR11"/>
  <c r="GF20"/>
  <c r="EA11"/>
  <c r="BP20" i="5"/>
  <c r="BM20"/>
  <c r="AW16"/>
  <c r="DJ16"/>
  <c r="BM22"/>
  <c r="CU22"/>
  <c r="BS25"/>
  <c r="CU25"/>
  <c r="CT14"/>
  <c r="CT19"/>
  <c r="CT17"/>
  <c r="BR20"/>
  <c r="DZ20"/>
  <c r="BR22"/>
  <c r="EA22"/>
  <c r="BT24"/>
  <c r="DK24"/>
  <c r="CC20"/>
  <c r="CT20"/>
  <c r="CT15"/>
  <c r="CU21"/>
  <c r="BN14"/>
  <c r="DJ14"/>
  <c r="BS13"/>
  <c r="CT13"/>
  <c r="CT24"/>
  <c r="CU24"/>
  <c r="BM16"/>
  <c r="CT16"/>
  <c r="DJ17"/>
  <c r="BM26"/>
  <c r="BS26"/>
  <c r="BS11"/>
  <c r="BZ27"/>
  <c r="CA29"/>
  <c r="CA28"/>
  <c r="CA27"/>
  <c r="BZ28"/>
  <c r="BZ18"/>
  <c r="CF18"/>
  <c r="EP18"/>
  <c r="BZ29"/>
  <c r="F210"/>
  <c r="AY22"/>
  <c r="BB22"/>
  <c r="CS13"/>
  <c r="F172"/>
  <c r="AY21"/>
  <c r="BB21"/>
  <c r="DK21"/>
  <c r="F213"/>
  <c r="AY18"/>
  <c r="BB18"/>
  <c r="DJ18"/>
  <c r="F184"/>
  <c r="AY19"/>
  <c r="BB19"/>
  <c r="BP24"/>
  <c r="CC11"/>
  <c r="CC26"/>
  <c r="BJ26"/>
  <c r="BS24"/>
  <c r="BP13"/>
  <c r="CS11"/>
  <c r="CE20"/>
  <c r="BP14"/>
  <c r="CD12"/>
  <c r="DI12"/>
  <c r="BT12"/>
  <c r="BN12"/>
  <c r="BY12"/>
  <c r="BQ12"/>
  <c r="AV12"/>
  <c r="AZ19"/>
  <c r="BC19"/>
  <c r="AZ21"/>
  <c r="BC21"/>
  <c r="AY23"/>
  <c r="BB23"/>
  <c r="DK23"/>
  <c r="AY15"/>
  <c r="BB15"/>
  <c r="GJ9"/>
  <c r="GF9"/>
  <c r="DO9"/>
  <c r="D131"/>
  <c r="K131"/>
  <c r="BS21"/>
  <c r="K138"/>
  <c r="CT22"/>
  <c r="GG9"/>
  <c r="DM9"/>
  <c r="D129"/>
  <c r="L129"/>
  <c r="DP9"/>
  <c r="D132"/>
  <c r="L132"/>
  <c r="DQ9"/>
  <c r="D133"/>
  <c r="L133"/>
  <c r="DR9"/>
  <c r="D134"/>
  <c r="L134"/>
  <c r="BP21"/>
  <c r="BM21"/>
  <c r="BN24"/>
  <c r="FT9"/>
  <c r="DN9"/>
  <c r="D130"/>
  <c r="L130"/>
  <c r="GI9"/>
  <c r="CS14"/>
  <c r="DF9"/>
  <c r="C138"/>
  <c r="H138"/>
  <c r="GD9"/>
  <c r="DT9"/>
  <c r="D136"/>
  <c r="K136"/>
  <c r="DS9"/>
  <c r="D135"/>
  <c r="L135"/>
  <c r="BE9"/>
  <c r="D102"/>
  <c r="FS9"/>
  <c r="GB9"/>
  <c r="CS16"/>
  <c r="GE9"/>
  <c r="FR9"/>
  <c r="CT25"/>
  <c r="CS19"/>
  <c r="BM25"/>
  <c r="FP9"/>
  <c r="FY9"/>
  <c r="FZ9"/>
  <c r="GC9"/>
  <c r="GH9"/>
  <c r="BQ24"/>
  <c r="BP16"/>
  <c r="CS12"/>
  <c r="DE9"/>
  <c r="C137"/>
  <c r="I137"/>
  <c r="DH9"/>
  <c r="C140"/>
  <c r="O140"/>
  <c r="GA9"/>
  <c r="DL9"/>
  <c r="D128"/>
  <c r="L128"/>
  <c r="FQ9"/>
  <c r="FX9"/>
  <c r="BP25"/>
  <c r="AV24"/>
  <c r="AX16"/>
  <c r="DJ24"/>
  <c r="BS16"/>
  <c r="DY20"/>
  <c r="BY24"/>
  <c r="BS14"/>
  <c r="BP19"/>
  <c r="AW20"/>
  <c r="BS22"/>
  <c r="CW9"/>
  <c r="C129"/>
  <c r="I129"/>
  <c r="BP12"/>
  <c r="BS19"/>
  <c r="CS15"/>
  <c r="BU20"/>
  <c r="BS12"/>
  <c r="DB9"/>
  <c r="C134"/>
  <c r="I134"/>
  <c r="DG9"/>
  <c r="C139"/>
  <c r="H139"/>
  <c r="ES9"/>
  <c r="FB9"/>
  <c r="BO20"/>
  <c r="ER9"/>
  <c r="DA9"/>
  <c r="C133"/>
  <c r="I133"/>
  <c r="BP22"/>
  <c r="BA9"/>
  <c r="C113"/>
  <c r="AV22"/>
  <c r="DZ22"/>
  <c r="CV9"/>
  <c r="C128"/>
  <c r="I128"/>
  <c r="CZ9"/>
  <c r="C132"/>
  <c r="O132"/>
  <c r="CY9"/>
  <c r="C131"/>
  <c r="O131"/>
  <c r="DD9"/>
  <c r="C136"/>
  <c r="N136"/>
  <c r="EZ9"/>
  <c r="EW9"/>
  <c r="FM9"/>
  <c r="FO9"/>
  <c r="BD9"/>
  <c r="C102"/>
  <c r="BF9"/>
  <c r="E102"/>
  <c r="FC9"/>
  <c r="ET9"/>
  <c r="EV9"/>
  <c r="FK9"/>
  <c r="FI9"/>
  <c r="EU9"/>
  <c r="BO22"/>
  <c r="BP26"/>
  <c r="CT26"/>
  <c r="CG27"/>
  <c r="CJ27"/>
  <c r="BU22"/>
  <c r="CF29"/>
  <c r="CI29"/>
  <c r="AX22"/>
  <c r="DI17"/>
  <c r="CG28"/>
  <c r="CJ28"/>
  <c r="BM15"/>
  <c r="CF28"/>
  <c r="CI28"/>
  <c r="BS15"/>
  <c r="CF27"/>
  <c r="CI27"/>
  <c r="FH9"/>
  <c r="FJ9"/>
  <c r="FL9"/>
  <c r="FN9"/>
  <c r="CG29"/>
  <c r="CJ29"/>
  <c r="CX9"/>
  <c r="C130"/>
  <c r="I130"/>
  <c r="EY9"/>
  <c r="BQ17"/>
  <c r="BT17"/>
  <c r="AV17"/>
  <c r="BY17"/>
  <c r="FD9"/>
  <c r="FA9"/>
  <c r="EX9"/>
  <c r="CE12"/>
  <c r="BM12"/>
  <c r="CC12"/>
  <c r="BM17"/>
  <c r="BZ17"/>
  <c r="BP17"/>
  <c r="CS17"/>
  <c r="DC9"/>
  <c r="C135"/>
  <c r="N135"/>
  <c r="BL21"/>
  <c r="BL22"/>
  <c r="CB22"/>
  <c r="FW22"/>
  <c r="BL26"/>
  <c r="BL23"/>
  <c r="BL28"/>
  <c r="BL14"/>
  <c r="BL12"/>
  <c r="BL25"/>
  <c r="BL27"/>
  <c r="BL16"/>
  <c r="BL29"/>
  <c r="CB29"/>
  <c r="BL19"/>
  <c r="BL20"/>
  <c r="BL18"/>
  <c r="BL13"/>
  <c r="BL17"/>
  <c r="BL15"/>
  <c r="BL24"/>
  <c r="BK9"/>
  <c r="D104"/>
  <c r="K137"/>
  <c r="K139"/>
  <c r="BY14"/>
  <c r="K140"/>
  <c r="DI14"/>
  <c r="L137"/>
  <c r="BT14"/>
  <c r="AV14"/>
  <c r="BQ14"/>
  <c r="CA14"/>
  <c r="BO27"/>
  <c r="BQ16"/>
  <c r="AZ25"/>
  <c r="BC25"/>
  <c r="AW27"/>
  <c r="AX27"/>
  <c r="DI16"/>
  <c r="BR27"/>
  <c r="BN16"/>
  <c r="AV16"/>
  <c r="BT16"/>
  <c r="BY16"/>
  <c r="CB16"/>
  <c r="AY13"/>
  <c r="BB13"/>
  <c r="DJ13"/>
  <c r="AY25"/>
  <c r="BB25"/>
  <c r="DK25"/>
  <c r="AY20"/>
  <c r="BB20"/>
  <c r="AZ18"/>
  <c r="BC18"/>
  <c r="DZ18"/>
  <c r="AZ12"/>
  <c r="BC12"/>
  <c r="AV20"/>
  <c r="AV26"/>
  <c r="AY11"/>
  <c r="BB11"/>
  <c r="AY26"/>
  <c r="BB26"/>
  <c r="AX11"/>
  <c r="AV11"/>
  <c r="AX26"/>
  <c r="AX20"/>
  <c r="AZ15"/>
  <c r="BC15"/>
  <c r="EP20" i="6"/>
  <c r="FF20"/>
  <c r="I130"/>
  <c r="AV18"/>
  <c r="BN18"/>
  <c r="H132"/>
  <c r="BY23"/>
  <c r="BZ23"/>
  <c r="CF23"/>
  <c r="EP23"/>
  <c r="DJ23"/>
  <c r="BQ23"/>
  <c r="CD23"/>
  <c r="BN23"/>
  <c r="BT23"/>
  <c r="BR16"/>
  <c r="DZ16"/>
  <c r="BU16"/>
  <c r="BO16"/>
  <c r="AX16"/>
  <c r="BO12"/>
  <c r="AX12"/>
  <c r="BU12"/>
  <c r="BR12"/>
  <c r="GH17"/>
  <c r="FZ12"/>
  <c r="GC41"/>
  <c r="GH44"/>
  <c r="FY39"/>
  <c r="BY22"/>
  <c r="BZ22"/>
  <c r="CF22"/>
  <c r="EQ22"/>
  <c r="BT22"/>
  <c r="DK22"/>
  <c r="BN22"/>
  <c r="BQ22"/>
  <c r="AV22"/>
  <c r="BY11"/>
  <c r="BZ11"/>
  <c r="CF11"/>
  <c r="BT11"/>
  <c r="DJ11"/>
  <c r="AV11"/>
  <c r="BN11"/>
  <c r="BQ11"/>
  <c r="BQ24"/>
  <c r="BT24"/>
  <c r="BN24"/>
  <c r="BY18"/>
  <c r="DK18"/>
  <c r="BY14"/>
  <c r="BZ14"/>
  <c r="CF14"/>
  <c r="BQ14"/>
  <c r="BN14"/>
  <c r="DJ14"/>
  <c r="BT14"/>
  <c r="AV14"/>
  <c r="GC42"/>
  <c r="GC44"/>
  <c r="FY18"/>
  <c r="FU39"/>
  <c r="GH45"/>
  <c r="BO17"/>
  <c r="AX17"/>
  <c r="BR17"/>
  <c r="DZ17"/>
  <c r="BU17"/>
  <c r="BY10"/>
  <c r="BZ10"/>
  <c r="CF10"/>
  <c r="BQ10"/>
  <c r="BN10"/>
  <c r="BT10"/>
  <c r="DI10"/>
  <c r="CD10"/>
  <c r="BK10"/>
  <c r="AZ24"/>
  <c r="BC24"/>
  <c r="AZ10"/>
  <c r="BC10"/>
  <c r="GH40"/>
  <c r="FZ41"/>
  <c r="GH18"/>
  <c r="AW13"/>
  <c r="BY13"/>
  <c r="FZ39"/>
  <c r="CD18"/>
  <c r="O137"/>
  <c r="BM9"/>
  <c r="C105"/>
  <c r="CI12"/>
  <c r="CL12"/>
  <c r="O133"/>
  <c r="CI23"/>
  <c r="CL23"/>
  <c r="CA19"/>
  <c r="FG19"/>
  <c r="CA18"/>
  <c r="H133"/>
  <c r="BZ13"/>
  <c r="CF13"/>
  <c r="I129"/>
  <c r="H140"/>
  <c r="H130"/>
  <c r="CN20"/>
  <c r="EL9"/>
  <c r="E138"/>
  <c r="K138"/>
  <c r="I140"/>
  <c r="EI9"/>
  <c r="E135"/>
  <c r="K135"/>
  <c r="EB9"/>
  <c r="E128"/>
  <c r="N128"/>
  <c r="EN9"/>
  <c r="E140"/>
  <c r="N140"/>
  <c r="ED9"/>
  <c r="E130"/>
  <c r="N130"/>
  <c r="EF9"/>
  <c r="E132"/>
  <c r="K132"/>
  <c r="CB13"/>
  <c r="FW14"/>
  <c r="FS9"/>
  <c r="ER9"/>
  <c r="EV9"/>
  <c r="FL9"/>
  <c r="EU9"/>
  <c r="FD9"/>
  <c r="EW9"/>
  <c r="FR9"/>
  <c r="FK9"/>
  <c r="FB9"/>
  <c r="GA9"/>
  <c r="FO9"/>
  <c r="GJ9"/>
  <c r="EZ9"/>
  <c r="FQ9"/>
  <c r="ET9"/>
  <c r="FJ9"/>
  <c r="FH9"/>
  <c r="FN9"/>
  <c r="GF9"/>
  <c r="GD9"/>
  <c r="FX9"/>
  <c r="EX9"/>
  <c r="FA9"/>
  <c r="EY9"/>
  <c r="FT9"/>
  <c r="FC9"/>
  <c r="GI9"/>
  <c r="FP9"/>
  <c r="ES9"/>
  <c r="FI9"/>
  <c r="N131"/>
  <c r="K131"/>
  <c r="K130"/>
  <c r="L136"/>
  <c r="H136"/>
  <c r="GG28"/>
  <c r="GG26"/>
  <c r="GG23"/>
  <c r="GG19"/>
  <c r="GG14"/>
  <c r="GG21"/>
  <c r="GG15"/>
  <c r="GG24"/>
  <c r="GG43"/>
  <c r="GG20"/>
  <c r="GG11"/>
  <c r="GG16"/>
  <c r="GG33"/>
  <c r="GG29"/>
  <c r="GG36"/>
  <c r="GG38"/>
  <c r="GG34"/>
  <c r="GG25"/>
  <c r="GG22"/>
  <c r="GG37"/>
  <c r="GG31"/>
  <c r="GG30"/>
  <c r="L128"/>
  <c r="H128"/>
  <c r="C258"/>
  <c r="E258"/>
  <c r="O138"/>
  <c r="I138"/>
  <c r="GH30"/>
  <c r="GH28"/>
  <c r="GH26"/>
  <c r="GH25"/>
  <c r="GH23"/>
  <c r="GH19"/>
  <c r="GH14"/>
  <c r="GH11"/>
  <c r="GH22"/>
  <c r="GH31"/>
  <c r="GH33"/>
  <c r="GH16"/>
  <c r="GH15"/>
  <c r="GH38"/>
  <c r="GH34"/>
  <c r="GH20"/>
  <c r="GH24"/>
  <c r="GH29"/>
  <c r="GH37"/>
  <c r="GH36"/>
  <c r="GH21"/>
  <c r="GH43"/>
  <c r="O135"/>
  <c r="I135"/>
  <c r="C259"/>
  <c r="E259"/>
  <c r="CE23"/>
  <c r="BU23"/>
  <c r="BO23"/>
  <c r="BR23"/>
  <c r="FV30"/>
  <c r="FV28"/>
  <c r="FV27"/>
  <c r="FV26"/>
  <c r="FV21"/>
  <c r="FV24"/>
  <c r="FV37"/>
  <c r="FV36"/>
  <c r="FV11"/>
  <c r="FV29"/>
  <c r="FV31"/>
  <c r="FV34"/>
  <c r="FV43"/>
  <c r="FV33"/>
  <c r="FV38"/>
  <c r="O131"/>
  <c r="I131"/>
  <c r="GC28"/>
  <c r="GC26"/>
  <c r="GC19"/>
  <c r="GC14"/>
  <c r="GC23"/>
  <c r="GC15"/>
  <c r="GC11"/>
  <c r="GC21"/>
  <c r="GC38"/>
  <c r="GC34"/>
  <c r="GC37"/>
  <c r="GC22"/>
  <c r="GC36"/>
  <c r="GC31"/>
  <c r="GC33"/>
  <c r="GC16"/>
  <c r="GC24"/>
  <c r="GC20"/>
  <c r="GC25"/>
  <c r="GC30"/>
  <c r="GC43"/>
  <c r="GC29"/>
  <c r="AZ19"/>
  <c r="BC19"/>
  <c r="AZ14"/>
  <c r="BC14"/>
  <c r="BU15"/>
  <c r="AW15"/>
  <c r="BR15"/>
  <c r="AX15"/>
  <c r="BO15"/>
  <c r="H137"/>
  <c r="L137"/>
  <c r="O139"/>
  <c r="I139"/>
  <c r="FU28"/>
  <c r="FU27"/>
  <c r="FU26"/>
  <c r="FU33"/>
  <c r="FU21"/>
  <c r="FU19"/>
  <c r="FU14"/>
  <c r="FU15"/>
  <c r="FU16"/>
  <c r="FU20"/>
  <c r="FU37"/>
  <c r="FU29"/>
  <c r="FU43"/>
  <c r="FU38"/>
  <c r="FU23"/>
  <c r="FU25"/>
  <c r="FU30"/>
  <c r="FU34"/>
  <c r="FU36"/>
  <c r="FU22"/>
  <c r="FU24"/>
  <c r="FU31"/>
  <c r="FY28"/>
  <c r="FY26"/>
  <c r="FY19"/>
  <c r="FY14"/>
  <c r="FY15"/>
  <c r="FY25"/>
  <c r="FY30"/>
  <c r="FY33"/>
  <c r="FY23"/>
  <c r="FY20"/>
  <c r="FY37"/>
  <c r="FY31"/>
  <c r="FY36"/>
  <c r="FY16"/>
  <c r="FY22"/>
  <c r="FY24"/>
  <c r="FY29"/>
  <c r="FY38"/>
  <c r="FY34"/>
  <c r="FY43"/>
  <c r="FY11"/>
  <c r="FY21"/>
  <c r="GG17"/>
  <c r="EG9"/>
  <c r="E133"/>
  <c r="GB9"/>
  <c r="FZ13"/>
  <c r="EH9"/>
  <c r="E134"/>
  <c r="EC9"/>
  <c r="E129"/>
  <c r="FV32"/>
  <c r="FZ42"/>
  <c r="GC12"/>
  <c r="GG44"/>
  <c r="GE9"/>
  <c r="EK9"/>
  <c r="E137"/>
  <c r="FU18"/>
  <c r="GC39"/>
  <c r="GC45"/>
  <c r="CB18"/>
  <c r="FW20"/>
  <c r="L134"/>
  <c r="H134"/>
  <c r="O136"/>
  <c r="I136"/>
  <c r="BT17"/>
  <c r="AV17"/>
  <c r="BQ17"/>
  <c r="BN17"/>
  <c r="AW17"/>
  <c r="DJ17"/>
  <c r="L138"/>
  <c r="H138"/>
  <c r="FZ33"/>
  <c r="FZ30"/>
  <c r="FZ28"/>
  <c r="FZ26"/>
  <c r="FZ21"/>
  <c r="FZ25"/>
  <c r="FZ19"/>
  <c r="FZ14"/>
  <c r="FZ23"/>
  <c r="FZ29"/>
  <c r="FZ43"/>
  <c r="FZ11"/>
  <c r="FZ22"/>
  <c r="FZ16"/>
  <c r="FZ24"/>
  <c r="FZ37"/>
  <c r="FZ36"/>
  <c r="FZ15"/>
  <c r="FZ20"/>
  <c r="FZ38"/>
  <c r="FZ34"/>
  <c r="FZ31"/>
  <c r="BQ21"/>
  <c r="BN21"/>
  <c r="BT21"/>
  <c r="AV21"/>
  <c r="DJ21"/>
  <c r="AW21"/>
  <c r="BQ12"/>
  <c r="BT12"/>
  <c r="BN12"/>
  <c r="AV12"/>
  <c r="DK12"/>
  <c r="AW12"/>
  <c r="O134"/>
  <c r="I134"/>
  <c r="BT16"/>
  <c r="AV16"/>
  <c r="BQ16"/>
  <c r="BN16"/>
  <c r="DJ16"/>
  <c r="AW16"/>
  <c r="GG35"/>
  <c r="GG40"/>
  <c r="GG18"/>
  <c r="EJ9"/>
  <c r="E136"/>
  <c r="GG13"/>
  <c r="FZ35"/>
  <c r="GG32"/>
  <c r="GH42"/>
  <c r="CB11"/>
  <c r="CH11"/>
  <c r="CK11"/>
  <c r="GH41"/>
  <c r="FV44"/>
  <c r="GC18"/>
  <c r="BZ19"/>
  <c r="CF19"/>
  <c r="FV39"/>
  <c r="FZ45"/>
  <c r="FV45"/>
  <c r="C142"/>
  <c r="H129"/>
  <c r="L129"/>
  <c r="BQ15"/>
  <c r="BN15"/>
  <c r="BT15"/>
  <c r="AV15"/>
  <c r="BB9"/>
  <c r="DJ15"/>
  <c r="N139"/>
  <c r="K139"/>
  <c r="H135"/>
  <c r="L135"/>
  <c r="BU22"/>
  <c r="AW22"/>
  <c r="BR22"/>
  <c r="AX22"/>
  <c r="BO22"/>
  <c r="EA22"/>
  <c r="O132"/>
  <c r="I132"/>
  <c r="H131"/>
  <c r="L131"/>
  <c r="BT13"/>
  <c r="BN13"/>
  <c r="AV13"/>
  <c r="BQ13"/>
  <c r="DK13"/>
  <c r="O128"/>
  <c r="I128"/>
  <c r="H139"/>
  <c r="L139"/>
  <c r="CH13"/>
  <c r="CK13"/>
  <c r="FW22"/>
  <c r="E257"/>
  <c r="GG41"/>
  <c r="FZ17"/>
  <c r="FZ40"/>
  <c r="FM9"/>
  <c r="BZ18"/>
  <c r="CF18"/>
  <c r="FZ32"/>
  <c r="GH32"/>
  <c r="GG42"/>
  <c r="GG12"/>
  <c r="GH12"/>
  <c r="FV41"/>
  <c r="FZ18"/>
  <c r="GG39"/>
  <c r="GH39"/>
  <c r="GG45"/>
  <c r="CB20"/>
  <c r="CH20"/>
  <c r="CK20"/>
  <c r="CA16" i="5"/>
  <c r="CA24"/>
  <c r="FG24"/>
  <c r="CU9"/>
  <c r="C127"/>
  <c r="C259"/>
  <c r="E259"/>
  <c r="CB27"/>
  <c r="BZ22"/>
  <c r="BZ16"/>
  <c r="CF16"/>
  <c r="BZ24"/>
  <c r="CE15"/>
  <c r="DZ15"/>
  <c r="CD20"/>
  <c r="DJ20"/>
  <c r="BY15"/>
  <c r="DJ15"/>
  <c r="CE25"/>
  <c r="EA25"/>
  <c r="AX19"/>
  <c r="DZ19"/>
  <c r="AW22"/>
  <c r="DK22"/>
  <c r="DK9"/>
  <c r="D127"/>
  <c r="H127"/>
  <c r="I127"/>
  <c r="BZ12"/>
  <c r="BZ21"/>
  <c r="CA12"/>
  <c r="CG12"/>
  <c r="BZ14"/>
  <c r="CF14"/>
  <c r="AX12"/>
  <c r="DZ12"/>
  <c r="AX21"/>
  <c r="EA21"/>
  <c r="AV19"/>
  <c r="DJ19"/>
  <c r="CA17"/>
  <c r="CG17"/>
  <c r="CD26"/>
  <c r="BT26"/>
  <c r="BN26"/>
  <c r="BJ9"/>
  <c r="C104"/>
  <c r="H104"/>
  <c r="I104"/>
  <c r="CD11"/>
  <c r="BN11"/>
  <c r="BT11"/>
  <c r="CH29"/>
  <c r="CK29"/>
  <c r="BZ15"/>
  <c r="CF15"/>
  <c r="EP15"/>
  <c r="BZ11"/>
  <c r="CF11"/>
  <c r="EO11"/>
  <c r="CB28"/>
  <c r="CH28"/>
  <c r="CK28"/>
  <c r="BZ26"/>
  <c r="CF26"/>
  <c r="CI26"/>
  <c r="BN19"/>
  <c r="BQ19"/>
  <c r="DI19"/>
  <c r="BY19"/>
  <c r="BZ19"/>
  <c r="BT19"/>
  <c r="BT21"/>
  <c r="DJ21"/>
  <c r="BQ21"/>
  <c r="BN21"/>
  <c r="BN22"/>
  <c r="DJ22"/>
  <c r="BQ22"/>
  <c r="BT22"/>
  <c r="DI18"/>
  <c r="BT18"/>
  <c r="BQ18"/>
  <c r="AV18"/>
  <c r="BN18"/>
  <c r="AV21"/>
  <c r="CF24"/>
  <c r="BY23"/>
  <c r="CD23"/>
  <c r="BQ15"/>
  <c r="BN15"/>
  <c r="DJ23"/>
  <c r="K132"/>
  <c r="L131"/>
  <c r="BR12"/>
  <c r="BQ23"/>
  <c r="BU12"/>
  <c r="DY12"/>
  <c r="AW12"/>
  <c r="K130"/>
  <c r="N138"/>
  <c r="O138"/>
  <c r="BO12"/>
  <c r="AV23"/>
  <c r="K135"/>
  <c r="BT23"/>
  <c r="BN23"/>
  <c r="BU19"/>
  <c r="BO19"/>
  <c r="DY19"/>
  <c r="BR19"/>
  <c r="AW19"/>
  <c r="DZ21"/>
  <c r="AW21"/>
  <c r="BU21"/>
  <c r="BR21"/>
  <c r="BO21"/>
  <c r="K133"/>
  <c r="DI15"/>
  <c r="BT15"/>
  <c r="K128"/>
  <c r="AV15"/>
  <c r="H137"/>
  <c r="I138"/>
  <c r="K129"/>
  <c r="H140"/>
  <c r="CT9"/>
  <c r="C126"/>
  <c r="C258"/>
  <c r="E258"/>
  <c r="J258"/>
  <c r="N139"/>
  <c r="K134"/>
  <c r="H134"/>
  <c r="O136"/>
  <c r="N129"/>
  <c r="I132"/>
  <c r="N140"/>
  <c r="L136"/>
  <c r="N137"/>
  <c r="H133"/>
  <c r="O133"/>
  <c r="O134"/>
  <c r="K102"/>
  <c r="L102"/>
  <c r="N133"/>
  <c r="N128"/>
  <c r="O137"/>
  <c r="CS9"/>
  <c r="C125"/>
  <c r="C257"/>
  <c r="CF12"/>
  <c r="N134"/>
  <c r="O129"/>
  <c r="I140"/>
  <c r="H136"/>
  <c r="H129"/>
  <c r="N131"/>
  <c r="N132"/>
  <c r="O130"/>
  <c r="H128"/>
  <c r="O139"/>
  <c r="I139"/>
  <c r="H131"/>
  <c r="BS9"/>
  <c r="C108"/>
  <c r="O128"/>
  <c r="H132"/>
  <c r="I136"/>
  <c r="I131"/>
  <c r="AZ17"/>
  <c r="BC17"/>
  <c r="N130"/>
  <c r="H130"/>
  <c r="CI11"/>
  <c r="CL11"/>
  <c r="N102"/>
  <c r="O102"/>
  <c r="H102"/>
  <c r="I102"/>
  <c r="CH22"/>
  <c r="FV22"/>
  <c r="BP9"/>
  <c r="C107"/>
  <c r="CG14"/>
  <c r="DJ26"/>
  <c r="EO18"/>
  <c r="CI18"/>
  <c r="CL18"/>
  <c r="BM9"/>
  <c r="C105"/>
  <c r="CG16"/>
  <c r="FF16"/>
  <c r="CF17"/>
  <c r="AZ24"/>
  <c r="BC24"/>
  <c r="EA24"/>
  <c r="AZ13"/>
  <c r="BC13"/>
  <c r="CC9"/>
  <c r="C106"/>
  <c r="I135"/>
  <c r="H135"/>
  <c r="O135"/>
  <c r="BL9"/>
  <c r="E104"/>
  <c r="AX25"/>
  <c r="BR25"/>
  <c r="BU25"/>
  <c r="DZ25"/>
  <c r="BO25"/>
  <c r="BU15"/>
  <c r="DY15"/>
  <c r="BO15"/>
  <c r="BR15"/>
  <c r="AW15"/>
  <c r="AX15"/>
  <c r="AZ14"/>
  <c r="BC14"/>
  <c r="DZ14"/>
  <c r="DI20"/>
  <c r="BN20"/>
  <c r="BY20"/>
  <c r="BT20"/>
  <c r="BQ20"/>
  <c r="BN13"/>
  <c r="DI13"/>
  <c r="BQ13"/>
  <c r="BT13"/>
  <c r="AV13"/>
  <c r="BY13"/>
  <c r="AZ26"/>
  <c r="BC26"/>
  <c r="AZ11"/>
  <c r="BC11"/>
  <c r="AZ23"/>
  <c r="BC23"/>
  <c r="EA23"/>
  <c r="BQ11"/>
  <c r="BB9"/>
  <c r="D113"/>
  <c r="H113"/>
  <c r="I113"/>
  <c r="DI11"/>
  <c r="AW18"/>
  <c r="AX18"/>
  <c r="BU18"/>
  <c r="BR18"/>
  <c r="BO18"/>
  <c r="DY18"/>
  <c r="BQ25"/>
  <c r="BY25"/>
  <c r="AW25"/>
  <c r="DJ25"/>
  <c r="BN25"/>
  <c r="AV25"/>
  <c r="BT25"/>
  <c r="BQ26"/>
  <c r="CG18" i="6"/>
  <c r="CI22"/>
  <c r="CL22"/>
  <c r="FV22"/>
  <c r="N132"/>
  <c r="BU24"/>
  <c r="BO24"/>
  <c r="BR24"/>
  <c r="CA23"/>
  <c r="CG23"/>
  <c r="BO10"/>
  <c r="BU10"/>
  <c r="BR10"/>
  <c r="CE10"/>
  <c r="CE9"/>
  <c r="E106"/>
  <c r="N106"/>
  <c r="O106"/>
  <c r="BL10"/>
  <c r="DY10"/>
  <c r="DY9"/>
  <c r="E125"/>
  <c r="N125"/>
  <c r="O125"/>
  <c r="CI14"/>
  <c r="CL14"/>
  <c r="EP14"/>
  <c r="CI11"/>
  <c r="CL11"/>
  <c r="EP11"/>
  <c r="CD9"/>
  <c r="D106"/>
  <c r="H106"/>
  <c r="I106"/>
  <c r="CA24"/>
  <c r="CG24"/>
  <c r="CJ24"/>
  <c r="CA11"/>
  <c r="CG11"/>
  <c r="C2" i="7"/>
  <c r="D2"/>
  <c r="DI9" i="6"/>
  <c r="D125"/>
  <c r="H125"/>
  <c r="I125"/>
  <c r="BK9"/>
  <c r="D104"/>
  <c r="H104"/>
  <c r="I104"/>
  <c r="CA10"/>
  <c r="CG10"/>
  <c r="CN10"/>
  <c r="CA14"/>
  <c r="CG14"/>
  <c r="CA22"/>
  <c r="CB12"/>
  <c r="FW13"/>
  <c r="CG19"/>
  <c r="K128"/>
  <c r="CN18"/>
  <c r="CJ18"/>
  <c r="N135"/>
  <c r="CI13"/>
  <c r="CL13"/>
  <c r="EQ13"/>
  <c r="C260"/>
  <c r="N138"/>
  <c r="K140"/>
  <c r="CA17"/>
  <c r="CG17"/>
  <c r="FF17"/>
  <c r="DK9"/>
  <c r="FV17"/>
  <c r="FV12"/>
  <c r="EQ18"/>
  <c r="CI18"/>
  <c r="CL18"/>
  <c r="BR14"/>
  <c r="AX14"/>
  <c r="BU14"/>
  <c r="AW14"/>
  <c r="BO14"/>
  <c r="BC9"/>
  <c r="DZ14"/>
  <c r="DZ9"/>
  <c r="E126"/>
  <c r="K136"/>
  <c r="N136"/>
  <c r="E260"/>
  <c r="J257"/>
  <c r="K257"/>
  <c r="CB17"/>
  <c r="CH17"/>
  <c r="BZ17"/>
  <c r="CF17"/>
  <c r="N137"/>
  <c r="K137"/>
  <c r="BO19"/>
  <c r="AW19"/>
  <c r="BR19"/>
  <c r="AX19"/>
  <c r="BU19"/>
  <c r="EA19"/>
  <c r="EA9"/>
  <c r="E127"/>
  <c r="J258"/>
  <c r="K258"/>
  <c r="FZ9"/>
  <c r="CA13"/>
  <c r="BT9"/>
  <c r="D108"/>
  <c r="CB22"/>
  <c r="BQ9"/>
  <c r="D107"/>
  <c r="CA16"/>
  <c r="CG16"/>
  <c r="CN16"/>
  <c r="GC9"/>
  <c r="GH9"/>
  <c r="BZ15"/>
  <c r="BY9"/>
  <c r="EQ19"/>
  <c r="CI19"/>
  <c r="CL19"/>
  <c r="K134"/>
  <c r="N134"/>
  <c r="BZ21"/>
  <c r="CF21"/>
  <c r="CB21"/>
  <c r="CH21"/>
  <c r="FV23"/>
  <c r="N129"/>
  <c r="K129"/>
  <c r="N133"/>
  <c r="K133"/>
  <c r="EO10"/>
  <c r="EO9"/>
  <c r="C147"/>
  <c r="CI10"/>
  <c r="CL10"/>
  <c r="DJ9"/>
  <c r="CB23"/>
  <c r="CH23"/>
  <c r="FV25"/>
  <c r="D113"/>
  <c r="CH18"/>
  <c r="CK18"/>
  <c r="FW23"/>
  <c r="CA15"/>
  <c r="BN9"/>
  <c r="D105"/>
  <c r="CB16"/>
  <c r="CH16"/>
  <c r="FV18"/>
  <c r="BZ16"/>
  <c r="CF16"/>
  <c r="K259"/>
  <c r="J259"/>
  <c r="CA12"/>
  <c r="CA21"/>
  <c r="CG21"/>
  <c r="CN21"/>
  <c r="FY9"/>
  <c r="CB15"/>
  <c r="CH15"/>
  <c r="GG9"/>
  <c r="CG24" i="5"/>
  <c r="FF24"/>
  <c r="CI24"/>
  <c r="CL24"/>
  <c r="EQ24"/>
  <c r="K259"/>
  <c r="J259"/>
  <c r="E257"/>
  <c r="E260"/>
  <c r="C260"/>
  <c r="CB15"/>
  <c r="CH15"/>
  <c r="CF22"/>
  <c r="EA9"/>
  <c r="E127"/>
  <c r="CF21"/>
  <c r="CA21"/>
  <c r="FG21"/>
  <c r="EO14"/>
  <c r="EP14"/>
  <c r="EO17"/>
  <c r="EP17"/>
  <c r="FE17"/>
  <c r="FF17"/>
  <c r="CJ14"/>
  <c r="FF14"/>
  <c r="CE17"/>
  <c r="DZ17"/>
  <c r="EO12"/>
  <c r="EP12"/>
  <c r="EO16"/>
  <c r="EP16"/>
  <c r="CB18"/>
  <c r="CH18"/>
  <c r="FV18"/>
  <c r="CB25"/>
  <c r="FW25"/>
  <c r="CB21"/>
  <c r="FW21"/>
  <c r="CB19"/>
  <c r="CH19"/>
  <c r="CB12"/>
  <c r="CH12"/>
  <c r="AW13"/>
  <c r="DZ13"/>
  <c r="CJ12"/>
  <c r="FF12"/>
  <c r="BT9"/>
  <c r="D108"/>
  <c r="H108"/>
  <c r="I108"/>
  <c r="CE26"/>
  <c r="BO26"/>
  <c r="BU26"/>
  <c r="CD9"/>
  <c r="D106"/>
  <c r="H106"/>
  <c r="I106"/>
  <c r="CE11"/>
  <c r="BU11"/>
  <c r="BO11"/>
  <c r="CB20"/>
  <c r="CH20"/>
  <c r="FV20"/>
  <c r="BZ20"/>
  <c r="CF20"/>
  <c r="CA11"/>
  <c r="CG11"/>
  <c r="CA26"/>
  <c r="CG26"/>
  <c r="FF26"/>
  <c r="CA25"/>
  <c r="FG25"/>
  <c r="CA13"/>
  <c r="CG13"/>
  <c r="FF13"/>
  <c r="CA20"/>
  <c r="CA18"/>
  <c r="CG18"/>
  <c r="FF18"/>
  <c r="CA22"/>
  <c r="CA15"/>
  <c r="CG15"/>
  <c r="FF15"/>
  <c r="CF19"/>
  <c r="CI19"/>
  <c r="CL19"/>
  <c r="BZ25"/>
  <c r="BZ23"/>
  <c r="CA23"/>
  <c r="CA19"/>
  <c r="CG19"/>
  <c r="FF19"/>
  <c r="BZ13"/>
  <c r="CF13"/>
  <c r="CI13"/>
  <c r="CL13"/>
  <c r="EP24"/>
  <c r="CH16"/>
  <c r="CE14"/>
  <c r="BO14"/>
  <c r="FE12"/>
  <c r="CH21"/>
  <c r="CK21"/>
  <c r="EP21"/>
  <c r="CI22"/>
  <c r="CL22"/>
  <c r="C142"/>
  <c r="CI16"/>
  <c r="CL16"/>
  <c r="CI14"/>
  <c r="CL14"/>
  <c r="CJ24"/>
  <c r="AW17"/>
  <c r="AX17"/>
  <c r="BR17"/>
  <c r="DY17"/>
  <c r="BU17"/>
  <c r="BO17"/>
  <c r="CK22"/>
  <c r="FE14"/>
  <c r="EP26"/>
  <c r="CI17"/>
  <c r="CL17"/>
  <c r="BO24"/>
  <c r="CB24"/>
  <c r="FW24"/>
  <c r="AW24"/>
  <c r="BR24"/>
  <c r="AX24"/>
  <c r="DZ24"/>
  <c r="BU24"/>
  <c r="AX13"/>
  <c r="BU13"/>
  <c r="DY13"/>
  <c r="BR13"/>
  <c r="BO13"/>
  <c r="FU16"/>
  <c r="EO15"/>
  <c r="CI15"/>
  <c r="CL15"/>
  <c r="CJ17"/>
  <c r="FE16"/>
  <c r="CJ16"/>
  <c r="CG20"/>
  <c r="FF20"/>
  <c r="CE23"/>
  <c r="CI12"/>
  <c r="CL12"/>
  <c r="K104"/>
  <c r="L104"/>
  <c r="N104"/>
  <c r="O104"/>
  <c r="AX23"/>
  <c r="BR23"/>
  <c r="AW23"/>
  <c r="BO23"/>
  <c r="BU23"/>
  <c r="DZ23"/>
  <c r="BY9"/>
  <c r="DY14"/>
  <c r="BU14"/>
  <c r="AX14"/>
  <c r="BR14"/>
  <c r="AW14"/>
  <c r="DJ9"/>
  <c r="D126"/>
  <c r="DI9"/>
  <c r="D125"/>
  <c r="BQ9"/>
  <c r="D107"/>
  <c r="H107"/>
  <c r="I107"/>
  <c r="BN9"/>
  <c r="D105"/>
  <c r="DZ26"/>
  <c r="BR26"/>
  <c r="DY11"/>
  <c r="BC9"/>
  <c r="E113"/>
  <c r="BR11"/>
  <c r="CB24" i="6"/>
  <c r="CH24"/>
  <c r="CK24"/>
  <c r="CJ17"/>
  <c r="K106"/>
  <c r="L106"/>
  <c r="K125"/>
  <c r="L125"/>
  <c r="FF11"/>
  <c r="CN11"/>
  <c r="CJ11"/>
  <c r="CH12"/>
  <c r="CK12"/>
  <c r="CJ23"/>
  <c r="FF23"/>
  <c r="CN23"/>
  <c r="CJ10"/>
  <c r="CB10"/>
  <c r="CH10"/>
  <c r="BL9"/>
  <c r="E104"/>
  <c r="CN14"/>
  <c r="FF14"/>
  <c r="CJ14"/>
  <c r="FG22"/>
  <c r="CG22"/>
  <c r="FE10"/>
  <c r="C3" i="7"/>
  <c r="D3"/>
  <c r="CJ19" i="6"/>
  <c r="CN19"/>
  <c r="CN17"/>
  <c r="E142"/>
  <c r="N142"/>
  <c r="O142"/>
  <c r="D126"/>
  <c r="H126"/>
  <c r="I126"/>
  <c r="C4" i="7"/>
  <c r="D4"/>
  <c r="D127" i="6"/>
  <c r="H127"/>
  <c r="I127"/>
  <c r="C5" i="7"/>
  <c r="D5"/>
  <c r="H105" i="6"/>
  <c r="I105"/>
  <c r="CI21"/>
  <c r="CL21"/>
  <c r="EP21"/>
  <c r="CK16"/>
  <c r="FF21"/>
  <c r="CJ21"/>
  <c r="H107"/>
  <c r="I107"/>
  <c r="CG15"/>
  <c r="CN15"/>
  <c r="CA9"/>
  <c r="I257"/>
  <c r="D110"/>
  <c r="D111"/>
  <c r="E110"/>
  <c r="C110"/>
  <c r="C111"/>
  <c r="FF16"/>
  <c r="CJ16"/>
  <c r="CG13"/>
  <c r="FG13"/>
  <c r="CI17"/>
  <c r="CL17"/>
  <c r="EP17"/>
  <c r="CB14"/>
  <c r="BO9"/>
  <c r="E105"/>
  <c r="BR9"/>
  <c r="E107"/>
  <c r="H108"/>
  <c r="I108"/>
  <c r="CG12"/>
  <c r="FG12"/>
  <c r="CK23"/>
  <c r="FV20"/>
  <c r="CK21"/>
  <c r="FV19"/>
  <c r="CH22"/>
  <c r="CK22"/>
  <c r="FW25"/>
  <c r="N126"/>
  <c r="O126"/>
  <c r="J260"/>
  <c r="K260"/>
  <c r="BU9"/>
  <c r="E108"/>
  <c r="FV14"/>
  <c r="CK15"/>
  <c r="N127"/>
  <c r="O127"/>
  <c r="E113"/>
  <c r="EP16"/>
  <c r="CI16"/>
  <c r="CL16"/>
  <c r="H113"/>
  <c r="I113"/>
  <c r="CF15"/>
  <c r="BZ9"/>
  <c r="CK17"/>
  <c r="FV16"/>
  <c r="CB19"/>
  <c r="FW21"/>
  <c r="EQ9"/>
  <c r="C149"/>
  <c r="I259"/>
  <c r="L259"/>
  <c r="N259"/>
  <c r="CI21" i="5"/>
  <c r="CL21"/>
  <c r="EQ21"/>
  <c r="EP22"/>
  <c r="EQ22"/>
  <c r="J257"/>
  <c r="J260"/>
  <c r="CH25"/>
  <c r="CK25"/>
  <c r="CG25"/>
  <c r="FF25"/>
  <c r="CG21"/>
  <c r="CJ21"/>
  <c r="N127"/>
  <c r="O127"/>
  <c r="K127"/>
  <c r="L127"/>
  <c r="FU12"/>
  <c r="FV12"/>
  <c r="CK16"/>
  <c r="FV16"/>
  <c r="CG22"/>
  <c r="EP20"/>
  <c r="CF23"/>
  <c r="EO13"/>
  <c r="EP13"/>
  <c r="FU19"/>
  <c r="FV19"/>
  <c r="CG23"/>
  <c r="FF23"/>
  <c r="EO19"/>
  <c r="EP19"/>
  <c r="CB11"/>
  <c r="CH11"/>
  <c r="CK15"/>
  <c r="FV15"/>
  <c r="CF25"/>
  <c r="BU9"/>
  <c r="E108"/>
  <c r="CE9"/>
  <c r="E106"/>
  <c r="K106"/>
  <c r="L106"/>
  <c r="FE15"/>
  <c r="CJ15"/>
  <c r="EP25"/>
  <c r="CB26"/>
  <c r="CH26"/>
  <c r="CB23"/>
  <c r="CB17"/>
  <c r="CB13"/>
  <c r="CH13"/>
  <c r="CB14"/>
  <c r="CH14"/>
  <c r="EP23"/>
  <c r="CJ18"/>
  <c r="FE18"/>
  <c r="CJ19"/>
  <c r="FE19"/>
  <c r="CJ22"/>
  <c r="FF22"/>
  <c r="FF21"/>
  <c r="CJ23"/>
  <c r="CK12"/>
  <c r="CK19"/>
  <c r="FV21"/>
  <c r="FU15"/>
  <c r="CJ26"/>
  <c r="FV25"/>
  <c r="CJ25"/>
  <c r="FE13"/>
  <c r="CJ13"/>
  <c r="FU18"/>
  <c r="CK18"/>
  <c r="CH24"/>
  <c r="FE11"/>
  <c r="CJ11"/>
  <c r="CK20"/>
  <c r="FU20"/>
  <c r="CJ20"/>
  <c r="FE20"/>
  <c r="H126"/>
  <c r="I126"/>
  <c r="CI20"/>
  <c r="CL20"/>
  <c r="EO20"/>
  <c r="CA9"/>
  <c r="DY9"/>
  <c r="E125"/>
  <c r="N125"/>
  <c r="O125"/>
  <c r="DZ9"/>
  <c r="E126"/>
  <c r="K126"/>
  <c r="L126"/>
  <c r="BO9"/>
  <c r="E105"/>
  <c r="K113"/>
  <c r="L113"/>
  <c r="N113"/>
  <c r="O113"/>
  <c r="C110"/>
  <c r="E110"/>
  <c r="D110"/>
  <c r="D111"/>
  <c r="H105"/>
  <c r="I105"/>
  <c r="BZ9"/>
  <c r="BR9"/>
  <c r="E107"/>
  <c r="D142"/>
  <c r="H125"/>
  <c r="I125"/>
  <c r="FU11" i="6"/>
  <c r="FU9"/>
  <c r="E147"/>
  <c r="N147"/>
  <c r="O147"/>
  <c r="CK10"/>
  <c r="N104"/>
  <c r="O104"/>
  <c r="K104"/>
  <c r="L104"/>
  <c r="FE9"/>
  <c r="D147"/>
  <c r="H147"/>
  <c r="I147"/>
  <c r="CG9"/>
  <c r="CJ9"/>
  <c r="CJ22"/>
  <c r="CN22"/>
  <c r="D142"/>
  <c r="H142"/>
  <c r="I142"/>
  <c r="K127"/>
  <c r="L127"/>
  <c r="K126"/>
  <c r="L126"/>
  <c r="CJ12"/>
  <c r="CN12"/>
  <c r="CJ13"/>
  <c r="CN13"/>
  <c r="FG9"/>
  <c r="H111"/>
  <c r="I111"/>
  <c r="D115"/>
  <c r="K105"/>
  <c r="L105"/>
  <c r="N105"/>
  <c r="O105"/>
  <c r="E111"/>
  <c r="E115"/>
  <c r="C115"/>
  <c r="CH19"/>
  <c r="CK19"/>
  <c r="FW24"/>
  <c r="FW9"/>
  <c r="E149"/>
  <c r="EP15"/>
  <c r="EP9"/>
  <c r="C148"/>
  <c r="CI15"/>
  <c r="CL15"/>
  <c r="CF9"/>
  <c r="CI9"/>
  <c r="K108"/>
  <c r="L108"/>
  <c r="N108"/>
  <c r="O108"/>
  <c r="K113"/>
  <c r="L113"/>
  <c r="N113"/>
  <c r="O113"/>
  <c r="N107"/>
  <c r="O107"/>
  <c r="K107"/>
  <c r="L107"/>
  <c r="L257"/>
  <c r="FF15"/>
  <c r="FF9"/>
  <c r="CJ15"/>
  <c r="CH14"/>
  <c r="FV15"/>
  <c r="CB9"/>
  <c r="CI25" i="5"/>
  <c r="CL25"/>
  <c r="EQ25"/>
  <c r="CI23"/>
  <c r="CL23"/>
  <c r="EQ23"/>
  <c r="EQ9"/>
  <c r="C149"/>
  <c r="I259"/>
  <c r="L259"/>
  <c r="N259"/>
  <c r="CG9"/>
  <c r="CJ9"/>
  <c r="FG9"/>
  <c r="D149"/>
  <c r="CH23"/>
  <c r="CK23"/>
  <c r="FW23"/>
  <c r="FW9"/>
  <c r="E149"/>
  <c r="CF9"/>
  <c r="CI9"/>
  <c r="FU13"/>
  <c r="FV13"/>
  <c r="FU14"/>
  <c r="FV14"/>
  <c r="EP9"/>
  <c r="C148"/>
  <c r="I258"/>
  <c r="N106"/>
  <c r="O106"/>
  <c r="EO9"/>
  <c r="C147"/>
  <c r="K258"/>
  <c r="K257"/>
  <c r="CH17"/>
  <c r="CH27"/>
  <c r="CK27"/>
  <c r="CK14"/>
  <c r="CK13"/>
  <c r="FV26"/>
  <c r="CK26"/>
  <c r="FV24"/>
  <c r="CK24"/>
  <c r="FU11"/>
  <c r="CK11"/>
  <c r="FE9"/>
  <c r="D147"/>
  <c r="C111"/>
  <c r="C115"/>
  <c r="FV23"/>
  <c r="K125"/>
  <c r="L125"/>
  <c r="E111"/>
  <c r="E142"/>
  <c r="N142"/>
  <c r="O142"/>
  <c r="N126"/>
  <c r="O126"/>
  <c r="N107"/>
  <c r="O107"/>
  <c r="K107"/>
  <c r="L107"/>
  <c r="N108"/>
  <c r="O108"/>
  <c r="K108"/>
  <c r="L108"/>
  <c r="H142"/>
  <c r="I142"/>
  <c r="CB9"/>
  <c r="FF9"/>
  <c r="D148"/>
  <c r="N105"/>
  <c r="O105"/>
  <c r="K105"/>
  <c r="L105"/>
  <c r="D115"/>
  <c r="CN9" i="6"/>
  <c r="K142"/>
  <c r="L142"/>
  <c r="K147"/>
  <c r="L147"/>
  <c r="D148"/>
  <c r="H148"/>
  <c r="I148"/>
  <c r="C6" i="7"/>
  <c r="D149" i="6"/>
  <c r="C7" i="7"/>
  <c r="D7"/>
  <c r="FV13" i="6"/>
  <c r="FV9"/>
  <c r="E148"/>
  <c r="CK14"/>
  <c r="CH9"/>
  <c r="CK9"/>
  <c r="K115"/>
  <c r="L115"/>
  <c r="N115"/>
  <c r="O115"/>
  <c r="N111"/>
  <c r="O111"/>
  <c r="K111"/>
  <c r="L111"/>
  <c r="I258"/>
  <c r="C150"/>
  <c r="H115"/>
  <c r="I115"/>
  <c r="N257"/>
  <c r="K260" i="5"/>
  <c r="C150"/>
  <c r="L258"/>
  <c r="N258"/>
  <c r="CK17"/>
  <c r="FV17"/>
  <c r="FV9"/>
  <c r="I257"/>
  <c r="I260"/>
  <c r="CH9"/>
  <c r="CK9"/>
  <c r="FU17"/>
  <c r="FU9"/>
  <c r="E147"/>
  <c r="K147"/>
  <c r="L147"/>
  <c r="CH30"/>
  <c r="CK30"/>
  <c r="H148"/>
  <c r="I148"/>
  <c r="H115"/>
  <c r="I115"/>
  <c r="H111"/>
  <c r="I111"/>
  <c r="K142"/>
  <c r="L142"/>
  <c r="D150"/>
  <c r="H147"/>
  <c r="I147"/>
  <c r="N111"/>
  <c r="O111"/>
  <c r="E115"/>
  <c r="K111"/>
  <c r="L111"/>
  <c r="D150" i="6"/>
  <c r="H150"/>
  <c r="I150"/>
  <c r="C8" i="7"/>
  <c r="D6"/>
  <c r="D8"/>
  <c r="L258" i="6"/>
  <c r="I260"/>
  <c r="N148"/>
  <c r="O148"/>
  <c r="K148"/>
  <c r="L148"/>
  <c r="E150"/>
  <c r="H150" i="5"/>
  <c r="I150"/>
  <c r="L257"/>
  <c r="L260"/>
  <c r="N147"/>
  <c r="O147"/>
  <c r="E148"/>
  <c r="N148"/>
  <c r="O148"/>
  <c r="K115"/>
  <c r="L115"/>
  <c r="N115"/>
  <c r="O115"/>
  <c r="K150" i="6"/>
  <c r="L150"/>
  <c r="N150"/>
  <c r="O150"/>
  <c r="N258"/>
  <c r="N260"/>
  <c r="L260"/>
  <c r="N257" i="5"/>
  <c r="N260"/>
  <c r="K148"/>
  <c r="L148"/>
  <c r="E150"/>
  <c r="N150"/>
  <c r="O150"/>
  <c r="K150"/>
  <c r="L150"/>
</calcChain>
</file>

<file path=xl/sharedStrings.xml><?xml version="1.0" encoding="utf-8"?>
<sst xmlns="http://schemas.openxmlformats.org/spreadsheetml/2006/main" count="1456" uniqueCount="253">
  <si>
    <t xml:space="preserve"> </t>
  </si>
  <si>
    <t xml:space="preserve"> MASTER    S E T U P</t>
  </si>
  <si>
    <t xml:space="preserve"> E M P L O Y E E    D A T A B A S E</t>
  </si>
  <si>
    <t>MAKE</t>
  </si>
  <si>
    <t>M A K E    N O    E N T R I E S     I N    T H I S    A R E A</t>
  </si>
  <si>
    <t>Once a year, check (change) these entries</t>
  </si>
  <si>
    <t>NO</t>
  </si>
  <si>
    <t>RESERVED FOR COMPUTER CALCULATIONS</t>
  </si>
  <si>
    <t>ENTRIES</t>
  </si>
  <si>
    <t>TOTAL</t>
  </si>
  <si>
    <t>Sal</t>
  </si>
  <si>
    <t>Ben</t>
  </si>
  <si>
    <t>Cost</t>
  </si>
  <si>
    <t>Cat.</t>
  </si>
  <si>
    <t>G/L</t>
  </si>
  <si>
    <t>Grade</t>
  </si>
  <si>
    <t>Last</t>
  </si>
  <si>
    <t>First</t>
  </si>
  <si>
    <t>FTE</t>
  </si>
  <si>
    <t>START</t>
  </si>
  <si>
    <t>YEARS</t>
  </si>
  <si>
    <t>PAY</t>
  </si>
  <si>
    <t>VAC</t>
  </si>
  <si>
    <t>PAID</t>
  </si>
  <si>
    <t>LIFE</t>
  </si>
  <si>
    <t>MEDI-</t>
  </si>
  <si>
    <t>FICA</t>
  </si>
  <si>
    <t>HEALTH</t>
  </si>
  <si>
    <t>DNTL</t>
  </si>
  <si>
    <t>TO</t>
  </si>
  <si>
    <t>BASE</t>
  </si>
  <si>
    <t>YEAR #1</t>
  </si>
  <si>
    <t>YEAR #2</t>
  </si>
  <si>
    <t>COMBINED</t>
  </si>
  <si>
    <t>Salary</t>
  </si>
  <si>
    <t>Benefit</t>
  </si>
  <si>
    <t>School Year</t>
  </si>
  <si>
    <t>Ctr</t>
  </si>
  <si>
    <t>#</t>
  </si>
  <si>
    <t>Level</t>
  </si>
  <si>
    <t>Name</t>
  </si>
  <si>
    <t>for</t>
  </si>
  <si>
    <t>DATE</t>
  </si>
  <si>
    <t>SERVICE</t>
  </si>
  <si>
    <t>PER</t>
  </si>
  <si>
    <t>WORKED</t>
  </si>
  <si>
    <t>INS</t>
  </si>
  <si>
    <t>CARE</t>
  </si>
  <si>
    <t>0-none</t>
  </si>
  <si>
    <t>PLAN</t>
  </si>
  <si>
    <t>INS.</t>
  </si>
  <si>
    <t>THE</t>
  </si>
  <si>
    <t>Annual</t>
  </si>
  <si>
    <t>Health</t>
  </si>
  <si>
    <t>Dental</t>
  </si>
  <si>
    <t>Life</t>
  </si>
  <si>
    <t>Wrk Cmp</t>
  </si>
  <si>
    <t>Medicare</t>
  </si>
  <si>
    <t>Tot Bnft</t>
  </si>
  <si>
    <t>G/L #</t>
  </si>
  <si>
    <t>Benefits</t>
  </si>
  <si>
    <t>AS OF</t>
  </si>
  <si>
    <t>CODE</t>
  </si>
  <si>
    <t>y/no</t>
  </si>
  <si>
    <t>RIGHT</t>
  </si>
  <si>
    <t>PAY RATE</t>
  </si>
  <si>
    <t>Base Pay</t>
  </si>
  <si>
    <t>Are these hourly employees?</t>
  </si>
  <si>
    <t xml:space="preserve"> 1/0</t>
  </si>
  <si>
    <t>OF</t>
  </si>
  <si>
    <t>Increase</t>
  </si>
  <si>
    <t>Increases</t>
  </si>
  <si>
    <t>/cost ctr</t>
  </si>
  <si>
    <t>Enter "0" for "No", and enter "1" if "yes".</t>
  </si>
  <si>
    <t>THIS</t>
  </si>
  <si>
    <t>COLUMN</t>
  </si>
  <si>
    <t>Statistics "As Of" Date</t>
  </si>
  <si>
    <t>T</t>
  </si>
  <si>
    <t>CALCULATIONS</t>
  </si>
  <si>
    <t>FOR</t>
  </si>
  <si>
    <t>Harriman</t>
  </si>
  <si>
    <t>Antoinette</t>
  </si>
  <si>
    <t>SALARY NEGOTIATIONS - ASSUMPTIONS</t>
  </si>
  <si>
    <t>Only make entries to cells with full borders!</t>
  </si>
  <si>
    <t>SALARIES &amp; WAGES</t>
  </si>
  <si>
    <t>Pay Increase</t>
  </si>
  <si>
    <t>Percent per year or hour</t>
  </si>
  <si>
    <t>ONLY !</t>
  </si>
  <si>
    <t>Dollars</t>
  </si>
  <si>
    <t>NOTE:  Both of the above cells will be used in salary calculations.</t>
  </si>
  <si>
    <t>IS</t>
  </si>
  <si>
    <t xml:space="preserve">   Use one cell or the other; but not both.</t>
  </si>
  <si>
    <t>BENEFIT NEGOTIATIONS &amp; ASSUMPTIONS</t>
  </si>
  <si>
    <t>WORKER'S COMP</t>
  </si>
  <si>
    <t>Projected Cost Increases</t>
  </si>
  <si>
    <t>Rate - percent of annual earnings</t>
  </si>
  <si>
    <t>LIFE INSURANCE</t>
  </si>
  <si>
    <t>Rate per $1,000 death benefit</t>
  </si>
  <si>
    <t xml:space="preserve">  Maximum Benefit Amount*</t>
  </si>
  <si>
    <t>*subject to annual salary rounded up to next $1,000.  Use $99,999 for no max.</t>
  </si>
  <si>
    <t>AREA</t>
  </si>
  <si>
    <t>COMPUTER</t>
  </si>
  <si>
    <t>Total rate - per year</t>
  </si>
  <si>
    <t>Maximum Employer contribution</t>
  </si>
  <si>
    <t>HEALTH INSURANCE - Plan #3 - Adult w/ Child</t>
  </si>
  <si>
    <t>HEALTH INSURANCE - Plan #4 - Family</t>
  </si>
  <si>
    <t>DENTAL INSURANCE</t>
  </si>
  <si>
    <t>MEDICARE</t>
  </si>
  <si>
    <t>Percent of salary paid by employer</t>
  </si>
  <si>
    <t>S A L A R Y   &amp;   B E N E F I T    P R O J E C T I O N S</t>
  </si>
  <si>
    <t>Based on assumptions and employee database information</t>
  </si>
  <si>
    <t>Dollar</t>
  </si>
  <si>
    <t>Percentage</t>
  </si>
  <si>
    <t>BENEFITS</t>
  </si>
  <si>
    <t>Health Insurance</t>
  </si>
  <si>
    <t>Dental Insurance</t>
  </si>
  <si>
    <t>Life Insurance</t>
  </si>
  <si>
    <t>Workers Comp</t>
  </si>
  <si>
    <t>TOTAL BENEFITS</t>
  </si>
  <si>
    <t>SALARIES</t>
  </si>
  <si>
    <t>$ Increase</t>
  </si>
  <si>
    <t>% Increase</t>
  </si>
  <si>
    <t>COMBINED $ Increase</t>
  </si>
  <si>
    <t>COMBINED % Increase</t>
  </si>
  <si>
    <t>SALARY ACCOUNTS</t>
  </si>
  <si>
    <t>TOTAL SALARIES</t>
  </si>
  <si>
    <t>BENEFIT ACCOUNTS</t>
  </si>
  <si>
    <t>TOTAL BENEFIT EXPENSES</t>
  </si>
  <si>
    <t>P A Y    C O D E S</t>
  </si>
  <si>
    <t>Based on current historical data</t>
  </si>
  <si>
    <t>and assumptions above regarding raises</t>
  </si>
  <si>
    <t xml:space="preserve">School Year     </t>
  </si>
  <si>
    <t>Code</t>
  </si>
  <si>
    <t>DO NOT TOUCH ANYTHING IN THIS SECTION</t>
  </si>
  <si>
    <t>RESERVED FOR COMPUTER USE ONLY</t>
  </si>
  <si>
    <t>Annual Health Insurance Costs</t>
  </si>
  <si>
    <t>recap for vlookup</t>
  </si>
  <si>
    <t>Hrs</t>
  </si>
  <si>
    <t>WK</t>
  </si>
  <si>
    <t>Per Yr</t>
  </si>
  <si>
    <t>Wks</t>
  </si>
  <si>
    <t>HEALTH INSURANCE - 2 PERSON</t>
  </si>
  <si>
    <t>HEALTH INSURANCE - Single Plan</t>
  </si>
  <si>
    <t>Brydon</t>
  </si>
  <si>
    <t>Taylor</t>
  </si>
  <si>
    <t>Robin</t>
  </si>
  <si>
    <t>Thompson</t>
  </si>
  <si>
    <t>Sharon</t>
  </si>
  <si>
    <t>Total</t>
  </si>
  <si>
    <t>Sal &amp; Ben</t>
  </si>
  <si>
    <t>cost/hr</t>
  </si>
  <si>
    <t>inc. benefits</t>
  </si>
  <si>
    <t>Food Service Worker</t>
  </si>
  <si>
    <t>Food Service Director</t>
  </si>
  <si>
    <t>Myong S.</t>
  </si>
  <si>
    <t>Unemployment</t>
  </si>
  <si>
    <t>Food Service Manager</t>
  </si>
  <si>
    <t>No One</t>
  </si>
  <si>
    <t>Food Serv Wrk</t>
  </si>
  <si>
    <t>Lavallee</t>
  </si>
  <si>
    <t>Jean Marie</t>
  </si>
  <si>
    <t>Regina</t>
  </si>
  <si>
    <t>Peter</t>
  </si>
  <si>
    <t>Esposito</t>
  </si>
  <si>
    <t>Peter Esposito</t>
  </si>
  <si>
    <t>Mangravito</t>
  </si>
  <si>
    <t>Karen</t>
  </si>
  <si>
    <t>2 yrs</t>
  </si>
  <si>
    <t>Add'l</t>
  </si>
  <si>
    <t>years</t>
  </si>
  <si>
    <t>credit</t>
  </si>
  <si>
    <t>Kazenski-Wilson</t>
  </si>
  <si>
    <t>Gerrish</t>
  </si>
  <si>
    <t>Pam</t>
  </si>
  <si>
    <t>7 yrs</t>
  </si>
  <si>
    <t>Susan</t>
  </si>
  <si>
    <t>Wear</t>
  </si>
  <si>
    <t>RET BEN</t>
  </si>
  <si>
    <t>Tot Other</t>
  </si>
  <si>
    <t>RET - MET LIFE</t>
  </si>
  <si>
    <t>2=MET</t>
  </si>
  <si>
    <t>BALANCE OF FRINGE BENEFITS ARE DIVIDED BY 12 AND DEDUCTED FROM APPROPRIATE EXPENSE ACCOUNTS MONTHLY</t>
  </si>
  <si>
    <t>Total Salary for Medicare</t>
  </si>
  <si>
    <t>Less FICA</t>
  </si>
  <si>
    <t>Less MED</t>
  </si>
  <si>
    <t>Total for Monthly Fringe</t>
  </si>
  <si>
    <t>total</t>
  </si>
  <si>
    <t>RET</t>
  </si>
  <si>
    <t>Withers</t>
  </si>
  <si>
    <t>Kelly</t>
  </si>
  <si>
    <t>Griffin</t>
  </si>
  <si>
    <t>Darlene</t>
  </si>
  <si>
    <t>Raber</t>
  </si>
  <si>
    <t>Jennifer</t>
  </si>
  <si>
    <t>15-16</t>
  </si>
  <si>
    <t>16-17</t>
  </si>
  <si>
    <t>17-18</t>
  </si>
  <si>
    <t>6 mos</t>
  </si>
  <si>
    <t>Baker additional</t>
  </si>
  <si>
    <t>20+</t>
  </si>
  <si>
    <t>ICMA</t>
  </si>
  <si>
    <t>Director</t>
  </si>
  <si>
    <t>NEW (Marles)</t>
  </si>
  <si>
    <t>Collins</t>
  </si>
  <si>
    <t>Leanne</t>
  </si>
  <si>
    <t>1=ICMA</t>
  </si>
  <si>
    <t>Cost per month</t>
  </si>
  <si>
    <t>HEALTH INSURANCE - CASH-IN-LIEU #5</t>
  </si>
  <si>
    <t>Employer contribution #1</t>
  </si>
  <si>
    <t>Employer contribution #2</t>
  </si>
  <si>
    <t>0 to 5</t>
  </si>
  <si>
    <t>1=250</t>
  </si>
  <si>
    <t>2=S</t>
  </si>
  <si>
    <t>LTD</t>
  </si>
  <si>
    <t xml:space="preserve"> /cost ctr</t>
  </si>
  <si>
    <t>Cash-in-lieu</t>
  </si>
  <si>
    <t>9100-1441</t>
  </si>
  <si>
    <t>9100-1440</t>
  </si>
  <si>
    <t>9100-1430</t>
  </si>
  <si>
    <t>9100-1420</t>
  </si>
  <si>
    <t>9100-1416</t>
  </si>
  <si>
    <t>9100-1415</t>
  </si>
  <si>
    <t>Diff - Inc (Dec)</t>
  </si>
  <si>
    <t>FY17</t>
  </si>
  <si>
    <t>FY16</t>
  </si>
  <si>
    <t>Acct#</t>
  </si>
  <si>
    <t>Projected Cost Increases-CBA only offers Single Inc</t>
  </si>
  <si>
    <t>Projected Cost Increases-CBA only offers Adult w/ Child</t>
  </si>
  <si>
    <t>Cost Ctr</t>
  </si>
  <si>
    <t>G/L#</t>
  </si>
  <si>
    <t>Last Name</t>
  </si>
  <si>
    <t>First Name</t>
  </si>
  <si>
    <t>FTE for Benefits</t>
  </si>
  <si>
    <t>START Date</t>
  </si>
  <si>
    <t>YEARS OF SVC AS OF</t>
  </si>
  <si>
    <t>Add'l Years Credit</t>
  </si>
  <si>
    <t xml:space="preserve">PAY CODE </t>
  </si>
  <si>
    <t>Wks Worked / YR</t>
  </si>
  <si>
    <t>Hrs / Wk</t>
  </si>
  <si>
    <t>VAC Wks / Yr</t>
  </si>
  <si>
    <t>PAID Wks / Yr</t>
  </si>
  <si>
    <t>MED</t>
  </si>
  <si>
    <t>Director Only</t>
  </si>
  <si>
    <t>TOTAL SALARY &amp; BENEFITS</t>
  </si>
  <si>
    <t>TOTAL BENEFIT COST</t>
  </si>
  <si>
    <t>BASE PAY RATE / HR</t>
  </si>
  <si>
    <r>
      <t xml:space="preserve">RET: </t>
    </r>
    <r>
      <rPr>
        <i/>
        <sz val="10"/>
        <rFont val="Times New Roman"/>
        <family val="1"/>
      </rPr>
      <t>0-none</t>
    </r>
  </si>
  <si>
    <t>Total Other Benefits</t>
  </si>
  <si>
    <t>Annual Base Pay</t>
  </si>
  <si>
    <t>Salary G/L #</t>
  </si>
  <si>
    <t>Benefit G/L #</t>
  </si>
  <si>
    <t>McLaughlin</t>
  </si>
  <si>
    <t>Wanda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</si>
</sst>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&quot;/Yr&quot;;\(&quot;$&quot;#,##0\)"/>
    <numFmt numFmtId="165" formatCode="0.0&quot; yrs&quot;"/>
    <numFmt numFmtId="166" formatCode="0000\-0000"/>
    <numFmt numFmtId="167" formatCode="0.0%"/>
    <numFmt numFmtId="168" formatCode="&quot;$&quot;#,##0.00"/>
    <numFmt numFmtId="169" formatCode="_(&quot;$&quot;* #,##0_);_(&quot;$&quot;* \(#,##0\);_(&quot;$&quot;* &quot;-&quot;??_);_(@_)"/>
  </numFmts>
  <fonts count="22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name val="Geneva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i/>
      <sz val="8"/>
      <name val="Times New Roman"/>
      <family val="1"/>
    </font>
    <font>
      <sz val="10"/>
      <color rgb="FFFF0000"/>
      <name val="Times New Roman"/>
      <family val="1"/>
    </font>
    <font>
      <b/>
      <sz val="8"/>
      <name val="Helv"/>
    </font>
    <font>
      <b/>
      <sz val="9"/>
      <name val="Times New Roman"/>
      <family val="1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darkTrellis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0" fontId="2" fillId="0" borderId="0" applyFont="0" applyFill="0" applyBorder="0" applyAlignment="0" applyProtection="0"/>
    <xf numFmtId="164" fontId="3" fillId="0" borderId="1" applyProtection="0">
      <alignment horizontal="center"/>
    </xf>
    <xf numFmtId="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72">
    <xf numFmtId="0" fontId="0" fillId="0" borderId="0" xfId="0"/>
    <xf numFmtId="0" fontId="4" fillId="0" borderId="0" xfId="0" applyFo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165" fontId="5" fillId="2" borderId="0" xfId="0" applyNumberFormat="1" applyFont="1" applyFill="1" applyBorder="1" applyAlignment="1"/>
    <xf numFmtId="1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/>
    <xf numFmtId="0" fontId="5" fillId="0" borderId="0" xfId="0" applyFont="1" applyAlignment="1">
      <alignment horizontal="center"/>
    </xf>
    <xf numFmtId="7" fontId="5" fillId="2" borderId="0" xfId="0" applyNumberFormat="1" applyFont="1" applyFill="1" applyBorder="1" applyAlignment="1"/>
    <xf numFmtId="5" fontId="5" fillId="2" borderId="0" xfId="0" applyNumberFormat="1" applyFont="1" applyFill="1" applyBorder="1" applyAlignment="1"/>
    <xf numFmtId="6" fontId="5" fillId="2" borderId="0" xfId="3" applyFont="1" applyFill="1" applyBorder="1" applyAlignment="1">
      <alignment horizontal="right"/>
    </xf>
    <xf numFmtId="6" fontId="5" fillId="2" borderId="0" xfId="3" applyFont="1" applyFill="1" applyBorder="1" applyAlignment="1">
      <alignment horizontal="center"/>
    </xf>
    <xf numFmtId="6" fontId="5" fillId="0" borderId="0" xfId="3" applyFont="1"/>
    <xf numFmtId="16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 applyAlignment="1"/>
    <xf numFmtId="165" fontId="5" fillId="0" borderId="0" xfId="0" applyNumberFormat="1" applyFont="1" applyAlignment="1"/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/>
    <xf numFmtId="5" fontId="5" fillId="0" borderId="0" xfId="0" applyNumberFormat="1" applyFont="1" applyAlignment="1"/>
    <xf numFmtId="0" fontId="6" fillId="0" borderId="0" xfId="0" applyFont="1" applyAlignment="1">
      <alignment horizontal="center"/>
    </xf>
    <xf numFmtId="7" fontId="5" fillId="0" borderId="0" xfId="0" applyNumberFormat="1" applyFont="1" applyAlignment="1"/>
    <xf numFmtId="7" fontId="5" fillId="0" borderId="0" xfId="3" applyNumberFormat="1" applyFont="1" applyAlignment="1">
      <alignment horizontal="left"/>
    </xf>
    <xf numFmtId="6" fontId="5" fillId="0" borderId="0" xfId="3" applyFont="1" applyBorder="1" applyAlignment="1">
      <alignment horizontal="right"/>
    </xf>
    <xf numFmtId="6" fontId="5" fillId="0" borderId="0" xfId="3" applyFont="1" applyAlignment="1">
      <alignment horizontal="left"/>
    </xf>
    <xf numFmtId="6" fontId="5" fillId="0" borderId="0" xfId="3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/>
    <xf numFmtId="165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right"/>
    </xf>
    <xf numFmtId="5" fontId="5" fillId="0" borderId="0" xfId="0" applyNumberFormat="1" applyFont="1" applyAlignment="1">
      <alignment horizontal="right"/>
    </xf>
    <xf numFmtId="7" fontId="5" fillId="0" borderId="0" xfId="3" applyNumberFormat="1" applyFont="1" applyBorder="1" applyAlignment="1">
      <alignment horizontal="left"/>
    </xf>
    <xf numFmtId="6" fontId="5" fillId="0" borderId="0" xfId="3" applyFont="1" applyBorder="1" applyAlignment="1">
      <alignment horizontal="left"/>
    </xf>
    <xf numFmtId="5" fontId="7" fillId="0" borderId="0" xfId="0" applyNumberFormat="1" applyFont="1" applyAlignment="1">
      <alignment horizontal="center"/>
    </xf>
    <xf numFmtId="0" fontId="4" fillId="2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6" fontId="7" fillId="0" borderId="0" xfId="3" applyFont="1" applyBorder="1" applyAlignment="1">
      <alignment horizontal="center"/>
    </xf>
    <xf numFmtId="6" fontId="4" fillId="0" borderId="0" xfId="3" applyFont="1" applyBorder="1" applyAlignment="1">
      <alignment horizontal="center"/>
    </xf>
    <xf numFmtId="6" fontId="4" fillId="0" borderId="0" xfId="3" applyFont="1" applyAlignment="1">
      <alignment horizontal="center"/>
    </xf>
    <xf numFmtId="166" fontId="4" fillId="0" borderId="0" xfId="0" applyNumberFormat="1" applyFont="1"/>
    <xf numFmtId="17" fontId="6" fillId="0" borderId="0" xfId="0" applyNumberFormat="1" applyFont="1" applyAlignment="1">
      <alignment horizontal="center"/>
    </xf>
    <xf numFmtId="6" fontId="4" fillId="0" borderId="0" xfId="3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7" fontId="4" fillId="0" borderId="0" xfId="2" applyNumberFormat="1" applyFont="1" applyBorder="1" applyAlignment="1">
      <alignment horizontal="center"/>
    </xf>
    <xf numFmtId="5" fontId="4" fillId="0" borderId="0" xfId="2" applyNumberFormat="1" applyFont="1" applyBorder="1" applyAlignment="1">
      <alignment horizontal="center"/>
    </xf>
    <xf numFmtId="3" fontId="4" fillId="0" borderId="0" xfId="0" applyNumberFormat="1" applyFont="1"/>
    <xf numFmtId="0" fontId="4" fillId="0" borderId="1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right"/>
    </xf>
    <xf numFmtId="5" fontId="4" fillId="0" borderId="0" xfId="0" applyNumberFormat="1" applyFont="1" applyAlignment="1">
      <alignment horizontal="right"/>
    </xf>
    <xf numFmtId="14" fontId="4" fillId="0" borderId="1" xfId="0" applyNumberFormat="1" applyFont="1" applyBorder="1" applyAlignment="1">
      <alignment horizontal="center"/>
    </xf>
    <xf numFmtId="1" fontId="4" fillId="0" borderId="0" xfId="2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6" fontId="4" fillId="0" borderId="0" xfId="3" applyFont="1" applyBorder="1" applyAlignment="1">
      <alignment horizontal="right"/>
    </xf>
    <xf numFmtId="6" fontId="4" fillId="0" borderId="0" xfId="3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applyFont="1" applyBorder="1"/>
    <xf numFmtId="14" fontId="4" fillId="0" borderId="0" xfId="0" quotePrefix="1" applyNumberFormat="1" applyFont="1" applyAlignment="1">
      <alignment horizontal="right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Fill="1" applyBorder="1"/>
    <xf numFmtId="10" fontId="4" fillId="0" borderId="0" xfId="0" applyNumberFormat="1" applyFont="1" applyFill="1" applyBorder="1"/>
    <xf numFmtId="10" fontId="4" fillId="0" borderId="1" xfId="0" applyNumberFormat="1" applyFont="1" applyFill="1" applyBorder="1" applyAlignment="1">
      <alignment horizontal="center"/>
    </xf>
    <xf numFmtId="14" fontId="4" fillId="0" borderId="0" xfId="0" applyNumberFormat="1" applyFont="1"/>
    <xf numFmtId="0" fontId="4" fillId="0" borderId="0" xfId="0" applyFont="1" applyAlignment="1"/>
    <xf numFmtId="8" fontId="4" fillId="0" borderId="1" xfId="0" applyNumberFormat="1" applyFont="1" applyFill="1" applyBorder="1" applyAlignment="1">
      <alignment horizontal="center"/>
    </xf>
    <xf numFmtId="10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7" fontId="4" fillId="0" borderId="0" xfId="2" applyNumberFormat="1" applyFont="1" applyBorder="1">
      <alignment horizontal="center"/>
    </xf>
    <xf numFmtId="0" fontId="4" fillId="0" borderId="0" xfId="0" applyFont="1" applyFill="1"/>
    <xf numFmtId="0" fontId="7" fillId="0" borderId="0" xfId="0" applyFont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/>
    <xf numFmtId="1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4" fillId="0" borderId="0" xfId="2" applyNumberFormat="1" applyFont="1" applyBorder="1">
      <alignment horizontal="center"/>
    </xf>
    <xf numFmtId="10" fontId="7" fillId="0" borderId="0" xfId="0" applyNumberFormat="1" applyFont="1" applyFill="1" applyBorder="1"/>
    <xf numFmtId="10" fontId="7" fillId="0" borderId="0" xfId="0" applyNumberFormat="1" applyFont="1" applyBorder="1"/>
    <xf numFmtId="7" fontId="4" fillId="0" borderId="1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5" fontId="4" fillId="0" borderId="1" xfId="0" applyNumberFormat="1" applyFont="1" applyFill="1" applyBorder="1" applyAlignment="1">
      <alignment horizontal="center"/>
    </xf>
    <xf numFmtId="5" fontId="4" fillId="0" borderId="0" xfId="0" applyNumberFormat="1" applyFont="1" applyFill="1" applyAlignment="1">
      <alignment horizontal="center"/>
    </xf>
    <xf numFmtId="7" fontId="7" fillId="0" borderId="0" xfId="0" applyNumberFormat="1" applyFont="1" applyFill="1" applyBorder="1"/>
    <xf numFmtId="5" fontId="7" fillId="0" borderId="0" xfId="0" applyNumberFormat="1" applyFont="1" applyFill="1" applyBorder="1"/>
    <xf numFmtId="7" fontId="5" fillId="2" borderId="0" xfId="0" applyNumberFormat="1" applyFont="1" applyFill="1" applyBorder="1" applyAlignment="1">
      <alignment horizontal="center"/>
    </xf>
    <xf numFmtId="5" fontId="5" fillId="2" borderId="0" xfId="0" applyNumberFormat="1" applyFont="1" applyFill="1" applyBorder="1" applyAlignment="1">
      <alignment horizontal="center"/>
    </xf>
    <xf numFmtId="5" fontId="7" fillId="0" borderId="0" xfId="0" applyNumberFormat="1" applyFont="1" applyBorder="1"/>
    <xf numFmtId="5" fontId="4" fillId="0" borderId="0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9" fontId="7" fillId="0" borderId="0" xfId="0" applyNumberFormat="1" applyFont="1" applyFill="1" applyBorder="1"/>
    <xf numFmtId="9" fontId="7" fillId="0" borderId="0" xfId="0" applyNumberFormat="1" applyFont="1" applyBorder="1"/>
    <xf numFmtId="7" fontId="6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center"/>
    </xf>
    <xf numFmtId="7" fontId="4" fillId="0" borderId="0" xfId="0" applyNumberFormat="1" applyFont="1"/>
    <xf numFmtId="5" fontId="4" fillId="0" borderId="0" xfId="0" applyNumberFormat="1" applyFont="1"/>
    <xf numFmtId="5" fontId="7" fillId="0" borderId="1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6" fontId="4" fillId="0" borderId="2" xfId="3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7" fillId="0" borderId="0" xfId="3" applyFont="1" applyBorder="1" applyAlignment="1">
      <alignment horizontal="right"/>
    </xf>
    <xf numFmtId="6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6" fontId="7" fillId="0" borderId="2" xfId="3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6" fontId="4" fillId="0" borderId="0" xfId="3" applyFont="1" applyBorder="1" applyAlignment="1"/>
    <xf numFmtId="6" fontId="4" fillId="0" borderId="0" xfId="0" applyNumberFormat="1" applyFont="1" applyFill="1" applyBorder="1" applyAlignment="1">
      <alignment horizontal="right"/>
    </xf>
    <xf numFmtId="6" fontId="4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left"/>
    </xf>
    <xf numFmtId="6" fontId="7" fillId="0" borderId="0" xfId="0" applyNumberFormat="1" applyFont="1" applyFill="1" applyBorder="1" applyAlignment="1">
      <alignment horizontal="right"/>
    </xf>
    <xf numFmtId="5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Alignment="1"/>
    <xf numFmtId="14" fontId="4" fillId="0" borderId="0" xfId="0" quotePrefix="1" applyNumberFormat="1" applyFont="1" applyAlignment="1"/>
    <xf numFmtId="10" fontId="7" fillId="2" borderId="0" xfId="0" applyNumberFormat="1" applyFont="1" applyFill="1" applyBorder="1" applyAlignment="1">
      <alignment horizontal="center"/>
    </xf>
    <xf numFmtId="10" fontId="4" fillId="2" borderId="0" xfId="0" applyNumberFormat="1" applyFont="1" applyFill="1" applyBorder="1"/>
    <xf numFmtId="10" fontId="7" fillId="2" borderId="0" xfId="0" applyNumberFormat="1" applyFont="1" applyFill="1" applyBorder="1"/>
    <xf numFmtId="7" fontId="7" fillId="2" borderId="0" xfId="0" applyNumberFormat="1" applyFont="1" applyFill="1" applyBorder="1"/>
    <xf numFmtId="5" fontId="7" fillId="2" borderId="0" xfId="0" applyNumberFormat="1" applyFont="1" applyFill="1" applyBorder="1"/>
    <xf numFmtId="9" fontId="7" fillId="2" borderId="0" xfId="0" applyNumberFormat="1" applyFont="1" applyFill="1" applyBorder="1"/>
    <xf numFmtId="40" fontId="4" fillId="0" borderId="0" xfId="1" applyFont="1" applyBorder="1" applyAlignment="1">
      <alignment horizontal="right"/>
    </xf>
    <xf numFmtId="7" fontId="5" fillId="0" borderId="0" xfId="0" applyNumberFormat="1" applyFont="1" applyAlignment="1">
      <alignment horizontal="left"/>
    </xf>
    <xf numFmtId="17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38" fontId="7" fillId="0" borderId="0" xfId="1" applyNumberFormat="1" applyFont="1" applyBorder="1" applyAlignment="1">
      <alignment horizontal="center"/>
    </xf>
    <xf numFmtId="164" fontId="8" fillId="0" borderId="0" xfId="2" applyFont="1" applyFill="1" applyBorder="1" applyAlignment="1" applyProtection="1">
      <alignment horizontal="center"/>
    </xf>
    <xf numFmtId="9" fontId="4" fillId="0" borderId="2" xfId="3" applyNumberFormat="1" applyFont="1" applyBorder="1" applyAlignment="1">
      <alignment horizontal="center"/>
    </xf>
    <xf numFmtId="2" fontId="4" fillId="0" borderId="0" xfId="0" applyNumberFormat="1" applyFont="1"/>
    <xf numFmtId="2" fontId="5" fillId="2" borderId="0" xfId="0" applyNumberFormat="1" applyFont="1" applyFill="1" applyBorder="1" applyAlignment="1"/>
    <xf numFmtId="2" fontId="5" fillId="0" borderId="0" xfId="0" applyNumberFormat="1" applyFont="1" applyAlignment="1"/>
    <xf numFmtId="2" fontId="5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2" applyNumberFormat="1" applyFont="1" applyBorder="1" applyAlignment="1">
      <alignment horizontal="right"/>
    </xf>
    <xf numFmtId="2" fontId="4" fillId="0" borderId="0" xfId="2" applyNumberFormat="1" applyFont="1" applyBorder="1">
      <alignment horizontal="center"/>
    </xf>
    <xf numFmtId="2" fontId="4" fillId="2" borderId="0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4" fontId="3" fillId="0" borderId="1" xfId="2" applyProtection="1">
      <alignment horizontal="center"/>
    </xf>
    <xf numFmtId="1" fontId="9" fillId="0" borderId="0" xfId="0" applyNumberFormat="1" applyFont="1" applyAlignment="1">
      <alignment horizontal="center"/>
    </xf>
    <xf numFmtId="6" fontId="7" fillId="0" borderId="0" xfId="3" applyFont="1" applyAlignment="1">
      <alignment horizontal="center"/>
    </xf>
    <xf numFmtId="6" fontId="7" fillId="0" borderId="0" xfId="3" applyFont="1"/>
    <xf numFmtId="8" fontId="7" fillId="0" borderId="0" xfId="3" applyNumberFormat="1" applyFont="1"/>
    <xf numFmtId="6" fontId="4" fillId="0" borderId="0" xfId="3" applyFont="1" applyAlignment="1">
      <alignment horizontal="left"/>
    </xf>
    <xf numFmtId="0" fontId="7" fillId="0" borderId="0" xfId="3" applyNumberFormat="1" applyFont="1" applyAlignment="1">
      <alignment horizontal="center"/>
    </xf>
    <xf numFmtId="10" fontId="4" fillId="0" borderId="0" xfId="3" applyNumberFormat="1" applyFont="1" applyBorder="1" applyAlignment="1">
      <alignment horizontal="right"/>
    </xf>
    <xf numFmtId="0" fontId="8" fillId="0" borderId="0" xfId="0" applyFont="1" applyFill="1" applyBorder="1"/>
    <xf numFmtId="40" fontId="8" fillId="0" borderId="0" xfId="1" applyFont="1" applyBorder="1" applyAlignment="1">
      <alignment horizontal="right"/>
    </xf>
    <xf numFmtId="167" fontId="8" fillId="0" borderId="0" xfId="4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10" fontId="12" fillId="0" borderId="0" xfId="0" applyNumberFormat="1" applyFont="1" applyBorder="1"/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0" fontId="11" fillId="0" borderId="0" xfId="1" applyFont="1" applyBorder="1" applyAlignment="1">
      <alignment horizontal="right"/>
    </xf>
    <xf numFmtId="167" fontId="4" fillId="0" borderId="0" xfId="4" applyNumberFormat="1" applyFont="1" applyFill="1" applyBorder="1" applyAlignment="1">
      <alignment horizontal="center"/>
    </xf>
    <xf numFmtId="43" fontId="11" fillId="0" borderId="0" xfId="1" applyNumberFormat="1" applyFont="1" applyBorder="1" applyAlignment="1">
      <alignment horizontal="right"/>
    </xf>
    <xf numFmtId="0" fontId="8" fillId="0" borderId="0" xfId="0" applyFont="1" applyFill="1" applyBorder="1" applyAlignment="1"/>
    <xf numFmtId="0" fontId="13" fillId="0" borderId="0" xfId="0" applyFont="1" applyFill="1" applyBorder="1" applyAlignment="1"/>
    <xf numFmtId="49" fontId="7" fillId="0" borderId="0" xfId="0" applyNumberFormat="1" applyFont="1" applyBorder="1" applyAlignment="1">
      <alignment horizontal="center"/>
    </xf>
    <xf numFmtId="43" fontId="14" fillId="0" borderId="0" xfId="1" applyNumberFormat="1" applyFont="1" applyBorder="1" applyAlignment="1">
      <alignment horizontal="right"/>
    </xf>
    <xf numFmtId="49" fontId="4" fillId="0" borderId="0" xfId="3" applyNumberFormat="1" applyFont="1" applyBorder="1" applyAlignment="1">
      <alignment horizontal="center"/>
    </xf>
    <xf numFmtId="6" fontId="6" fillId="2" borderId="0" xfId="3" applyFont="1" applyFill="1" applyBorder="1" applyAlignment="1">
      <alignment horizontal="center"/>
    </xf>
    <xf numFmtId="6" fontId="6" fillId="0" borderId="0" xfId="3" applyFont="1"/>
    <xf numFmtId="0" fontId="6" fillId="2" borderId="0" xfId="0" applyFont="1" applyFill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Border="1" applyAlignment="1">
      <alignment horizontal="center"/>
    </xf>
    <xf numFmtId="38" fontId="4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0" fontId="13" fillId="0" borderId="0" xfId="1" applyFont="1" applyAlignment="1">
      <alignment horizontal="center"/>
    </xf>
    <xf numFmtId="40" fontId="13" fillId="0" borderId="0" xfId="1" applyFont="1" applyBorder="1" applyAlignment="1">
      <alignment horizontal="center"/>
    </xf>
    <xf numFmtId="10" fontId="7" fillId="0" borderId="2" xfId="3" applyNumberFormat="1" applyFont="1" applyBorder="1" applyAlignment="1">
      <alignment horizontal="right"/>
    </xf>
    <xf numFmtId="0" fontId="16" fillId="0" borderId="0" xfId="0" applyFont="1" applyAlignment="1"/>
    <xf numFmtId="0" fontId="3" fillId="0" borderId="0" xfId="0" applyFont="1"/>
    <xf numFmtId="0" fontId="8" fillId="0" borderId="0" xfId="0" applyFont="1" applyBorder="1" applyProtection="1"/>
    <xf numFmtId="0" fontId="18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 wrapText="1"/>
    </xf>
    <xf numFmtId="0" fontId="8" fillId="0" borderId="0" xfId="0" applyFont="1" applyBorder="1" applyAlignment="1" applyProtection="1">
      <alignment wrapText="1"/>
    </xf>
    <xf numFmtId="6" fontId="4" fillId="0" borderId="0" xfId="0" applyNumberFormat="1" applyFont="1"/>
    <xf numFmtId="6" fontId="4" fillId="0" borderId="0" xfId="0" applyNumberFormat="1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5" fontId="4" fillId="0" borderId="0" xfId="0" applyNumberFormat="1" applyFont="1" applyFill="1" applyAlignment="1">
      <alignment horizontal="right"/>
    </xf>
    <xf numFmtId="8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center"/>
    </xf>
    <xf numFmtId="6" fontId="8" fillId="0" borderId="0" xfId="0" applyNumberFormat="1" applyFont="1" applyBorder="1" applyAlignment="1" applyProtection="1">
      <alignment horizontal="right"/>
    </xf>
    <xf numFmtId="2" fontId="16" fillId="0" borderId="0" xfId="0" applyNumberFormat="1" applyFont="1"/>
    <xf numFmtId="1" fontId="16" fillId="0" borderId="0" xfId="0" applyNumberFormat="1" applyFont="1" applyAlignment="1">
      <alignment horizontal="center"/>
    </xf>
    <xf numFmtId="0" fontId="7" fillId="0" borderId="0" xfId="0" applyFont="1" applyBorder="1"/>
    <xf numFmtId="5" fontId="3" fillId="0" borderId="1" xfId="2" applyNumberFormat="1" applyProtection="1">
      <alignment horizontal="center"/>
    </xf>
    <xf numFmtId="0" fontId="7" fillId="0" borderId="0" xfId="0" applyFont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10" fontId="6" fillId="0" borderId="0" xfId="0" applyNumberFormat="1" applyFont="1" applyAlignment="1">
      <alignment horizontal="center" wrapText="1"/>
    </xf>
    <xf numFmtId="7" fontId="4" fillId="0" borderId="0" xfId="0" applyNumberFormat="1" applyFont="1" applyAlignment="1">
      <alignment horizontal="center" wrapText="1"/>
    </xf>
    <xf numFmtId="5" fontId="4" fillId="0" borderId="0" xfId="0" applyNumberFormat="1" applyFont="1" applyAlignment="1">
      <alignment horizontal="center" wrapText="1"/>
    </xf>
    <xf numFmtId="6" fontId="4" fillId="0" borderId="0" xfId="3" applyFont="1" applyBorder="1" applyAlignment="1">
      <alignment horizontal="center" wrapText="1"/>
    </xf>
    <xf numFmtId="6" fontId="7" fillId="0" borderId="0" xfId="3" applyFont="1" applyBorder="1" applyAlignment="1">
      <alignment horizontal="center" wrapText="1"/>
    </xf>
    <xf numFmtId="49" fontId="4" fillId="0" borderId="0" xfId="3" applyNumberFormat="1" applyFont="1" applyBorder="1" applyAlignment="1">
      <alignment horizontal="center" wrapText="1"/>
    </xf>
    <xf numFmtId="6" fontId="5" fillId="2" borderId="0" xfId="3" applyFont="1" applyFill="1" applyBorder="1" applyAlignment="1">
      <alignment horizontal="center" wrapText="1"/>
    </xf>
    <xf numFmtId="6" fontId="4" fillId="0" borderId="0" xfId="3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wrapText="1"/>
    </xf>
    <xf numFmtId="6" fontId="7" fillId="0" borderId="0" xfId="3" applyNumberFormat="1" applyFont="1" applyAlignment="1">
      <alignment horizontal="center"/>
    </xf>
    <xf numFmtId="0" fontId="19" fillId="0" borderId="0" xfId="5" applyFont="1" applyAlignment="1">
      <alignment horizontal="center"/>
    </xf>
    <xf numFmtId="169" fontId="19" fillId="0" borderId="0" xfId="6" applyNumberFormat="1" applyFont="1" applyAlignment="1">
      <alignment horizontal="center"/>
    </xf>
    <xf numFmtId="0" fontId="19" fillId="0" borderId="0" xfId="5" applyFont="1" applyAlignment="1">
      <alignment horizontal="center" wrapText="1"/>
    </xf>
    <xf numFmtId="0" fontId="20" fillId="0" borderId="0" xfId="5" applyFont="1"/>
    <xf numFmtId="169" fontId="21" fillId="0" borderId="0" xfId="6" applyNumberFormat="1" applyFont="1"/>
    <xf numFmtId="169" fontId="20" fillId="0" borderId="0" xfId="5" applyNumberFormat="1" applyFont="1"/>
    <xf numFmtId="169" fontId="21" fillId="0" borderId="3" xfId="6" applyNumberFormat="1" applyFont="1" applyBorder="1"/>
    <xf numFmtId="169" fontId="20" fillId="0" borderId="3" xfId="5" applyNumberFormat="1" applyFont="1" applyBorder="1"/>
    <xf numFmtId="6" fontId="4" fillId="0" borderId="0" xfId="3" applyFont="1" applyAlignment="1">
      <alignment wrapText="1"/>
    </xf>
    <xf numFmtId="7" fontId="4" fillId="0" borderId="0" xfId="0" applyNumberFormat="1" applyFont="1" applyAlignment="1">
      <alignment horizontal="right" wrapText="1"/>
    </xf>
    <xf numFmtId="6" fontId="4" fillId="0" borderId="0" xfId="3" applyFont="1" applyAlignment="1">
      <alignment horizontal="left" wrapText="1"/>
    </xf>
    <xf numFmtId="6" fontId="7" fillId="0" borderId="0" xfId="3" applyFont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</cellXfs>
  <cellStyles count="7">
    <cellStyle name="Comma" xfId="1" builtinId="3"/>
    <cellStyle name="Currency" xfId="2" builtinId="4"/>
    <cellStyle name="Currency [0]" xfId="3" builtinId="7"/>
    <cellStyle name="Currency 2" xfId="6"/>
    <cellStyle name="Normal" xfId="0" builtinId="0"/>
    <cellStyle name="Normal 2" xfId="5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261"/>
  <sheetViews>
    <sheetView tabSelected="1" topLeftCell="T1" zoomScale="90" zoomScaleNormal="90" workbookViewId="0">
      <selection activeCell="BB11" sqref="BB11"/>
    </sheetView>
  </sheetViews>
  <sheetFormatPr defaultColWidth="8.7109375" defaultRowHeight="12.75"/>
  <cols>
    <col min="1" max="1" width="2.140625" style="1" customWidth="1"/>
    <col min="2" max="2" width="14.5703125" style="1" customWidth="1"/>
    <col min="3" max="3" width="13.28515625" style="1" customWidth="1"/>
    <col min="4" max="4" width="9.7109375" style="41" customWidth="1"/>
    <col min="5" max="5" width="9" style="41" customWidth="1"/>
    <col min="6" max="6" width="8" style="41" customWidth="1"/>
    <col min="7" max="7" width="10.140625" style="41" customWidth="1"/>
    <col min="8" max="8" width="12.140625" style="148" customWidth="1"/>
    <col min="9" max="9" width="8.85546875" style="148" customWidth="1"/>
    <col min="10" max="10" width="11.140625" style="148" customWidth="1"/>
    <col min="11" max="11" width="11" style="148" customWidth="1"/>
    <col min="12" max="12" width="12" style="148" customWidth="1"/>
    <col min="13" max="13" width="0.85546875" style="148" customWidth="1"/>
    <col min="14" max="14" width="9.140625" style="148" customWidth="1"/>
    <col min="15" max="15" width="8.42578125" style="148" customWidth="1"/>
    <col min="16" max="16" width="1" style="148" customWidth="1"/>
    <col min="17" max="17" width="18.5703125" style="91" customWidth="1"/>
    <col min="18" max="18" width="3.28515625" style="1" customWidth="1"/>
    <col min="19" max="19" width="4.5703125" style="1" customWidth="1"/>
    <col min="20" max="20" width="3.140625" style="41" customWidth="1"/>
    <col min="21" max="21" width="3.7109375" style="41" customWidth="1"/>
    <col min="22" max="22" width="4.140625" style="41" hidden="1" customWidth="1"/>
    <col min="23" max="23" width="14.140625" style="41" bestFit="1" customWidth="1"/>
    <col min="24" max="24" width="9.28515625" style="59" bestFit="1" customWidth="1"/>
    <col min="25" max="25" width="5.7109375" style="59" customWidth="1"/>
    <col min="26" max="26" width="10.42578125" style="41" customWidth="1"/>
    <col min="27" max="27" width="7.7109375" style="41" customWidth="1"/>
    <col min="28" max="28" width="5.42578125" style="41" customWidth="1"/>
    <col min="29" max="29" width="6.42578125" style="66" hidden="1" customWidth="1"/>
    <col min="30" max="30" width="6.28515625" style="66" customWidth="1"/>
    <col min="31" max="31" width="5.140625" style="66" hidden="1" customWidth="1"/>
    <col min="32" max="32" width="6.28515625" style="169" customWidth="1"/>
    <col min="33" max="33" width="5.7109375" style="41" customWidth="1"/>
    <col min="34" max="34" width="5.140625" style="41" customWidth="1"/>
    <col min="35" max="35" width="6.28515625" style="61" bestFit="1" customWidth="1"/>
    <col min="36" max="36" width="4.7109375" style="61" customWidth="1"/>
    <col min="37" max="37" width="5.28515625" style="41" customWidth="1"/>
    <col min="38" max="38" width="5.5703125" style="41" customWidth="1"/>
    <col min="39" max="39" width="4.85546875" style="41" customWidth="1"/>
    <col min="40" max="40" width="6" style="41" bestFit="1" customWidth="1"/>
    <col min="41" max="41" width="4.7109375" style="41" customWidth="1"/>
    <col min="42" max="42" width="0.140625" style="41" customWidth="1"/>
    <col min="43" max="43" width="0.5703125" style="41" customWidth="1"/>
    <col min="44" max="45" width="3.7109375" style="1" hidden="1" customWidth="1"/>
    <col min="46" max="46" width="5.42578125" style="1" hidden="1" customWidth="1"/>
    <col min="47" max="47" width="7.85546875" style="117" hidden="1" customWidth="1"/>
    <col min="48" max="48" width="9.7109375" style="118" hidden="1" customWidth="1"/>
    <col min="49" max="49" width="9.28515625" style="118" hidden="1" customWidth="1"/>
    <col min="50" max="50" width="8.5703125" style="118" hidden="1" customWidth="1"/>
    <col min="51" max="51" width="8.85546875" style="67" customWidth="1"/>
    <col min="52" max="52" width="9" style="67" hidden="1" customWidth="1"/>
    <col min="53" max="53" width="8.140625" style="68" hidden="1" customWidth="1"/>
    <col min="54" max="54" width="9" style="73" customWidth="1"/>
    <col min="55" max="55" width="9" style="73" hidden="1" customWidth="1"/>
    <col min="56" max="56" width="8.140625" style="73" hidden="1" customWidth="1"/>
    <col min="57" max="57" width="9" style="73" customWidth="1"/>
    <col min="58" max="58" width="9" style="73" hidden="1" customWidth="1"/>
    <col min="59" max="59" width="6.7109375" style="73" hidden="1" customWidth="1"/>
    <col min="60" max="60" width="7.28515625" style="57" bestFit="1" customWidth="1"/>
    <col min="61" max="61" width="9" style="57" hidden="1" customWidth="1"/>
    <col min="62" max="62" width="7" style="57" hidden="1" customWidth="1"/>
    <col min="63" max="63" width="7.28515625" style="57" bestFit="1" customWidth="1"/>
    <col min="64" max="64" width="9" style="57" hidden="1" customWidth="1"/>
    <col min="65" max="65" width="8.42578125" style="57" hidden="1" customWidth="1"/>
    <col min="66" max="66" width="8.7109375" style="57" customWidth="1"/>
    <col min="67" max="67" width="9.140625" style="57" hidden="1" customWidth="1"/>
    <col min="68" max="68" width="8.7109375" style="57" hidden="1" customWidth="1"/>
    <col min="69" max="69" width="8.7109375" style="57" bestFit="1" customWidth="1"/>
    <col min="70" max="70" width="9" style="57" hidden="1" customWidth="1"/>
    <col min="71" max="71" width="8.42578125" style="57" hidden="1" customWidth="1"/>
    <col min="72" max="72" width="7" style="57" bestFit="1" customWidth="1"/>
    <col min="73" max="73" width="8.85546875" style="57" hidden="1" customWidth="1"/>
    <col min="74" max="74" width="5.28515625" style="57" hidden="1" customWidth="1"/>
    <col min="75" max="75" width="5.5703125" style="57" bestFit="1" customWidth="1"/>
    <col min="76" max="76" width="9" style="57" hidden="1" customWidth="1"/>
    <col min="77" max="77" width="6.85546875" style="57" bestFit="1" customWidth="1"/>
    <col min="78" max="78" width="8.85546875" style="57" hidden="1" customWidth="1"/>
    <col min="79" max="79" width="8.85546875" style="57" customWidth="1"/>
    <col min="80" max="80" width="9" style="57" hidden="1" customWidth="1"/>
    <col min="81" max="81" width="7.42578125" style="57" hidden="1" customWidth="1"/>
    <col min="82" max="82" width="7.28515625" style="57" customWidth="1"/>
    <col min="83" max="83" width="9" style="57" hidden="1" customWidth="1"/>
    <col min="84" max="84" width="10" style="57" hidden="1" customWidth="1"/>
    <col min="85" max="85" width="8.7109375" style="57" customWidth="1"/>
    <col min="86" max="86" width="9" style="57" hidden="1" customWidth="1"/>
    <col min="87" max="87" width="8.7109375" style="57" hidden="1" customWidth="1"/>
    <col min="88" max="88" width="8.85546875" style="57" hidden="1" customWidth="1"/>
    <col min="89" max="90" width="9" style="57" hidden="1" customWidth="1"/>
    <col min="91" max="91" width="1.7109375" style="57" customWidth="1"/>
    <col min="92" max="92" width="9" style="57" customWidth="1"/>
    <col min="93" max="93" width="10.5703125" style="57" hidden="1" customWidth="1"/>
    <col min="94" max="94" width="4" style="57" hidden="1" customWidth="1"/>
    <col min="95" max="95" width="9.28515625" style="57" bestFit="1" customWidth="1"/>
    <col min="96" max="96" width="9.5703125" style="1" bestFit="1" customWidth="1"/>
    <col min="97" max="97" width="10.28515625" style="1" hidden="1" customWidth="1"/>
    <col min="98" max="99" width="9.7109375" style="1" hidden="1" customWidth="1"/>
    <col min="100" max="100" width="9.42578125" style="1" hidden="1" customWidth="1"/>
    <col min="101" max="101" width="10.7109375" style="1" hidden="1" customWidth="1"/>
    <col min="102" max="102" width="9.42578125" style="1" hidden="1" customWidth="1"/>
    <col min="103" max="103" width="10.28515625" style="1" hidden="1" customWidth="1"/>
    <col min="104" max="104" width="8.28515625" style="1" hidden="1" customWidth="1"/>
    <col min="105" max="105" width="9.140625" style="1" hidden="1" customWidth="1"/>
    <col min="106" max="108" width="8.28515625" style="1" hidden="1" customWidth="1"/>
    <col min="109" max="112" width="10.7109375" style="1" hidden="1" customWidth="1"/>
    <col min="113" max="113" width="9.140625" style="1" customWidth="1"/>
    <col min="114" max="114" width="9" style="1" bestFit="1" customWidth="1"/>
    <col min="115" max="115" width="8.42578125" style="1" bestFit="1" customWidth="1"/>
    <col min="116" max="118" width="8.28515625" style="1" hidden="1" customWidth="1"/>
    <col min="119" max="119" width="9.140625" style="1" hidden="1" customWidth="1"/>
    <col min="120" max="120" width="8.28515625" style="1" hidden="1" customWidth="1"/>
    <col min="121" max="121" width="9.140625" style="1" hidden="1" customWidth="1"/>
    <col min="122" max="124" width="8.28515625" style="1" hidden="1" customWidth="1"/>
    <col min="125" max="144" width="10.7109375" style="1" hidden="1" customWidth="1"/>
    <col min="145" max="155" width="8.28515625" style="1" hidden="1" customWidth="1"/>
    <col min="156" max="160" width="10.7109375" style="1" hidden="1" customWidth="1"/>
    <col min="161" max="162" width="8.140625" style="1" customWidth="1"/>
    <col min="163" max="163" width="8.28515625" style="1" customWidth="1"/>
    <col min="164" max="171" width="8.28515625" style="1" hidden="1" customWidth="1"/>
    <col min="172" max="172" width="8.42578125" style="1" hidden="1" customWidth="1"/>
    <col min="173" max="178" width="8.7109375" style="1" hidden="1" customWidth="1"/>
    <col min="179" max="179" width="9.140625" style="1" hidden="1" customWidth="1"/>
    <col min="180" max="190" width="8.7109375" style="1" hidden="1" customWidth="1"/>
    <col min="191" max="191" width="0.140625" style="1" hidden="1" customWidth="1"/>
    <col min="192" max="192" width="0" style="1" hidden="1" customWidth="1"/>
    <col min="193" max="16384" width="8.7109375" style="1"/>
  </cols>
  <sheetData>
    <row r="1" spans="1:192" s="19" customFormat="1" ht="13.5">
      <c r="A1" s="2"/>
      <c r="B1" s="2" t="s">
        <v>0</v>
      </c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3"/>
      <c r="V1" s="3"/>
      <c r="W1" s="3"/>
      <c r="X1" s="6"/>
      <c r="Y1" s="7"/>
      <c r="Z1" s="7"/>
      <c r="AA1" s="8"/>
      <c r="AB1" s="8"/>
      <c r="AC1" s="9"/>
      <c r="AD1" s="9"/>
      <c r="AE1" s="9"/>
      <c r="AF1" s="165"/>
      <c r="AG1" s="10"/>
      <c r="AH1" s="10"/>
      <c r="AI1" s="10"/>
      <c r="AJ1" s="3"/>
      <c r="AK1" s="3"/>
      <c r="AL1" s="3"/>
      <c r="AM1" s="3"/>
      <c r="AN1" s="3"/>
      <c r="AO1" s="3"/>
      <c r="AP1" s="3"/>
      <c r="AQ1" s="3"/>
      <c r="AR1" s="11"/>
      <c r="AS1" s="3"/>
      <c r="AT1" s="3"/>
      <c r="AU1" s="12"/>
      <c r="AV1" s="13"/>
      <c r="AW1" s="13"/>
      <c r="AX1" s="13"/>
      <c r="AY1" s="12"/>
      <c r="AZ1" s="12"/>
      <c r="BA1" s="14"/>
      <c r="BB1" s="14"/>
      <c r="BC1" s="14"/>
      <c r="BD1" s="14"/>
      <c r="BE1" s="14"/>
      <c r="BF1" s="14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98"/>
      <c r="CK1" s="15"/>
      <c r="CL1" s="15"/>
      <c r="CM1" s="15"/>
      <c r="CN1" s="16"/>
      <c r="CO1" s="16"/>
      <c r="CP1" s="16"/>
      <c r="CQ1" s="17"/>
      <c r="CR1" s="17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</row>
    <row r="2" spans="1:192" s="5" customFormat="1" ht="13.5">
      <c r="A2" s="2"/>
      <c r="B2" s="5" t="s">
        <v>1</v>
      </c>
      <c r="C2" s="1"/>
      <c r="D2" s="11"/>
      <c r="E2" s="11"/>
      <c r="F2" s="11"/>
      <c r="G2" s="3"/>
      <c r="H2" s="4"/>
      <c r="I2" s="4"/>
      <c r="J2" s="4"/>
      <c r="K2" s="4"/>
      <c r="L2" s="4"/>
      <c r="M2" s="4"/>
      <c r="N2" s="4"/>
      <c r="O2" s="4"/>
      <c r="P2" s="4"/>
      <c r="Q2" s="20"/>
      <c r="R2" s="6"/>
      <c r="S2" s="5" t="s">
        <v>2</v>
      </c>
      <c r="Y2" s="5" t="s">
        <v>2</v>
      </c>
      <c r="Z2" s="21"/>
      <c r="AA2" s="22"/>
      <c r="AB2" s="22"/>
      <c r="AC2" s="23"/>
      <c r="AD2" s="23"/>
      <c r="AE2" s="23"/>
      <c r="AF2" s="166"/>
      <c r="AG2" s="24"/>
      <c r="AH2" s="24"/>
      <c r="AI2" s="24"/>
      <c r="AL2" s="25"/>
      <c r="AP2" s="6"/>
      <c r="AQ2" s="3"/>
      <c r="AR2" s="26" t="s">
        <v>3</v>
      </c>
      <c r="AS2" s="6"/>
      <c r="AT2" s="3"/>
      <c r="AU2" s="27"/>
      <c r="AV2" s="25"/>
      <c r="AW2" s="25"/>
      <c r="AX2" s="25"/>
      <c r="AY2" s="28" t="s">
        <v>4</v>
      </c>
      <c r="AZ2" s="28"/>
      <c r="BA2" s="29"/>
      <c r="BB2" s="30"/>
      <c r="BC2" s="30"/>
      <c r="BD2" s="31"/>
      <c r="BE2" s="31"/>
      <c r="BF2" s="31"/>
      <c r="BG2" s="30" t="s">
        <v>4</v>
      </c>
      <c r="BH2" s="19"/>
      <c r="BI2" s="19"/>
      <c r="BJ2" s="19"/>
      <c r="BK2" s="19"/>
      <c r="BL2" s="19"/>
      <c r="BM2" s="19"/>
      <c r="BN2" s="30" t="s">
        <v>4</v>
      </c>
      <c r="BO2" s="30"/>
      <c r="BP2" s="30" t="s">
        <v>4</v>
      </c>
      <c r="BQ2" s="19"/>
      <c r="BR2" s="19"/>
      <c r="BS2" s="19"/>
      <c r="BT2" s="19"/>
      <c r="BU2" s="19"/>
      <c r="BV2" s="19"/>
      <c r="BW2" s="19"/>
      <c r="BX2" s="19"/>
      <c r="BY2" s="19"/>
      <c r="BZ2" s="30"/>
      <c r="CA2" s="19"/>
      <c r="CB2" s="19"/>
      <c r="CC2" s="19"/>
      <c r="CD2" s="19"/>
      <c r="CE2" s="19"/>
      <c r="CF2" s="19"/>
      <c r="CG2" s="19"/>
      <c r="CH2" s="19"/>
      <c r="CI2" s="19"/>
      <c r="CJ2" s="146"/>
      <c r="CK2" s="19"/>
      <c r="CL2" s="19"/>
      <c r="CM2" s="15"/>
      <c r="CN2" s="19"/>
      <c r="CO2" s="19"/>
      <c r="CP2" s="19"/>
      <c r="CQ2" s="17"/>
      <c r="CR2" s="17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</row>
    <row r="3" spans="1:192" s="19" customFormat="1" ht="13.5">
      <c r="A3" s="2"/>
      <c r="B3" s="80" t="s">
        <v>5</v>
      </c>
      <c r="C3" s="32"/>
      <c r="D3" s="32"/>
      <c r="E3" s="32"/>
      <c r="F3" s="32"/>
      <c r="G3" s="2"/>
      <c r="H3" s="33"/>
      <c r="I3" s="33"/>
      <c r="J3" s="33"/>
      <c r="K3" s="33"/>
      <c r="L3" s="33"/>
      <c r="M3" s="33"/>
      <c r="N3" s="33"/>
      <c r="O3" s="33"/>
      <c r="P3" s="33"/>
      <c r="Q3" s="4"/>
      <c r="R3" s="3"/>
      <c r="S3" s="11"/>
      <c r="T3" s="11"/>
      <c r="U3" s="11"/>
      <c r="V3" s="11"/>
      <c r="W3" s="5"/>
      <c r="X3" s="5"/>
      <c r="Y3" s="11"/>
      <c r="Z3" s="11"/>
      <c r="AA3" s="34"/>
      <c r="AB3" s="34"/>
      <c r="AC3" s="23"/>
      <c r="AD3" s="23"/>
      <c r="AE3" s="23"/>
      <c r="AF3" s="167"/>
      <c r="AG3" s="23"/>
      <c r="AH3" s="23"/>
      <c r="AI3" s="23"/>
      <c r="AJ3" s="11"/>
      <c r="AK3" s="11"/>
      <c r="AL3" s="11"/>
      <c r="AM3" s="11"/>
      <c r="AN3" s="11"/>
      <c r="AO3" s="11"/>
      <c r="AP3" s="3"/>
      <c r="AQ3" s="3"/>
      <c r="AR3" s="26" t="s">
        <v>6</v>
      </c>
      <c r="AS3" s="3"/>
      <c r="AT3" s="3"/>
      <c r="AU3" s="35"/>
      <c r="AV3" s="36"/>
      <c r="AW3" s="36"/>
      <c r="AX3" s="36"/>
      <c r="AY3" s="37" t="s">
        <v>7</v>
      </c>
      <c r="AZ3" s="37"/>
      <c r="BA3" s="29"/>
      <c r="BB3" s="38"/>
      <c r="BC3" s="38"/>
      <c r="BD3" s="31"/>
      <c r="BE3" s="31"/>
      <c r="BF3" s="31"/>
      <c r="BG3" s="38" t="s">
        <v>7</v>
      </c>
      <c r="BH3" s="16"/>
      <c r="BI3" s="16"/>
      <c r="BJ3" s="16"/>
      <c r="BK3" s="16"/>
      <c r="BL3" s="16"/>
      <c r="BM3" s="16"/>
      <c r="BN3" s="38" t="s">
        <v>7</v>
      </c>
      <c r="BO3" s="38"/>
      <c r="BP3" s="38" t="s">
        <v>7</v>
      </c>
      <c r="BQ3" s="16"/>
      <c r="BR3" s="16"/>
      <c r="BS3" s="16"/>
      <c r="BT3" s="16"/>
      <c r="BU3" s="16"/>
      <c r="BV3" s="16"/>
      <c r="BW3" s="16"/>
      <c r="BX3" s="16"/>
      <c r="BY3" s="16"/>
      <c r="BZ3" s="38"/>
      <c r="CA3" s="16"/>
      <c r="CB3" s="16"/>
      <c r="CC3" s="16"/>
      <c r="CD3" s="16"/>
      <c r="CE3" s="16"/>
      <c r="CF3" s="16"/>
      <c r="CG3" s="16"/>
      <c r="CH3" s="16"/>
      <c r="CI3" s="16"/>
      <c r="CJ3" s="199"/>
      <c r="CK3" s="16"/>
      <c r="CL3" s="16"/>
      <c r="CM3" s="15"/>
      <c r="CN3" s="16"/>
      <c r="CO3" s="16"/>
      <c r="CP3" s="16"/>
      <c r="CQ3" s="17"/>
      <c r="CR3" s="17"/>
      <c r="CS3" s="18">
        <v>1</v>
      </c>
      <c r="CT3" s="18">
        <v>1</v>
      </c>
      <c r="CU3" s="18">
        <v>1</v>
      </c>
      <c r="CV3" s="18">
        <v>1</v>
      </c>
      <c r="CW3" s="18">
        <v>1</v>
      </c>
      <c r="CX3" s="18">
        <v>1</v>
      </c>
      <c r="CY3" s="18">
        <v>1</v>
      </c>
      <c r="CZ3" s="18">
        <v>1</v>
      </c>
      <c r="DA3" s="18">
        <v>1</v>
      </c>
      <c r="DB3" s="18">
        <v>1</v>
      </c>
      <c r="DC3" s="18">
        <v>1</v>
      </c>
      <c r="DD3" s="18">
        <v>1</v>
      </c>
      <c r="DE3" s="18">
        <v>1</v>
      </c>
      <c r="DF3" s="18">
        <v>1</v>
      </c>
      <c r="DG3" s="18">
        <v>1</v>
      </c>
      <c r="DH3" s="18">
        <v>1</v>
      </c>
      <c r="DI3" s="18">
        <v>2</v>
      </c>
      <c r="DJ3" s="18">
        <v>2</v>
      </c>
      <c r="DK3" s="18">
        <v>2</v>
      </c>
      <c r="DL3" s="18">
        <v>2</v>
      </c>
      <c r="DM3" s="18">
        <v>2</v>
      </c>
      <c r="DN3" s="18">
        <v>2</v>
      </c>
      <c r="DO3" s="18">
        <v>2</v>
      </c>
      <c r="DP3" s="18">
        <v>2</v>
      </c>
      <c r="DQ3" s="18">
        <v>2</v>
      </c>
      <c r="DR3" s="18">
        <v>2</v>
      </c>
      <c r="DS3" s="18">
        <v>2</v>
      </c>
      <c r="DT3" s="18">
        <v>2</v>
      </c>
      <c r="DU3" s="18">
        <v>2</v>
      </c>
      <c r="DV3" s="18">
        <v>2</v>
      </c>
      <c r="DW3" s="18">
        <v>2</v>
      </c>
      <c r="DX3" s="18">
        <v>2</v>
      </c>
      <c r="DY3" s="18">
        <v>3</v>
      </c>
      <c r="DZ3" s="18">
        <v>3</v>
      </c>
      <c r="EA3" s="18">
        <v>3</v>
      </c>
      <c r="EB3" s="18">
        <v>3</v>
      </c>
      <c r="EC3" s="18">
        <v>3</v>
      </c>
      <c r="ED3" s="18">
        <v>3</v>
      </c>
      <c r="EE3" s="18">
        <v>3</v>
      </c>
      <c r="EF3" s="18">
        <v>3</v>
      </c>
      <c r="EG3" s="18">
        <v>3</v>
      </c>
      <c r="EH3" s="18">
        <v>3</v>
      </c>
      <c r="EI3" s="18">
        <v>3</v>
      </c>
      <c r="EJ3" s="18">
        <v>3</v>
      </c>
      <c r="EK3" s="18">
        <v>3</v>
      </c>
      <c r="EL3" s="18">
        <v>3</v>
      </c>
      <c r="EM3" s="18">
        <v>3</v>
      </c>
      <c r="EN3" s="18">
        <v>3</v>
      </c>
      <c r="EO3" s="18">
        <v>1</v>
      </c>
      <c r="EP3" s="18">
        <v>1</v>
      </c>
      <c r="EQ3" s="18">
        <v>1</v>
      </c>
      <c r="ER3" s="18">
        <v>1</v>
      </c>
      <c r="ES3" s="18">
        <v>1</v>
      </c>
      <c r="ET3" s="18">
        <v>1</v>
      </c>
      <c r="EU3" s="18">
        <v>1</v>
      </c>
      <c r="EV3" s="18">
        <v>1</v>
      </c>
      <c r="EW3" s="18">
        <v>1</v>
      </c>
      <c r="EX3" s="18">
        <v>1</v>
      </c>
      <c r="EY3" s="18">
        <v>1</v>
      </c>
      <c r="EZ3" s="18">
        <v>1</v>
      </c>
      <c r="FA3" s="18">
        <v>1</v>
      </c>
      <c r="FB3" s="18">
        <v>1</v>
      </c>
      <c r="FC3" s="18">
        <v>1</v>
      </c>
      <c r="FD3" s="18">
        <v>1</v>
      </c>
      <c r="FE3" s="18">
        <v>2</v>
      </c>
      <c r="FF3" s="18">
        <v>2</v>
      </c>
      <c r="FG3" s="18">
        <v>2</v>
      </c>
      <c r="FH3" s="18">
        <v>2</v>
      </c>
      <c r="FI3" s="18">
        <v>2</v>
      </c>
      <c r="FJ3" s="18">
        <v>2</v>
      </c>
      <c r="FK3" s="18">
        <v>2</v>
      </c>
      <c r="FL3" s="18">
        <v>2</v>
      </c>
      <c r="FM3" s="18">
        <v>2</v>
      </c>
      <c r="FN3" s="18">
        <v>2</v>
      </c>
      <c r="FO3" s="18">
        <v>2</v>
      </c>
      <c r="FP3" s="18">
        <v>2</v>
      </c>
      <c r="FQ3" s="18">
        <v>2</v>
      </c>
      <c r="FR3" s="18">
        <v>2</v>
      </c>
      <c r="FS3" s="18">
        <v>2</v>
      </c>
      <c r="FT3" s="18">
        <v>2</v>
      </c>
      <c r="FU3" s="18">
        <v>3</v>
      </c>
      <c r="FV3" s="18">
        <v>3</v>
      </c>
      <c r="FW3" s="18">
        <v>3</v>
      </c>
      <c r="FX3" s="18">
        <v>3</v>
      </c>
      <c r="FY3" s="18">
        <v>3</v>
      </c>
      <c r="FZ3" s="18">
        <v>3</v>
      </c>
      <c r="GA3" s="18">
        <v>3</v>
      </c>
      <c r="GB3" s="18">
        <v>3</v>
      </c>
      <c r="GC3" s="18">
        <v>3</v>
      </c>
      <c r="GD3" s="18">
        <v>3</v>
      </c>
      <c r="GE3" s="18">
        <v>3</v>
      </c>
      <c r="GF3" s="18">
        <v>3</v>
      </c>
      <c r="GG3" s="18">
        <v>3</v>
      </c>
      <c r="GH3" s="18">
        <v>3</v>
      </c>
      <c r="GI3" s="18">
        <v>3</v>
      </c>
      <c r="GJ3" s="18">
        <v>3</v>
      </c>
    </row>
    <row r="4" spans="1:192" s="19" customFormat="1" ht="13.5">
      <c r="A4" s="2"/>
      <c r="B4" s="19" t="s">
        <v>0</v>
      </c>
      <c r="D4" s="11"/>
      <c r="E4" s="11"/>
      <c r="F4" s="11"/>
      <c r="G4" s="2"/>
      <c r="H4" s="33"/>
      <c r="I4" s="33"/>
      <c r="J4" s="33"/>
      <c r="K4" s="33"/>
      <c r="L4" s="33"/>
      <c r="M4" s="33"/>
      <c r="N4" s="33"/>
      <c r="O4" s="33"/>
      <c r="P4" s="33"/>
      <c r="Q4" s="4"/>
      <c r="R4" s="3"/>
      <c r="S4" s="11"/>
      <c r="T4" s="11"/>
      <c r="U4" s="11"/>
      <c r="V4" s="11"/>
      <c r="W4" s="1"/>
      <c r="X4" s="5"/>
      <c r="Y4" s="11"/>
      <c r="Z4" s="11"/>
      <c r="AA4" s="34"/>
      <c r="AB4" s="34"/>
      <c r="AC4" s="175" t="str">
        <f>D6</f>
        <v>15-16</v>
      </c>
      <c r="AD4" s="175" t="str">
        <f>E6</f>
        <v>16-17</v>
      </c>
      <c r="AE4" s="175" t="str">
        <f>F6</f>
        <v>17-18</v>
      </c>
      <c r="AF4" s="167"/>
      <c r="AG4" s="23"/>
      <c r="AH4" s="23"/>
      <c r="AI4" s="23"/>
      <c r="AJ4" s="11"/>
      <c r="AK4" s="11"/>
      <c r="AL4" s="11"/>
      <c r="AM4" s="11"/>
      <c r="AN4" s="11"/>
      <c r="AO4" s="11"/>
      <c r="AP4" s="3"/>
      <c r="AQ4" s="3"/>
      <c r="AR4" s="26" t="s">
        <v>8</v>
      </c>
      <c r="AS4" s="3"/>
      <c r="AT4" s="3"/>
      <c r="AU4" s="158"/>
      <c r="AV4" s="39" t="str">
        <f>E6</f>
        <v>16-17</v>
      </c>
      <c r="AW4" s="39" t="str">
        <f>F6</f>
        <v>17-18</v>
      </c>
      <c r="AX4" s="39" t="s">
        <v>9</v>
      </c>
      <c r="AY4" s="35"/>
      <c r="AZ4" s="35"/>
      <c r="BA4" s="29"/>
      <c r="BB4" s="38"/>
      <c r="BC4" s="38"/>
      <c r="BD4" s="31"/>
      <c r="BE4" s="31"/>
      <c r="BF4" s="31"/>
      <c r="BG4" s="38"/>
      <c r="BH4" s="16"/>
      <c r="BI4" s="16"/>
      <c r="BJ4" s="16"/>
      <c r="BK4" s="16"/>
      <c r="BL4" s="16"/>
      <c r="BM4" s="16"/>
      <c r="BN4" s="38"/>
      <c r="BO4" s="38"/>
      <c r="BP4" s="38"/>
      <c r="BQ4" s="16"/>
      <c r="BR4" s="16"/>
      <c r="BS4" s="16"/>
      <c r="BT4" s="16"/>
      <c r="BU4" s="16"/>
      <c r="BV4" s="16"/>
      <c r="BW4" s="16"/>
      <c r="BX4" s="16"/>
      <c r="BY4" s="16"/>
      <c r="BZ4" s="38"/>
      <c r="CA4" s="16"/>
      <c r="CB4" s="16"/>
      <c r="CC4" s="16"/>
      <c r="CD4" s="16"/>
      <c r="CE4" s="16"/>
      <c r="CF4" s="16"/>
      <c r="CG4" s="16"/>
      <c r="CH4" s="16"/>
      <c r="CI4" s="16"/>
      <c r="CJ4" s="199"/>
      <c r="CK4" s="16"/>
      <c r="CL4" s="16"/>
      <c r="CM4" s="15"/>
      <c r="CN4" s="16"/>
      <c r="CO4" s="16"/>
      <c r="CP4" s="16"/>
      <c r="CQ4" s="17"/>
      <c r="CR4" s="17"/>
      <c r="CS4" s="18" t="s">
        <v>10</v>
      </c>
      <c r="CT4" s="18" t="s">
        <v>10</v>
      </c>
      <c r="CU4" s="18" t="s">
        <v>10</v>
      </c>
      <c r="CV4" s="18" t="s">
        <v>10</v>
      </c>
      <c r="CW4" s="18" t="s">
        <v>10</v>
      </c>
      <c r="CX4" s="18" t="s">
        <v>10</v>
      </c>
      <c r="CY4" s="18" t="s">
        <v>10</v>
      </c>
      <c r="CZ4" s="18" t="s">
        <v>10</v>
      </c>
      <c r="DA4" s="18" t="s">
        <v>10</v>
      </c>
      <c r="DB4" s="18" t="s">
        <v>10</v>
      </c>
      <c r="DC4" s="18" t="s">
        <v>10</v>
      </c>
      <c r="DD4" s="18" t="s">
        <v>10</v>
      </c>
      <c r="DE4" s="18" t="s">
        <v>10</v>
      </c>
      <c r="DF4" s="18" t="s">
        <v>10</v>
      </c>
      <c r="DG4" s="18" t="s">
        <v>10</v>
      </c>
      <c r="DH4" s="18" t="s">
        <v>10</v>
      </c>
      <c r="DI4" s="18" t="s">
        <v>10</v>
      </c>
      <c r="DJ4" s="18" t="s">
        <v>10</v>
      </c>
      <c r="DK4" s="18" t="s">
        <v>10</v>
      </c>
      <c r="DL4" s="18" t="s">
        <v>10</v>
      </c>
      <c r="DM4" s="18" t="s">
        <v>10</v>
      </c>
      <c r="DN4" s="18" t="s">
        <v>10</v>
      </c>
      <c r="DO4" s="18" t="s">
        <v>10</v>
      </c>
      <c r="DP4" s="18" t="s">
        <v>10</v>
      </c>
      <c r="DQ4" s="18" t="s">
        <v>10</v>
      </c>
      <c r="DR4" s="18" t="s">
        <v>10</v>
      </c>
      <c r="DS4" s="18" t="s">
        <v>10</v>
      </c>
      <c r="DT4" s="18" t="s">
        <v>10</v>
      </c>
      <c r="DU4" s="18" t="s">
        <v>10</v>
      </c>
      <c r="DV4" s="18" t="s">
        <v>10</v>
      </c>
      <c r="DW4" s="18" t="s">
        <v>10</v>
      </c>
      <c r="DX4" s="18" t="s">
        <v>10</v>
      </c>
      <c r="DY4" s="18" t="s">
        <v>10</v>
      </c>
      <c r="DZ4" s="18" t="s">
        <v>10</v>
      </c>
      <c r="EA4" s="18" t="s">
        <v>10</v>
      </c>
      <c r="EB4" s="18" t="s">
        <v>10</v>
      </c>
      <c r="EC4" s="18" t="s">
        <v>10</v>
      </c>
      <c r="ED4" s="18" t="s">
        <v>10</v>
      </c>
      <c r="EE4" s="18" t="s">
        <v>10</v>
      </c>
      <c r="EF4" s="18" t="s">
        <v>10</v>
      </c>
      <c r="EG4" s="18" t="s">
        <v>10</v>
      </c>
      <c r="EH4" s="18" t="s">
        <v>10</v>
      </c>
      <c r="EI4" s="18" t="s">
        <v>10</v>
      </c>
      <c r="EJ4" s="18" t="s">
        <v>10</v>
      </c>
      <c r="EK4" s="18" t="s">
        <v>10</v>
      </c>
      <c r="EL4" s="18" t="s">
        <v>10</v>
      </c>
      <c r="EM4" s="18" t="s">
        <v>10</v>
      </c>
      <c r="EN4" s="18" t="s">
        <v>10</v>
      </c>
      <c r="EO4" s="18" t="s">
        <v>11</v>
      </c>
      <c r="EP4" s="18" t="s">
        <v>11</v>
      </c>
      <c r="EQ4" s="18" t="s">
        <v>11</v>
      </c>
      <c r="ER4" s="18" t="s">
        <v>11</v>
      </c>
      <c r="ES4" s="18" t="s">
        <v>11</v>
      </c>
      <c r="ET4" s="18" t="s">
        <v>11</v>
      </c>
      <c r="EU4" s="18" t="s">
        <v>11</v>
      </c>
      <c r="EV4" s="18" t="s">
        <v>11</v>
      </c>
      <c r="EW4" s="18" t="s">
        <v>11</v>
      </c>
      <c r="EX4" s="18" t="s">
        <v>11</v>
      </c>
      <c r="EY4" s="18" t="s">
        <v>11</v>
      </c>
      <c r="EZ4" s="18" t="s">
        <v>11</v>
      </c>
      <c r="FA4" s="18" t="s">
        <v>11</v>
      </c>
      <c r="FB4" s="18" t="s">
        <v>11</v>
      </c>
      <c r="FC4" s="18" t="s">
        <v>11</v>
      </c>
      <c r="FD4" s="18" t="s">
        <v>11</v>
      </c>
      <c r="FE4" s="18" t="s">
        <v>11</v>
      </c>
      <c r="FF4" s="18" t="s">
        <v>11</v>
      </c>
      <c r="FG4" s="18" t="s">
        <v>11</v>
      </c>
      <c r="FH4" s="18" t="s">
        <v>11</v>
      </c>
      <c r="FI4" s="18" t="s">
        <v>11</v>
      </c>
      <c r="FJ4" s="18" t="s">
        <v>11</v>
      </c>
      <c r="FK4" s="18" t="s">
        <v>11</v>
      </c>
      <c r="FL4" s="18" t="s">
        <v>11</v>
      </c>
      <c r="FM4" s="18" t="s">
        <v>11</v>
      </c>
      <c r="FN4" s="18" t="s">
        <v>11</v>
      </c>
      <c r="FO4" s="18" t="s">
        <v>11</v>
      </c>
      <c r="FP4" s="18" t="s">
        <v>11</v>
      </c>
      <c r="FQ4" s="18" t="s">
        <v>11</v>
      </c>
      <c r="FR4" s="18" t="s">
        <v>11</v>
      </c>
      <c r="FS4" s="18" t="s">
        <v>11</v>
      </c>
      <c r="FT4" s="18" t="s">
        <v>11</v>
      </c>
      <c r="FU4" s="18" t="s">
        <v>11</v>
      </c>
      <c r="FV4" s="18" t="s">
        <v>11</v>
      </c>
      <c r="FW4" s="18" t="s">
        <v>11</v>
      </c>
      <c r="FX4" s="18" t="s">
        <v>11</v>
      </c>
      <c r="FY4" s="18" t="s">
        <v>11</v>
      </c>
      <c r="FZ4" s="18" t="s">
        <v>11</v>
      </c>
      <c r="GA4" s="18" t="s">
        <v>11</v>
      </c>
      <c r="GB4" s="18" t="s">
        <v>11</v>
      </c>
      <c r="GC4" s="18" t="s">
        <v>11</v>
      </c>
      <c r="GD4" s="18" t="s">
        <v>11</v>
      </c>
      <c r="GE4" s="18" t="s">
        <v>11</v>
      </c>
      <c r="GF4" s="18" t="s">
        <v>11</v>
      </c>
      <c r="GG4" s="18" t="s">
        <v>11</v>
      </c>
      <c r="GH4" s="18" t="s">
        <v>11</v>
      </c>
      <c r="GI4" s="18" t="s">
        <v>11</v>
      </c>
      <c r="GJ4" s="18" t="s">
        <v>11</v>
      </c>
    </row>
    <row r="5" spans="1:192" s="237" customFormat="1" ht="27" thickBot="1">
      <c r="A5" s="236"/>
      <c r="C5" s="237" t="s">
        <v>0</v>
      </c>
      <c r="D5" s="238"/>
      <c r="E5" s="238"/>
      <c r="F5" s="239"/>
      <c r="G5" s="236"/>
      <c r="H5" s="240"/>
      <c r="I5" s="240"/>
      <c r="J5" s="240"/>
      <c r="K5" s="240"/>
      <c r="L5" s="240"/>
      <c r="M5" s="240"/>
      <c r="N5" s="240"/>
      <c r="O5" s="240"/>
      <c r="P5" s="240"/>
      <c r="Q5" s="241"/>
      <c r="R5" s="242"/>
      <c r="AP5" s="242"/>
      <c r="AQ5" s="247"/>
      <c r="AR5" s="248" t="s">
        <v>29</v>
      </c>
      <c r="AS5" s="242"/>
      <c r="AT5" s="247"/>
      <c r="AU5" s="249" t="s">
        <v>30</v>
      </c>
      <c r="AV5" s="250" t="s">
        <v>31</v>
      </c>
      <c r="AW5" s="250" t="s">
        <v>32</v>
      </c>
      <c r="AX5" s="250" t="s">
        <v>33</v>
      </c>
      <c r="AY5" s="50" t="str">
        <f>D99</f>
        <v>16-17</v>
      </c>
      <c r="AZ5" s="249" t="s">
        <v>30</v>
      </c>
      <c r="BA5" s="251" t="str">
        <f>$D6</f>
        <v>15-16</v>
      </c>
      <c r="BB5" s="252" t="str">
        <f>$E6</f>
        <v>16-17</v>
      </c>
      <c r="BC5" s="252" t="str">
        <f>$F6</f>
        <v>17-18</v>
      </c>
      <c r="BD5" s="251" t="str">
        <f>$D6</f>
        <v>15-16</v>
      </c>
      <c r="BE5" s="251" t="str">
        <f>$E6</f>
        <v>16-17</v>
      </c>
      <c r="BF5" s="251" t="str">
        <f>$F6</f>
        <v>17-18</v>
      </c>
      <c r="BG5" s="251" t="str">
        <f>$D6</f>
        <v>15-16</v>
      </c>
      <c r="BH5" s="251" t="str">
        <f>$E6</f>
        <v>16-17</v>
      </c>
      <c r="BI5" s="251" t="str">
        <f>$F6</f>
        <v>17-18</v>
      </c>
      <c r="BJ5" s="251" t="str">
        <f>$D6</f>
        <v>15-16</v>
      </c>
      <c r="BK5" s="251" t="str">
        <f>$E6</f>
        <v>16-17</v>
      </c>
      <c r="BL5" s="251" t="str">
        <f>$F6</f>
        <v>17-18</v>
      </c>
      <c r="BM5" s="251" t="str">
        <f>$D6</f>
        <v>15-16</v>
      </c>
      <c r="BN5" s="251" t="str">
        <f>$E6</f>
        <v>16-17</v>
      </c>
      <c r="BO5" s="251" t="str">
        <f>$F6</f>
        <v>17-18</v>
      </c>
      <c r="BP5" s="251" t="str">
        <f>$D6</f>
        <v>15-16</v>
      </c>
      <c r="BQ5" s="251" t="str">
        <f>$E6</f>
        <v>16-17</v>
      </c>
      <c r="BR5" s="251" t="str">
        <f>$F6</f>
        <v>17-18</v>
      </c>
      <c r="BS5" s="251" t="str">
        <f>$D6</f>
        <v>15-16</v>
      </c>
      <c r="BT5" s="251" t="str">
        <f>$E6</f>
        <v>16-17</v>
      </c>
      <c r="BU5" s="253" t="str">
        <f>$F6</f>
        <v>17-18</v>
      </c>
      <c r="BV5" s="253" t="s">
        <v>194</v>
      </c>
      <c r="BW5" s="253" t="s">
        <v>195</v>
      </c>
      <c r="BX5" s="253" t="s">
        <v>196</v>
      </c>
      <c r="BY5" s="253" t="str">
        <f>$E6</f>
        <v>16-17</v>
      </c>
      <c r="BZ5" s="251" t="str">
        <f>$D6</f>
        <v>15-16</v>
      </c>
      <c r="CA5" s="251" t="str">
        <f>$E6</f>
        <v>16-17</v>
      </c>
      <c r="CB5" s="251" t="str">
        <f>$F6</f>
        <v>17-18</v>
      </c>
      <c r="CC5" s="251" t="str">
        <f>$D6</f>
        <v>15-16</v>
      </c>
      <c r="CD5" s="251" t="str">
        <f>$E6</f>
        <v>16-17</v>
      </c>
      <c r="CE5" s="251" t="str">
        <f>$F6</f>
        <v>17-18</v>
      </c>
      <c r="CF5" s="251" t="str">
        <f>$D6</f>
        <v>15-16</v>
      </c>
      <c r="CG5" s="251" t="str">
        <f>$E6</f>
        <v>16-17</v>
      </c>
      <c r="CH5" s="251" t="str">
        <f>$F6</f>
        <v>17-18</v>
      </c>
      <c r="CI5" s="253" t="str">
        <f>$D6</f>
        <v>15-16</v>
      </c>
      <c r="CJ5" s="251" t="str">
        <f>$E6</f>
        <v>16-17</v>
      </c>
      <c r="CK5" s="251" t="str">
        <f>$F6</f>
        <v>17-18</v>
      </c>
      <c r="CL5" s="252"/>
      <c r="CM5" s="254"/>
      <c r="CN5" s="252" t="str">
        <f>$E6</f>
        <v>16-17</v>
      </c>
      <c r="CO5" s="252" t="str">
        <f>$E6</f>
        <v>16-17</v>
      </c>
      <c r="CP5" s="255"/>
      <c r="CQ5" s="256"/>
      <c r="CR5" s="256"/>
      <c r="CS5" s="256">
        <v>91001415</v>
      </c>
      <c r="CT5" s="256">
        <v>91001420</v>
      </c>
      <c r="CU5" s="256">
        <v>91001430</v>
      </c>
      <c r="CV5" s="256">
        <v>88002111</v>
      </c>
      <c r="CW5" s="256">
        <v>88052111</v>
      </c>
      <c r="CX5" s="256">
        <v>88152111</v>
      </c>
      <c r="CY5" s="256">
        <v>88162111</v>
      </c>
      <c r="CZ5" s="256">
        <v>88202111</v>
      </c>
      <c r="DA5" s="256">
        <v>88302111</v>
      </c>
      <c r="DB5" s="256">
        <v>89053111</v>
      </c>
      <c r="DC5" s="256">
        <v>89153111</v>
      </c>
      <c r="DD5" s="257">
        <v>89203111</v>
      </c>
      <c r="DE5" s="257">
        <v>90014111</v>
      </c>
      <c r="DF5" s="257">
        <v>90154110</v>
      </c>
      <c r="DG5" s="257">
        <v>99310031</v>
      </c>
      <c r="DH5" s="257">
        <v>99320032</v>
      </c>
      <c r="DI5" s="256">
        <f t="shared" ref="DI5:EN5" si="0">CS5</f>
        <v>91001415</v>
      </c>
      <c r="DJ5" s="256">
        <f t="shared" si="0"/>
        <v>91001420</v>
      </c>
      <c r="DK5" s="256">
        <f t="shared" si="0"/>
        <v>91001430</v>
      </c>
      <c r="DL5" s="256">
        <f t="shared" si="0"/>
        <v>88002111</v>
      </c>
      <c r="DM5" s="256">
        <f t="shared" si="0"/>
        <v>88052111</v>
      </c>
      <c r="DN5" s="256">
        <f t="shared" si="0"/>
        <v>88152111</v>
      </c>
      <c r="DO5" s="256">
        <f t="shared" si="0"/>
        <v>88162111</v>
      </c>
      <c r="DP5" s="256">
        <f t="shared" si="0"/>
        <v>88202111</v>
      </c>
      <c r="DQ5" s="256">
        <f t="shared" si="0"/>
        <v>88302111</v>
      </c>
      <c r="DR5" s="256">
        <f t="shared" si="0"/>
        <v>89053111</v>
      </c>
      <c r="DS5" s="256">
        <f t="shared" si="0"/>
        <v>89153111</v>
      </c>
      <c r="DT5" s="256">
        <f t="shared" si="0"/>
        <v>89203111</v>
      </c>
      <c r="DU5" s="256">
        <f t="shared" si="0"/>
        <v>90014111</v>
      </c>
      <c r="DV5" s="256">
        <f t="shared" si="0"/>
        <v>90154110</v>
      </c>
      <c r="DW5" s="256">
        <f t="shared" si="0"/>
        <v>99310031</v>
      </c>
      <c r="DX5" s="256">
        <f t="shared" si="0"/>
        <v>99320032</v>
      </c>
      <c r="DY5" s="256">
        <f t="shared" si="0"/>
        <v>91001415</v>
      </c>
      <c r="DZ5" s="256">
        <f t="shared" si="0"/>
        <v>91001420</v>
      </c>
      <c r="EA5" s="256">
        <f t="shared" si="0"/>
        <v>91001430</v>
      </c>
      <c r="EB5" s="256">
        <f t="shared" si="0"/>
        <v>88002111</v>
      </c>
      <c r="EC5" s="256">
        <f t="shared" si="0"/>
        <v>88052111</v>
      </c>
      <c r="ED5" s="256">
        <f t="shared" si="0"/>
        <v>88152111</v>
      </c>
      <c r="EE5" s="256">
        <f t="shared" si="0"/>
        <v>88162111</v>
      </c>
      <c r="EF5" s="256">
        <f t="shared" si="0"/>
        <v>88202111</v>
      </c>
      <c r="EG5" s="256">
        <f t="shared" si="0"/>
        <v>88302111</v>
      </c>
      <c r="EH5" s="256">
        <f t="shared" si="0"/>
        <v>89053111</v>
      </c>
      <c r="EI5" s="256">
        <f t="shared" si="0"/>
        <v>89153111</v>
      </c>
      <c r="EJ5" s="256">
        <f t="shared" si="0"/>
        <v>89203111</v>
      </c>
      <c r="EK5" s="256">
        <f t="shared" si="0"/>
        <v>90014111</v>
      </c>
      <c r="EL5" s="256">
        <f t="shared" si="0"/>
        <v>90154110</v>
      </c>
      <c r="EM5" s="256">
        <f t="shared" si="0"/>
        <v>99310031</v>
      </c>
      <c r="EN5" s="256">
        <f t="shared" si="0"/>
        <v>99320032</v>
      </c>
      <c r="EO5" s="256">
        <f t="shared" ref="EO5:FD5" si="1">INT(CS5/10000)*10000+VLOOKUP(CS5,$D$244:$E$248,2)</f>
        <v>91001416</v>
      </c>
      <c r="EP5" s="256">
        <f t="shared" si="1"/>
        <v>91001440</v>
      </c>
      <c r="EQ5" s="256">
        <f t="shared" si="1"/>
        <v>91001441</v>
      </c>
      <c r="ER5" s="256">
        <f t="shared" si="1"/>
        <v>88001210</v>
      </c>
      <c r="ES5" s="256">
        <f t="shared" si="1"/>
        <v>88051210</v>
      </c>
      <c r="ET5" s="256">
        <f t="shared" si="1"/>
        <v>88151210</v>
      </c>
      <c r="EU5" s="256">
        <f t="shared" si="1"/>
        <v>88161210</v>
      </c>
      <c r="EV5" s="256">
        <f t="shared" si="1"/>
        <v>88201210</v>
      </c>
      <c r="EW5" s="256">
        <f t="shared" si="1"/>
        <v>88301210</v>
      </c>
      <c r="EX5" s="256">
        <f t="shared" si="1"/>
        <v>89051210</v>
      </c>
      <c r="EY5" s="256">
        <f t="shared" si="1"/>
        <v>89151210</v>
      </c>
      <c r="EZ5" s="256">
        <f t="shared" si="1"/>
        <v>89201210</v>
      </c>
      <c r="FA5" s="256">
        <f t="shared" si="1"/>
        <v>90011210</v>
      </c>
      <c r="FB5" s="256">
        <f t="shared" si="1"/>
        <v>90151210</v>
      </c>
      <c r="FC5" s="256">
        <f t="shared" si="1"/>
        <v>99311441</v>
      </c>
      <c r="FD5" s="256">
        <f t="shared" si="1"/>
        <v>99321441</v>
      </c>
      <c r="FE5" s="256">
        <f t="shared" ref="FE5:GJ5" si="2">EO5</f>
        <v>91001416</v>
      </c>
      <c r="FF5" s="256">
        <f t="shared" si="2"/>
        <v>91001440</v>
      </c>
      <c r="FG5" s="256">
        <f t="shared" si="2"/>
        <v>91001441</v>
      </c>
      <c r="FH5" s="256">
        <f t="shared" si="2"/>
        <v>88001210</v>
      </c>
      <c r="FI5" s="256">
        <f t="shared" si="2"/>
        <v>88051210</v>
      </c>
      <c r="FJ5" s="256">
        <f t="shared" si="2"/>
        <v>88151210</v>
      </c>
      <c r="FK5" s="256">
        <f t="shared" si="2"/>
        <v>88161210</v>
      </c>
      <c r="FL5" s="256">
        <f t="shared" si="2"/>
        <v>88201210</v>
      </c>
      <c r="FM5" s="256">
        <f t="shared" si="2"/>
        <v>88301210</v>
      </c>
      <c r="FN5" s="256">
        <f t="shared" si="2"/>
        <v>89051210</v>
      </c>
      <c r="FO5" s="256">
        <f t="shared" si="2"/>
        <v>89151210</v>
      </c>
      <c r="FP5" s="256">
        <f t="shared" si="2"/>
        <v>89201210</v>
      </c>
      <c r="FQ5" s="256">
        <f t="shared" si="2"/>
        <v>90011210</v>
      </c>
      <c r="FR5" s="256">
        <f t="shared" si="2"/>
        <v>90151210</v>
      </c>
      <c r="FS5" s="256">
        <f t="shared" si="2"/>
        <v>99311441</v>
      </c>
      <c r="FT5" s="256">
        <f t="shared" si="2"/>
        <v>99321441</v>
      </c>
      <c r="FU5" s="256">
        <f t="shared" si="2"/>
        <v>91001416</v>
      </c>
      <c r="FV5" s="256">
        <f t="shared" si="2"/>
        <v>91001440</v>
      </c>
      <c r="FW5" s="256">
        <f t="shared" si="2"/>
        <v>91001441</v>
      </c>
      <c r="FX5" s="256">
        <f t="shared" si="2"/>
        <v>88001210</v>
      </c>
      <c r="FY5" s="256">
        <f t="shared" si="2"/>
        <v>88051210</v>
      </c>
      <c r="FZ5" s="256">
        <f t="shared" si="2"/>
        <v>88151210</v>
      </c>
      <c r="GA5" s="256">
        <f t="shared" si="2"/>
        <v>88161210</v>
      </c>
      <c r="GB5" s="256">
        <f t="shared" si="2"/>
        <v>88201210</v>
      </c>
      <c r="GC5" s="256">
        <f t="shared" si="2"/>
        <v>88301210</v>
      </c>
      <c r="GD5" s="256">
        <f t="shared" si="2"/>
        <v>89051210</v>
      </c>
      <c r="GE5" s="256">
        <f t="shared" si="2"/>
        <v>89151210</v>
      </c>
      <c r="GF5" s="256">
        <f t="shared" si="2"/>
        <v>89201210</v>
      </c>
      <c r="GG5" s="256">
        <f t="shared" si="2"/>
        <v>90011210</v>
      </c>
      <c r="GH5" s="256">
        <f t="shared" si="2"/>
        <v>90151210</v>
      </c>
      <c r="GI5" s="256">
        <f t="shared" si="2"/>
        <v>99311441</v>
      </c>
      <c r="GJ5" s="256">
        <f t="shared" si="2"/>
        <v>99321441</v>
      </c>
    </row>
    <row r="6" spans="1:192" ht="66" thickTop="1" thickBot="1">
      <c r="A6" s="40"/>
      <c r="B6" s="1" t="s">
        <v>36</v>
      </c>
      <c r="C6" s="19"/>
      <c r="D6" s="173" t="s">
        <v>194</v>
      </c>
      <c r="E6" s="173" t="s">
        <v>195</v>
      </c>
      <c r="F6" s="173" t="s">
        <v>196</v>
      </c>
      <c r="G6" s="40"/>
      <c r="H6" s="42"/>
      <c r="I6" s="42"/>
      <c r="J6" s="42"/>
      <c r="K6" s="42" t="s">
        <v>0</v>
      </c>
      <c r="L6" s="42"/>
      <c r="M6" s="42"/>
      <c r="N6" s="42"/>
      <c r="O6" s="42"/>
      <c r="P6" s="42"/>
      <c r="Q6" s="43"/>
      <c r="R6" s="44"/>
      <c r="S6" s="233" t="s">
        <v>228</v>
      </c>
      <c r="T6" s="233" t="s">
        <v>13</v>
      </c>
      <c r="U6" s="233" t="s">
        <v>229</v>
      </c>
      <c r="V6" s="233" t="s">
        <v>15</v>
      </c>
      <c r="W6" s="233" t="s">
        <v>230</v>
      </c>
      <c r="X6" s="233" t="s">
        <v>231</v>
      </c>
      <c r="Y6" s="234" t="s">
        <v>232</v>
      </c>
      <c r="Z6" s="234" t="s">
        <v>233</v>
      </c>
      <c r="AA6" s="235" t="s">
        <v>234</v>
      </c>
      <c r="AB6" s="235" t="s">
        <v>235</v>
      </c>
      <c r="AC6" s="243" t="s">
        <v>236</v>
      </c>
      <c r="AD6" s="243" t="s">
        <v>236</v>
      </c>
      <c r="AE6" s="243" t="s">
        <v>236</v>
      </c>
      <c r="AF6" s="244" t="s">
        <v>238</v>
      </c>
      <c r="AG6" s="245" t="s">
        <v>237</v>
      </c>
      <c r="AH6" s="243" t="s">
        <v>239</v>
      </c>
      <c r="AI6" s="243" t="s">
        <v>240</v>
      </c>
      <c r="AJ6" s="246" t="s">
        <v>24</v>
      </c>
      <c r="AK6" s="246" t="s">
        <v>241</v>
      </c>
      <c r="AL6" s="246" t="s">
        <v>246</v>
      </c>
      <c r="AM6" s="246" t="s">
        <v>26</v>
      </c>
      <c r="AN6" s="246" t="s">
        <v>27</v>
      </c>
      <c r="AO6" s="246" t="s">
        <v>28</v>
      </c>
      <c r="AP6" s="44"/>
      <c r="AQ6" s="3"/>
      <c r="AR6" s="49" t="s">
        <v>51</v>
      </c>
      <c r="AS6" s="44"/>
      <c r="AT6" s="3"/>
      <c r="AU6" s="50" t="str">
        <f>C99</f>
        <v>15-16</v>
      </c>
      <c r="AV6" s="51" t="s">
        <v>52</v>
      </c>
      <c r="AW6" s="51" t="s">
        <v>52</v>
      </c>
      <c r="AX6" s="51" t="s">
        <v>52</v>
      </c>
      <c r="AY6" s="268" t="s">
        <v>245</v>
      </c>
      <c r="AZ6" s="249" t="str">
        <f>E99</f>
        <v>17-18</v>
      </c>
      <c r="BA6" s="251" t="s">
        <v>52</v>
      </c>
      <c r="BB6" s="251" t="s">
        <v>248</v>
      </c>
      <c r="BC6" s="251" t="s">
        <v>52</v>
      </c>
      <c r="BD6" s="255" t="s">
        <v>53</v>
      </c>
      <c r="BE6" s="255" t="s">
        <v>53</v>
      </c>
      <c r="BF6" s="255" t="s">
        <v>53</v>
      </c>
      <c r="BG6" s="255" t="s">
        <v>54</v>
      </c>
      <c r="BH6" s="255" t="s">
        <v>54</v>
      </c>
      <c r="BI6" s="255" t="s">
        <v>54</v>
      </c>
      <c r="BJ6" s="255" t="s">
        <v>55</v>
      </c>
      <c r="BK6" s="255" t="s">
        <v>55</v>
      </c>
      <c r="BL6" s="255" t="s">
        <v>55</v>
      </c>
      <c r="BM6" s="255" t="s">
        <v>26</v>
      </c>
      <c r="BN6" s="255" t="s">
        <v>26</v>
      </c>
      <c r="BO6" s="255" t="s">
        <v>26</v>
      </c>
      <c r="BP6" s="255" t="s">
        <v>56</v>
      </c>
      <c r="BQ6" s="255" t="s">
        <v>56</v>
      </c>
      <c r="BR6" s="255" t="s">
        <v>56</v>
      </c>
      <c r="BS6" s="255" t="s">
        <v>57</v>
      </c>
      <c r="BT6" s="255" t="s">
        <v>241</v>
      </c>
      <c r="BU6" s="255" t="s">
        <v>57</v>
      </c>
      <c r="BV6" s="255" t="s">
        <v>213</v>
      </c>
      <c r="BW6" s="255" t="s">
        <v>213</v>
      </c>
      <c r="BX6" s="255" t="s">
        <v>213</v>
      </c>
      <c r="BY6" s="269" t="s">
        <v>155</v>
      </c>
      <c r="BZ6" s="255" t="s">
        <v>178</v>
      </c>
      <c r="CA6" s="255" t="s">
        <v>247</v>
      </c>
      <c r="CB6" s="255" t="s">
        <v>178</v>
      </c>
      <c r="CC6" s="255" t="s">
        <v>177</v>
      </c>
      <c r="CD6" s="255" t="s">
        <v>177</v>
      </c>
      <c r="CE6" s="255" t="s">
        <v>177</v>
      </c>
      <c r="CF6" s="255" t="s">
        <v>58</v>
      </c>
      <c r="CG6" s="255" t="s">
        <v>244</v>
      </c>
      <c r="CH6" s="255" t="s">
        <v>58</v>
      </c>
      <c r="CI6" s="255" t="s">
        <v>148</v>
      </c>
      <c r="CJ6" s="255" t="s">
        <v>148</v>
      </c>
      <c r="CK6" s="270" t="s">
        <v>148</v>
      </c>
      <c r="CL6" s="270"/>
      <c r="CM6" s="254"/>
      <c r="CN6" s="267" t="s">
        <v>243</v>
      </c>
      <c r="CQ6" s="256" t="s">
        <v>249</v>
      </c>
      <c r="CR6" s="256" t="s">
        <v>250</v>
      </c>
      <c r="CS6" s="17" t="str">
        <f t="shared" ref="CS6:DH6" si="3">$D$6</f>
        <v>15-16</v>
      </c>
      <c r="CT6" s="17" t="str">
        <f t="shared" si="3"/>
        <v>15-16</v>
      </c>
      <c r="CU6" s="17" t="str">
        <f t="shared" si="3"/>
        <v>15-16</v>
      </c>
      <c r="CV6" s="17" t="str">
        <f t="shared" si="3"/>
        <v>15-16</v>
      </c>
      <c r="CW6" s="17" t="str">
        <f t="shared" si="3"/>
        <v>15-16</v>
      </c>
      <c r="CX6" s="17" t="str">
        <f t="shared" si="3"/>
        <v>15-16</v>
      </c>
      <c r="CY6" s="17" t="str">
        <f t="shared" si="3"/>
        <v>15-16</v>
      </c>
      <c r="CZ6" s="17" t="str">
        <f t="shared" si="3"/>
        <v>15-16</v>
      </c>
      <c r="DA6" s="17" t="str">
        <f t="shared" si="3"/>
        <v>15-16</v>
      </c>
      <c r="DB6" s="17" t="str">
        <f t="shared" si="3"/>
        <v>15-16</v>
      </c>
      <c r="DC6" s="17" t="str">
        <f t="shared" si="3"/>
        <v>15-16</v>
      </c>
      <c r="DD6" s="17" t="str">
        <f t="shared" si="3"/>
        <v>15-16</v>
      </c>
      <c r="DE6" s="17" t="str">
        <f t="shared" si="3"/>
        <v>15-16</v>
      </c>
      <c r="DF6" s="17" t="str">
        <f t="shared" si="3"/>
        <v>15-16</v>
      </c>
      <c r="DG6" s="17" t="str">
        <f t="shared" si="3"/>
        <v>15-16</v>
      </c>
      <c r="DH6" s="17" t="str">
        <f t="shared" si="3"/>
        <v>15-16</v>
      </c>
      <c r="DI6" s="17" t="str">
        <f t="shared" ref="DI6:DX6" si="4">$E$6</f>
        <v>16-17</v>
      </c>
      <c r="DJ6" s="17" t="str">
        <f t="shared" si="4"/>
        <v>16-17</v>
      </c>
      <c r="DK6" s="17" t="str">
        <f t="shared" si="4"/>
        <v>16-17</v>
      </c>
      <c r="DL6" s="17" t="str">
        <f t="shared" si="4"/>
        <v>16-17</v>
      </c>
      <c r="DM6" s="17" t="str">
        <f t="shared" si="4"/>
        <v>16-17</v>
      </c>
      <c r="DN6" s="17" t="str">
        <f t="shared" si="4"/>
        <v>16-17</v>
      </c>
      <c r="DO6" s="17" t="str">
        <f t="shared" si="4"/>
        <v>16-17</v>
      </c>
      <c r="DP6" s="17" t="str">
        <f t="shared" si="4"/>
        <v>16-17</v>
      </c>
      <c r="DQ6" s="17" t="str">
        <f t="shared" si="4"/>
        <v>16-17</v>
      </c>
      <c r="DR6" s="17" t="str">
        <f t="shared" si="4"/>
        <v>16-17</v>
      </c>
      <c r="DS6" s="17" t="str">
        <f t="shared" si="4"/>
        <v>16-17</v>
      </c>
      <c r="DT6" s="17" t="str">
        <f t="shared" si="4"/>
        <v>16-17</v>
      </c>
      <c r="DU6" s="17" t="str">
        <f t="shared" si="4"/>
        <v>16-17</v>
      </c>
      <c r="DV6" s="17" t="str">
        <f t="shared" si="4"/>
        <v>16-17</v>
      </c>
      <c r="DW6" s="17" t="str">
        <f t="shared" si="4"/>
        <v>16-17</v>
      </c>
      <c r="DX6" s="17" t="str">
        <f t="shared" si="4"/>
        <v>16-17</v>
      </c>
      <c r="DY6" s="17" t="str">
        <f t="shared" ref="DY6:EN6" si="5">$F$6</f>
        <v>17-18</v>
      </c>
      <c r="DZ6" s="17" t="str">
        <f t="shared" si="5"/>
        <v>17-18</v>
      </c>
      <c r="EA6" s="17" t="str">
        <f t="shared" si="5"/>
        <v>17-18</v>
      </c>
      <c r="EB6" s="17" t="str">
        <f t="shared" si="5"/>
        <v>17-18</v>
      </c>
      <c r="EC6" s="17" t="str">
        <f t="shared" si="5"/>
        <v>17-18</v>
      </c>
      <c r="ED6" s="17" t="str">
        <f t="shared" si="5"/>
        <v>17-18</v>
      </c>
      <c r="EE6" s="17" t="str">
        <f t="shared" si="5"/>
        <v>17-18</v>
      </c>
      <c r="EF6" s="17" t="str">
        <f t="shared" si="5"/>
        <v>17-18</v>
      </c>
      <c r="EG6" s="17" t="str">
        <f t="shared" si="5"/>
        <v>17-18</v>
      </c>
      <c r="EH6" s="17" t="str">
        <f t="shared" si="5"/>
        <v>17-18</v>
      </c>
      <c r="EI6" s="17" t="str">
        <f t="shared" si="5"/>
        <v>17-18</v>
      </c>
      <c r="EJ6" s="17" t="str">
        <f t="shared" si="5"/>
        <v>17-18</v>
      </c>
      <c r="EK6" s="17" t="str">
        <f t="shared" si="5"/>
        <v>17-18</v>
      </c>
      <c r="EL6" s="17" t="str">
        <f t="shared" si="5"/>
        <v>17-18</v>
      </c>
      <c r="EM6" s="17" t="str">
        <f t="shared" si="5"/>
        <v>17-18</v>
      </c>
      <c r="EN6" s="17" t="str">
        <f t="shared" si="5"/>
        <v>17-18</v>
      </c>
      <c r="EO6" s="17" t="str">
        <f t="shared" ref="EO6:FD6" si="6">$D$6</f>
        <v>15-16</v>
      </c>
      <c r="EP6" s="17" t="str">
        <f t="shared" si="6"/>
        <v>15-16</v>
      </c>
      <c r="EQ6" s="17" t="str">
        <f t="shared" si="6"/>
        <v>15-16</v>
      </c>
      <c r="ER6" s="17" t="str">
        <f t="shared" si="6"/>
        <v>15-16</v>
      </c>
      <c r="ES6" s="17" t="str">
        <f t="shared" si="6"/>
        <v>15-16</v>
      </c>
      <c r="ET6" s="17" t="str">
        <f t="shared" si="6"/>
        <v>15-16</v>
      </c>
      <c r="EU6" s="17" t="str">
        <f t="shared" si="6"/>
        <v>15-16</v>
      </c>
      <c r="EV6" s="17" t="str">
        <f t="shared" si="6"/>
        <v>15-16</v>
      </c>
      <c r="EW6" s="17" t="str">
        <f t="shared" si="6"/>
        <v>15-16</v>
      </c>
      <c r="EX6" s="17" t="str">
        <f t="shared" si="6"/>
        <v>15-16</v>
      </c>
      <c r="EY6" s="17" t="str">
        <f t="shared" si="6"/>
        <v>15-16</v>
      </c>
      <c r="EZ6" s="17" t="str">
        <f t="shared" si="6"/>
        <v>15-16</v>
      </c>
      <c r="FA6" s="17" t="str">
        <f t="shared" si="6"/>
        <v>15-16</v>
      </c>
      <c r="FB6" s="17" t="str">
        <f t="shared" si="6"/>
        <v>15-16</v>
      </c>
      <c r="FC6" s="17" t="str">
        <f t="shared" si="6"/>
        <v>15-16</v>
      </c>
      <c r="FD6" s="17" t="str">
        <f t="shared" si="6"/>
        <v>15-16</v>
      </c>
      <c r="FE6" s="17" t="str">
        <f t="shared" ref="FE6:FT6" si="7">$E$6</f>
        <v>16-17</v>
      </c>
      <c r="FF6" s="17" t="str">
        <f t="shared" si="7"/>
        <v>16-17</v>
      </c>
      <c r="FG6" s="17" t="str">
        <f t="shared" si="7"/>
        <v>16-17</v>
      </c>
      <c r="FH6" s="17" t="str">
        <f t="shared" si="7"/>
        <v>16-17</v>
      </c>
      <c r="FI6" s="17" t="str">
        <f t="shared" si="7"/>
        <v>16-17</v>
      </c>
      <c r="FJ6" s="17" t="str">
        <f t="shared" si="7"/>
        <v>16-17</v>
      </c>
      <c r="FK6" s="17" t="str">
        <f t="shared" si="7"/>
        <v>16-17</v>
      </c>
      <c r="FL6" s="17" t="str">
        <f t="shared" si="7"/>
        <v>16-17</v>
      </c>
      <c r="FM6" s="17" t="str">
        <f t="shared" si="7"/>
        <v>16-17</v>
      </c>
      <c r="FN6" s="17" t="str">
        <f t="shared" si="7"/>
        <v>16-17</v>
      </c>
      <c r="FO6" s="17" t="str">
        <f t="shared" si="7"/>
        <v>16-17</v>
      </c>
      <c r="FP6" s="17" t="str">
        <f t="shared" si="7"/>
        <v>16-17</v>
      </c>
      <c r="FQ6" s="17" t="str">
        <f t="shared" si="7"/>
        <v>16-17</v>
      </c>
      <c r="FR6" s="17" t="str">
        <f t="shared" si="7"/>
        <v>16-17</v>
      </c>
      <c r="FS6" s="17" t="str">
        <f t="shared" si="7"/>
        <v>16-17</v>
      </c>
      <c r="FT6" s="17" t="str">
        <f t="shared" si="7"/>
        <v>16-17</v>
      </c>
      <c r="FU6" s="17" t="str">
        <f t="shared" ref="FU6:GJ6" si="8">$F$6</f>
        <v>17-18</v>
      </c>
      <c r="FV6" s="17" t="str">
        <f t="shared" si="8"/>
        <v>17-18</v>
      </c>
      <c r="FW6" s="17" t="str">
        <f t="shared" si="8"/>
        <v>17-18</v>
      </c>
      <c r="FX6" s="17" t="str">
        <f t="shared" si="8"/>
        <v>17-18</v>
      </c>
      <c r="FY6" s="17" t="str">
        <f t="shared" si="8"/>
        <v>17-18</v>
      </c>
      <c r="FZ6" s="17" t="str">
        <f t="shared" si="8"/>
        <v>17-18</v>
      </c>
      <c r="GA6" s="17" t="str">
        <f t="shared" si="8"/>
        <v>17-18</v>
      </c>
      <c r="GB6" s="17" t="str">
        <f t="shared" si="8"/>
        <v>17-18</v>
      </c>
      <c r="GC6" s="17" t="str">
        <f t="shared" si="8"/>
        <v>17-18</v>
      </c>
      <c r="GD6" s="17" t="str">
        <f t="shared" si="8"/>
        <v>17-18</v>
      </c>
      <c r="GE6" s="17" t="str">
        <f t="shared" si="8"/>
        <v>17-18</v>
      </c>
      <c r="GF6" s="17" t="str">
        <f t="shared" si="8"/>
        <v>17-18</v>
      </c>
      <c r="GG6" s="17" t="str">
        <f t="shared" si="8"/>
        <v>17-18</v>
      </c>
      <c r="GH6" s="17" t="str">
        <f t="shared" si="8"/>
        <v>17-18</v>
      </c>
      <c r="GI6" s="17" t="str">
        <f t="shared" si="8"/>
        <v>17-18</v>
      </c>
      <c r="GJ6" s="17" t="str">
        <f t="shared" si="8"/>
        <v>17-18</v>
      </c>
    </row>
    <row r="7" spans="1:192" ht="14.25" thickTop="1">
      <c r="A7" s="40"/>
      <c r="C7" s="19"/>
      <c r="G7" s="40"/>
      <c r="H7" s="42"/>
      <c r="I7" s="42"/>
      <c r="J7" s="42"/>
      <c r="K7" s="42"/>
      <c r="L7" s="42"/>
      <c r="M7" s="42"/>
      <c r="N7" s="42"/>
      <c r="O7" s="42"/>
      <c r="P7" s="42"/>
      <c r="Q7" s="43"/>
      <c r="R7" s="44"/>
      <c r="S7" s="45"/>
      <c r="T7" s="45"/>
      <c r="U7" s="45"/>
      <c r="V7" s="45"/>
      <c r="W7" s="58"/>
      <c r="X7" s="58"/>
      <c r="Y7" s="46"/>
      <c r="Z7" s="46"/>
      <c r="AA7" s="47"/>
      <c r="AB7" s="47"/>
      <c r="AC7" s="48"/>
      <c r="AD7" s="48"/>
      <c r="AE7" s="48"/>
      <c r="AF7" s="168"/>
      <c r="AG7" s="48"/>
      <c r="AH7" s="48"/>
      <c r="AI7" s="48"/>
      <c r="AJ7" s="26" t="s">
        <v>63</v>
      </c>
      <c r="AK7" s="26" t="s">
        <v>63</v>
      </c>
      <c r="AL7" s="147" t="s">
        <v>205</v>
      </c>
      <c r="AM7" s="26" t="s">
        <v>63</v>
      </c>
      <c r="AN7" s="26" t="s">
        <v>210</v>
      </c>
      <c r="AO7" s="26" t="s">
        <v>211</v>
      </c>
      <c r="AP7" s="44"/>
      <c r="AQ7" s="3"/>
      <c r="AR7" s="26" t="s">
        <v>64</v>
      </c>
      <c r="AS7" s="44"/>
      <c r="AT7" s="3"/>
      <c r="AU7" s="50" t="s">
        <v>65</v>
      </c>
      <c r="AV7" s="51" t="s">
        <v>34</v>
      </c>
      <c r="AW7" s="51" t="s">
        <v>34</v>
      </c>
      <c r="AX7" s="51" t="s">
        <v>34</v>
      </c>
      <c r="AY7" s="50"/>
      <c r="AZ7" s="50"/>
      <c r="BA7" s="53"/>
      <c r="BB7" s="53"/>
      <c r="BC7" s="53"/>
      <c r="BD7" s="54"/>
      <c r="BE7" s="176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 t="s">
        <v>35</v>
      </c>
      <c r="CI7" s="54" t="s">
        <v>149</v>
      </c>
      <c r="CJ7" s="54" t="s">
        <v>149</v>
      </c>
      <c r="CK7" s="176" t="s">
        <v>149</v>
      </c>
      <c r="CL7" s="176"/>
      <c r="CM7" s="1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"/>
      <c r="FQ7" s="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"/>
      <c r="GG7" s="5"/>
    </row>
    <row r="8" spans="1:192" ht="14.25" thickBot="1">
      <c r="A8" s="40"/>
      <c r="B8" s="1" t="s">
        <v>67</v>
      </c>
      <c r="C8" s="19"/>
      <c r="G8" s="40"/>
      <c r="H8" s="42"/>
      <c r="I8" s="42"/>
      <c r="J8" s="42"/>
      <c r="K8" s="42"/>
      <c r="L8" s="42"/>
      <c r="M8" s="42"/>
      <c r="N8" s="42"/>
      <c r="O8" s="42"/>
      <c r="P8" s="42"/>
      <c r="Q8" s="43"/>
      <c r="R8" s="44"/>
      <c r="S8" s="41"/>
      <c r="W8" s="59"/>
      <c r="Y8" s="60"/>
      <c r="Z8" s="60"/>
      <c r="AA8" s="97">
        <f>E11</f>
        <v>42248</v>
      </c>
      <c r="AB8" s="97"/>
      <c r="AC8" s="61"/>
      <c r="AD8" s="61"/>
      <c r="AE8" s="61"/>
      <c r="AG8" s="61"/>
      <c r="AH8" s="61"/>
      <c r="AJ8" s="56" t="s">
        <v>68</v>
      </c>
      <c r="AK8" s="56" t="s">
        <v>68</v>
      </c>
      <c r="AL8" s="159" t="s">
        <v>180</v>
      </c>
      <c r="AM8" s="56" t="s">
        <v>68</v>
      </c>
      <c r="AN8" s="26"/>
      <c r="AO8" s="56" t="s">
        <v>212</v>
      </c>
      <c r="AP8" s="44"/>
      <c r="AQ8" s="3"/>
      <c r="AR8" s="49" t="s">
        <v>69</v>
      </c>
      <c r="AS8" s="44"/>
      <c r="AT8" s="3"/>
      <c r="AU8" s="62" t="str">
        <f>IF($E$9=0,"per year", "per hour")</f>
        <v>per hour</v>
      </c>
      <c r="AV8" s="63" t="s">
        <v>70</v>
      </c>
      <c r="AW8" s="63" t="s">
        <v>70</v>
      </c>
      <c r="AX8" s="63" t="s">
        <v>71</v>
      </c>
      <c r="AY8" s="62"/>
      <c r="AZ8" s="62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 t="s">
        <v>72</v>
      </c>
      <c r="CI8" s="53"/>
      <c r="CJ8" s="53"/>
      <c r="CK8" s="52"/>
      <c r="CL8" s="52"/>
      <c r="CM8" s="15"/>
      <c r="CQ8" s="55"/>
      <c r="CR8" s="55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5"/>
      <c r="FQ8" s="5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5"/>
      <c r="GG8" s="5"/>
    </row>
    <row r="9" spans="1:192" ht="15" thickTop="1" thickBot="1">
      <c r="A9" s="40"/>
      <c r="B9" s="1" t="s">
        <v>73</v>
      </c>
      <c r="C9" s="19"/>
      <c r="E9" s="65">
        <v>1</v>
      </c>
      <c r="F9" s="1" t="s">
        <v>0</v>
      </c>
      <c r="G9" s="40"/>
      <c r="H9" s="42"/>
      <c r="I9" s="42"/>
      <c r="J9" s="42"/>
      <c r="K9" s="42"/>
      <c r="L9" s="42"/>
      <c r="M9" s="42"/>
      <c r="N9" s="42"/>
      <c r="O9" s="42"/>
      <c r="P9" s="42"/>
      <c r="Q9" s="43"/>
      <c r="R9" s="44"/>
      <c r="S9" s="41"/>
      <c r="W9" s="59"/>
      <c r="Y9" s="60"/>
      <c r="Z9" s="60"/>
      <c r="AA9" s="66"/>
      <c r="AB9" s="66"/>
      <c r="AC9" s="61"/>
      <c r="AD9" s="61"/>
      <c r="AE9" s="61"/>
      <c r="AG9" s="61"/>
      <c r="AH9" s="61"/>
      <c r="AJ9" s="41"/>
      <c r="AP9" s="44"/>
      <c r="AQ9" s="3"/>
      <c r="AR9" s="49" t="s">
        <v>74</v>
      </c>
      <c r="AS9" s="44"/>
      <c r="AT9" s="3"/>
      <c r="AU9" s="71"/>
      <c r="AV9" s="71">
        <f>F23</f>
        <v>2.2499999999999999E-2</v>
      </c>
      <c r="AW9" s="71">
        <f>G23</f>
        <v>0</v>
      </c>
      <c r="AX9" s="71">
        <f>H23</f>
        <v>0</v>
      </c>
      <c r="AY9" s="71">
        <f>E23</f>
        <v>2.2499999999999999E-2</v>
      </c>
      <c r="AZ9" s="71">
        <f>F23</f>
        <v>2.2499999999999999E-2</v>
      </c>
      <c r="BA9" s="161">
        <f>SUM(BA10:BA55)</f>
        <v>283884.24999999994</v>
      </c>
      <c r="BB9" s="52">
        <f>SUM(BB10:BB43)</f>
        <v>291095.56524999999</v>
      </c>
      <c r="BC9" s="161">
        <f t="shared" ref="BC9:CA9" si="9">SUM(BC10:BC55)</f>
        <v>298731.39402015624</v>
      </c>
      <c r="BD9" s="52">
        <f t="shared" si="9"/>
        <v>64034.633599999994</v>
      </c>
      <c r="BE9" s="52">
        <f t="shared" si="9"/>
        <v>67888.670335999981</v>
      </c>
      <c r="BF9" s="52">
        <f t="shared" si="9"/>
        <v>73039.76396288001</v>
      </c>
      <c r="BG9" s="52">
        <f t="shared" si="9"/>
        <v>2200.2799999999997</v>
      </c>
      <c r="BH9" s="52">
        <f t="shared" si="9"/>
        <v>2200.2799999999997</v>
      </c>
      <c r="BI9" s="52">
        <f t="shared" si="9"/>
        <v>2200.2799999999997</v>
      </c>
      <c r="BJ9" s="52">
        <f t="shared" si="9"/>
        <v>1010.1524160000001</v>
      </c>
      <c r="BK9" s="52">
        <f t="shared" si="9"/>
        <v>1020.5958453600002</v>
      </c>
      <c r="BL9" s="52">
        <f t="shared" si="9"/>
        <v>1031.2742518806001</v>
      </c>
      <c r="BM9" s="52">
        <f t="shared" si="9"/>
        <v>17817.823499999999</v>
      </c>
      <c r="BN9" s="52">
        <f t="shared" si="9"/>
        <v>18264.925045499996</v>
      </c>
      <c r="BO9" s="52">
        <f t="shared" si="9"/>
        <v>18738.346429249683</v>
      </c>
      <c r="BP9" s="52">
        <f t="shared" si="9"/>
        <v>13626.444000000001</v>
      </c>
      <c r="BQ9" s="52">
        <f t="shared" si="9"/>
        <v>9730.5601443249998</v>
      </c>
      <c r="BR9" s="52">
        <f t="shared" si="9"/>
        <v>13652.02470672114</v>
      </c>
      <c r="BS9" s="52">
        <f t="shared" si="9"/>
        <v>4167.0716250000005</v>
      </c>
      <c r="BT9" s="52">
        <f t="shared" si="9"/>
        <v>4271.6356961250003</v>
      </c>
      <c r="BU9" s="52">
        <f t="shared" si="9"/>
        <v>4382.3552132922659</v>
      </c>
      <c r="BV9" s="52">
        <f t="shared" si="9"/>
        <v>460.79999999999995</v>
      </c>
      <c r="BW9" s="52">
        <f t="shared" si="9"/>
        <v>460.79999999999995</v>
      </c>
      <c r="BX9" s="52">
        <f t="shared" si="9"/>
        <v>460.79999999999995</v>
      </c>
      <c r="BY9" s="52">
        <f t="shared" si="9"/>
        <v>940.73719349999999</v>
      </c>
      <c r="BZ9" s="52">
        <f t="shared" si="9"/>
        <v>104257.94233450001</v>
      </c>
      <c r="CA9" s="52">
        <f t="shared" si="9"/>
        <v>104778.20426081</v>
      </c>
      <c r="CB9" s="52">
        <f>SUM(CB10:CB24)</f>
        <v>114445.58175752367</v>
      </c>
      <c r="CC9" s="52">
        <f>SUM(CC10:CC24)</f>
        <v>6548.0329999999994</v>
      </c>
      <c r="CD9" s="52">
        <f>SUM(CD10:CD24)</f>
        <v>6695.3637425000006</v>
      </c>
      <c r="CE9" s="52">
        <f>SUM(CE10:CE24)</f>
        <v>6852.6579901125006</v>
      </c>
      <c r="CF9" s="53">
        <f>SUM(CF10:CF55)</f>
        <v>110805.97533449999</v>
      </c>
      <c r="CG9" s="53">
        <f>SUM(CG10:CG55)</f>
        <v>111473.56800331001</v>
      </c>
      <c r="CH9" s="52">
        <f>SUM(CH10:CH24)</f>
        <v>121298.23974763618</v>
      </c>
      <c r="CI9" s="53">
        <f>SUM(BA9,CF9)</f>
        <v>394690.22533449996</v>
      </c>
      <c r="CJ9" s="53">
        <f>SUM(BB9,CG9)</f>
        <v>402569.13325330999</v>
      </c>
      <c r="CK9" s="52">
        <f>SUM(BC9,CH9)</f>
        <v>420029.63376779243</v>
      </c>
      <c r="CL9" s="52" t="s">
        <v>150</v>
      </c>
      <c r="CM9" s="15"/>
      <c r="CN9" s="53">
        <f>SUM(CN10:CN55)</f>
        <v>402569.13325330993</v>
      </c>
      <c r="CO9" s="52"/>
      <c r="CP9" s="52"/>
      <c r="CQ9" s="52"/>
      <c r="CR9" s="52"/>
      <c r="CS9" s="52">
        <f t="shared" ref="CS9:DX9" si="10">SUM(CS10:CS55)</f>
        <v>85009.599999999991</v>
      </c>
      <c r="CT9" s="52">
        <f t="shared" si="10"/>
        <v>128704.35</v>
      </c>
      <c r="CU9" s="52">
        <f t="shared" si="10"/>
        <v>70170.3</v>
      </c>
      <c r="CV9" s="52">
        <f t="shared" si="10"/>
        <v>0</v>
      </c>
      <c r="CW9" s="52">
        <f t="shared" si="10"/>
        <v>0</v>
      </c>
      <c r="CX9" s="52">
        <f t="shared" si="10"/>
        <v>0</v>
      </c>
      <c r="CY9" s="52">
        <f t="shared" si="10"/>
        <v>0</v>
      </c>
      <c r="CZ9" s="52">
        <f t="shared" si="10"/>
        <v>0</v>
      </c>
      <c r="DA9" s="52">
        <f t="shared" si="10"/>
        <v>0</v>
      </c>
      <c r="DB9" s="52">
        <f t="shared" si="10"/>
        <v>0</v>
      </c>
      <c r="DC9" s="52">
        <f t="shared" si="10"/>
        <v>0</v>
      </c>
      <c r="DD9" s="52">
        <f t="shared" si="10"/>
        <v>0</v>
      </c>
      <c r="DE9" s="52">
        <f t="shared" si="10"/>
        <v>0</v>
      </c>
      <c r="DF9" s="52">
        <f t="shared" si="10"/>
        <v>0</v>
      </c>
      <c r="DG9" s="52">
        <f t="shared" si="10"/>
        <v>0</v>
      </c>
      <c r="DH9" s="52">
        <f t="shared" si="10"/>
        <v>0</v>
      </c>
      <c r="DI9" s="52">
        <f t="shared" si="10"/>
        <v>86922.316000000006</v>
      </c>
      <c r="DJ9" s="52">
        <f t="shared" si="10"/>
        <v>132373.04362499999</v>
      </c>
      <c r="DK9" s="52">
        <f t="shared" si="10"/>
        <v>71800.205625000002</v>
      </c>
      <c r="DL9" s="52">
        <f t="shared" si="10"/>
        <v>0</v>
      </c>
      <c r="DM9" s="52">
        <f t="shared" si="10"/>
        <v>0</v>
      </c>
      <c r="DN9" s="52">
        <f t="shared" si="10"/>
        <v>0</v>
      </c>
      <c r="DO9" s="52">
        <f t="shared" si="10"/>
        <v>0</v>
      </c>
      <c r="DP9" s="52">
        <f t="shared" si="10"/>
        <v>0</v>
      </c>
      <c r="DQ9" s="52">
        <f t="shared" si="10"/>
        <v>0</v>
      </c>
      <c r="DR9" s="52">
        <f t="shared" si="10"/>
        <v>0</v>
      </c>
      <c r="DS9" s="52">
        <f t="shared" si="10"/>
        <v>0</v>
      </c>
      <c r="DT9" s="52">
        <f t="shared" si="10"/>
        <v>0</v>
      </c>
      <c r="DU9" s="52">
        <f t="shared" si="10"/>
        <v>0</v>
      </c>
      <c r="DV9" s="52">
        <f t="shared" si="10"/>
        <v>0</v>
      </c>
      <c r="DW9" s="52">
        <f t="shared" si="10"/>
        <v>0</v>
      </c>
      <c r="DX9" s="52">
        <f t="shared" si="10"/>
        <v>0</v>
      </c>
      <c r="DY9" s="52">
        <f t="shared" ref="DY9:FD9" si="11">SUM(DY10:DY55)</f>
        <v>88878.068109999993</v>
      </c>
      <c r="DZ9" s="52">
        <f t="shared" si="11"/>
        <v>135872.11800749999</v>
      </c>
      <c r="EA9" s="52">
        <f t="shared" si="11"/>
        <v>73981.207902656257</v>
      </c>
      <c r="EB9" s="52">
        <f t="shared" si="11"/>
        <v>0</v>
      </c>
      <c r="EC9" s="52">
        <f t="shared" si="11"/>
        <v>0</v>
      </c>
      <c r="ED9" s="52">
        <f t="shared" si="11"/>
        <v>0</v>
      </c>
      <c r="EE9" s="52">
        <f t="shared" si="11"/>
        <v>0</v>
      </c>
      <c r="EF9" s="52">
        <f t="shared" si="11"/>
        <v>0</v>
      </c>
      <c r="EG9" s="52">
        <f t="shared" si="11"/>
        <v>0</v>
      </c>
      <c r="EH9" s="52">
        <f t="shared" si="11"/>
        <v>0</v>
      </c>
      <c r="EI9" s="52">
        <f t="shared" si="11"/>
        <v>0</v>
      </c>
      <c r="EJ9" s="52">
        <f t="shared" si="11"/>
        <v>0</v>
      </c>
      <c r="EK9" s="52">
        <f t="shared" si="11"/>
        <v>0</v>
      </c>
      <c r="EL9" s="52">
        <f t="shared" si="11"/>
        <v>0</v>
      </c>
      <c r="EM9" s="52">
        <f t="shared" si="11"/>
        <v>0</v>
      </c>
      <c r="EN9" s="52">
        <f t="shared" si="11"/>
        <v>0</v>
      </c>
      <c r="EO9" s="52">
        <f t="shared" si="11"/>
        <v>21749.349616</v>
      </c>
      <c r="EP9" s="52">
        <f t="shared" si="11"/>
        <v>51544.843922</v>
      </c>
      <c r="EQ9" s="52">
        <f t="shared" si="11"/>
        <v>37511.781796499999</v>
      </c>
      <c r="ER9" s="52">
        <f t="shared" si="11"/>
        <v>0</v>
      </c>
      <c r="ES9" s="52">
        <f t="shared" si="11"/>
        <v>0</v>
      </c>
      <c r="ET9" s="52">
        <f t="shared" si="11"/>
        <v>0</v>
      </c>
      <c r="EU9" s="52">
        <f t="shared" si="11"/>
        <v>0</v>
      </c>
      <c r="EV9" s="52">
        <f t="shared" si="11"/>
        <v>0</v>
      </c>
      <c r="EW9" s="52">
        <f t="shared" si="11"/>
        <v>0</v>
      </c>
      <c r="EX9" s="52">
        <f t="shared" si="11"/>
        <v>0</v>
      </c>
      <c r="EY9" s="52">
        <f t="shared" si="11"/>
        <v>0</v>
      </c>
      <c r="EZ9" s="52">
        <f t="shared" si="11"/>
        <v>0</v>
      </c>
      <c r="FA9" s="52">
        <f t="shared" si="11"/>
        <v>0</v>
      </c>
      <c r="FB9" s="52">
        <f t="shared" si="11"/>
        <v>0</v>
      </c>
      <c r="FC9" s="52">
        <f t="shared" si="11"/>
        <v>0</v>
      </c>
      <c r="FD9" s="52">
        <f t="shared" si="11"/>
        <v>0</v>
      </c>
      <c r="FE9" s="52">
        <f t="shared" ref="FE9:FG9" si="12">SUM(FE10:FE55)</f>
        <v>18359.387792960002</v>
      </c>
      <c r="FF9" s="52">
        <f t="shared" si="12"/>
        <v>53734.105774475</v>
      </c>
      <c r="FG9" s="52">
        <f t="shared" si="12"/>
        <v>39004.443729625003</v>
      </c>
      <c r="FH9" s="52" t="e">
        <f t="shared" ref="FH9:GJ9" si="13">SUM(FH11:FH57)</f>
        <v>#REF!</v>
      </c>
      <c r="FI9" s="52" t="e">
        <f t="shared" si="13"/>
        <v>#REF!</v>
      </c>
      <c r="FJ9" s="52" t="e">
        <f t="shared" si="13"/>
        <v>#REF!</v>
      </c>
      <c r="FK9" s="52" t="e">
        <f t="shared" si="13"/>
        <v>#REF!</v>
      </c>
      <c r="FL9" s="52" t="e">
        <f t="shared" si="13"/>
        <v>#REF!</v>
      </c>
      <c r="FM9" s="52" t="e">
        <f t="shared" si="13"/>
        <v>#REF!</v>
      </c>
      <c r="FN9" s="52" t="e">
        <f t="shared" si="13"/>
        <v>#REF!</v>
      </c>
      <c r="FO9" s="52" t="e">
        <f t="shared" si="13"/>
        <v>#REF!</v>
      </c>
      <c r="FP9" s="52" t="e">
        <f t="shared" si="13"/>
        <v>#REF!</v>
      </c>
      <c r="FQ9" s="52" t="e">
        <f t="shared" si="13"/>
        <v>#REF!</v>
      </c>
      <c r="FR9" s="52" t="e">
        <f t="shared" si="13"/>
        <v>#REF!</v>
      </c>
      <c r="FS9" s="52" t="e">
        <f t="shared" si="13"/>
        <v>#REF!</v>
      </c>
      <c r="FT9" s="52" t="e">
        <f t="shared" si="13"/>
        <v>#REF!</v>
      </c>
      <c r="FU9" s="52" t="e">
        <f t="shared" si="13"/>
        <v>#REF!</v>
      </c>
      <c r="FV9" s="52" t="e">
        <f t="shared" si="13"/>
        <v>#REF!</v>
      </c>
      <c r="FW9" s="52" t="e">
        <f t="shared" si="13"/>
        <v>#REF!</v>
      </c>
      <c r="FX9" s="52" t="e">
        <f t="shared" si="13"/>
        <v>#REF!</v>
      </c>
      <c r="FY9" s="52" t="e">
        <f t="shared" si="13"/>
        <v>#REF!</v>
      </c>
      <c r="FZ9" s="52" t="e">
        <f t="shared" si="13"/>
        <v>#REF!</v>
      </c>
      <c r="GA9" s="52" t="e">
        <f t="shared" si="13"/>
        <v>#REF!</v>
      </c>
      <c r="GB9" s="52" t="e">
        <f t="shared" si="13"/>
        <v>#REF!</v>
      </c>
      <c r="GC9" s="52" t="e">
        <f t="shared" si="13"/>
        <v>#REF!</v>
      </c>
      <c r="GD9" s="52" t="e">
        <f t="shared" si="13"/>
        <v>#REF!</v>
      </c>
      <c r="GE9" s="52" t="e">
        <f t="shared" si="13"/>
        <v>#REF!</v>
      </c>
      <c r="GF9" s="52" t="e">
        <f t="shared" si="13"/>
        <v>#REF!</v>
      </c>
      <c r="GG9" s="52" t="e">
        <f t="shared" si="13"/>
        <v>#REF!</v>
      </c>
      <c r="GH9" s="52" t="e">
        <f t="shared" si="13"/>
        <v>#REF!</v>
      </c>
      <c r="GI9" s="52" t="e">
        <f t="shared" si="13"/>
        <v>#REF!</v>
      </c>
      <c r="GJ9" s="52" t="e">
        <f t="shared" si="13"/>
        <v>#REF!</v>
      </c>
    </row>
    <row r="10" spans="1:192" ht="15" thickTop="1" thickBot="1">
      <c r="A10" s="40"/>
      <c r="C10" s="19"/>
      <c r="F10" s="41" t="s">
        <v>0</v>
      </c>
      <c r="G10" s="40"/>
      <c r="H10" s="42"/>
      <c r="I10" s="42"/>
      <c r="J10" s="42"/>
      <c r="K10" s="42"/>
      <c r="L10" s="42"/>
      <c r="M10" s="42"/>
      <c r="N10" s="42"/>
      <c r="O10" s="42"/>
      <c r="P10" s="42"/>
      <c r="Q10" s="43" t="s">
        <v>153</v>
      </c>
      <c r="R10" s="44"/>
      <c r="S10" s="86">
        <v>9100</v>
      </c>
      <c r="T10" s="86">
        <v>1</v>
      </c>
      <c r="U10" s="86">
        <v>415</v>
      </c>
      <c r="V10" s="86"/>
      <c r="W10" s="86" t="s">
        <v>163</v>
      </c>
      <c r="X10" s="86" t="s">
        <v>162</v>
      </c>
      <c r="Y10" s="60">
        <v>1</v>
      </c>
      <c r="Z10" s="149">
        <v>39995</v>
      </c>
      <c r="AA10" s="66">
        <f t="shared" ref="AA10" si="14">IF(Z10&gt;1,ABS(ROUND(($AA$8-Z10)/365.25,1))," ")</f>
        <v>6.2</v>
      </c>
      <c r="AB10" s="66"/>
      <c r="AC10" s="86">
        <v>47</v>
      </c>
      <c r="AD10" s="86">
        <v>47</v>
      </c>
      <c r="AE10" s="86">
        <v>47</v>
      </c>
      <c r="AF10" s="164">
        <v>40</v>
      </c>
      <c r="AG10" s="86">
        <v>52</v>
      </c>
      <c r="AH10" s="70">
        <v>0</v>
      </c>
      <c r="AI10" s="61">
        <v>52</v>
      </c>
      <c r="AJ10" s="41">
        <v>1</v>
      </c>
      <c r="AK10" s="41">
        <v>1</v>
      </c>
      <c r="AL10" s="41">
        <v>1</v>
      </c>
      <c r="AM10" s="41">
        <v>1</v>
      </c>
      <c r="AN10" s="41">
        <v>5</v>
      </c>
      <c r="AO10" s="41">
        <v>2</v>
      </c>
      <c r="AP10" s="44"/>
      <c r="AQ10" s="3"/>
      <c r="AR10" s="26" t="s">
        <v>3</v>
      </c>
      <c r="AS10" s="44"/>
      <c r="AT10" s="3"/>
      <c r="AU10" s="67">
        <f t="shared" ref="AU10:AU27" si="15">VLOOKUP(AC10,$C$163:$G$220,2)</f>
        <v>40.869999999999997</v>
      </c>
      <c r="AV10" s="67">
        <f>VLOOKUP(Z10,$C$163:$G$220,3)</f>
        <v>41.789574999999999</v>
      </c>
      <c r="AW10" s="67">
        <f>VLOOKUP(AA10,$C$163:$G$220,3)</f>
        <v>13.486775</v>
      </c>
      <c r="AX10" s="67">
        <f>VLOOKUP(AC10,$C$163:$G$220,3)</f>
        <v>41.789574999999999</v>
      </c>
      <c r="AY10" s="67">
        <f>VLOOKUP(AD10,$C$163:$G$220,3)</f>
        <v>41.789574999999999</v>
      </c>
      <c r="AZ10" s="67">
        <f t="shared" ref="AZ10:AZ16" si="16">VLOOKUP($AE10,$C$163:$F$220,4)</f>
        <v>42.729840437499995</v>
      </c>
      <c r="BA10" s="72">
        <f t="shared" ref="BA10:BA27" si="17">IF($E$9=0,$AU10*$Y10,IF($E$9=1,$AU10*$AF10*$AI10,"error some place"))</f>
        <v>85009.599999999991</v>
      </c>
      <c r="BB10" s="72">
        <f>IF($E$9=0,$AY10*$Y10,IF($E$9=1,$AY10*$AF10*$AI10,"error some place"))</f>
        <v>86922.316000000006</v>
      </c>
      <c r="BC10" s="72">
        <f t="shared" ref="BC10:BC24" si="18">IF($E$9=0,$AZ10*$Y10,IF($E$9=1,$AZ10*$AF10*$AI10,"error some place"))</f>
        <v>88878.068109999993</v>
      </c>
      <c r="BD10" s="73">
        <f t="shared" ref="BD10:BD27" si="19">Y10*VLOOKUP($AN10,$C$237:$F$242,2)</f>
        <v>3500</v>
      </c>
      <c r="BE10" s="73">
        <f t="shared" ref="BE10:BE27" si="20">Y10*VLOOKUP($AN10,$C$237:$F$242,3)</f>
        <v>3500</v>
      </c>
      <c r="BF10" s="73">
        <f t="shared" ref="BF10:BF27" si="21">$Y10*VLOOKUP($AN10,$C$237:$F$242,4)</f>
        <v>3500</v>
      </c>
      <c r="BG10" s="57">
        <f>$Y10*D$84</f>
        <v>450.28</v>
      </c>
      <c r="BH10" s="57">
        <f>$Y10*E$84</f>
        <v>450.28</v>
      </c>
      <c r="BI10" s="57">
        <f>$Y10*F$84</f>
        <v>450.28</v>
      </c>
      <c r="BJ10" s="57">
        <f>D$43*(BA10/1000)*AJ10</f>
        <v>464.15241599999996</v>
      </c>
      <c r="BK10" s="57">
        <f>E$43*(BB10/1000)*AK10</f>
        <v>474.59584536000006</v>
      </c>
      <c r="BL10" s="57">
        <f>F$43*(BC10/1000)*AL10</f>
        <v>485.27425188059993</v>
      </c>
      <c r="BM10" s="57">
        <f>(BA10+BD10)*D$90*AM10</f>
        <v>5487.5951999999997</v>
      </c>
      <c r="BN10" s="57">
        <f>(BB10+BE10)*E$90*AM10</f>
        <v>5606.1835920000003</v>
      </c>
      <c r="BO10" s="57">
        <f>(BC10+BF10)*F$90*AM10</f>
        <v>5727.4402228199997</v>
      </c>
      <c r="BP10" s="57">
        <f t="shared" ref="BP10:BP27" si="22">BA10*$D$39</f>
        <v>4080.4607999999998</v>
      </c>
      <c r="BQ10" s="57">
        <f>BB10*0.0046</f>
        <v>399.84265360000001</v>
      </c>
      <c r="BR10" s="57">
        <f t="shared" ref="BR10:BR27" si="23">BC10*$F$39</f>
        <v>4061.7277126269996</v>
      </c>
      <c r="BS10" s="57">
        <f>$AK10*(BA10+BD10)*D$87</f>
        <v>1283.3891999999998</v>
      </c>
      <c r="BT10" s="57">
        <f>$AK10*(BB10+BE10)*E$87</f>
        <v>1311.1235820000002</v>
      </c>
      <c r="BU10" s="57">
        <f>$AK10*(BC10+BF10)*F$87</f>
        <v>1339.481987595</v>
      </c>
      <c r="BV10" s="57">
        <f>38.4*12*Y10</f>
        <v>460.79999999999995</v>
      </c>
      <c r="BW10" s="57">
        <f>38.4*12*Y10</f>
        <v>460.79999999999995</v>
      </c>
      <c r="BX10" s="57">
        <f>38.4*12*Y10</f>
        <v>460.79999999999995</v>
      </c>
      <c r="BY10" s="57">
        <f t="shared" ref="BY10:BY23" si="24">IF(BB10&gt;=12000,12000*0.006,BB10*0.006)</f>
        <v>72</v>
      </c>
      <c r="BZ10" s="57">
        <f t="shared" ref="BZ10:BZ27" si="25">BD10+BG10+BJ10+BM10+BP10+BS10+BV10+BY10</f>
        <v>15798.677615999999</v>
      </c>
      <c r="CA10" s="57">
        <f t="shared" ref="CA10:CA27" si="26">BE10+BH10+BK10+BN10+BQ10+BT10+BW10+BY10</f>
        <v>12274.82567296</v>
      </c>
      <c r="CB10" s="57">
        <f t="shared" ref="CB10:CB27" si="27">BF10+BI10+BL10+BO10+BR10+BU10+BX10+BY10</f>
        <v>16097.004174922598</v>
      </c>
      <c r="CC10" s="57">
        <f t="shared" ref="CC10:CE27" si="28">IF($AL10=0,0,IF($AL10=1,D$49*BA10,IF($AL10=2,BA10*D$53,"Error in col x")))</f>
        <v>5950.6719999999996</v>
      </c>
      <c r="CD10" s="57">
        <f t="shared" si="28"/>
        <v>6084.5621200000014</v>
      </c>
      <c r="CE10" s="57">
        <f t="shared" si="28"/>
        <v>6221.4647677000003</v>
      </c>
      <c r="CF10" s="57">
        <f t="shared" ref="CF10:CH42" si="29">BZ10+CC10</f>
        <v>21749.349616</v>
      </c>
      <c r="CG10" s="57">
        <f t="shared" si="29"/>
        <v>18359.387792960002</v>
      </c>
      <c r="CH10" s="57">
        <f t="shared" si="29"/>
        <v>22318.4689426226</v>
      </c>
      <c r="CI10" s="53">
        <f t="shared" ref="CI10:CI42" si="30">SUM(BA10,CF10)</f>
        <v>106758.949616</v>
      </c>
      <c r="CJ10" s="57">
        <f t="shared" ref="CJ10:CJ42" si="31">BB10+CG10</f>
        <v>105281.70379296</v>
      </c>
      <c r="CK10" s="52">
        <f t="shared" ref="CK10:CK42" si="32">SUM(BC10,CH10)</f>
        <v>111196.53705262259</v>
      </c>
      <c r="CL10" s="178">
        <f t="shared" ref="CL10" si="33">(CI10/AI10)/AF10</f>
        <v>51.326418084615383</v>
      </c>
      <c r="CM10" s="15"/>
      <c r="CN10" s="258">
        <f t="shared" ref="CN10:CN23" si="34">SUM(BB10+CG10)</f>
        <v>105281.70379296</v>
      </c>
      <c r="CO10" s="180"/>
      <c r="CQ10" s="55">
        <f t="shared" ref="CQ10:CQ24" si="35">S10*10000+T10*1000+U10</f>
        <v>91001415</v>
      </c>
      <c r="CR10" s="55">
        <f t="shared" ref="CR10:CR24" si="36">10000*S10+VLOOKUP(CQ10,$D$244:$E$248,2)</f>
        <v>91001416</v>
      </c>
      <c r="CS10" s="64">
        <f t="shared" ref="CS10:DH24" si="37">IF($CQ10=CS$5,$BA10,0)</f>
        <v>85009.599999999991</v>
      </c>
      <c r="CT10" s="64">
        <f t="shared" si="37"/>
        <v>0</v>
      </c>
      <c r="CU10" s="64">
        <f t="shared" si="37"/>
        <v>0</v>
      </c>
      <c r="CV10" s="64">
        <f t="shared" si="37"/>
        <v>0</v>
      </c>
      <c r="CW10" s="64">
        <f t="shared" si="37"/>
        <v>0</v>
      </c>
      <c r="CX10" s="64">
        <f t="shared" si="37"/>
        <v>0</v>
      </c>
      <c r="CY10" s="64">
        <f t="shared" si="37"/>
        <v>0</v>
      </c>
      <c r="CZ10" s="64">
        <f t="shared" si="37"/>
        <v>0</v>
      </c>
      <c r="DA10" s="64">
        <f t="shared" si="37"/>
        <v>0</v>
      </c>
      <c r="DB10" s="64">
        <f t="shared" si="37"/>
        <v>0</v>
      </c>
      <c r="DC10" s="64">
        <f t="shared" si="37"/>
        <v>0</v>
      </c>
      <c r="DD10" s="64">
        <f t="shared" si="37"/>
        <v>0</v>
      </c>
      <c r="DE10" s="64">
        <f t="shared" si="37"/>
        <v>0</v>
      </c>
      <c r="DF10" s="64">
        <f t="shared" si="37"/>
        <v>0</v>
      </c>
      <c r="DG10" s="64">
        <f t="shared" si="37"/>
        <v>0</v>
      </c>
      <c r="DH10" s="64">
        <f t="shared" si="37"/>
        <v>0</v>
      </c>
      <c r="DI10" s="64">
        <f t="shared" ref="DI10:DX25" si="38">IF($CQ10=DI$5,$BB10,0)</f>
        <v>86922.316000000006</v>
      </c>
      <c r="DJ10" s="64">
        <f t="shared" si="38"/>
        <v>0</v>
      </c>
      <c r="DK10" s="64">
        <f t="shared" si="38"/>
        <v>0</v>
      </c>
      <c r="DL10" s="64">
        <f t="shared" si="38"/>
        <v>0</v>
      </c>
      <c r="DM10" s="64">
        <f t="shared" si="38"/>
        <v>0</v>
      </c>
      <c r="DN10" s="64">
        <f t="shared" si="38"/>
        <v>0</v>
      </c>
      <c r="DO10" s="64">
        <f t="shared" si="38"/>
        <v>0</v>
      </c>
      <c r="DP10" s="64">
        <f t="shared" si="38"/>
        <v>0</v>
      </c>
      <c r="DQ10" s="64">
        <f t="shared" si="38"/>
        <v>0</v>
      </c>
      <c r="DR10" s="64">
        <f t="shared" si="38"/>
        <v>0</v>
      </c>
      <c r="DS10" s="64">
        <f t="shared" si="38"/>
        <v>0</v>
      </c>
      <c r="DT10" s="64">
        <f t="shared" si="38"/>
        <v>0</v>
      </c>
      <c r="DU10" s="64">
        <f t="shared" si="38"/>
        <v>0</v>
      </c>
      <c r="DV10" s="64">
        <f t="shared" si="38"/>
        <v>0</v>
      </c>
      <c r="DW10" s="64">
        <f t="shared" si="38"/>
        <v>0</v>
      </c>
      <c r="DX10" s="64">
        <f t="shared" si="38"/>
        <v>0</v>
      </c>
      <c r="DY10" s="64">
        <f t="shared" ref="DY10:EN25" si="39">IF($CQ10=DY$5,$BC10,0)</f>
        <v>88878.068109999993</v>
      </c>
      <c r="DZ10" s="64">
        <f t="shared" si="39"/>
        <v>0</v>
      </c>
      <c r="EA10" s="64">
        <f t="shared" si="39"/>
        <v>0</v>
      </c>
      <c r="EB10" s="64">
        <f t="shared" si="39"/>
        <v>0</v>
      </c>
      <c r="EC10" s="64">
        <f t="shared" si="39"/>
        <v>0</v>
      </c>
      <c r="ED10" s="64">
        <f t="shared" si="39"/>
        <v>0</v>
      </c>
      <c r="EE10" s="64">
        <f t="shared" si="39"/>
        <v>0</v>
      </c>
      <c r="EF10" s="64">
        <f t="shared" si="39"/>
        <v>0</v>
      </c>
      <c r="EG10" s="64">
        <f t="shared" si="39"/>
        <v>0</v>
      </c>
      <c r="EH10" s="64">
        <f t="shared" si="39"/>
        <v>0</v>
      </c>
      <c r="EI10" s="64">
        <f t="shared" si="39"/>
        <v>0</v>
      </c>
      <c r="EJ10" s="64">
        <f t="shared" si="39"/>
        <v>0</v>
      </c>
      <c r="EK10" s="64">
        <f t="shared" si="39"/>
        <v>0</v>
      </c>
      <c r="EL10" s="64">
        <f t="shared" si="39"/>
        <v>0</v>
      </c>
      <c r="EM10" s="64">
        <f t="shared" si="39"/>
        <v>0</v>
      </c>
      <c r="EN10" s="64">
        <f t="shared" si="39"/>
        <v>0</v>
      </c>
      <c r="EO10" s="64">
        <f t="shared" ref="EO10:EQ25" si="40">IF($CR10=EO$5,$CF10,0)</f>
        <v>21749.349616</v>
      </c>
      <c r="EP10" s="64">
        <f t="shared" si="40"/>
        <v>0</v>
      </c>
      <c r="EQ10" s="64">
        <f t="shared" si="40"/>
        <v>0</v>
      </c>
      <c r="ER10" s="64">
        <f t="shared" ref="ER10:FD25" si="41">IF($CR10=ER$5,$BZ10,0)</f>
        <v>0</v>
      </c>
      <c r="ES10" s="64">
        <f t="shared" si="41"/>
        <v>0</v>
      </c>
      <c r="ET10" s="64">
        <f t="shared" si="41"/>
        <v>0</v>
      </c>
      <c r="EU10" s="64">
        <f t="shared" si="41"/>
        <v>0</v>
      </c>
      <c r="EV10" s="64">
        <f t="shared" si="41"/>
        <v>0</v>
      </c>
      <c r="EW10" s="64">
        <f t="shared" si="41"/>
        <v>0</v>
      </c>
      <c r="EX10" s="64">
        <f t="shared" si="41"/>
        <v>0</v>
      </c>
      <c r="EY10" s="64">
        <f t="shared" si="41"/>
        <v>0</v>
      </c>
      <c r="EZ10" s="64">
        <f t="shared" si="41"/>
        <v>0</v>
      </c>
      <c r="FA10" s="64">
        <f t="shared" si="41"/>
        <v>0</v>
      </c>
      <c r="FB10" s="64">
        <f t="shared" si="41"/>
        <v>0</v>
      </c>
      <c r="FC10" s="64">
        <f t="shared" si="41"/>
        <v>0</v>
      </c>
      <c r="FD10" s="64">
        <f t="shared" si="41"/>
        <v>0</v>
      </c>
      <c r="FE10" s="64">
        <f t="shared" ref="FE10:FF28" si="42">IF($CR10=FE$5,$CG10,0)</f>
        <v>18359.387792960002</v>
      </c>
      <c r="FF10" s="64">
        <f t="shared" si="42"/>
        <v>0</v>
      </c>
      <c r="FG10" s="64">
        <f t="shared" ref="FG10:FG25" si="43">IF($CR10=FG$5,$CA10,0)</f>
        <v>0</v>
      </c>
      <c r="FP10" s="5"/>
      <c r="FQ10" s="5"/>
      <c r="GF10" s="5"/>
      <c r="GG10" s="5"/>
    </row>
    <row r="11" spans="1:192" ht="15" thickTop="1" thickBot="1">
      <c r="A11" s="40"/>
      <c r="B11" s="1" t="s">
        <v>76</v>
      </c>
      <c r="C11" s="19"/>
      <c r="E11" s="69">
        <v>42248</v>
      </c>
      <c r="G11" s="40"/>
      <c r="H11" s="42"/>
      <c r="I11" s="42"/>
      <c r="J11" s="42"/>
      <c r="K11" s="42"/>
      <c r="L11" s="42"/>
      <c r="M11" s="42"/>
      <c r="N11" s="42"/>
      <c r="O11" s="42"/>
      <c r="P11" s="42"/>
      <c r="Q11" s="43" t="s">
        <v>152</v>
      </c>
      <c r="R11" s="44"/>
      <c r="S11" s="86">
        <v>9100</v>
      </c>
      <c r="T11" s="1">
        <v>1</v>
      </c>
      <c r="U11" s="1">
        <v>420</v>
      </c>
      <c r="V11" s="1" t="s">
        <v>77</v>
      </c>
      <c r="W11" s="1" t="s">
        <v>143</v>
      </c>
      <c r="X11" s="1" t="s">
        <v>154</v>
      </c>
      <c r="Y11" s="60">
        <v>1</v>
      </c>
      <c r="Z11" s="76">
        <v>37134</v>
      </c>
      <c r="AA11" s="66">
        <f t="shared" ref="AA11:AA23" si="44">IF(Z11&gt;1,ABS(ROUND(($AA$8-Z11)/365.25,1))," ")</f>
        <v>14</v>
      </c>
      <c r="AB11" s="66"/>
      <c r="AC11" s="1">
        <v>12</v>
      </c>
      <c r="AD11" s="1">
        <v>13</v>
      </c>
      <c r="AE11" s="1">
        <v>14</v>
      </c>
      <c r="AF11" s="164">
        <f>6*5</f>
        <v>30</v>
      </c>
      <c r="AG11" s="86">
        <v>36</v>
      </c>
      <c r="AH11" s="41">
        <v>3</v>
      </c>
      <c r="AI11" s="61">
        <f t="shared" ref="AI11:AI23" si="45">AG11+AH11</f>
        <v>39</v>
      </c>
      <c r="AJ11" s="41">
        <v>1</v>
      </c>
      <c r="AK11" s="41">
        <v>1</v>
      </c>
      <c r="AL11" s="41">
        <v>0</v>
      </c>
      <c r="AM11" s="41">
        <v>1</v>
      </c>
      <c r="AN11" s="41">
        <v>0</v>
      </c>
      <c r="AO11" s="41">
        <v>0</v>
      </c>
      <c r="AP11" s="44"/>
      <c r="AQ11" s="3"/>
      <c r="AR11" s="49" t="s">
        <v>79</v>
      </c>
      <c r="AS11" s="44"/>
      <c r="AT11" s="3"/>
      <c r="AU11" s="67">
        <f t="shared" ref="AU11:AU23" si="46">VLOOKUP(AC11,$C$163:$G$220,2)</f>
        <v>13.6</v>
      </c>
      <c r="AV11" s="68">
        <f t="shared" ref="AV11:AV22" si="47">BB11-BA11</f>
        <v>346.31999999999971</v>
      </c>
      <c r="AW11" s="68">
        <f t="shared" ref="AW11:AW22" si="48">BC11-BB11</f>
        <v>524.56452750000244</v>
      </c>
      <c r="AX11" s="68">
        <f t="shared" ref="AX11:AX22" si="49">BC11-BA11</f>
        <v>870.88452750000215</v>
      </c>
      <c r="AY11" s="67">
        <f t="shared" ref="AY11:AY23" si="50">VLOOKUP(AD11,$C$163:$G$220,3)</f>
        <v>13.895999999999999</v>
      </c>
      <c r="AZ11" s="67">
        <f t="shared" si="16"/>
        <v>14.34434575</v>
      </c>
      <c r="BA11" s="72">
        <f t="shared" ref="BA11:BA23" si="51">IF($E$9=0,$AU11*$Y11,IF($E$9=1,$AU11*$AF11*$AI11,"error some place"))</f>
        <v>15912</v>
      </c>
      <c r="BB11" s="72">
        <f t="shared" ref="BB11:BB23" si="52">IF($E$9=0,$AY11*$Y11,IF($E$9=1,$AY11*$AF11*$AI11,"error some place"))</f>
        <v>16258.32</v>
      </c>
      <c r="BC11" s="72">
        <f t="shared" ref="BC11:BC23" si="53">IF($E$9=0,$AZ11*$Y11,IF($E$9=1,$AZ11*$AF11*$AI11,"error some place"))</f>
        <v>16782.884527500002</v>
      </c>
      <c r="BD11" s="73">
        <f t="shared" ref="BD11:BD23" si="54">Y11*VLOOKUP($AN11,$C$237:$F$242,2)</f>
        <v>0</v>
      </c>
      <c r="BE11" s="73">
        <f t="shared" ref="BE11:BE23" si="55">Y11*VLOOKUP($AN11,$C$237:$F$242,3)</f>
        <v>0</v>
      </c>
      <c r="BF11" s="73">
        <f t="shared" ref="BF11:BF23" si="56">$Y11*VLOOKUP($AN11,$C$237:$F$242,4)</f>
        <v>0</v>
      </c>
      <c r="BG11" s="57">
        <f t="shared" ref="BG11:BG23" si="57">$Y11*D$83*$AO11</f>
        <v>0</v>
      </c>
      <c r="BH11" s="57">
        <f t="shared" ref="BH11:BH23" si="58">$Y11*E$83*$AO11</f>
        <v>0</v>
      </c>
      <c r="BI11" s="57">
        <f t="shared" ref="BI11:BI23" si="59">$Y11*F$83*$AO11</f>
        <v>0</v>
      </c>
      <c r="BJ11" s="57">
        <f t="shared" ref="BJ11:BJ23" si="60">D$43*(D$44/1000)*AJ11</f>
        <v>54.6</v>
      </c>
      <c r="BK11" s="57">
        <f t="shared" ref="BK11:BK23" si="61">E$43*(E$44/1000)*AJ11</f>
        <v>54.6</v>
      </c>
      <c r="BL11" s="57">
        <f t="shared" ref="BL11:BL23" si="62">F$43*(F$44/1000)*AJ11</f>
        <v>54.6</v>
      </c>
      <c r="BM11" s="57">
        <f t="shared" ref="BM11:BM23" si="63">BA11*D$90*AM11</f>
        <v>986.54399999999998</v>
      </c>
      <c r="BN11" s="57">
        <f t="shared" ref="BN11:BN23" si="64">BB11*E$90*AM11</f>
        <v>1008.01584</v>
      </c>
      <c r="BO11" s="57">
        <f t="shared" ref="BO11:BO23" si="65">BC11*F$90*AM11</f>
        <v>1040.5388407050002</v>
      </c>
      <c r="BP11" s="57">
        <f t="shared" ref="BP11:BP23" si="66">BA11*$D$39</f>
        <v>763.77600000000007</v>
      </c>
      <c r="BQ11" s="57">
        <f t="shared" ref="BQ11:BQ23" si="67">BB11*$E$39</f>
        <v>743.005224</v>
      </c>
      <c r="BR11" s="57">
        <f t="shared" ref="BR11:BR23" si="68">BC11*$F$39</f>
        <v>766.97782290675002</v>
      </c>
      <c r="BS11" s="57">
        <f t="shared" ref="BS11:BS23" si="69">$AK11*BA11*D$87</f>
        <v>230.72400000000002</v>
      </c>
      <c r="BT11" s="57">
        <f t="shared" ref="BT11:BT23" si="70">$AK11*BB11*E$87</f>
        <v>235.74564000000001</v>
      </c>
      <c r="BU11" s="57">
        <f t="shared" ref="BU11:BU23" si="71">$AK11*BC11*F$87</f>
        <v>243.35182564875004</v>
      </c>
      <c r="BY11" s="57">
        <f t="shared" si="24"/>
        <v>72</v>
      </c>
      <c r="BZ11" s="57">
        <f t="shared" ref="BZ11:BZ23" si="72">BD11+BG11+BJ11+BM11+BP11+BS11+BV11+BY11</f>
        <v>2107.6440000000002</v>
      </c>
      <c r="CA11" s="57">
        <f t="shared" ref="CA11:CA23" si="73">BE11+BH11+BK11+BN11+BQ11+BT11+BW11+BY11</f>
        <v>2113.366704</v>
      </c>
      <c r="CB11" s="57">
        <f t="shared" ref="CB11:CB23" si="74">BF11+BI11+BL11+BO11+BR11+BU11+BX11+BY11</f>
        <v>2177.4684892605001</v>
      </c>
      <c r="CC11" s="57">
        <f t="shared" ref="CC11" si="75">IF($AL11=0,0,IF($AL11=1,D$49*BA11,IF($AL11=2,BA11*D$53,"Error in col x")))</f>
        <v>0</v>
      </c>
      <c r="CD11" s="57">
        <f t="shared" si="28"/>
        <v>0</v>
      </c>
      <c r="CE11" s="57">
        <f t="shared" si="28"/>
        <v>0</v>
      </c>
      <c r="CF11" s="57">
        <f t="shared" ref="CF11" si="76">BZ11+CC11</f>
        <v>2107.6440000000002</v>
      </c>
      <c r="CG11" s="57">
        <f t="shared" si="29"/>
        <v>2113.366704</v>
      </c>
      <c r="CH11" s="57">
        <f t="shared" si="29"/>
        <v>2177.4684892605001</v>
      </c>
      <c r="CI11" s="53">
        <f t="shared" ref="CI11:CI23" si="77">SUM(BA11,CF11)</f>
        <v>18019.644</v>
      </c>
      <c r="CJ11" s="57">
        <f t="shared" ref="CJ11:CJ23" si="78">BB11+CG11</f>
        <v>18371.686704</v>
      </c>
      <c r="CK11" s="52">
        <f t="shared" ref="CK11:CK23" si="79">SUM(BC11,CH11)</f>
        <v>18960.353016760502</v>
      </c>
      <c r="CL11" s="178">
        <f t="shared" ref="CL11:CL23" si="80">(CI11/AI11)/AF11</f>
        <v>15.401405128205129</v>
      </c>
      <c r="CM11" s="15"/>
      <c r="CN11" s="258">
        <f t="shared" si="34"/>
        <v>18371.686704</v>
      </c>
      <c r="CO11" s="180"/>
      <c r="CQ11" s="55">
        <f t="shared" ref="CQ11:CQ23" si="81">S11*10000+T11*1000+U11</f>
        <v>91001420</v>
      </c>
      <c r="CR11" s="55">
        <f t="shared" ref="CR11:CR23" si="82">10000*S11+VLOOKUP(CQ11,$D$244:$E$248,2)</f>
        <v>91001440</v>
      </c>
      <c r="CS11" s="64">
        <f t="shared" ref="CS11:DH23" si="83">IF($CQ11=CS$5,$BA11,0)</f>
        <v>0</v>
      </c>
      <c r="CT11" s="64">
        <f t="shared" si="83"/>
        <v>15912</v>
      </c>
      <c r="CU11" s="64">
        <f t="shared" si="83"/>
        <v>0</v>
      </c>
      <c r="CV11" s="64">
        <f t="shared" si="83"/>
        <v>0</v>
      </c>
      <c r="CW11" s="64">
        <f t="shared" si="83"/>
        <v>0</v>
      </c>
      <c r="CX11" s="64">
        <f t="shared" si="83"/>
        <v>0</v>
      </c>
      <c r="CY11" s="64">
        <f t="shared" si="83"/>
        <v>0</v>
      </c>
      <c r="CZ11" s="64">
        <f t="shared" si="83"/>
        <v>0</v>
      </c>
      <c r="DA11" s="64">
        <f t="shared" si="83"/>
        <v>0</v>
      </c>
      <c r="DB11" s="64">
        <f t="shared" si="83"/>
        <v>0</v>
      </c>
      <c r="DC11" s="64">
        <f t="shared" si="83"/>
        <v>0</v>
      </c>
      <c r="DD11" s="64">
        <f t="shared" si="83"/>
        <v>0</v>
      </c>
      <c r="DE11" s="64">
        <f t="shared" si="83"/>
        <v>0</v>
      </c>
      <c r="DF11" s="64">
        <f t="shared" si="83"/>
        <v>0</v>
      </c>
      <c r="DG11" s="64">
        <f t="shared" si="83"/>
        <v>0</v>
      </c>
      <c r="DH11" s="64">
        <f t="shared" si="83"/>
        <v>0</v>
      </c>
      <c r="DI11" s="64">
        <f t="shared" ref="DI11:DX23" si="84">IF($CQ11=DI$5,$BB11,0)</f>
        <v>0</v>
      </c>
      <c r="DJ11" s="64">
        <f t="shared" si="84"/>
        <v>16258.32</v>
      </c>
      <c r="DK11" s="64">
        <f t="shared" si="84"/>
        <v>0</v>
      </c>
      <c r="DL11" s="64">
        <f t="shared" si="84"/>
        <v>0</v>
      </c>
      <c r="DM11" s="64">
        <f t="shared" si="84"/>
        <v>0</v>
      </c>
      <c r="DN11" s="64">
        <f t="shared" si="84"/>
        <v>0</v>
      </c>
      <c r="DO11" s="64">
        <f t="shared" si="84"/>
        <v>0</v>
      </c>
      <c r="DP11" s="64">
        <f t="shared" si="84"/>
        <v>0</v>
      </c>
      <c r="DQ11" s="64">
        <f t="shared" si="84"/>
        <v>0</v>
      </c>
      <c r="DR11" s="64">
        <f t="shared" si="84"/>
        <v>0</v>
      </c>
      <c r="DS11" s="64">
        <f t="shared" si="84"/>
        <v>0</v>
      </c>
      <c r="DT11" s="64">
        <f t="shared" si="84"/>
        <v>0</v>
      </c>
      <c r="DU11" s="64">
        <f t="shared" si="84"/>
        <v>0</v>
      </c>
      <c r="DV11" s="64">
        <f t="shared" si="84"/>
        <v>0</v>
      </c>
      <c r="DW11" s="64">
        <f t="shared" si="84"/>
        <v>0</v>
      </c>
      <c r="DX11" s="64">
        <f t="shared" si="84"/>
        <v>0</v>
      </c>
      <c r="DY11" s="64">
        <f t="shared" ref="DY11:EN23" si="85">IF($CQ11=DY$5,$BC11,0)</f>
        <v>0</v>
      </c>
      <c r="DZ11" s="64">
        <f t="shared" si="85"/>
        <v>16782.884527500002</v>
      </c>
      <c r="EA11" s="64">
        <f t="shared" si="85"/>
        <v>0</v>
      </c>
      <c r="EB11" s="64">
        <f t="shared" si="85"/>
        <v>0</v>
      </c>
      <c r="EC11" s="64">
        <f t="shared" si="85"/>
        <v>0</v>
      </c>
      <c r="ED11" s="64">
        <f t="shared" si="85"/>
        <v>0</v>
      </c>
      <c r="EE11" s="64">
        <f t="shared" si="85"/>
        <v>0</v>
      </c>
      <c r="EF11" s="64">
        <f t="shared" si="85"/>
        <v>0</v>
      </c>
      <c r="EG11" s="64">
        <f t="shared" si="85"/>
        <v>0</v>
      </c>
      <c r="EH11" s="64">
        <f t="shared" si="85"/>
        <v>0</v>
      </c>
      <c r="EI11" s="64">
        <f t="shared" si="85"/>
        <v>0</v>
      </c>
      <c r="EJ11" s="64">
        <f t="shared" si="85"/>
        <v>0</v>
      </c>
      <c r="EK11" s="64">
        <f t="shared" si="85"/>
        <v>0</v>
      </c>
      <c r="EL11" s="64">
        <f t="shared" si="85"/>
        <v>0</v>
      </c>
      <c r="EM11" s="64">
        <f t="shared" si="85"/>
        <v>0</v>
      </c>
      <c r="EN11" s="64">
        <f t="shared" si="85"/>
        <v>0</v>
      </c>
      <c r="EO11" s="64">
        <f t="shared" ref="EO11:EQ23" si="86">IF($CR11=EO$5,$CF11,0)</f>
        <v>0</v>
      </c>
      <c r="EP11" s="64">
        <f t="shared" si="86"/>
        <v>2107.6440000000002</v>
      </c>
      <c r="EQ11" s="64">
        <f t="shared" si="86"/>
        <v>0</v>
      </c>
      <c r="ER11" s="64">
        <f t="shared" ref="ER11:FD23" si="87">IF($CR11=ER$5,$BZ11,0)</f>
        <v>0</v>
      </c>
      <c r="ES11" s="64">
        <f t="shared" si="87"/>
        <v>0</v>
      </c>
      <c r="ET11" s="64">
        <f t="shared" si="87"/>
        <v>0</v>
      </c>
      <c r="EU11" s="64">
        <f t="shared" si="87"/>
        <v>0</v>
      </c>
      <c r="EV11" s="64">
        <f t="shared" si="87"/>
        <v>0</v>
      </c>
      <c r="EW11" s="64">
        <f t="shared" si="87"/>
        <v>0</v>
      </c>
      <c r="EX11" s="64">
        <f t="shared" si="87"/>
        <v>0</v>
      </c>
      <c r="EY11" s="64">
        <f t="shared" si="87"/>
        <v>0</v>
      </c>
      <c r="EZ11" s="64">
        <f t="shared" si="87"/>
        <v>0</v>
      </c>
      <c r="FA11" s="64">
        <f t="shared" si="87"/>
        <v>0</v>
      </c>
      <c r="FB11" s="64">
        <f t="shared" si="87"/>
        <v>0</v>
      </c>
      <c r="FC11" s="64">
        <f t="shared" si="87"/>
        <v>0</v>
      </c>
      <c r="FD11" s="64">
        <f t="shared" si="87"/>
        <v>0</v>
      </c>
      <c r="FE11" s="64">
        <f t="shared" ref="FE11:FF23" si="88">IF($CR11=FE$5,$CG11,0)</f>
        <v>0</v>
      </c>
      <c r="FF11" s="64">
        <f t="shared" si="88"/>
        <v>2113.366704</v>
      </c>
      <c r="FG11" s="64">
        <f t="shared" ref="FG11:FG17" si="89">IF($CR11=FG$5,$CA11,0)</f>
        <v>0</v>
      </c>
      <c r="FH11" s="64">
        <f t="shared" ref="FH11:FT16" si="90">IF($CR10=FH$5,$CA10,0)</f>
        <v>0</v>
      </c>
      <c r="FI11" s="64">
        <f t="shared" si="90"/>
        <v>0</v>
      </c>
      <c r="FJ11" s="64">
        <f t="shared" si="90"/>
        <v>0</v>
      </c>
      <c r="FK11" s="64">
        <f t="shared" si="90"/>
        <v>0</v>
      </c>
      <c r="FL11" s="64">
        <f t="shared" si="90"/>
        <v>0</v>
      </c>
      <c r="FM11" s="64">
        <f t="shared" si="90"/>
        <v>0</v>
      </c>
      <c r="FN11" s="64">
        <f t="shared" si="90"/>
        <v>0</v>
      </c>
      <c r="FO11" s="64">
        <f t="shared" si="90"/>
        <v>0</v>
      </c>
      <c r="FP11" s="64">
        <f t="shared" si="90"/>
        <v>0</v>
      </c>
      <c r="FQ11" s="64">
        <f t="shared" si="90"/>
        <v>0</v>
      </c>
      <c r="FR11" s="64">
        <f t="shared" si="90"/>
        <v>0</v>
      </c>
      <c r="FS11" s="64">
        <f t="shared" si="90"/>
        <v>0</v>
      </c>
      <c r="FT11" s="64">
        <f t="shared" si="90"/>
        <v>0</v>
      </c>
      <c r="FU11" s="64">
        <f t="shared" ref="FU11:FV16" si="91">IF($CR10=FU$5,$CH10,0)</f>
        <v>22318.4689426226</v>
      </c>
      <c r="FV11" s="64">
        <f t="shared" si="91"/>
        <v>0</v>
      </c>
      <c r="FW11" s="64">
        <f t="shared" ref="FW11:GJ16" si="92">IF($CR10=FW$5,$CB10,0)</f>
        <v>0</v>
      </c>
      <c r="FX11" s="64">
        <f t="shared" si="92"/>
        <v>0</v>
      </c>
      <c r="FY11" s="64">
        <f t="shared" si="92"/>
        <v>0</v>
      </c>
      <c r="FZ11" s="64">
        <f t="shared" si="92"/>
        <v>0</v>
      </c>
      <c r="GA11" s="64">
        <f t="shared" si="92"/>
        <v>0</v>
      </c>
      <c r="GB11" s="64">
        <f t="shared" si="92"/>
        <v>0</v>
      </c>
      <c r="GC11" s="64">
        <f t="shared" si="92"/>
        <v>0</v>
      </c>
      <c r="GD11" s="64">
        <f t="shared" si="92"/>
        <v>0</v>
      </c>
      <c r="GE11" s="64">
        <f t="shared" si="92"/>
        <v>0</v>
      </c>
      <c r="GF11" s="64">
        <f t="shared" si="92"/>
        <v>0</v>
      </c>
      <c r="GG11" s="64">
        <f t="shared" si="92"/>
        <v>0</v>
      </c>
      <c r="GH11" s="64">
        <f t="shared" si="92"/>
        <v>0</v>
      </c>
      <c r="GI11" s="64">
        <f t="shared" si="92"/>
        <v>0</v>
      </c>
      <c r="GJ11" s="64">
        <f t="shared" si="92"/>
        <v>0</v>
      </c>
    </row>
    <row r="12" spans="1:192" ht="14.25" thickTop="1">
      <c r="A12" s="40"/>
      <c r="C12" s="19"/>
      <c r="G12" s="40"/>
      <c r="H12" s="42"/>
      <c r="I12" s="42"/>
      <c r="J12" s="42"/>
      <c r="K12" s="42"/>
      <c r="L12" s="42"/>
      <c r="M12" s="42"/>
      <c r="N12" s="42"/>
      <c r="O12" s="42"/>
      <c r="P12" s="42"/>
      <c r="Q12" s="43" t="s">
        <v>152</v>
      </c>
      <c r="R12" s="44"/>
      <c r="S12" s="86">
        <v>9100</v>
      </c>
      <c r="T12" s="86">
        <v>1</v>
      </c>
      <c r="U12" s="86">
        <v>430</v>
      </c>
      <c r="V12" s="86" t="s">
        <v>77</v>
      </c>
      <c r="W12" s="1" t="s">
        <v>203</v>
      </c>
      <c r="X12" s="1" t="s">
        <v>204</v>
      </c>
      <c r="Y12" s="60">
        <v>1</v>
      </c>
      <c r="Z12" s="85">
        <v>41932</v>
      </c>
      <c r="AA12" s="66">
        <f t="shared" si="44"/>
        <v>0.9</v>
      </c>
      <c r="AB12" s="66"/>
      <c r="AC12" s="86">
        <v>3</v>
      </c>
      <c r="AD12" s="86">
        <v>4</v>
      </c>
      <c r="AE12" s="86">
        <v>5</v>
      </c>
      <c r="AF12" s="164">
        <f>6.5*5</f>
        <v>32.5</v>
      </c>
      <c r="AG12" s="86">
        <v>36</v>
      </c>
      <c r="AH12" s="41">
        <v>1</v>
      </c>
      <c r="AI12" s="61">
        <f t="shared" si="45"/>
        <v>37</v>
      </c>
      <c r="AJ12" s="41">
        <v>1</v>
      </c>
      <c r="AK12" s="41">
        <v>1</v>
      </c>
      <c r="AL12" s="41">
        <v>0</v>
      </c>
      <c r="AM12" s="41">
        <v>1</v>
      </c>
      <c r="AN12" s="41">
        <v>0</v>
      </c>
      <c r="AO12" s="41">
        <v>0</v>
      </c>
      <c r="AP12" s="44"/>
      <c r="AQ12" s="3"/>
      <c r="AR12" s="49" t="s">
        <v>74</v>
      </c>
      <c r="AS12" s="44"/>
      <c r="AT12" s="3"/>
      <c r="AU12" s="67">
        <f t="shared" si="46"/>
        <v>13.07</v>
      </c>
      <c r="AV12" s="68">
        <f t="shared" si="47"/>
        <v>427.39856250000048</v>
      </c>
      <c r="AW12" s="68">
        <f t="shared" si="48"/>
        <v>363.24165515624918</v>
      </c>
      <c r="AX12" s="68">
        <f t="shared" si="49"/>
        <v>790.64021765624966</v>
      </c>
      <c r="AY12" s="67">
        <f t="shared" si="50"/>
        <v>13.425425000000001</v>
      </c>
      <c r="AZ12" s="67">
        <f t="shared" si="16"/>
        <v>13.727497062499999</v>
      </c>
      <c r="BA12" s="72">
        <f t="shared" si="51"/>
        <v>15716.675000000001</v>
      </c>
      <c r="BB12" s="72">
        <f t="shared" si="52"/>
        <v>16144.073562500002</v>
      </c>
      <c r="BC12" s="72">
        <f t="shared" si="53"/>
        <v>16507.315217656251</v>
      </c>
      <c r="BD12" s="73">
        <f t="shared" si="54"/>
        <v>0</v>
      </c>
      <c r="BE12" s="73">
        <f t="shared" si="55"/>
        <v>0</v>
      </c>
      <c r="BF12" s="73">
        <f t="shared" si="56"/>
        <v>0</v>
      </c>
      <c r="BG12" s="57">
        <f t="shared" si="57"/>
        <v>0</v>
      </c>
      <c r="BH12" s="57">
        <f t="shared" si="58"/>
        <v>0</v>
      </c>
      <c r="BI12" s="57">
        <f t="shared" si="59"/>
        <v>0</v>
      </c>
      <c r="BJ12" s="57">
        <f t="shared" si="60"/>
        <v>54.6</v>
      </c>
      <c r="BK12" s="57">
        <f t="shared" si="61"/>
        <v>54.6</v>
      </c>
      <c r="BL12" s="57">
        <f t="shared" si="62"/>
        <v>54.6</v>
      </c>
      <c r="BM12" s="57">
        <f t="shared" si="63"/>
        <v>974.43385000000001</v>
      </c>
      <c r="BN12" s="57">
        <f t="shared" si="64"/>
        <v>1000.932560875</v>
      </c>
      <c r="BO12" s="57">
        <f t="shared" si="65"/>
        <v>1023.4535434946876</v>
      </c>
      <c r="BP12" s="57">
        <f t="shared" si="66"/>
        <v>754.4004000000001</v>
      </c>
      <c r="BQ12" s="57">
        <f t="shared" si="67"/>
        <v>737.78416180625004</v>
      </c>
      <c r="BR12" s="57">
        <f t="shared" si="68"/>
        <v>754.38430544689061</v>
      </c>
      <c r="BS12" s="57">
        <f t="shared" si="69"/>
        <v>227.89178750000002</v>
      </c>
      <c r="BT12" s="57">
        <f t="shared" si="70"/>
        <v>234.08906665625003</v>
      </c>
      <c r="BU12" s="57">
        <f t="shared" si="71"/>
        <v>239.35607065601565</v>
      </c>
      <c r="BY12" s="57">
        <f t="shared" si="24"/>
        <v>72</v>
      </c>
      <c r="BZ12" s="57">
        <f t="shared" si="72"/>
        <v>2083.3260375</v>
      </c>
      <c r="CA12" s="57">
        <f t="shared" si="73"/>
        <v>2099.4057893375002</v>
      </c>
      <c r="CB12" s="57">
        <f t="shared" si="74"/>
        <v>2143.7939195975937</v>
      </c>
      <c r="CC12" s="57">
        <f t="shared" si="28"/>
        <v>0</v>
      </c>
      <c r="CD12" s="57">
        <f t="shared" si="28"/>
        <v>0</v>
      </c>
      <c r="CE12" s="57">
        <f t="shared" si="28"/>
        <v>0</v>
      </c>
      <c r="CF12" s="57">
        <f t="shared" si="29"/>
        <v>2083.3260375</v>
      </c>
      <c r="CG12" s="57">
        <f t="shared" si="29"/>
        <v>2099.4057893375002</v>
      </c>
      <c r="CH12" s="57">
        <f t="shared" si="29"/>
        <v>2143.7939195975937</v>
      </c>
      <c r="CI12" s="53">
        <f t="shared" si="77"/>
        <v>17800.001037500002</v>
      </c>
      <c r="CJ12" s="57">
        <f t="shared" si="78"/>
        <v>18243.479351837501</v>
      </c>
      <c r="CK12" s="52">
        <f t="shared" si="79"/>
        <v>18651.109137253843</v>
      </c>
      <c r="CL12" s="178">
        <f t="shared" si="80"/>
        <v>14.802495665280668</v>
      </c>
      <c r="CM12" s="15"/>
      <c r="CN12" s="258">
        <f t="shared" si="34"/>
        <v>18243.479351837501</v>
      </c>
      <c r="CO12" s="180"/>
      <c r="CQ12" s="55">
        <f t="shared" si="81"/>
        <v>91001430</v>
      </c>
      <c r="CR12" s="55">
        <f t="shared" si="82"/>
        <v>91001441</v>
      </c>
      <c r="CS12" s="64">
        <f t="shared" si="83"/>
        <v>0</v>
      </c>
      <c r="CT12" s="64">
        <f t="shared" si="83"/>
        <v>0</v>
      </c>
      <c r="CU12" s="64">
        <f t="shared" si="83"/>
        <v>15716.675000000001</v>
      </c>
      <c r="CV12" s="64">
        <f t="shared" si="83"/>
        <v>0</v>
      </c>
      <c r="CW12" s="64">
        <f t="shared" si="83"/>
        <v>0</v>
      </c>
      <c r="CX12" s="64">
        <f t="shared" si="83"/>
        <v>0</v>
      </c>
      <c r="CY12" s="64">
        <f t="shared" si="83"/>
        <v>0</v>
      </c>
      <c r="CZ12" s="64">
        <f t="shared" si="83"/>
        <v>0</v>
      </c>
      <c r="DA12" s="64">
        <f t="shared" si="83"/>
        <v>0</v>
      </c>
      <c r="DB12" s="64">
        <f t="shared" si="83"/>
        <v>0</v>
      </c>
      <c r="DC12" s="64">
        <f t="shared" si="83"/>
        <v>0</v>
      </c>
      <c r="DD12" s="64">
        <f t="shared" si="83"/>
        <v>0</v>
      </c>
      <c r="DE12" s="64">
        <f t="shared" si="83"/>
        <v>0</v>
      </c>
      <c r="DF12" s="64">
        <f t="shared" si="83"/>
        <v>0</v>
      </c>
      <c r="DG12" s="64">
        <f t="shared" si="83"/>
        <v>0</v>
      </c>
      <c r="DH12" s="64">
        <f t="shared" si="83"/>
        <v>0</v>
      </c>
      <c r="DI12" s="64">
        <f t="shared" si="84"/>
        <v>0</v>
      </c>
      <c r="DJ12" s="64">
        <f t="shared" si="84"/>
        <v>0</v>
      </c>
      <c r="DK12" s="64">
        <f t="shared" si="84"/>
        <v>16144.073562500002</v>
      </c>
      <c r="DL12" s="64">
        <f t="shared" si="84"/>
        <v>0</v>
      </c>
      <c r="DM12" s="64">
        <f t="shared" si="84"/>
        <v>0</v>
      </c>
      <c r="DN12" s="64">
        <f t="shared" si="84"/>
        <v>0</v>
      </c>
      <c r="DO12" s="64">
        <f t="shared" si="84"/>
        <v>0</v>
      </c>
      <c r="DP12" s="64">
        <f t="shared" si="84"/>
        <v>0</v>
      </c>
      <c r="DQ12" s="64">
        <f t="shared" si="84"/>
        <v>0</v>
      </c>
      <c r="DR12" s="64">
        <f t="shared" si="84"/>
        <v>0</v>
      </c>
      <c r="DS12" s="64">
        <f t="shared" si="84"/>
        <v>0</v>
      </c>
      <c r="DT12" s="64">
        <f t="shared" si="84"/>
        <v>0</v>
      </c>
      <c r="DU12" s="64">
        <f t="shared" si="84"/>
        <v>0</v>
      </c>
      <c r="DV12" s="64">
        <f t="shared" si="84"/>
        <v>0</v>
      </c>
      <c r="DW12" s="64">
        <f t="shared" si="84"/>
        <v>0</v>
      </c>
      <c r="DX12" s="64">
        <f t="shared" si="84"/>
        <v>0</v>
      </c>
      <c r="DY12" s="64">
        <f t="shared" si="85"/>
        <v>0</v>
      </c>
      <c r="DZ12" s="64">
        <f t="shared" si="85"/>
        <v>0</v>
      </c>
      <c r="EA12" s="64">
        <f t="shared" si="85"/>
        <v>16507.315217656251</v>
      </c>
      <c r="EB12" s="64">
        <f t="shared" si="85"/>
        <v>0</v>
      </c>
      <c r="EC12" s="64">
        <f t="shared" si="85"/>
        <v>0</v>
      </c>
      <c r="ED12" s="64">
        <f t="shared" si="85"/>
        <v>0</v>
      </c>
      <c r="EE12" s="64">
        <f t="shared" si="85"/>
        <v>0</v>
      </c>
      <c r="EF12" s="64">
        <f t="shared" si="85"/>
        <v>0</v>
      </c>
      <c r="EG12" s="64">
        <f t="shared" si="85"/>
        <v>0</v>
      </c>
      <c r="EH12" s="64">
        <f t="shared" si="85"/>
        <v>0</v>
      </c>
      <c r="EI12" s="64">
        <f t="shared" si="85"/>
        <v>0</v>
      </c>
      <c r="EJ12" s="64">
        <f t="shared" si="85"/>
        <v>0</v>
      </c>
      <c r="EK12" s="64">
        <f t="shared" si="85"/>
        <v>0</v>
      </c>
      <c r="EL12" s="64">
        <f t="shared" si="85"/>
        <v>0</v>
      </c>
      <c r="EM12" s="64">
        <f t="shared" si="85"/>
        <v>0</v>
      </c>
      <c r="EN12" s="64">
        <f t="shared" si="85"/>
        <v>0</v>
      </c>
      <c r="EO12" s="64">
        <f t="shared" si="86"/>
        <v>0</v>
      </c>
      <c r="EP12" s="64">
        <f t="shared" si="86"/>
        <v>0</v>
      </c>
      <c r="EQ12" s="64">
        <f t="shared" si="86"/>
        <v>2083.3260375</v>
      </c>
      <c r="ER12" s="64">
        <f t="shared" si="87"/>
        <v>0</v>
      </c>
      <c r="ES12" s="64">
        <f t="shared" si="87"/>
        <v>0</v>
      </c>
      <c r="ET12" s="64">
        <f t="shared" si="87"/>
        <v>0</v>
      </c>
      <c r="EU12" s="64">
        <f t="shared" si="87"/>
        <v>0</v>
      </c>
      <c r="EV12" s="64">
        <f t="shared" si="87"/>
        <v>0</v>
      </c>
      <c r="EW12" s="64">
        <f t="shared" si="87"/>
        <v>0</v>
      </c>
      <c r="EX12" s="64">
        <f t="shared" si="87"/>
        <v>0</v>
      </c>
      <c r="EY12" s="64">
        <f t="shared" si="87"/>
        <v>0</v>
      </c>
      <c r="EZ12" s="64">
        <f t="shared" si="87"/>
        <v>0</v>
      </c>
      <c r="FA12" s="64">
        <f t="shared" si="87"/>
        <v>0</v>
      </c>
      <c r="FB12" s="64">
        <f t="shared" si="87"/>
        <v>0</v>
      </c>
      <c r="FC12" s="64">
        <f t="shared" si="87"/>
        <v>0</v>
      </c>
      <c r="FD12" s="64">
        <f t="shared" si="87"/>
        <v>0</v>
      </c>
      <c r="FE12" s="64">
        <f t="shared" si="88"/>
        <v>0</v>
      </c>
      <c r="FF12" s="64">
        <f t="shared" si="88"/>
        <v>0</v>
      </c>
      <c r="FG12" s="64">
        <f t="shared" si="89"/>
        <v>2099.4057893375002</v>
      </c>
      <c r="FH12" s="64">
        <f t="shared" si="90"/>
        <v>0</v>
      </c>
      <c r="FI12" s="64">
        <f t="shared" si="90"/>
        <v>0</v>
      </c>
      <c r="FJ12" s="64">
        <f t="shared" si="90"/>
        <v>0</v>
      </c>
      <c r="FK12" s="64">
        <f t="shared" si="90"/>
        <v>0</v>
      </c>
      <c r="FL12" s="64">
        <f t="shared" si="90"/>
        <v>0</v>
      </c>
      <c r="FM12" s="64">
        <f t="shared" si="90"/>
        <v>0</v>
      </c>
      <c r="FN12" s="64">
        <f t="shared" si="90"/>
        <v>0</v>
      </c>
      <c r="FO12" s="64">
        <f t="shared" si="90"/>
        <v>0</v>
      </c>
      <c r="FP12" s="64">
        <f t="shared" si="90"/>
        <v>0</v>
      </c>
      <c r="FQ12" s="64">
        <f t="shared" si="90"/>
        <v>0</v>
      </c>
      <c r="FR12" s="64">
        <f t="shared" si="90"/>
        <v>0</v>
      </c>
      <c r="FS12" s="64">
        <f t="shared" si="90"/>
        <v>0</v>
      </c>
      <c r="FT12" s="64">
        <f t="shared" si="90"/>
        <v>0</v>
      </c>
      <c r="FU12" s="64">
        <f t="shared" si="91"/>
        <v>0</v>
      </c>
      <c r="FV12" s="64">
        <f t="shared" si="91"/>
        <v>2177.4684892605001</v>
      </c>
      <c r="FW12" s="64">
        <f t="shared" si="92"/>
        <v>0</v>
      </c>
      <c r="FX12" s="64">
        <f t="shared" si="92"/>
        <v>0</v>
      </c>
      <c r="FY12" s="64">
        <f t="shared" si="92"/>
        <v>0</v>
      </c>
      <c r="FZ12" s="64">
        <f t="shared" si="92"/>
        <v>0</v>
      </c>
      <c r="GA12" s="64">
        <f t="shared" si="92"/>
        <v>0</v>
      </c>
      <c r="GB12" s="64">
        <f t="shared" si="92"/>
        <v>0</v>
      </c>
      <c r="GC12" s="64">
        <f t="shared" si="92"/>
        <v>0</v>
      </c>
      <c r="GD12" s="64">
        <f t="shared" si="92"/>
        <v>0</v>
      </c>
      <c r="GE12" s="64">
        <f t="shared" si="92"/>
        <v>0</v>
      </c>
      <c r="GF12" s="64">
        <f t="shared" si="92"/>
        <v>0</v>
      </c>
      <c r="GG12" s="64">
        <f t="shared" si="92"/>
        <v>0</v>
      </c>
      <c r="GH12" s="64">
        <f t="shared" si="92"/>
        <v>0</v>
      </c>
      <c r="GI12" s="64">
        <f t="shared" si="92"/>
        <v>0</v>
      </c>
      <c r="GJ12" s="64">
        <f t="shared" si="92"/>
        <v>0</v>
      </c>
    </row>
    <row r="13" spans="1:192" ht="13.5">
      <c r="A13" s="40"/>
      <c r="B13" s="40"/>
      <c r="C13" s="40"/>
      <c r="D13" s="40"/>
      <c r="E13" s="40"/>
      <c r="F13" s="40"/>
      <c r="G13" s="40"/>
      <c r="H13" s="42"/>
      <c r="I13" s="42"/>
      <c r="J13" s="42"/>
      <c r="K13" s="42"/>
      <c r="L13" s="42"/>
      <c r="M13" s="42"/>
      <c r="N13" s="42"/>
      <c r="O13" s="42"/>
      <c r="P13" s="42"/>
      <c r="Q13" s="43" t="s">
        <v>152</v>
      </c>
      <c r="R13" s="44"/>
      <c r="S13" s="86">
        <v>9100</v>
      </c>
      <c r="T13" s="86">
        <v>1</v>
      </c>
      <c r="U13" s="86">
        <v>430</v>
      </c>
      <c r="V13" s="86" t="s">
        <v>77</v>
      </c>
      <c r="W13" s="86" t="s">
        <v>172</v>
      </c>
      <c r="X13" s="86" t="s">
        <v>173</v>
      </c>
      <c r="Y13" s="60">
        <v>1</v>
      </c>
      <c r="Z13" s="149">
        <v>40477</v>
      </c>
      <c r="AA13" s="66">
        <f t="shared" si="44"/>
        <v>4.8</v>
      </c>
      <c r="AB13" s="66" t="s">
        <v>174</v>
      </c>
      <c r="AC13" s="86">
        <v>38</v>
      </c>
      <c r="AD13" s="86">
        <v>39</v>
      </c>
      <c r="AE13" s="86">
        <v>40</v>
      </c>
      <c r="AF13" s="164">
        <f>6.5*5</f>
        <v>32.5</v>
      </c>
      <c r="AG13" s="86">
        <v>36</v>
      </c>
      <c r="AH13" s="70">
        <v>1</v>
      </c>
      <c r="AI13" s="61">
        <f t="shared" si="45"/>
        <v>37</v>
      </c>
      <c r="AJ13" s="41">
        <v>1</v>
      </c>
      <c r="AK13" s="41">
        <v>1</v>
      </c>
      <c r="AL13" s="41">
        <v>0</v>
      </c>
      <c r="AM13" s="41">
        <v>1</v>
      </c>
      <c r="AN13" s="41">
        <v>4</v>
      </c>
      <c r="AO13" s="41">
        <v>1</v>
      </c>
      <c r="AP13" s="44"/>
      <c r="AQ13" s="3"/>
      <c r="AR13" s="71"/>
      <c r="AS13" s="44"/>
      <c r="AT13" s="3"/>
      <c r="AU13" s="67">
        <f t="shared" si="46"/>
        <v>17.420000000000002</v>
      </c>
      <c r="AV13" s="68">
        <f t="shared" si="47"/>
        <v>471.31987499999741</v>
      </c>
      <c r="AW13" s="68">
        <f t="shared" si="48"/>
        <v>683.07997468750182</v>
      </c>
      <c r="AX13" s="68">
        <f t="shared" si="49"/>
        <v>1154.3998496874992</v>
      </c>
      <c r="AY13" s="67">
        <f t="shared" si="50"/>
        <v>17.81195</v>
      </c>
      <c r="AZ13" s="67">
        <f t="shared" si="16"/>
        <v>18.379999874999999</v>
      </c>
      <c r="BA13" s="72">
        <f t="shared" si="51"/>
        <v>20947.550000000003</v>
      </c>
      <c r="BB13" s="72">
        <f t="shared" si="52"/>
        <v>21418.869875</v>
      </c>
      <c r="BC13" s="72">
        <f t="shared" si="53"/>
        <v>22101.949849687502</v>
      </c>
      <c r="BD13" s="73">
        <f t="shared" si="54"/>
        <v>6750.96</v>
      </c>
      <c r="BE13" s="73">
        <f t="shared" si="55"/>
        <v>7291.0367999999999</v>
      </c>
      <c r="BF13" s="73">
        <f t="shared" si="56"/>
        <v>7874.3197440000004</v>
      </c>
      <c r="BG13" s="57">
        <f t="shared" si="57"/>
        <v>250</v>
      </c>
      <c r="BH13" s="57">
        <f t="shared" si="58"/>
        <v>250</v>
      </c>
      <c r="BI13" s="57">
        <f t="shared" si="59"/>
        <v>250</v>
      </c>
      <c r="BJ13" s="57">
        <f t="shared" si="60"/>
        <v>54.6</v>
      </c>
      <c r="BK13" s="57">
        <f t="shared" si="61"/>
        <v>54.6</v>
      </c>
      <c r="BL13" s="57">
        <f t="shared" si="62"/>
        <v>54.6</v>
      </c>
      <c r="BM13" s="57">
        <f t="shared" si="63"/>
        <v>1298.7481000000002</v>
      </c>
      <c r="BN13" s="57">
        <f t="shared" si="64"/>
        <v>1327.9699322500001</v>
      </c>
      <c r="BO13" s="57">
        <f t="shared" si="65"/>
        <v>1370.3208906806251</v>
      </c>
      <c r="BP13" s="57">
        <f t="shared" si="66"/>
        <v>1005.4824000000002</v>
      </c>
      <c r="BQ13" s="57">
        <f t="shared" si="67"/>
        <v>978.84235328749992</v>
      </c>
      <c r="BR13" s="57">
        <f t="shared" si="68"/>
        <v>1010.0591081307188</v>
      </c>
      <c r="BS13" s="57">
        <f t="shared" si="69"/>
        <v>303.73947500000008</v>
      </c>
      <c r="BT13" s="57">
        <f t="shared" si="70"/>
        <v>310.57361318750003</v>
      </c>
      <c r="BU13" s="57">
        <f t="shared" si="71"/>
        <v>320.47827282046882</v>
      </c>
      <c r="BY13" s="57">
        <f t="shared" si="24"/>
        <v>72</v>
      </c>
      <c r="BZ13" s="57">
        <f t="shared" si="72"/>
        <v>9735.5299750000013</v>
      </c>
      <c r="CA13" s="57">
        <f t="shared" si="73"/>
        <v>10285.022698725001</v>
      </c>
      <c r="CB13" s="57">
        <f t="shared" si="74"/>
        <v>10951.778015631813</v>
      </c>
      <c r="CC13" s="57">
        <f t="shared" si="28"/>
        <v>0</v>
      </c>
      <c r="CD13" s="57">
        <f t="shared" si="28"/>
        <v>0</v>
      </c>
      <c r="CE13" s="57">
        <f t="shared" si="28"/>
        <v>0</v>
      </c>
      <c r="CF13" s="57">
        <f t="shared" si="29"/>
        <v>9735.5299750000013</v>
      </c>
      <c r="CG13" s="57">
        <f t="shared" si="29"/>
        <v>10285.022698725001</v>
      </c>
      <c r="CH13" s="57">
        <f t="shared" si="29"/>
        <v>10951.778015631813</v>
      </c>
      <c r="CI13" s="53">
        <f t="shared" si="77"/>
        <v>30683.079975000004</v>
      </c>
      <c r="CJ13" s="57">
        <f t="shared" si="78"/>
        <v>31703.892573725003</v>
      </c>
      <c r="CK13" s="52">
        <f t="shared" si="79"/>
        <v>33053.727865319313</v>
      </c>
      <c r="CL13" s="178">
        <f t="shared" si="80"/>
        <v>25.516074823284828</v>
      </c>
      <c r="CM13" s="15"/>
      <c r="CN13" s="258">
        <f t="shared" si="34"/>
        <v>31703.892573725003</v>
      </c>
      <c r="CO13" s="180"/>
      <c r="CQ13" s="55">
        <f t="shared" si="81"/>
        <v>91001430</v>
      </c>
      <c r="CR13" s="55">
        <f t="shared" si="82"/>
        <v>91001441</v>
      </c>
      <c r="CS13" s="64">
        <f t="shared" si="83"/>
        <v>0</v>
      </c>
      <c r="CT13" s="64">
        <f t="shared" si="83"/>
        <v>0</v>
      </c>
      <c r="CU13" s="64">
        <f t="shared" si="83"/>
        <v>20947.550000000003</v>
      </c>
      <c r="CV13" s="64">
        <f t="shared" si="83"/>
        <v>0</v>
      </c>
      <c r="CW13" s="64">
        <f t="shared" si="83"/>
        <v>0</v>
      </c>
      <c r="CX13" s="64">
        <f t="shared" si="83"/>
        <v>0</v>
      </c>
      <c r="CY13" s="64">
        <f t="shared" si="83"/>
        <v>0</v>
      </c>
      <c r="CZ13" s="64">
        <f t="shared" si="83"/>
        <v>0</v>
      </c>
      <c r="DA13" s="64">
        <f t="shared" si="83"/>
        <v>0</v>
      </c>
      <c r="DB13" s="64">
        <f t="shared" si="83"/>
        <v>0</v>
      </c>
      <c r="DC13" s="64">
        <f t="shared" si="83"/>
        <v>0</v>
      </c>
      <c r="DD13" s="64">
        <f t="shared" si="83"/>
        <v>0</v>
      </c>
      <c r="DE13" s="64">
        <f t="shared" si="83"/>
        <v>0</v>
      </c>
      <c r="DF13" s="64">
        <f t="shared" si="83"/>
        <v>0</v>
      </c>
      <c r="DG13" s="64">
        <f t="shared" si="83"/>
        <v>0</v>
      </c>
      <c r="DH13" s="64">
        <f t="shared" si="83"/>
        <v>0</v>
      </c>
      <c r="DI13" s="64">
        <f t="shared" si="84"/>
        <v>0</v>
      </c>
      <c r="DJ13" s="64">
        <f t="shared" si="84"/>
        <v>0</v>
      </c>
      <c r="DK13" s="64">
        <f t="shared" si="84"/>
        <v>21418.869875</v>
      </c>
      <c r="DL13" s="64">
        <f t="shared" si="84"/>
        <v>0</v>
      </c>
      <c r="DM13" s="64">
        <f t="shared" si="84"/>
        <v>0</v>
      </c>
      <c r="DN13" s="64">
        <f t="shared" si="84"/>
        <v>0</v>
      </c>
      <c r="DO13" s="64">
        <f t="shared" si="84"/>
        <v>0</v>
      </c>
      <c r="DP13" s="64">
        <f t="shared" si="84"/>
        <v>0</v>
      </c>
      <c r="DQ13" s="64">
        <f t="shared" si="84"/>
        <v>0</v>
      </c>
      <c r="DR13" s="64">
        <f t="shared" si="84"/>
        <v>0</v>
      </c>
      <c r="DS13" s="64">
        <f t="shared" si="84"/>
        <v>0</v>
      </c>
      <c r="DT13" s="64">
        <f t="shared" si="84"/>
        <v>0</v>
      </c>
      <c r="DU13" s="64">
        <f t="shared" si="84"/>
        <v>0</v>
      </c>
      <c r="DV13" s="64">
        <f t="shared" si="84"/>
        <v>0</v>
      </c>
      <c r="DW13" s="64">
        <f t="shared" si="84"/>
        <v>0</v>
      </c>
      <c r="DX13" s="64">
        <f t="shared" si="84"/>
        <v>0</v>
      </c>
      <c r="DY13" s="64">
        <f t="shared" si="85"/>
        <v>0</v>
      </c>
      <c r="DZ13" s="64">
        <f t="shared" si="85"/>
        <v>0</v>
      </c>
      <c r="EA13" s="64">
        <f t="shared" si="85"/>
        <v>22101.949849687502</v>
      </c>
      <c r="EB13" s="64">
        <f t="shared" si="85"/>
        <v>0</v>
      </c>
      <c r="EC13" s="64">
        <f t="shared" si="85"/>
        <v>0</v>
      </c>
      <c r="ED13" s="64">
        <f t="shared" si="85"/>
        <v>0</v>
      </c>
      <c r="EE13" s="64">
        <f t="shared" si="85"/>
        <v>0</v>
      </c>
      <c r="EF13" s="64">
        <f t="shared" si="85"/>
        <v>0</v>
      </c>
      <c r="EG13" s="64">
        <f t="shared" si="85"/>
        <v>0</v>
      </c>
      <c r="EH13" s="64">
        <f t="shared" si="85"/>
        <v>0</v>
      </c>
      <c r="EI13" s="64">
        <f t="shared" si="85"/>
        <v>0</v>
      </c>
      <c r="EJ13" s="64">
        <f t="shared" si="85"/>
        <v>0</v>
      </c>
      <c r="EK13" s="64">
        <f t="shared" si="85"/>
        <v>0</v>
      </c>
      <c r="EL13" s="64">
        <f t="shared" si="85"/>
        <v>0</v>
      </c>
      <c r="EM13" s="64">
        <f t="shared" si="85"/>
        <v>0</v>
      </c>
      <c r="EN13" s="64">
        <f t="shared" si="85"/>
        <v>0</v>
      </c>
      <c r="EO13" s="64">
        <f t="shared" si="86"/>
        <v>0</v>
      </c>
      <c r="EP13" s="64">
        <f t="shared" si="86"/>
        <v>0</v>
      </c>
      <c r="EQ13" s="64">
        <f t="shared" si="86"/>
        <v>9735.5299750000013</v>
      </c>
      <c r="ER13" s="64">
        <f t="shared" si="87"/>
        <v>0</v>
      </c>
      <c r="ES13" s="64">
        <f t="shared" si="87"/>
        <v>0</v>
      </c>
      <c r="ET13" s="64">
        <f t="shared" si="87"/>
        <v>0</v>
      </c>
      <c r="EU13" s="64">
        <f t="shared" si="87"/>
        <v>0</v>
      </c>
      <c r="EV13" s="64">
        <f t="shared" si="87"/>
        <v>0</v>
      </c>
      <c r="EW13" s="64">
        <f t="shared" si="87"/>
        <v>0</v>
      </c>
      <c r="EX13" s="64">
        <f t="shared" si="87"/>
        <v>0</v>
      </c>
      <c r="EY13" s="64">
        <f t="shared" si="87"/>
        <v>0</v>
      </c>
      <c r="EZ13" s="64">
        <f t="shared" si="87"/>
        <v>0</v>
      </c>
      <c r="FA13" s="64">
        <f t="shared" si="87"/>
        <v>0</v>
      </c>
      <c r="FB13" s="64">
        <f t="shared" si="87"/>
        <v>0</v>
      </c>
      <c r="FC13" s="64">
        <f t="shared" si="87"/>
        <v>0</v>
      </c>
      <c r="FD13" s="64">
        <f t="shared" si="87"/>
        <v>0</v>
      </c>
      <c r="FE13" s="64">
        <f t="shared" si="88"/>
        <v>0</v>
      </c>
      <c r="FF13" s="64">
        <f t="shared" si="88"/>
        <v>0</v>
      </c>
      <c r="FG13" s="64">
        <f t="shared" si="89"/>
        <v>10285.022698725001</v>
      </c>
      <c r="FH13" s="64">
        <f t="shared" si="90"/>
        <v>0</v>
      </c>
      <c r="FI13" s="64">
        <f t="shared" si="90"/>
        <v>0</v>
      </c>
      <c r="FJ13" s="64">
        <f t="shared" si="90"/>
        <v>0</v>
      </c>
      <c r="FK13" s="64">
        <f t="shared" si="90"/>
        <v>0</v>
      </c>
      <c r="FL13" s="64">
        <f t="shared" si="90"/>
        <v>0</v>
      </c>
      <c r="FM13" s="64">
        <f t="shared" si="90"/>
        <v>0</v>
      </c>
      <c r="FN13" s="64">
        <f t="shared" si="90"/>
        <v>0</v>
      </c>
      <c r="FO13" s="64">
        <f t="shared" si="90"/>
        <v>0</v>
      </c>
      <c r="FP13" s="64">
        <f t="shared" si="90"/>
        <v>0</v>
      </c>
      <c r="FQ13" s="64">
        <f t="shared" si="90"/>
        <v>0</v>
      </c>
      <c r="FR13" s="64">
        <f t="shared" si="90"/>
        <v>0</v>
      </c>
      <c r="FS13" s="64">
        <f t="shared" si="90"/>
        <v>0</v>
      </c>
      <c r="FT13" s="64">
        <f t="shared" si="90"/>
        <v>0</v>
      </c>
      <c r="FU13" s="64">
        <f t="shared" si="91"/>
        <v>0</v>
      </c>
      <c r="FV13" s="64">
        <f t="shared" si="91"/>
        <v>0</v>
      </c>
      <c r="FW13" s="64">
        <f t="shared" si="92"/>
        <v>2143.7939195975937</v>
      </c>
      <c r="FX13" s="64">
        <f t="shared" si="92"/>
        <v>0</v>
      </c>
      <c r="FY13" s="64">
        <f t="shared" si="92"/>
        <v>0</v>
      </c>
      <c r="FZ13" s="64">
        <f t="shared" si="92"/>
        <v>0</v>
      </c>
      <c r="GA13" s="64">
        <f t="shared" si="92"/>
        <v>0</v>
      </c>
      <c r="GB13" s="64">
        <f t="shared" si="92"/>
        <v>0</v>
      </c>
      <c r="GC13" s="64">
        <f t="shared" si="92"/>
        <v>0</v>
      </c>
      <c r="GD13" s="64">
        <f t="shared" si="92"/>
        <v>0</v>
      </c>
      <c r="GE13" s="64">
        <f t="shared" si="92"/>
        <v>0</v>
      </c>
      <c r="GF13" s="64">
        <f t="shared" si="92"/>
        <v>0</v>
      </c>
      <c r="GG13" s="64">
        <f t="shared" si="92"/>
        <v>0</v>
      </c>
      <c r="GH13" s="64">
        <f t="shared" si="92"/>
        <v>0</v>
      </c>
      <c r="GI13" s="64">
        <f t="shared" si="92"/>
        <v>0</v>
      </c>
      <c r="GJ13" s="64">
        <f t="shared" si="92"/>
        <v>0</v>
      </c>
    </row>
    <row r="14" spans="1:192" ht="13.5">
      <c r="A14" s="75"/>
      <c r="B14" s="75"/>
      <c r="C14" s="75"/>
      <c r="D14" s="75"/>
      <c r="E14" s="75"/>
      <c r="F14" s="75"/>
      <c r="G14" s="75"/>
      <c r="H14" s="42"/>
      <c r="I14" s="42"/>
      <c r="J14" s="42"/>
      <c r="K14" s="42"/>
      <c r="L14" s="42"/>
      <c r="M14" s="42"/>
      <c r="N14" s="42"/>
      <c r="O14" s="42"/>
      <c r="P14" s="42"/>
      <c r="Q14" s="43" t="s">
        <v>152</v>
      </c>
      <c r="R14" s="44"/>
      <c r="S14" s="86">
        <v>9100</v>
      </c>
      <c r="T14" s="86">
        <v>1</v>
      </c>
      <c r="U14" s="86">
        <v>420</v>
      </c>
      <c r="V14" s="86"/>
      <c r="W14" s="86" t="s">
        <v>190</v>
      </c>
      <c r="X14" s="86" t="s">
        <v>191</v>
      </c>
      <c r="Y14" s="60">
        <v>1</v>
      </c>
      <c r="Z14" s="149">
        <v>41520</v>
      </c>
      <c r="AA14" s="66">
        <f t="shared" si="44"/>
        <v>2</v>
      </c>
      <c r="AB14" s="66"/>
      <c r="AC14" s="86">
        <v>4</v>
      </c>
      <c r="AD14" s="86">
        <v>5</v>
      </c>
      <c r="AE14" s="86">
        <v>6</v>
      </c>
      <c r="AF14" s="164">
        <f>7*5</f>
        <v>35</v>
      </c>
      <c r="AG14" s="86">
        <v>36</v>
      </c>
      <c r="AH14" s="70">
        <v>1</v>
      </c>
      <c r="AI14" s="61">
        <f t="shared" si="45"/>
        <v>37</v>
      </c>
      <c r="AJ14" s="41">
        <v>1</v>
      </c>
      <c r="AK14" s="41">
        <v>1</v>
      </c>
      <c r="AL14" s="41">
        <v>0</v>
      </c>
      <c r="AM14" s="41">
        <v>1</v>
      </c>
      <c r="AN14" s="41">
        <v>1</v>
      </c>
      <c r="AO14" s="41">
        <v>0</v>
      </c>
      <c r="AP14" s="44"/>
      <c r="AQ14" s="3"/>
      <c r="AR14" s="26" t="s">
        <v>78</v>
      </c>
      <c r="AS14" s="44"/>
      <c r="AT14" s="3"/>
      <c r="AU14" s="67">
        <f t="shared" si="46"/>
        <v>13.13</v>
      </c>
      <c r="AV14" s="68">
        <f t="shared" si="47"/>
        <v>382.57537499999671</v>
      </c>
      <c r="AW14" s="68">
        <f t="shared" si="48"/>
        <v>472.41915656250058</v>
      </c>
      <c r="AX14" s="68">
        <f t="shared" si="49"/>
        <v>854.99453156249729</v>
      </c>
      <c r="AY14" s="67">
        <f t="shared" si="50"/>
        <v>13.425425000000001</v>
      </c>
      <c r="AZ14" s="67">
        <f t="shared" si="16"/>
        <v>13.790227437499999</v>
      </c>
      <c r="BA14" s="72">
        <f t="shared" si="51"/>
        <v>17003.350000000002</v>
      </c>
      <c r="BB14" s="72">
        <f t="shared" si="52"/>
        <v>17385.925374999999</v>
      </c>
      <c r="BC14" s="72">
        <f t="shared" si="53"/>
        <v>17858.344531562499</v>
      </c>
      <c r="BD14" s="73">
        <f t="shared" si="54"/>
        <v>6713.6256000000003</v>
      </c>
      <c r="BE14" s="73">
        <f t="shared" si="55"/>
        <v>7085.9266559999996</v>
      </c>
      <c r="BF14" s="73">
        <f t="shared" si="56"/>
        <v>7652.800788479999</v>
      </c>
      <c r="BG14" s="57">
        <f t="shared" si="57"/>
        <v>0</v>
      </c>
      <c r="BH14" s="57">
        <f t="shared" si="58"/>
        <v>0</v>
      </c>
      <c r="BI14" s="57">
        <f t="shared" si="59"/>
        <v>0</v>
      </c>
      <c r="BJ14" s="57">
        <f t="shared" si="60"/>
        <v>54.6</v>
      </c>
      <c r="BK14" s="57">
        <f t="shared" si="61"/>
        <v>54.6</v>
      </c>
      <c r="BL14" s="57">
        <f t="shared" si="62"/>
        <v>54.6</v>
      </c>
      <c r="BM14" s="57">
        <f t="shared" si="63"/>
        <v>1054.2077000000002</v>
      </c>
      <c r="BN14" s="57">
        <f t="shared" si="64"/>
        <v>1077.9273732499998</v>
      </c>
      <c r="BO14" s="57">
        <f t="shared" si="65"/>
        <v>1107.2173609568749</v>
      </c>
      <c r="BP14" s="57">
        <f t="shared" si="66"/>
        <v>816.16080000000011</v>
      </c>
      <c r="BQ14" s="57">
        <f t="shared" si="67"/>
        <v>794.53678963749985</v>
      </c>
      <c r="BR14" s="57">
        <f t="shared" si="68"/>
        <v>816.12634509240615</v>
      </c>
      <c r="BS14" s="57">
        <f t="shared" si="69"/>
        <v>246.54857500000006</v>
      </c>
      <c r="BT14" s="57">
        <f t="shared" si="70"/>
        <v>252.09591793749999</v>
      </c>
      <c r="BU14" s="57">
        <f t="shared" si="71"/>
        <v>258.94599570765627</v>
      </c>
      <c r="BY14" s="57">
        <f t="shared" si="24"/>
        <v>72</v>
      </c>
      <c r="BZ14" s="57">
        <f t="shared" si="72"/>
        <v>8957.142675000001</v>
      </c>
      <c r="CA14" s="57">
        <f t="shared" si="73"/>
        <v>9337.0867368250001</v>
      </c>
      <c r="CB14" s="57">
        <f t="shared" si="74"/>
        <v>9961.690490236937</v>
      </c>
      <c r="CC14" s="57">
        <f t="shared" si="28"/>
        <v>0</v>
      </c>
      <c r="CD14" s="57">
        <f t="shared" si="28"/>
        <v>0</v>
      </c>
      <c r="CE14" s="57">
        <f t="shared" si="28"/>
        <v>0</v>
      </c>
      <c r="CF14" s="57">
        <f t="shared" si="29"/>
        <v>8957.142675000001</v>
      </c>
      <c r="CG14" s="57">
        <f t="shared" si="29"/>
        <v>9337.0867368250001</v>
      </c>
      <c r="CH14" s="57">
        <f t="shared" si="29"/>
        <v>9961.690490236937</v>
      </c>
      <c r="CI14" s="53">
        <f t="shared" si="77"/>
        <v>25960.492675000001</v>
      </c>
      <c r="CJ14" s="57">
        <f t="shared" si="78"/>
        <v>26723.012111824999</v>
      </c>
      <c r="CK14" s="52">
        <f t="shared" si="79"/>
        <v>27820.035021799435</v>
      </c>
      <c r="CL14" s="178">
        <f t="shared" si="80"/>
        <v>20.046712490347488</v>
      </c>
      <c r="CM14" s="15"/>
      <c r="CN14" s="258">
        <f t="shared" si="34"/>
        <v>26723.012111824999</v>
      </c>
      <c r="CO14" s="180"/>
      <c r="CQ14" s="55">
        <f t="shared" si="81"/>
        <v>91001420</v>
      </c>
      <c r="CR14" s="55">
        <f t="shared" si="82"/>
        <v>91001440</v>
      </c>
      <c r="CS14" s="64">
        <f t="shared" si="83"/>
        <v>0</v>
      </c>
      <c r="CT14" s="64">
        <f t="shared" si="83"/>
        <v>17003.350000000002</v>
      </c>
      <c r="CU14" s="64">
        <f t="shared" si="83"/>
        <v>0</v>
      </c>
      <c r="CV14" s="64">
        <f t="shared" si="83"/>
        <v>0</v>
      </c>
      <c r="CW14" s="64">
        <f t="shared" si="83"/>
        <v>0</v>
      </c>
      <c r="CX14" s="64">
        <f t="shared" si="83"/>
        <v>0</v>
      </c>
      <c r="CY14" s="64">
        <f t="shared" si="83"/>
        <v>0</v>
      </c>
      <c r="CZ14" s="64">
        <f t="shared" si="83"/>
        <v>0</v>
      </c>
      <c r="DA14" s="64">
        <f t="shared" si="83"/>
        <v>0</v>
      </c>
      <c r="DB14" s="64">
        <f t="shared" si="83"/>
        <v>0</v>
      </c>
      <c r="DC14" s="64">
        <f t="shared" si="83"/>
        <v>0</v>
      </c>
      <c r="DD14" s="64">
        <f t="shared" si="83"/>
        <v>0</v>
      </c>
      <c r="DE14" s="64">
        <f t="shared" si="83"/>
        <v>0</v>
      </c>
      <c r="DF14" s="64">
        <f t="shared" si="83"/>
        <v>0</v>
      </c>
      <c r="DG14" s="64">
        <f t="shared" si="83"/>
        <v>0</v>
      </c>
      <c r="DH14" s="64">
        <f t="shared" si="83"/>
        <v>0</v>
      </c>
      <c r="DI14" s="64">
        <f t="shared" si="84"/>
        <v>0</v>
      </c>
      <c r="DJ14" s="64">
        <f t="shared" si="84"/>
        <v>17385.925374999999</v>
      </c>
      <c r="DK14" s="64">
        <f t="shared" si="84"/>
        <v>0</v>
      </c>
      <c r="DL14" s="64">
        <f t="shared" si="84"/>
        <v>0</v>
      </c>
      <c r="DM14" s="64">
        <f t="shared" si="84"/>
        <v>0</v>
      </c>
      <c r="DN14" s="64">
        <f t="shared" si="84"/>
        <v>0</v>
      </c>
      <c r="DO14" s="64">
        <f t="shared" si="84"/>
        <v>0</v>
      </c>
      <c r="DP14" s="64">
        <f t="shared" si="84"/>
        <v>0</v>
      </c>
      <c r="DQ14" s="64">
        <f t="shared" si="84"/>
        <v>0</v>
      </c>
      <c r="DR14" s="64">
        <f t="shared" si="84"/>
        <v>0</v>
      </c>
      <c r="DS14" s="64">
        <f t="shared" si="84"/>
        <v>0</v>
      </c>
      <c r="DT14" s="64">
        <f t="shared" si="84"/>
        <v>0</v>
      </c>
      <c r="DU14" s="64">
        <f t="shared" si="84"/>
        <v>0</v>
      </c>
      <c r="DV14" s="64">
        <f t="shared" si="84"/>
        <v>0</v>
      </c>
      <c r="DW14" s="64">
        <f t="shared" si="84"/>
        <v>0</v>
      </c>
      <c r="DX14" s="64">
        <f t="shared" si="84"/>
        <v>0</v>
      </c>
      <c r="DY14" s="64">
        <f t="shared" si="85"/>
        <v>0</v>
      </c>
      <c r="DZ14" s="64">
        <f t="shared" si="85"/>
        <v>17858.344531562499</v>
      </c>
      <c r="EA14" s="64">
        <f t="shared" si="85"/>
        <v>0</v>
      </c>
      <c r="EB14" s="64">
        <f t="shared" si="85"/>
        <v>0</v>
      </c>
      <c r="EC14" s="64">
        <f t="shared" si="85"/>
        <v>0</v>
      </c>
      <c r="ED14" s="64">
        <f t="shared" si="85"/>
        <v>0</v>
      </c>
      <c r="EE14" s="64">
        <f t="shared" si="85"/>
        <v>0</v>
      </c>
      <c r="EF14" s="64">
        <f t="shared" si="85"/>
        <v>0</v>
      </c>
      <c r="EG14" s="64">
        <f t="shared" si="85"/>
        <v>0</v>
      </c>
      <c r="EH14" s="64">
        <f t="shared" si="85"/>
        <v>0</v>
      </c>
      <c r="EI14" s="64">
        <f t="shared" si="85"/>
        <v>0</v>
      </c>
      <c r="EJ14" s="64">
        <f t="shared" si="85"/>
        <v>0</v>
      </c>
      <c r="EK14" s="64">
        <f t="shared" si="85"/>
        <v>0</v>
      </c>
      <c r="EL14" s="64">
        <f t="shared" si="85"/>
        <v>0</v>
      </c>
      <c r="EM14" s="64">
        <f t="shared" si="85"/>
        <v>0</v>
      </c>
      <c r="EN14" s="64">
        <f t="shared" si="85"/>
        <v>0</v>
      </c>
      <c r="EO14" s="64">
        <f t="shared" si="86"/>
        <v>0</v>
      </c>
      <c r="EP14" s="64">
        <f t="shared" si="86"/>
        <v>8957.142675000001</v>
      </c>
      <c r="EQ14" s="64">
        <f t="shared" si="86"/>
        <v>0</v>
      </c>
      <c r="ER14" s="64">
        <f t="shared" si="87"/>
        <v>0</v>
      </c>
      <c r="ES14" s="64">
        <f t="shared" si="87"/>
        <v>0</v>
      </c>
      <c r="ET14" s="64">
        <f t="shared" si="87"/>
        <v>0</v>
      </c>
      <c r="EU14" s="64">
        <f t="shared" si="87"/>
        <v>0</v>
      </c>
      <c r="EV14" s="64">
        <f t="shared" si="87"/>
        <v>0</v>
      </c>
      <c r="EW14" s="64">
        <f t="shared" si="87"/>
        <v>0</v>
      </c>
      <c r="EX14" s="64">
        <f t="shared" si="87"/>
        <v>0</v>
      </c>
      <c r="EY14" s="64">
        <f t="shared" si="87"/>
        <v>0</v>
      </c>
      <c r="EZ14" s="64">
        <f t="shared" si="87"/>
        <v>0</v>
      </c>
      <c r="FA14" s="64">
        <f t="shared" si="87"/>
        <v>0</v>
      </c>
      <c r="FB14" s="64">
        <f t="shared" si="87"/>
        <v>0</v>
      </c>
      <c r="FC14" s="64">
        <f t="shared" si="87"/>
        <v>0</v>
      </c>
      <c r="FD14" s="64">
        <f t="shared" si="87"/>
        <v>0</v>
      </c>
      <c r="FE14" s="64">
        <f t="shared" si="88"/>
        <v>0</v>
      </c>
      <c r="FF14" s="64">
        <f t="shared" si="88"/>
        <v>9337.0867368250001</v>
      </c>
      <c r="FG14" s="64">
        <f t="shared" si="89"/>
        <v>0</v>
      </c>
      <c r="FH14" s="64">
        <f t="shared" si="90"/>
        <v>0</v>
      </c>
      <c r="FI14" s="64">
        <f t="shared" si="90"/>
        <v>0</v>
      </c>
      <c r="FJ14" s="64">
        <f t="shared" si="90"/>
        <v>0</v>
      </c>
      <c r="FK14" s="64">
        <f t="shared" si="90"/>
        <v>0</v>
      </c>
      <c r="FL14" s="64">
        <f t="shared" si="90"/>
        <v>0</v>
      </c>
      <c r="FM14" s="64">
        <f t="shared" si="90"/>
        <v>0</v>
      </c>
      <c r="FN14" s="64">
        <f t="shared" si="90"/>
        <v>0</v>
      </c>
      <c r="FO14" s="64">
        <f t="shared" si="90"/>
        <v>0</v>
      </c>
      <c r="FP14" s="64">
        <f t="shared" si="90"/>
        <v>0</v>
      </c>
      <c r="FQ14" s="64">
        <f t="shared" si="90"/>
        <v>0</v>
      </c>
      <c r="FR14" s="64">
        <f t="shared" si="90"/>
        <v>0</v>
      </c>
      <c r="FS14" s="64">
        <f t="shared" si="90"/>
        <v>0</v>
      </c>
      <c r="FT14" s="64">
        <f t="shared" si="90"/>
        <v>0</v>
      </c>
      <c r="FU14" s="64">
        <f t="shared" si="91"/>
        <v>0</v>
      </c>
      <c r="FV14" s="64">
        <f t="shared" si="91"/>
        <v>0</v>
      </c>
      <c r="FW14" s="64">
        <f t="shared" si="92"/>
        <v>10951.778015631813</v>
      </c>
      <c r="FX14" s="64">
        <f t="shared" si="92"/>
        <v>0</v>
      </c>
      <c r="FY14" s="64">
        <f t="shared" si="92"/>
        <v>0</v>
      </c>
      <c r="FZ14" s="64">
        <f t="shared" si="92"/>
        <v>0</v>
      </c>
      <c r="GA14" s="64">
        <f t="shared" si="92"/>
        <v>0</v>
      </c>
      <c r="GB14" s="64">
        <f t="shared" si="92"/>
        <v>0</v>
      </c>
      <c r="GC14" s="64">
        <f t="shared" si="92"/>
        <v>0</v>
      </c>
      <c r="GD14" s="64">
        <f t="shared" si="92"/>
        <v>0</v>
      </c>
      <c r="GE14" s="64">
        <f t="shared" si="92"/>
        <v>0</v>
      </c>
      <c r="GF14" s="64">
        <f t="shared" si="92"/>
        <v>0</v>
      </c>
      <c r="GG14" s="64">
        <f t="shared" si="92"/>
        <v>0</v>
      </c>
      <c r="GH14" s="64">
        <f t="shared" si="92"/>
        <v>0</v>
      </c>
      <c r="GI14" s="64">
        <f t="shared" si="92"/>
        <v>0</v>
      </c>
      <c r="GJ14" s="64">
        <f t="shared" si="92"/>
        <v>0</v>
      </c>
    </row>
    <row r="15" spans="1:192" ht="13.5">
      <c r="A15" s="41"/>
      <c r="B15" s="75"/>
      <c r="C15" s="75"/>
      <c r="D15" s="75"/>
      <c r="E15" s="75"/>
      <c r="F15" s="75"/>
      <c r="Q15" s="43" t="s">
        <v>152</v>
      </c>
      <c r="R15" s="44"/>
      <c r="S15" s="86">
        <v>9100</v>
      </c>
      <c r="T15" s="86">
        <v>1</v>
      </c>
      <c r="U15" s="86">
        <v>420</v>
      </c>
      <c r="V15" s="86" t="s">
        <v>77</v>
      </c>
      <c r="W15" s="86" t="s">
        <v>80</v>
      </c>
      <c r="X15" s="86" t="s">
        <v>81</v>
      </c>
      <c r="Y15" s="60">
        <v>1</v>
      </c>
      <c r="Z15" s="150">
        <v>35314</v>
      </c>
      <c r="AA15" s="66">
        <f t="shared" si="44"/>
        <v>19</v>
      </c>
      <c r="AB15" s="66"/>
      <c r="AC15" s="86">
        <v>21</v>
      </c>
      <c r="AD15" s="86">
        <v>22</v>
      </c>
      <c r="AE15" s="86">
        <v>22</v>
      </c>
      <c r="AF15" s="164">
        <f>5.5*5</f>
        <v>27.5</v>
      </c>
      <c r="AG15" s="86">
        <v>36</v>
      </c>
      <c r="AH15" s="70">
        <v>3</v>
      </c>
      <c r="AI15" s="61">
        <f t="shared" si="45"/>
        <v>39</v>
      </c>
      <c r="AJ15" s="41">
        <v>0</v>
      </c>
      <c r="AK15" s="41">
        <v>1</v>
      </c>
      <c r="AL15" s="41">
        <v>0</v>
      </c>
      <c r="AM15" s="41">
        <v>1</v>
      </c>
      <c r="AN15" s="41">
        <v>3</v>
      </c>
      <c r="AO15" s="41">
        <v>1</v>
      </c>
      <c r="AP15" s="44"/>
      <c r="AQ15" s="3"/>
      <c r="AR15" s="49"/>
      <c r="AS15" s="44"/>
      <c r="AT15" s="3"/>
      <c r="AU15" s="67">
        <f t="shared" si="46"/>
        <v>14.14</v>
      </c>
      <c r="AV15" s="68">
        <f t="shared" si="47"/>
        <v>505.71056249999674</v>
      </c>
      <c r="AW15" s="68">
        <f t="shared" si="48"/>
        <v>352.59436265624936</v>
      </c>
      <c r="AX15" s="68">
        <f t="shared" si="49"/>
        <v>858.3049251562461</v>
      </c>
      <c r="AY15" s="67">
        <f t="shared" si="50"/>
        <v>14.611524999999999</v>
      </c>
      <c r="AZ15" s="67">
        <f t="shared" si="16"/>
        <v>14.940284312499998</v>
      </c>
      <c r="BA15" s="72">
        <f t="shared" si="51"/>
        <v>15165.150000000001</v>
      </c>
      <c r="BB15" s="72">
        <f t="shared" si="52"/>
        <v>15670.860562499998</v>
      </c>
      <c r="BC15" s="72">
        <f t="shared" si="53"/>
        <v>16023.454925156248</v>
      </c>
      <c r="BD15" s="73">
        <f t="shared" si="54"/>
        <v>6750.96</v>
      </c>
      <c r="BE15" s="73">
        <f t="shared" si="55"/>
        <v>7291.0367999999999</v>
      </c>
      <c r="BF15" s="73">
        <f t="shared" si="56"/>
        <v>7874.3197440000004</v>
      </c>
      <c r="BG15" s="57">
        <f t="shared" si="57"/>
        <v>250</v>
      </c>
      <c r="BH15" s="57">
        <f t="shared" si="58"/>
        <v>250</v>
      </c>
      <c r="BI15" s="57">
        <f t="shared" si="59"/>
        <v>250</v>
      </c>
      <c r="BJ15" s="57">
        <f t="shared" si="60"/>
        <v>0</v>
      </c>
      <c r="BK15" s="57">
        <f t="shared" si="61"/>
        <v>0</v>
      </c>
      <c r="BL15" s="57">
        <f t="shared" si="62"/>
        <v>0</v>
      </c>
      <c r="BM15" s="57">
        <f t="shared" si="63"/>
        <v>940.23930000000007</v>
      </c>
      <c r="BN15" s="57">
        <f t="shared" si="64"/>
        <v>971.59335487499993</v>
      </c>
      <c r="BO15" s="57">
        <f t="shared" si="65"/>
        <v>993.45420535968731</v>
      </c>
      <c r="BP15" s="57">
        <f t="shared" si="66"/>
        <v>727.92720000000008</v>
      </c>
      <c r="BQ15" s="57">
        <f t="shared" si="67"/>
        <v>716.15832770624991</v>
      </c>
      <c r="BR15" s="57">
        <f t="shared" si="68"/>
        <v>732.27189007964046</v>
      </c>
      <c r="BS15" s="57">
        <f t="shared" si="69"/>
        <v>219.89467500000003</v>
      </c>
      <c r="BT15" s="57">
        <f t="shared" si="70"/>
        <v>227.22747815624999</v>
      </c>
      <c r="BU15" s="57">
        <f t="shared" si="71"/>
        <v>232.34009641476561</v>
      </c>
      <c r="BY15" s="57">
        <f t="shared" si="24"/>
        <v>72</v>
      </c>
      <c r="BZ15" s="57">
        <f t="shared" si="72"/>
        <v>8961.0211749999999</v>
      </c>
      <c r="CA15" s="57">
        <f t="shared" si="73"/>
        <v>9528.015960737499</v>
      </c>
      <c r="CB15" s="57">
        <f t="shared" si="74"/>
        <v>10154.385935854094</v>
      </c>
      <c r="CC15" s="57">
        <f t="shared" si="28"/>
        <v>0</v>
      </c>
      <c r="CD15" s="57">
        <f t="shared" si="28"/>
        <v>0</v>
      </c>
      <c r="CE15" s="57">
        <f t="shared" si="28"/>
        <v>0</v>
      </c>
      <c r="CF15" s="57">
        <f t="shared" si="29"/>
        <v>8961.0211749999999</v>
      </c>
      <c r="CG15" s="57">
        <f t="shared" si="29"/>
        <v>9528.015960737499</v>
      </c>
      <c r="CH15" s="57">
        <f t="shared" si="29"/>
        <v>10154.385935854094</v>
      </c>
      <c r="CI15" s="53">
        <f t="shared" si="77"/>
        <v>24126.171175000003</v>
      </c>
      <c r="CJ15" s="57">
        <f t="shared" si="78"/>
        <v>25198.876523237497</v>
      </c>
      <c r="CK15" s="52">
        <f t="shared" si="79"/>
        <v>26177.840861010343</v>
      </c>
      <c r="CL15" s="178">
        <f t="shared" si="80"/>
        <v>22.495264498834501</v>
      </c>
      <c r="CM15" s="15"/>
      <c r="CN15" s="258">
        <f t="shared" si="34"/>
        <v>25198.876523237497</v>
      </c>
      <c r="CO15" s="180"/>
      <c r="CQ15" s="55">
        <f t="shared" si="81"/>
        <v>91001420</v>
      </c>
      <c r="CR15" s="55">
        <f t="shared" si="82"/>
        <v>91001440</v>
      </c>
      <c r="CS15" s="64">
        <f t="shared" si="83"/>
        <v>0</v>
      </c>
      <c r="CT15" s="64">
        <f t="shared" si="83"/>
        <v>15165.150000000001</v>
      </c>
      <c r="CU15" s="64">
        <f t="shared" si="83"/>
        <v>0</v>
      </c>
      <c r="CV15" s="64">
        <f t="shared" si="83"/>
        <v>0</v>
      </c>
      <c r="CW15" s="64">
        <f t="shared" si="83"/>
        <v>0</v>
      </c>
      <c r="CX15" s="64">
        <f t="shared" si="83"/>
        <v>0</v>
      </c>
      <c r="CY15" s="64">
        <f t="shared" si="83"/>
        <v>0</v>
      </c>
      <c r="CZ15" s="64">
        <f t="shared" si="83"/>
        <v>0</v>
      </c>
      <c r="DA15" s="64">
        <f t="shared" si="83"/>
        <v>0</v>
      </c>
      <c r="DB15" s="64">
        <f t="shared" si="83"/>
        <v>0</v>
      </c>
      <c r="DC15" s="64">
        <f t="shared" si="83"/>
        <v>0</v>
      </c>
      <c r="DD15" s="64">
        <f t="shared" si="83"/>
        <v>0</v>
      </c>
      <c r="DE15" s="64">
        <f t="shared" si="83"/>
        <v>0</v>
      </c>
      <c r="DF15" s="64">
        <f t="shared" si="83"/>
        <v>0</v>
      </c>
      <c r="DG15" s="64">
        <f t="shared" si="83"/>
        <v>0</v>
      </c>
      <c r="DH15" s="64">
        <f t="shared" si="83"/>
        <v>0</v>
      </c>
      <c r="DI15" s="64">
        <f t="shared" si="84"/>
        <v>0</v>
      </c>
      <c r="DJ15" s="64">
        <f t="shared" si="84"/>
        <v>15670.860562499998</v>
      </c>
      <c r="DK15" s="64">
        <f t="shared" si="84"/>
        <v>0</v>
      </c>
      <c r="DL15" s="64">
        <f t="shared" si="84"/>
        <v>0</v>
      </c>
      <c r="DM15" s="64">
        <f t="shared" si="84"/>
        <v>0</v>
      </c>
      <c r="DN15" s="64">
        <f t="shared" si="84"/>
        <v>0</v>
      </c>
      <c r="DO15" s="64">
        <f t="shared" si="84"/>
        <v>0</v>
      </c>
      <c r="DP15" s="64">
        <f t="shared" si="84"/>
        <v>0</v>
      </c>
      <c r="DQ15" s="64">
        <f t="shared" si="84"/>
        <v>0</v>
      </c>
      <c r="DR15" s="64">
        <f t="shared" si="84"/>
        <v>0</v>
      </c>
      <c r="DS15" s="64">
        <f t="shared" si="84"/>
        <v>0</v>
      </c>
      <c r="DT15" s="64">
        <f t="shared" si="84"/>
        <v>0</v>
      </c>
      <c r="DU15" s="64">
        <f t="shared" si="84"/>
        <v>0</v>
      </c>
      <c r="DV15" s="64">
        <f t="shared" si="84"/>
        <v>0</v>
      </c>
      <c r="DW15" s="64">
        <f t="shared" si="84"/>
        <v>0</v>
      </c>
      <c r="DX15" s="64">
        <f t="shared" si="84"/>
        <v>0</v>
      </c>
      <c r="DY15" s="64">
        <f t="shared" si="85"/>
        <v>0</v>
      </c>
      <c r="DZ15" s="64">
        <f t="shared" si="85"/>
        <v>16023.454925156248</v>
      </c>
      <c r="EA15" s="64">
        <f t="shared" si="85"/>
        <v>0</v>
      </c>
      <c r="EB15" s="64">
        <f t="shared" si="85"/>
        <v>0</v>
      </c>
      <c r="EC15" s="64">
        <f t="shared" si="85"/>
        <v>0</v>
      </c>
      <c r="ED15" s="64">
        <f t="shared" si="85"/>
        <v>0</v>
      </c>
      <c r="EE15" s="64">
        <f t="shared" si="85"/>
        <v>0</v>
      </c>
      <c r="EF15" s="64">
        <f t="shared" si="85"/>
        <v>0</v>
      </c>
      <c r="EG15" s="64">
        <f t="shared" si="85"/>
        <v>0</v>
      </c>
      <c r="EH15" s="64">
        <f t="shared" si="85"/>
        <v>0</v>
      </c>
      <c r="EI15" s="64">
        <f t="shared" si="85"/>
        <v>0</v>
      </c>
      <c r="EJ15" s="64">
        <f t="shared" si="85"/>
        <v>0</v>
      </c>
      <c r="EK15" s="64">
        <f t="shared" si="85"/>
        <v>0</v>
      </c>
      <c r="EL15" s="64">
        <f t="shared" si="85"/>
        <v>0</v>
      </c>
      <c r="EM15" s="64">
        <f t="shared" si="85"/>
        <v>0</v>
      </c>
      <c r="EN15" s="64">
        <f t="shared" si="85"/>
        <v>0</v>
      </c>
      <c r="EO15" s="64">
        <f t="shared" si="86"/>
        <v>0</v>
      </c>
      <c r="EP15" s="64">
        <f t="shared" si="86"/>
        <v>8961.0211749999999</v>
      </c>
      <c r="EQ15" s="64">
        <f t="shared" si="86"/>
        <v>0</v>
      </c>
      <c r="ER15" s="64">
        <f t="shared" si="87"/>
        <v>0</v>
      </c>
      <c r="ES15" s="64">
        <f t="shared" si="87"/>
        <v>0</v>
      </c>
      <c r="ET15" s="64">
        <f t="shared" si="87"/>
        <v>0</v>
      </c>
      <c r="EU15" s="64">
        <f t="shared" si="87"/>
        <v>0</v>
      </c>
      <c r="EV15" s="64">
        <f t="shared" si="87"/>
        <v>0</v>
      </c>
      <c r="EW15" s="64">
        <f t="shared" si="87"/>
        <v>0</v>
      </c>
      <c r="EX15" s="64">
        <f t="shared" si="87"/>
        <v>0</v>
      </c>
      <c r="EY15" s="64">
        <f t="shared" si="87"/>
        <v>0</v>
      </c>
      <c r="EZ15" s="64">
        <f t="shared" si="87"/>
        <v>0</v>
      </c>
      <c r="FA15" s="64">
        <f t="shared" si="87"/>
        <v>0</v>
      </c>
      <c r="FB15" s="64">
        <f t="shared" si="87"/>
        <v>0</v>
      </c>
      <c r="FC15" s="64">
        <f t="shared" si="87"/>
        <v>0</v>
      </c>
      <c r="FD15" s="64">
        <f t="shared" si="87"/>
        <v>0</v>
      </c>
      <c r="FE15" s="64">
        <f t="shared" si="88"/>
        <v>0</v>
      </c>
      <c r="FF15" s="64">
        <f t="shared" si="88"/>
        <v>9528.015960737499</v>
      </c>
      <c r="FG15" s="64">
        <f t="shared" si="89"/>
        <v>0</v>
      </c>
      <c r="FH15" s="64">
        <f t="shared" si="90"/>
        <v>0</v>
      </c>
      <c r="FI15" s="64">
        <f t="shared" si="90"/>
        <v>0</v>
      </c>
      <c r="FJ15" s="64">
        <f t="shared" si="90"/>
        <v>0</v>
      </c>
      <c r="FK15" s="64">
        <f t="shared" si="90"/>
        <v>0</v>
      </c>
      <c r="FL15" s="64">
        <f t="shared" si="90"/>
        <v>0</v>
      </c>
      <c r="FM15" s="64">
        <f t="shared" si="90"/>
        <v>0</v>
      </c>
      <c r="FN15" s="64">
        <f t="shared" si="90"/>
        <v>0</v>
      </c>
      <c r="FO15" s="64">
        <f t="shared" si="90"/>
        <v>0</v>
      </c>
      <c r="FP15" s="64">
        <f t="shared" si="90"/>
        <v>0</v>
      </c>
      <c r="FQ15" s="64">
        <f t="shared" si="90"/>
        <v>0</v>
      </c>
      <c r="FR15" s="64">
        <f t="shared" si="90"/>
        <v>0</v>
      </c>
      <c r="FS15" s="64">
        <f t="shared" si="90"/>
        <v>0</v>
      </c>
      <c r="FT15" s="64">
        <f t="shared" si="90"/>
        <v>0</v>
      </c>
      <c r="FU15" s="64">
        <f t="shared" si="91"/>
        <v>0</v>
      </c>
      <c r="FV15" s="64">
        <f t="shared" si="91"/>
        <v>9961.690490236937</v>
      </c>
      <c r="FW15" s="64">
        <f t="shared" si="92"/>
        <v>0</v>
      </c>
      <c r="FX15" s="64">
        <f t="shared" si="92"/>
        <v>0</v>
      </c>
      <c r="FY15" s="64">
        <f t="shared" si="92"/>
        <v>0</v>
      </c>
      <c r="FZ15" s="64">
        <f t="shared" si="92"/>
        <v>0</v>
      </c>
      <c r="GA15" s="64">
        <f t="shared" si="92"/>
        <v>0</v>
      </c>
      <c r="GB15" s="64">
        <f t="shared" si="92"/>
        <v>0</v>
      </c>
      <c r="GC15" s="64">
        <f t="shared" si="92"/>
        <v>0</v>
      </c>
      <c r="GD15" s="64">
        <f t="shared" si="92"/>
        <v>0</v>
      </c>
      <c r="GE15" s="64">
        <f t="shared" si="92"/>
        <v>0</v>
      </c>
      <c r="GF15" s="64">
        <f t="shared" si="92"/>
        <v>0</v>
      </c>
      <c r="GG15" s="64">
        <f t="shared" si="92"/>
        <v>0</v>
      </c>
      <c r="GH15" s="64">
        <f t="shared" si="92"/>
        <v>0</v>
      </c>
      <c r="GI15" s="64">
        <f t="shared" si="92"/>
        <v>0</v>
      </c>
      <c r="GJ15" s="64">
        <f t="shared" si="92"/>
        <v>0</v>
      </c>
    </row>
    <row r="16" spans="1:192" ht="13.5">
      <c r="A16" s="40"/>
      <c r="B16" s="40"/>
      <c r="C16" s="40"/>
      <c r="D16" s="40"/>
      <c r="E16" s="40"/>
      <c r="F16" s="40"/>
      <c r="G16" s="40"/>
      <c r="H16" s="42"/>
      <c r="I16" s="42"/>
      <c r="J16" s="42"/>
      <c r="K16" s="42"/>
      <c r="L16" s="42"/>
      <c r="M16" s="42"/>
      <c r="N16" s="42"/>
      <c r="O16" s="42"/>
      <c r="P16" s="42"/>
      <c r="Q16" s="43" t="s">
        <v>156</v>
      </c>
      <c r="R16" s="44"/>
      <c r="S16" s="86">
        <v>9100</v>
      </c>
      <c r="T16" s="86">
        <v>1</v>
      </c>
      <c r="U16" s="86">
        <v>420</v>
      </c>
      <c r="V16" s="86"/>
      <c r="W16" s="86" t="s">
        <v>171</v>
      </c>
      <c r="X16" s="86" t="s">
        <v>161</v>
      </c>
      <c r="Y16" s="60">
        <v>1</v>
      </c>
      <c r="Z16" s="149">
        <v>39692</v>
      </c>
      <c r="AA16" s="66">
        <f t="shared" si="44"/>
        <v>7</v>
      </c>
      <c r="AB16" s="66"/>
      <c r="AC16" s="86">
        <v>9</v>
      </c>
      <c r="AD16" s="86">
        <v>10</v>
      </c>
      <c r="AE16" s="86">
        <v>11</v>
      </c>
      <c r="AF16" s="164">
        <f>6.5*5</f>
        <v>32.5</v>
      </c>
      <c r="AG16" s="86">
        <v>36</v>
      </c>
      <c r="AH16" s="70">
        <v>2</v>
      </c>
      <c r="AI16" s="61">
        <f t="shared" si="45"/>
        <v>38</v>
      </c>
      <c r="AJ16" s="41">
        <v>1</v>
      </c>
      <c r="AK16" s="41">
        <v>1</v>
      </c>
      <c r="AL16" s="41">
        <v>0</v>
      </c>
      <c r="AM16" s="41">
        <v>1</v>
      </c>
      <c r="AN16" s="41">
        <v>0</v>
      </c>
      <c r="AO16" s="41">
        <v>0</v>
      </c>
      <c r="AP16" s="44"/>
      <c r="AQ16" s="3"/>
      <c r="AR16" s="71"/>
      <c r="AS16" s="44"/>
      <c r="AT16" s="3"/>
      <c r="AU16" s="67">
        <f t="shared" si="46"/>
        <v>13.34</v>
      </c>
      <c r="AV16" s="68">
        <f t="shared" si="47"/>
        <v>522.21974999999657</v>
      </c>
      <c r="AW16" s="68">
        <f t="shared" si="48"/>
        <v>382.43519437500072</v>
      </c>
      <c r="AX16" s="68">
        <f t="shared" si="49"/>
        <v>904.65494437499729</v>
      </c>
      <c r="AY16" s="67">
        <f t="shared" si="50"/>
        <v>13.76285</v>
      </c>
      <c r="AZ16" s="67">
        <f t="shared" si="16"/>
        <v>14.072514125</v>
      </c>
      <c r="BA16" s="72">
        <f t="shared" si="51"/>
        <v>16474.900000000001</v>
      </c>
      <c r="BB16" s="72">
        <f t="shared" si="52"/>
        <v>16997.119749999998</v>
      </c>
      <c r="BC16" s="72">
        <f t="shared" si="53"/>
        <v>17379.554944374999</v>
      </c>
      <c r="BD16" s="73">
        <f t="shared" si="54"/>
        <v>0</v>
      </c>
      <c r="BE16" s="73">
        <f t="shared" si="55"/>
        <v>0</v>
      </c>
      <c r="BF16" s="73">
        <f t="shared" si="56"/>
        <v>0</v>
      </c>
      <c r="BG16" s="57">
        <f t="shared" si="57"/>
        <v>0</v>
      </c>
      <c r="BH16" s="57">
        <f t="shared" si="58"/>
        <v>0</v>
      </c>
      <c r="BI16" s="57">
        <f t="shared" si="59"/>
        <v>0</v>
      </c>
      <c r="BJ16" s="57">
        <f t="shared" si="60"/>
        <v>54.6</v>
      </c>
      <c r="BK16" s="57">
        <f t="shared" si="61"/>
        <v>54.6</v>
      </c>
      <c r="BL16" s="57">
        <f t="shared" si="62"/>
        <v>54.6</v>
      </c>
      <c r="BM16" s="57">
        <f t="shared" si="63"/>
        <v>1021.4438000000001</v>
      </c>
      <c r="BN16" s="57">
        <f t="shared" si="64"/>
        <v>1053.8214244999999</v>
      </c>
      <c r="BO16" s="57">
        <f t="shared" si="65"/>
        <v>1077.53240655125</v>
      </c>
      <c r="BP16" s="57">
        <f t="shared" si="66"/>
        <v>790.79520000000014</v>
      </c>
      <c r="BQ16" s="57">
        <f t="shared" si="67"/>
        <v>776.76837257499983</v>
      </c>
      <c r="BR16" s="57">
        <f t="shared" si="68"/>
        <v>794.24566095793739</v>
      </c>
      <c r="BS16" s="57">
        <f t="shared" si="69"/>
        <v>238.88605000000004</v>
      </c>
      <c r="BT16" s="57">
        <f t="shared" si="70"/>
        <v>246.45823637499998</v>
      </c>
      <c r="BU16" s="57">
        <f t="shared" si="71"/>
        <v>252.0035466934375</v>
      </c>
      <c r="BY16" s="57">
        <f t="shared" si="24"/>
        <v>72</v>
      </c>
      <c r="BZ16" s="57">
        <f t="shared" si="72"/>
        <v>2177.7250500000005</v>
      </c>
      <c r="CA16" s="57">
        <f t="shared" si="73"/>
        <v>2203.6480334499997</v>
      </c>
      <c r="CB16" s="57">
        <f t="shared" si="74"/>
        <v>2250.3816142026249</v>
      </c>
      <c r="CC16" s="57">
        <f t="shared" si="28"/>
        <v>0</v>
      </c>
      <c r="CD16" s="57">
        <f t="shared" si="28"/>
        <v>0</v>
      </c>
      <c r="CE16" s="57">
        <f t="shared" si="28"/>
        <v>0</v>
      </c>
      <c r="CF16" s="57">
        <f t="shared" si="29"/>
        <v>2177.7250500000005</v>
      </c>
      <c r="CG16" s="57">
        <f t="shared" si="29"/>
        <v>2203.6480334499997</v>
      </c>
      <c r="CH16" s="57">
        <f t="shared" si="29"/>
        <v>2250.3816142026249</v>
      </c>
      <c r="CI16" s="53">
        <f t="shared" si="77"/>
        <v>18652.625050000002</v>
      </c>
      <c r="CJ16" s="57">
        <f t="shared" si="78"/>
        <v>19200.767783449999</v>
      </c>
      <c r="CK16" s="52">
        <f t="shared" si="79"/>
        <v>19629.936558577625</v>
      </c>
      <c r="CL16" s="178">
        <f t="shared" si="80"/>
        <v>15.103340121457492</v>
      </c>
      <c r="CM16" s="15"/>
      <c r="CN16" s="258">
        <f t="shared" si="34"/>
        <v>19200.767783449999</v>
      </c>
      <c r="CO16" s="180"/>
      <c r="CQ16" s="55">
        <f t="shared" si="81"/>
        <v>91001420</v>
      </c>
      <c r="CR16" s="55">
        <f t="shared" si="82"/>
        <v>91001440</v>
      </c>
      <c r="CS16" s="64">
        <f t="shared" si="83"/>
        <v>0</v>
      </c>
      <c r="CT16" s="64">
        <f t="shared" si="83"/>
        <v>16474.900000000001</v>
      </c>
      <c r="CU16" s="64">
        <f t="shared" si="83"/>
        <v>0</v>
      </c>
      <c r="CV16" s="64">
        <f t="shared" si="83"/>
        <v>0</v>
      </c>
      <c r="CW16" s="64">
        <f t="shared" si="83"/>
        <v>0</v>
      </c>
      <c r="CX16" s="64">
        <f t="shared" si="83"/>
        <v>0</v>
      </c>
      <c r="CY16" s="64">
        <f t="shared" si="83"/>
        <v>0</v>
      </c>
      <c r="CZ16" s="64">
        <f t="shared" si="83"/>
        <v>0</v>
      </c>
      <c r="DA16" s="64">
        <f t="shared" si="83"/>
        <v>0</v>
      </c>
      <c r="DB16" s="64">
        <f t="shared" si="83"/>
        <v>0</v>
      </c>
      <c r="DC16" s="64">
        <f t="shared" si="83"/>
        <v>0</v>
      </c>
      <c r="DD16" s="64">
        <f t="shared" si="83"/>
        <v>0</v>
      </c>
      <c r="DE16" s="64">
        <f t="shared" si="83"/>
        <v>0</v>
      </c>
      <c r="DF16" s="64">
        <f t="shared" si="83"/>
        <v>0</v>
      </c>
      <c r="DG16" s="64">
        <f t="shared" si="83"/>
        <v>0</v>
      </c>
      <c r="DH16" s="64">
        <f t="shared" si="83"/>
        <v>0</v>
      </c>
      <c r="DI16" s="64">
        <f t="shared" si="84"/>
        <v>0</v>
      </c>
      <c r="DJ16" s="64">
        <f t="shared" si="84"/>
        <v>16997.119749999998</v>
      </c>
      <c r="DK16" s="64">
        <f t="shared" si="84"/>
        <v>0</v>
      </c>
      <c r="DL16" s="64">
        <f t="shared" si="84"/>
        <v>0</v>
      </c>
      <c r="DM16" s="64">
        <f t="shared" si="84"/>
        <v>0</v>
      </c>
      <c r="DN16" s="64">
        <f t="shared" si="84"/>
        <v>0</v>
      </c>
      <c r="DO16" s="64">
        <f t="shared" si="84"/>
        <v>0</v>
      </c>
      <c r="DP16" s="64">
        <f t="shared" si="84"/>
        <v>0</v>
      </c>
      <c r="DQ16" s="64">
        <f t="shared" si="84"/>
        <v>0</v>
      </c>
      <c r="DR16" s="64">
        <f t="shared" si="84"/>
        <v>0</v>
      </c>
      <c r="DS16" s="64">
        <f t="shared" si="84"/>
        <v>0</v>
      </c>
      <c r="DT16" s="64">
        <f t="shared" si="84"/>
        <v>0</v>
      </c>
      <c r="DU16" s="64">
        <f t="shared" si="84"/>
        <v>0</v>
      </c>
      <c r="DV16" s="64">
        <f t="shared" si="84"/>
        <v>0</v>
      </c>
      <c r="DW16" s="64">
        <f t="shared" si="84"/>
        <v>0</v>
      </c>
      <c r="DX16" s="64">
        <f t="shared" si="84"/>
        <v>0</v>
      </c>
      <c r="DY16" s="64">
        <f t="shared" si="85"/>
        <v>0</v>
      </c>
      <c r="DZ16" s="64">
        <f t="shared" si="85"/>
        <v>17379.554944374999</v>
      </c>
      <c r="EA16" s="64">
        <f t="shared" si="85"/>
        <v>0</v>
      </c>
      <c r="EB16" s="64">
        <f t="shared" si="85"/>
        <v>0</v>
      </c>
      <c r="EC16" s="64">
        <f t="shared" si="85"/>
        <v>0</v>
      </c>
      <c r="ED16" s="64">
        <f t="shared" si="85"/>
        <v>0</v>
      </c>
      <c r="EE16" s="64">
        <f t="shared" si="85"/>
        <v>0</v>
      </c>
      <c r="EF16" s="64">
        <f t="shared" si="85"/>
        <v>0</v>
      </c>
      <c r="EG16" s="64">
        <f t="shared" si="85"/>
        <v>0</v>
      </c>
      <c r="EH16" s="64">
        <f t="shared" si="85"/>
        <v>0</v>
      </c>
      <c r="EI16" s="64">
        <f t="shared" si="85"/>
        <v>0</v>
      </c>
      <c r="EJ16" s="64">
        <f t="shared" si="85"/>
        <v>0</v>
      </c>
      <c r="EK16" s="64">
        <f t="shared" si="85"/>
        <v>0</v>
      </c>
      <c r="EL16" s="64">
        <f t="shared" si="85"/>
        <v>0</v>
      </c>
      <c r="EM16" s="64">
        <f t="shared" si="85"/>
        <v>0</v>
      </c>
      <c r="EN16" s="64">
        <f t="shared" si="85"/>
        <v>0</v>
      </c>
      <c r="EO16" s="64">
        <f t="shared" si="86"/>
        <v>0</v>
      </c>
      <c r="EP16" s="64">
        <f t="shared" si="86"/>
        <v>2177.7250500000005</v>
      </c>
      <c r="EQ16" s="64">
        <f t="shared" si="86"/>
        <v>0</v>
      </c>
      <c r="ER16" s="64">
        <f t="shared" si="87"/>
        <v>0</v>
      </c>
      <c r="ES16" s="64">
        <f t="shared" si="87"/>
        <v>0</v>
      </c>
      <c r="ET16" s="64">
        <f t="shared" si="87"/>
        <v>0</v>
      </c>
      <c r="EU16" s="64">
        <f t="shared" si="87"/>
        <v>0</v>
      </c>
      <c r="EV16" s="64">
        <f t="shared" si="87"/>
        <v>0</v>
      </c>
      <c r="EW16" s="64">
        <f t="shared" si="87"/>
        <v>0</v>
      </c>
      <c r="EX16" s="64">
        <f t="shared" si="87"/>
        <v>0</v>
      </c>
      <c r="EY16" s="64">
        <f t="shared" si="87"/>
        <v>0</v>
      </c>
      <c r="EZ16" s="64">
        <f t="shared" si="87"/>
        <v>0</v>
      </c>
      <c r="FA16" s="64">
        <f t="shared" si="87"/>
        <v>0</v>
      </c>
      <c r="FB16" s="64">
        <f t="shared" si="87"/>
        <v>0</v>
      </c>
      <c r="FC16" s="64">
        <f t="shared" si="87"/>
        <v>0</v>
      </c>
      <c r="FD16" s="64">
        <f t="shared" si="87"/>
        <v>0</v>
      </c>
      <c r="FE16" s="64">
        <f t="shared" si="88"/>
        <v>0</v>
      </c>
      <c r="FF16" s="64">
        <f t="shared" si="88"/>
        <v>2203.6480334499997</v>
      </c>
      <c r="FG16" s="64">
        <f t="shared" si="89"/>
        <v>0</v>
      </c>
      <c r="FH16" s="64">
        <f t="shared" si="90"/>
        <v>0</v>
      </c>
      <c r="FI16" s="64">
        <f t="shared" si="90"/>
        <v>0</v>
      </c>
      <c r="FJ16" s="64">
        <f t="shared" si="90"/>
        <v>0</v>
      </c>
      <c r="FK16" s="64">
        <f t="shared" si="90"/>
        <v>0</v>
      </c>
      <c r="FL16" s="64">
        <f t="shared" si="90"/>
        <v>0</v>
      </c>
      <c r="FM16" s="64">
        <f t="shared" si="90"/>
        <v>0</v>
      </c>
      <c r="FN16" s="64">
        <f t="shared" si="90"/>
        <v>0</v>
      </c>
      <c r="FO16" s="64">
        <f t="shared" si="90"/>
        <v>0</v>
      </c>
      <c r="FP16" s="64">
        <f t="shared" si="90"/>
        <v>0</v>
      </c>
      <c r="FQ16" s="64">
        <f t="shared" si="90"/>
        <v>0</v>
      </c>
      <c r="FR16" s="64">
        <f t="shared" si="90"/>
        <v>0</v>
      </c>
      <c r="FS16" s="64">
        <f t="shared" si="90"/>
        <v>0</v>
      </c>
      <c r="FT16" s="64">
        <f t="shared" si="90"/>
        <v>0</v>
      </c>
      <c r="FU16" s="64">
        <f t="shared" si="91"/>
        <v>0</v>
      </c>
      <c r="FV16" s="64">
        <f t="shared" si="91"/>
        <v>10154.385935854094</v>
      </c>
      <c r="FW16" s="64">
        <f t="shared" si="92"/>
        <v>0</v>
      </c>
      <c r="FX16" s="64">
        <f t="shared" si="92"/>
        <v>0</v>
      </c>
      <c r="FY16" s="64">
        <f t="shared" si="92"/>
        <v>0</v>
      </c>
      <c r="FZ16" s="64">
        <f t="shared" si="92"/>
        <v>0</v>
      </c>
      <c r="GA16" s="64">
        <f t="shared" si="92"/>
        <v>0</v>
      </c>
      <c r="GB16" s="64">
        <f t="shared" si="92"/>
        <v>0</v>
      </c>
      <c r="GC16" s="64">
        <f t="shared" si="92"/>
        <v>0</v>
      </c>
      <c r="GD16" s="64">
        <f t="shared" si="92"/>
        <v>0</v>
      </c>
      <c r="GE16" s="64">
        <f t="shared" si="92"/>
        <v>0</v>
      </c>
      <c r="GF16" s="64">
        <f t="shared" si="92"/>
        <v>0</v>
      </c>
      <c r="GG16" s="64">
        <f t="shared" si="92"/>
        <v>0</v>
      </c>
      <c r="GH16" s="64">
        <f t="shared" si="92"/>
        <v>0</v>
      </c>
      <c r="GI16" s="64">
        <f t="shared" si="92"/>
        <v>0</v>
      </c>
      <c r="GJ16" s="64">
        <f t="shared" si="92"/>
        <v>0</v>
      </c>
    </row>
    <row r="17" spans="1:192" ht="13.5">
      <c r="A17" s="40"/>
      <c r="B17" s="77" t="s">
        <v>82</v>
      </c>
      <c r="C17" s="78"/>
      <c r="D17" s="78"/>
      <c r="E17" s="79"/>
      <c r="F17" s="79"/>
      <c r="G17" s="40"/>
      <c r="H17" s="42"/>
      <c r="I17" s="42"/>
      <c r="J17" s="42"/>
      <c r="K17" s="42"/>
      <c r="L17" s="42"/>
      <c r="M17" s="42"/>
      <c r="N17" s="42"/>
      <c r="O17" s="42"/>
      <c r="P17" s="42"/>
      <c r="Q17" s="43" t="s">
        <v>152</v>
      </c>
      <c r="R17" s="44"/>
      <c r="S17" s="86">
        <v>9100</v>
      </c>
      <c r="T17" s="86">
        <v>1</v>
      </c>
      <c r="U17" s="86">
        <v>420</v>
      </c>
      <c r="V17" s="86"/>
      <c r="W17" s="86" t="s">
        <v>159</v>
      </c>
      <c r="X17" s="86" t="s">
        <v>160</v>
      </c>
      <c r="Y17" s="60">
        <v>1</v>
      </c>
      <c r="Z17" s="149">
        <v>39713</v>
      </c>
      <c r="AA17" s="66">
        <f t="shared" si="44"/>
        <v>6.9</v>
      </c>
      <c r="AB17" s="66"/>
      <c r="AC17" s="86">
        <v>9</v>
      </c>
      <c r="AD17" s="86">
        <v>10</v>
      </c>
      <c r="AE17" s="86">
        <v>11</v>
      </c>
      <c r="AF17" s="164">
        <f>3*5</f>
        <v>15</v>
      </c>
      <c r="AG17" s="86">
        <v>36</v>
      </c>
      <c r="AH17" s="70">
        <v>2</v>
      </c>
      <c r="AI17" s="61">
        <f t="shared" si="45"/>
        <v>38</v>
      </c>
      <c r="AJ17" s="41">
        <v>0</v>
      </c>
      <c r="AK17" s="41">
        <v>1</v>
      </c>
      <c r="AL17" s="41">
        <v>0</v>
      </c>
      <c r="AM17" s="41">
        <v>1</v>
      </c>
      <c r="AN17" s="41">
        <v>0</v>
      </c>
      <c r="AO17" s="41">
        <v>0</v>
      </c>
      <c r="AP17" s="44"/>
      <c r="AQ17" s="3"/>
      <c r="AR17" s="26" t="s">
        <v>74</v>
      </c>
      <c r="AS17" s="44"/>
      <c r="AT17" s="3"/>
      <c r="AU17" s="67">
        <f t="shared" si="46"/>
        <v>13.34</v>
      </c>
      <c r="AV17" s="68">
        <f t="shared" si="47"/>
        <v>241.02449999999953</v>
      </c>
      <c r="AW17" s="68">
        <f t="shared" si="48"/>
        <v>254.11169999999856</v>
      </c>
      <c r="AX17" s="68">
        <f t="shared" si="49"/>
        <v>495.1361999999981</v>
      </c>
      <c r="AY17" s="67">
        <f t="shared" si="50"/>
        <v>13.76285</v>
      </c>
      <c r="AZ17" s="67">
        <f>VLOOKUP($AF17,$C$163:$F$181,4)</f>
        <v>14.208659999999998</v>
      </c>
      <c r="BA17" s="72">
        <f t="shared" si="51"/>
        <v>7603.8</v>
      </c>
      <c r="BB17" s="72">
        <f t="shared" si="52"/>
        <v>7844.8244999999997</v>
      </c>
      <c r="BC17" s="72">
        <f t="shared" si="53"/>
        <v>8098.9361999999983</v>
      </c>
      <c r="BD17" s="73">
        <f t="shared" si="54"/>
        <v>0</v>
      </c>
      <c r="BE17" s="73">
        <f t="shared" si="55"/>
        <v>0</v>
      </c>
      <c r="BF17" s="73">
        <f t="shared" si="56"/>
        <v>0</v>
      </c>
      <c r="BG17" s="57">
        <f t="shared" si="57"/>
        <v>0</v>
      </c>
      <c r="BH17" s="57">
        <f t="shared" si="58"/>
        <v>0</v>
      </c>
      <c r="BI17" s="57">
        <f t="shared" si="59"/>
        <v>0</v>
      </c>
      <c r="BJ17" s="57">
        <f t="shared" si="60"/>
        <v>0</v>
      </c>
      <c r="BK17" s="57">
        <f t="shared" si="61"/>
        <v>0</v>
      </c>
      <c r="BL17" s="57">
        <f t="shared" si="62"/>
        <v>0</v>
      </c>
      <c r="BM17" s="57">
        <f t="shared" si="63"/>
        <v>471.43560000000002</v>
      </c>
      <c r="BN17" s="57">
        <f t="shared" si="64"/>
        <v>486.379119</v>
      </c>
      <c r="BO17" s="57">
        <f t="shared" si="65"/>
        <v>502.13404439999988</v>
      </c>
      <c r="BP17" s="57">
        <f t="shared" si="66"/>
        <v>364.98240000000004</v>
      </c>
      <c r="BQ17" s="57">
        <f t="shared" si="67"/>
        <v>358.50847964999997</v>
      </c>
      <c r="BR17" s="57">
        <f t="shared" si="68"/>
        <v>370.12138433999991</v>
      </c>
      <c r="BS17" s="57">
        <f t="shared" si="69"/>
        <v>110.25510000000001</v>
      </c>
      <c r="BT17" s="57">
        <f t="shared" si="70"/>
        <v>113.74995525</v>
      </c>
      <c r="BU17" s="57">
        <f t="shared" si="71"/>
        <v>117.43457489999999</v>
      </c>
      <c r="BY17" s="57">
        <f t="shared" si="24"/>
        <v>47.068947000000001</v>
      </c>
      <c r="BZ17" s="57">
        <f t="shared" si="72"/>
        <v>993.74204700000007</v>
      </c>
      <c r="CA17" s="57">
        <f t="shared" si="73"/>
        <v>1005.7065008999999</v>
      </c>
      <c r="CB17" s="57">
        <f t="shared" si="74"/>
        <v>1036.75895064</v>
      </c>
      <c r="CC17" s="57">
        <f t="shared" si="28"/>
        <v>0</v>
      </c>
      <c r="CD17" s="57">
        <f t="shared" si="28"/>
        <v>0</v>
      </c>
      <c r="CE17" s="57">
        <f t="shared" si="28"/>
        <v>0</v>
      </c>
      <c r="CF17" s="57">
        <f t="shared" si="29"/>
        <v>993.74204700000007</v>
      </c>
      <c r="CG17" s="57">
        <f t="shared" si="29"/>
        <v>1005.7065008999999</v>
      </c>
      <c r="CH17" s="57">
        <f t="shared" si="29"/>
        <v>1036.75895064</v>
      </c>
      <c r="CI17" s="53">
        <f t="shared" si="77"/>
        <v>8597.5420470000008</v>
      </c>
      <c r="CJ17" s="57">
        <f t="shared" si="78"/>
        <v>8850.5310009000004</v>
      </c>
      <c r="CK17" s="52">
        <f t="shared" si="79"/>
        <v>9135.6951506399982</v>
      </c>
      <c r="CL17" s="178">
        <f t="shared" si="80"/>
        <v>15.083407100000001</v>
      </c>
      <c r="CM17" s="15"/>
      <c r="CN17" s="258">
        <f t="shared" si="34"/>
        <v>8850.5310009000004</v>
      </c>
      <c r="CO17" s="180"/>
      <c r="CQ17" s="55">
        <f t="shared" si="81"/>
        <v>91001420</v>
      </c>
      <c r="CR17" s="55">
        <f t="shared" si="82"/>
        <v>91001440</v>
      </c>
      <c r="CS17" s="64">
        <f t="shared" si="83"/>
        <v>0</v>
      </c>
      <c r="CT17" s="64">
        <f t="shared" si="83"/>
        <v>7603.8</v>
      </c>
      <c r="CU17" s="64">
        <f t="shared" si="83"/>
        <v>0</v>
      </c>
      <c r="CV17" s="64">
        <f t="shared" si="83"/>
        <v>0</v>
      </c>
      <c r="CW17" s="64">
        <f t="shared" si="83"/>
        <v>0</v>
      </c>
      <c r="CX17" s="64">
        <f t="shared" si="83"/>
        <v>0</v>
      </c>
      <c r="CY17" s="64">
        <f t="shared" si="83"/>
        <v>0</v>
      </c>
      <c r="CZ17" s="64">
        <f t="shared" si="83"/>
        <v>0</v>
      </c>
      <c r="DA17" s="64">
        <f t="shared" si="83"/>
        <v>0</v>
      </c>
      <c r="DB17" s="64">
        <f t="shared" si="83"/>
        <v>0</v>
      </c>
      <c r="DC17" s="64">
        <f t="shared" si="83"/>
        <v>0</v>
      </c>
      <c r="DD17" s="64">
        <f t="shared" si="83"/>
        <v>0</v>
      </c>
      <c r="DE17" s="64">
        <f t="shared" si="83"/>
        <v>0</v>
      </c>
      <c r="DF17" s="64">
        <f t="shared" si="83"/>
        <v>0</v>
      </c>
      <c r="DG17" s="64">
        <f t="shared" si="83"/>
        <v>0</v>
      </c>
      <c r="DH17" s="64">
        <f t="shared" si="83"/>
        <v>0</v>
      </c>
      <c r="DI17" s="64">
        <f t="shared" si="84"/>
        <v>0</v>
      </c>
      <c r="DJ17" s="64">
        <f t="shared" si="84"/>
        <v>7844.8244999999997</v>
      </c>
      <c r="DK17" s="64">
        <f t="shared" si="84"/>
        <v>0</v>
      </c>
      <c r="DL17" s="64">
        <f t="shared" si="84"/>
        <v>0</v>
      </c>
      <c r="DM17" s="64">
        <f t="shared" si="84"/>
        <v>0</v>
      </c>
      <c r="DN17" s="64">
        <f t="shared" si="84"/>
        <v>0</v>
      </c>
      <c r="DO17" s="64">
        <f t="shared" si="84"/>
        <v>0</v>
      </c>
      <c r="DP17" s="64">
        <f t="shared" si="84"/>
        <v>0</v>
      </c>
      <c r="DQ17" s="64">
        <f t="shared" si="84"/>
        <v>0</v>
      </c>
      <c r="DR17" s="64">
        <f t="shared" si="84"/>
        <v>0</v>
      </c>
      <c r="DS17" s="64">
        <f t="shared" si="84"/>
        <v>0</v>
      </c>
      <c r="DT17" s="64">
        <f t="shared" si="84"/>
        <v>0</v>
      </c>
      <c r="DU17" s="64">
        <f t="shared" si="84"/>
        <v>0</v>
      </c>
      <c r="DV17" s="64">
        <f t="shared" si="84"/>
        <v>0</v>
      </c>
      <c r="DW17" s="64">
        <f t="shared" si="84"/>
        <v>0</v>
      </c>
      <c r="DX17" s="64">
        <f t="shared" si="84"/>
        <v>0</v>
      </c>
      <c r="DY17" s="64">
        <f t="shared" si="85"/>
        <v>0</v>
      </c>
      <c r="DZ17" s="64">
        <f t="shared" si="85"/>
        <v>8098.9361999999983</v>
      </c>
      <c r="EA17" s="64">
        <f t="shared" si="85"/>
        <v>0</v>
      </c>
      <c r="EB17" s="64">
        <f t="shared" si="85"/>
        <v>0</v>
      </c>
      <c r="EC17" s="64">
        <f t="shared" si="85"/>
        <v>0</v>
      </c>
      <c r="ED17" s="64">
        <f t="shared" si="85"/>
        <v>0</v>
      </c>
      <c r="EE17" s="64">
        <f t="shared" si="85"/>
        <v>0</v>
      </c>
      <c r="EF17" s="64">
        <f t="shared" si="85"/>
        <v>0</v>
      </c>
      <c r="EG17" s="64">
        <f t="shared" si="85"/>
        <v>0</v>
      </c>
      <c r="EH17" s="64">
        <f t="shared" si="85"/>
        <v>0</v>
      </c>
      <c r="EI17" s="64">
        <f t="shared" si="85"/>
        <v>0</v>
      </c>
      <c r="EJ17" s="64">
        <f t="shared" si="85"/>
        <v>0</v>
      </c>
      <c r="EK17" s="64">
        <f t="shared" si="85"/>
        <v>0</v>
      </c>
      <c r="EL17" s="64">
        <f t="shared" si="85"/>
        <v>0</v>
      </c>
      <c r="EM17" s="64">
        <f t="shared" si="85"/>
        <v>0</v>
      </c>
      <c r="EN17" s="64">
        <f t="shared" si="85"/>
        <v>0</v>
      </c>
      <c r="EO17" s="64">
        <f t="shared" si="86"/>
        <v>0</v>
      </c>
      <c r="EP17" s="64">
        <f t="shared" si="86"/>
        <v>993.74204700000007</v>
      </c>
      <c r="EQ17" s="64">
        <f t="shared" si="86"/>
        <v>0</v>
      </c>
      <c r="ER17" s="64">
        <f t="shared" si="87"/>
        <v>0</v>
      </c>
      <c r="ES17" s="64">
        <f t="shared" si="87"/>
        <v>0</v>
      </c>
      <c r="ET17" s="64">
        <f t="shared" si="87"/>
        <v>0</v>
      </c>
      <c r="EU17" s="64">
        <f t="shared" si="87"/>
        <v>0</v>
      </c>
      <c r="EV17" s="64">
        <f t="shared" si="87"/>
        <v>0</v>
      </c>
      <c r="EW17" s="64">
        <f t="shared" si="87"/>
        <v>0</v>
      </c>
      <c r="EX17" s="64">
        <f t="shared" si="87"/>
        <v>0</v>
      </c>
      <c r="EY17" s="64">
        <f t="shared" si="87"/>
        <v>0</v>
      </c>
      <c r="EZ17" s="64">
        <f t="shared" si="87"/>
        <v>0</v>
      </c>
      <c r="FA17" s="64">
        <f t="shared" si="87"/>
        <v>0</v>
      </c>
      <c r="FB17" s="64">
        <f t="shared" si="87"/>
        <v>0</v>
      </c>
      <c r="FC17" s="64">
        <f t="shared" si="87"/>
        <v>0</v>
      </c>
      <c r="FD17" s="64">
        <f t="shared" si="87"/>
        <v>0</v>
      </c>
      <c r="FE17" s="64">
        <f t="shared" si="88"/>
        <v>0</v>
      </c>
      <c r="FF17" s="64">
        <f t="shared" si="88"/>
        <v>1005.7065008999999</v>
      </c>
      <c r="FG17" s="64">
        <f t="shared" si="89"/>
        <v>0</v>
      </c>
      <c r="FH17" s="64" t="e">
        <f>IF(#REF!=FH$5,#REF!,0)</f>
        <v>#REF!</v>
      </c>
      <c r="FI17" s="64" t="e">
        <f>IF(#REF!=FI$5,#REF!,0)</f>
        <v>#REF!</v>
      </c>
      <c r="FJ17" s="64" t="e">
        <f>IF(#REF!=FJ$5,#REF!,0)</f>
        <v>#REF!</v>
      </c>
      <c r="FK17" s="64" t="e">
        <f>IF(#REF!=FK$5,#REF!,0)</f>
        <v>#REF!</v>
      </c>
      <c r="FL17" s="64" t="e">
        <f>IF(#REF!=FL$5,#REF!,0)</f>
        <v>#REF!</v>
      </c>
      <c r="FM17" s="64" t="e">
        <f>IF(#REF!=FM$5,#REF!,0)</f>
        <v>#REF!</v>
      </c>
      <c r="FN17" s="64" t="e">
        <f>IF(#REF!=FN$5,#REF!,0)</f>
        <v>#REF!</v>
      </c>
      <c r="FO17" s="64" t="e">
        <f>IF(#REF!=FO$5,#REF!,0)</f>
        <v>#REF!</v>
      </c>
      <c r="FP17" s="64" t="e">
        <f>IF(#REF!=FP$5,#REF!,0)</f>
        <v>#REF!</v>
      </c>
      <c r="FQ17" s="64" t="e">
        <f>IF(#REF!=FQ$5,#REF!,0)</f>
        <v>#REF!</v>
      </c>
      <c r="FR17" s="64" t="e">
        <f>IF(#REF!=FR$5,#REF!,0)</f>
        <v>#REF!</v>
      </c>
      <c r="FS17" s="64" t="e">
        <f>IF(#REF!=FS$5,#REF!,0)</f>
        <v>#REF!</v>
      </c>
      <c r="FT17" s="64" t="e">
        <f>IF(#REF!=FT$5,#REF!,0)</f>
        <v>#REF!</v>
      </c>
      <c r="FU17" s="64" t="e">
        <f>IF(#REF!=FU$5,#REF!,0)</f>
        <v>#REF!</v>
      </c>
      <c r="FV17" s="64" t="e">
        <f>IF(#REF!=FV$5,#REF!,0)</f>
        <v>#REF!</v>
      </c>
      <c r="FW17" s="64" t="e">
        <f>IF(#REF!=FW$5,#REF!,0)</f>
        <v>#REF!</v>
      </c>
      <c r="FX17" s="64" t="e">
        <f>IF(#REF!=FX$5,#REF!,0)</f>
        <v>#REF!</v>
      </c>
      <c r="FY17" s="64" t="e">
        <f>IF(#REF!=FY$5,#REF!,0)</f>
        <v>#REF!</v>
      </c>
      <c r="FZ17" s="64" t="e">
        <f>IF(#REF!=FZ$5,#REF!,0)</f>
        <v>#REF!</v>
      </c>
      <c r="GA17" s="64" t="e">
        <f>IF(#REF!=GA$5,#REF!,0)</f>
        <v>#REF!</v>
      </c>
      <c r="GB17" s="64" t="e">
        <f>IF(#REF!=GB$5,#REF!,0)</f>
        <v>#REF!</v>
      </c>
      <c r="GC17" s="64" t="e">
        <f>IF(#REF!=GC$5,#REF!,0)</f>
        <v>#REF!</v>
      </c>
      <c r="GD17" s="64" t="e">
        <f>IF(#REF!=GD$5,#REF!,0)</f>
        <v>#REF!</v>
      </c>
      <c r="GE17" s="64" t="e">
        <f>IF(#REF!=GE$5,#REF!,0)</f>
        <v>#REF!</v>
      </c>
      <c r="GF17" s="64" t="e">
        <f>IF(#REF!=GF$5,#REF!,0)</f>
        <v>#REF!</v>
      </c>
      <c r="GG17" s="64" t="e">
        <f>IF(#REF!=GG$5,#REF!,0)</f>
        <v>#REF!</v>
      </c>
      <c r="GH17" s="64" t="e">
        <f>IF(#REF!=GH$5,#REF!,0)</f>
        <v>#REF!</v>
      </c>
      <c r="GI17" s="64" t="e">
        <f>IF(#REF!=GI$5,#REF!,0)</f>
        <v>#REF!</v>
      </c>
      <c r="GJ17" s="64" t="e">
        <f>IF(#REF!=GJ$5,#REF!,0)</f>
        <v>#REF!</v>
      </c>
    </row>
    <row r="18" spans="1:192" ht="13.5">
      <c r="A18" s="40"/>
      <c r="B18" s="80" t="s">
        <v>83</v>
      </c>
      <c r="C18" s="80"/>
      <c r="D18" s="80"/>
      <c r="E18" s="81"/>
      <c r="F18" s="81"/>
      <c r="G18" s="40"/>
      <c r="H18" s="42"/>
      <c r="I18" s="42"/>
      <c r="J18" s="42"/>
      <c r="K18" s="42"/>
      <c r="L18" s="42"/>
      <c r="M18" s="42"/>
      <c r="N18" s="42"/>
      <c r="O18" s="42"/>
      <c r="P18" s="42"/>
      <c r="Q18" s="43" t="s">
        <v>152</v>
      </c>
      <c r="R18" s="44"/>
      <c r="S18" s="86">
        <v>9100</v>
      </c>
      <c r="T18" s="86">
        <v>1</v>
      </c>
      <c r="U18" s="86">
        <v>430</v>
      </c>
      <c r="V18" s="86" t="s">
        <v>77</v>
      </c>
      <c r="W18" s="86" t="s">
        <v>165</v>
      </c>
      <c r="X18" s="86" t="s">
        <v>166</v>
      </c>
      <c r="Y18" s="60">
        <v>1</v>
      </c>
      <c r="Z18" s="149">
        <v>40238</v>
      </c>
      <c r="AA18" s="66">
        <f t="shared" si="44"/>
        <v>5.5</v>
      </c>
      <c r="AB18" s="66" t="s">
        <v>167</v>
      </c>
      <c r="AC18" s="86">
        <v>10</v>
      </c>
      <c r="AD18" s="86">
        <v>11</v>
      </c>
      <c r="AE18" s="86">
        <v>12</v>
      </c>
      <c r="AF18" s="164">
        <f>5*5</f>
        <v>25</v>
      </c>
      <c r="AG18" s="86">
        <v>36</v>
      </c>
      <c r="AH18" s="70">
        <v>2</v>
      </c>
      <c r="AI18" s="61">
        <f t="shared" si="45"/>
        <v>38</v>
      </c>
      <c r="AJ18" s="41">
        <v>1</v>
      </c>
      <c r="AK18" s="41">
        <v>1</v>
      </c>
      <c r="AL18" s="41">
        <v>2</v>
      </c>
      <c r="AM18" s="41">
        <v>1</v>
      </c>
      <c r="AN18" s="41">
        <v>1</v>
      </c>
      <c r="AO18" s="41">
        <v>1</v>
      </c>
      <c r="AP18" s="44"/>
      <c r="AQ18" s="3"/>
      <c r="AR18" s="26" t="s">
        <v>64</v>
      </c>
      <c r="AS18" s="44"/>
      <c r="AT18" s="3"/>
      <c r="AU18" s="67">
        <f t="shared" si="46"/>
        <v>13.46</v>
      </c>
      <c r="AV18" s="68">
        <f t="shared" si="47"/>
        <v>287.70750000000044</v>
      </c>
      <c r="AW18" s="68">
        <f t="shared" si="48"/>
        <v>423.5194999999967</v>
      </c>
      <c r="AX18" s="68">
        <f t="shared" si="49"/>
        <v>711.22699999999713</v>
      </c>
      <c r="AY18" s="67">
        <f t="shared" si="50"/>
        <v>13.76285</v>
      </c>
      <c r="AZ18" s="67">
        <f t="shared" ref="AZ18:AZ23" si="93">VLOOKUP($AE18,$C$163:$F$220,4)</f>
        <v>14.208659999999998</v>
      </c>
      <c r="BA18" s="72">
        <f t="shared" si="51"/>
        <v>12787</v>
      </c>
      <c r="BB18" s="72">
        <f t="shared" si="52"/>
        <v>13074.7075</v>
      </c>
      <c r="BC18" s="72">
        <f t="shared" si="53"/>
        <v>13498.226999999997</v>
      </c>
      <c r="BD18" s="73">
        <f t="shared" si="54"/>
        <v>6713.6256000000003</v>
      </c>
      <c r="BE18" s="73">
        <f t="shared" si="55"/>
        <v>7085.9266559999996</v>
      </c>
      <c r="BF18" s="73">
        <f t="shared" si="56"/>
        <v>7652.800788479999</v>
      </c>
      <c r="BG18" s="57">
        <f t="shared" si="57"/>
        <v>250</v>
      </c>
      <c r="BH18" s="57">
        <f t="shared" si="58"/>
        <v>250</v>
      </c>
      <c r="BI18" s="57">
        <f t="shared" si="59"/>
        <v>250</v>
      </c>
      <c r="BJ18" s="57">
        <f t="shared" si="60"/>
        <v>54.6</v>
      </c>
      <c r="BK18" s="57">
        <f t="shared" si="61"/>
        <v>54.6</v>
      </c>
      <c r="BL18" s="57">
        <f t="shared" si="62"/>
        <v>54.6</v>
      </c>
      <c r="BM18" s="57">
        <f t="shared" si="63"/>
        <v>792.79399999999998</v>
      </c>
      <c r="BN18" s="57">
        <f t="shared" si="64"/>
        <v>810.63186500000006</v>
      </c>
      <c r="BO18" s="57">
        <f t="shared" si="65"/>
        <v>836.8900739999998</v>
      </c>
      <c r="BP18" s="57">
        <f t="shared" si="66"/>
        <v>613.77600000000007</v>
      </c>
      <c r="BQ18" s="57">
        <f t="shared" si="67"/>
        <v>597.51413275000004</v>
      </c>
      <c r="BR18" s="57">
        <f t="shared" si="68"/>
        <v>616.86897389999979</v>
      </c>
      <c r="BS18" s="57">
        <f t="shared" si="69"/>
        <v>185.41150000000002</v>
      </c>
      <c r="BT18" s="57">
        <f t="shared" si="70"/>
        <v>189.58325875000003</v>
      </c>
      <c r="BU18" s="57">
        <f t="shared" si="71"/>
        <v>195.72429149999996</v>
      </c>
      <c r="BY18" s="57">
        <f t="shared" si="24"/>
        <v>72</v>
      </c>
      <c r="BZ18" s="57">
        <f t="shared" si="72"/>
        <v>8682.2071000000014</v>
      </c>
      <c r="CA18" s="57">
        <f t="shared" si="73"/>
        <v>9060.2559125000007</v>
      </c>
      <c r="CB18" s="57">
        <f t="shared" si="74"/>
        <v>9678.8841278799991</v>
      </c>
      <c r="CC18" s="57">
        <f t="shared" si="28"/>
        <v>255.74</v>
      </c>
      <c r="CD18" s="57">
        <f t="shared" si="28"/>
        <v>261.49414999999999</v>
      </c>
      <c r="CE18" s="57">
        <f t="shared" si="28"/>
        <v>269.96453999999994</v>
      </c>
      <c r="CF18" s="57">
        <f t="shared" si="29"/>
        <v>8937.9471000000012</v>
      </c>
      <c r="CG18" s="57">
        <f t="shared" si="29"/>
        <v>9321.7500625000011</v>
      </c>
      <c r="CH18" s="57">
        <f t="shared" si="29"/>
        <v>9948.84866788</v>
      </c>
      <c r="CI18" s="53">
        <f t="shared" si="77"/>
        <v>21724.947100000001</v>
      </c>
      <c r="CJ18" s="57">
        <f t="shared" si="78"/>
        <v>22396.4575625</v>
      </c>
      <c r="CK18" s="52">
        <f t="shared" si="79"/>
        <v>23447.075667879995</v>
      </c>
      <c r="CL18" s="178">
        <f t="shared" si="80"/>
        <v>22.868365368421056</v>
      </c>
      <c r="CM18" s="15"/>
      <c r="CN18" s="258">
        <f t="shared" si="34"/>
        <v>22396.4575625</v>
      </c>
      <c r="CO18" s="180"/>
      <c r="CQ18" s="55">
        <f t="shared" si="81"/>
        <v>91001430</v>
      </c>
      <c r="CR18" s="55">
        <f t="shared" si="82"/>
        <v>91001441</v>
      </c>
      <c r="CS18" s="64">
        <f t="shared" si="83"/>
        <v>0</v>
      </c>
      <c r="CT18" s="64">
        <f t="shared" si="83"/>
        <v>0</v>
      </c>
      <c r="CU18" s="64">
        <f t="shared" si="83"/>
        <v>12787</v>
      </c>
      <c r="CV18" s="64">
        <f t="shared" si="83"/>
        <v>0</v>
      </c>
      <c r="CW18" s="64">
        <f t="shared" si="83"/>
        <v>0</v>
      </c>
      <c r="CX18" s="64">
        <f t="shared" si="83"/>
        <v>0</v>
      </c>
      <c r="CY18" s="64">
        <f t="shared" si="83"/>
        <v>0</v>
      </c>
      <c r="CZ18" s="64">
        <f t="shared" si="83"/>
        <v>0</v>
      </c>
      <c r="DA18" s="64">
        <f t="shared" si="83"/>
        <v>0</v>
      </c>
      <c r="DB18" s="64">
        <f t="shared" si="83"/>
        <v>0</v>
      </c>
      <c r="DC18" s="64">
        <f t="shared" si="83"/>
        <v>0</v>
      </c>
      <c r="DD18" s="64">
        <f t="shared" si="83"/>
        <v>0</v>
      </c>
      <c r="DE18" s="64">
        <f t="shared" si="83"/>
        <v>0</v>
      </c>
      <c r="DF18" s="64">
        <f t="shared" si="83"/>
        <v>0</v>
      </c>
      <c r="DG18" s="64">
        <f t="shared" si="83"/>
        <v>0</v>
      </c>
      <c r="DH18" s="64">
        <f t="shared" si="83"/>
        <v>0</v>
      </c>
      <c r="DI18" s="64">
        <f t="shared" si="84"/>
        <v>0</v>
      </c>
      <c r="DJ18" s="64">
        <f t="shared" si="84"/>
        <v>0</v>
      </c>
      <c r="DK18" s="64">
        <f t="shared" si="84"/>
        <v>13074.7075</v>
      </c>
      <c r="DL18" s="64">
        <f t="shared" si="84"/>
        <v>0</v>
      </c>
      <c r="DM18" s="64">
        <f t="shared" si="84"/>
        <v>0</v>
      </c>
      <c r="DN18" s="64">
        <f t="shared" si="84"/>
        <v>0</v>
      </c>
      <c r="DO18" s="64">
        <f t="shared" si="84"/>
        <v>0</v>
      </c>
      <c r="DP18" s="64">
        <f t="shared" si="84"/>
        <v>0</v>
      </c>
      <c r="DQ18" s="64">
        <f t="shared" si="84"/>
        <v>0</v>
      </c>
      <c r="DR18" s="64">
        <f t="shared" si="84"/>
        <v>0</v>
      </c>
      <c r="DS18" s="64">
        <f t="shared" si="84"/>
        <v>0</v>
      </c>
      <c r="DT18" s="64">
        <f t="shared" si="84"/>
        <v>0</v>
      </c>
      <c r="DU18" s="64">
        <f t="shared" si="84"/>
        <v>0</v>
      </c>
      <c r="DV18" s="64">
        <f t="shared" si="84"/>
        <v>0</v>
      </c>
      <c r="DW18" s="64">
        <f t="shared" si="84"/>
        <v>0</v>
      </c>
      <c r="DX18" s="64">
        <f t="shared" si="84"/>
        <v>0</v>
      </c>
      <c r="DY18" s="64">
        <f t="shared" si="85"/>
        <v>0</v>
      </c>
      <c r="DZ18" s="64">
        <f t="shared" si="85"/>
        <v>0</v>
      </c>
      <c r="EA18" s="64">
        <f t="shared" si="85"/>
        <v>13498.226999999997</v>
      </c>
      <c r="EB18" s="64">
        <f t="shared" si="85"/>
        <v>0</v>
      </c>
      <c r="EC18" s="64">
        <f t="shared" si="85"/>
        <v>0</v>
      </c>
      <c r="ED18" s="64">
        <f t="shared" si="85"/>
        <v>0</v>
      </c>
      <c r="EE18" s="64">
        <f t="shared" si="85"/>
        <v>0</v>
      </c>
      <c r="EF18" s="64">
        <f t="shared" si="85"/>
        <v>0</v>
      </c>
      <c r="EG18" s="64">
        <f t="shared" si="85"/>
        <v>0</v>
      </c>
      <c r="EH18" s="64">
        <f t="shared" si="85"/>
        <v>0</v>
      </c>
      <c r="EI18" s="64">
        <f t="shared" si="85"/>
        <v>0</v>
      </c>
      <c r="EJ18" s="64">
        <f t="shared" si="85"/>
        <v>0</v>
      </c>
      <c r="EK18" s="64">
        <f t="shared" si="85"/>
        <v>0</v>
      </c>
      <c r="EL18" s="64">
        <f t="shared" si="85"/>
        <v>0</v>
      </c>
      <c r="EM18" s="64">
        <f t="shared" si="85"/>
        <v>0</v>
      </c>
      <c r="EN18" s="64">
        <f t="shared" si="85"/>
        <v>0</v>
      </c>
      <c r="EO18" s="64">
        <f t="shared" si="86"/>
        <v>0</v>
      </c>
      <c r="EP18" s="64">
        <f t="shared" si="86"/>
        <v>0</v>
      </c>
      <c r="EQ18" s="64">
        <f t="shared" si="86"/>
        <v>8937.9471000000012</v>
      </c>
      <c r="ER18" s="64">
        <f t="shared" si="87"/>
        <v>0</v>
      </c>
      <c r="ES18" s="64">
        <f t="shared" si="87"/>
        <v>0</v>
      </c>
      <c r="ET18" s="64">
        <f t="shared" si="87"/>
        <v>0</v>
      </c>
      <c r="EU18" s="64">
        <f t="shared" si="87"/>
        <v>0</v>
      </c>
      <c r="EV18" s="64">
        <f t="shared" si="87"/>
        <v>0</v>
      </c>
      <c r="EW18" s="64">
        <f t="shared" si="87"/>
        <v>0</v>
      </c>
      <c r="EX18" s="64">
        <f t="shared" si="87"/>
        <v>0</v>
      </c>
      <c r="EY18" s="64">
        <f t="shared" si="87"/>
        <v>0</v>
      </c>
      <c r="EZ18" s="64">
        <f t="shared" si="87"/>
        <v>0</v>
      </c>
      <c r="FA18" s="64">
        <f t="shared" si="87"/>
        <v>0</v>
      </c>
      <c r="FB18" s="64">
        <f t="shared" si="87"/>
        <v>0</v>
      </c>
      <c r="FC18" s="64">
        <f t="shared" si="87"/>
        <v>0</v>
      </c>
      <c r="FD18" s="64">
        <f t="shared" si="87"/>
        <v>0</v>
      </c>
      <c r="FE18" s="64">
        <f t="shared" si="88"/>
        <v>0</v>
      </c>
      <c r="FF18" s="64">
        <f t="shared" si="88"/>
        <v>0</v>
      </c>
      <c r="FG18" s="64">
        <v>8946.1193562500011</v>
      </c>
      <c r="FH18" s="64">
        <f t="shared" ref="FH18:FT18" si="94">IF($CR16=FH$5,$CA16,0)</f>
        <v>0</v>
      </c>
      <c r="FI18" s="64">
        <f t="shared" si="94"/>
        <v>0</v>
      </c>
      <c r="FJ18" s="64">
        <f t="shared" si="94"/>
        <v>0</v>
      </c>
      <c r="FK18" s="64">
        <f t="shared" si="94"/>
        <v>0</v>
      </c>
      <c r="FL18" s="64">
        <f t="shared" si="94"/>
        <v>0</v>
      </c>
      <c r="FM18" s="64">
        <f t="shared" si="94"/>
        <v>0</v>
      </c>
      <c r="FN18" s="64">
        <f t="shared" si="94"/>
        <v>0</v>
      </c>
      <c r="FO18" s="64">
        <f t="shared" si="94"/>
        <v>0</v>
      </c>
      <c r="FP18" s="64">
        <f t="shared" si="94"/>
        <v>0</v>
      </c>
      <c r="FQ18" s="64">
        <f t="shared" si="94"/>
        <v>0</v>
      </c>
      <c r="FR18" s="64">
        <f t="shared" si="94"/>
        <v>0</v>
      </c>
      <c r="FS18" s="64">
        <f t="shared" si="94"/>
        <v>0</v>
      </c>
      <c r="FT18" s="64">
        <f t="shared" si="94"/>
        <v>0</v>
      </c>
      <c r="FU18" s="64">
        <f t="shared" ref="FU18:FV45" si="95">IF($CR16=FU$5,$CH16,0)</f>
        <v>0</v>
      </c>
      <c r="FV18" s="64">
        <f t="shared" si="95"/>
        <v>2250.3816142026249</v>
      </c>
      <c r="FW18" s="64">
        <f t="shared" ref="FW18:GJ18" si="96">IF($CR16=FW$5,$CB16,0)</f>
        <v>0</v>
      </c>
      <c r="FX18" s="64">
        <f t="shared" si="96"/>
        <v>0</v>
      </c>
      <c r="FY18" s="64">
        <f t="shared" si="96"/>
        <v>0</v>
      </c>
      <c r="FZ18" s="64">
        <f t="shared" si="96"/>
        <v>0</v>
      </c>
      <c r="GA18" s="64">
        <f t="shared" si="96"/>
        <v>0</v>
      </c>
      <c r="GB18" s="64">
        <f t="shared" si="96"/>
        <v>0</v>
      </c>
      <c r="GC18" s="64">
        <f t="shared" si="96"/>
        <v>0</v>
      </c>
      <c r="GD18" s="64">
        <f t="shared" si="96"/>
        <v>0</v>
      </c>
      <c r="GE18" s="64">
        <f t="shared" si="96"/>
        <v>0</v>
      </c>
      <c r="GF18" s="64">
        <f t="shared" si="96"/>
        <v>0</v>
      </c>
      <c r="GG18" s="64">
        <f t="shared" si="96"/>
        <v>0</v>
      </c>
      <c r="GH18" s="64">
        <f t="shared" si="96"/>
        <v>0</v>
      </c>
      <c r="GI18" s="64">
        <f t="shared" si="96"/>
        <v>0</v>
      </c>
      <c r="GJ18" s="64">
        <f t="shared" si="96"/>
        <v>0</v>
      </c>
    </row>
    <row r="19" spans="1:192" ht="13.5">
      <c r="A19" s="40"/>
      <c r="C19" s="19"/>
      <c r="G19" s="40"/>
      <c r="H19" s="42"/>
      <c r="I19" s="42"/>
      <c r="J19" s="42"/>
      <c r="K19" s="42"/>
      <c r="L19" s="42"/>
      <c r="M19" s="42"/>
      <c r="N19" s="42"/>
      <c r="O19" s="42"/>
      <c r="P19" s="42"/>
      <c r="Q19" s="43" t="s">
        <v>152</v>
      </c>
      <c r="R19" s="44"/>
      <c r="S19" s="86">
        <v>9100</v>
      </c>
      <c r="T19" s="86">
        <v>1</v>
      </c>
      <c r="U19" s="86">
        <v>430</v>
      </c>
      <c r="V19" s="86"/>
      <c r="W19" s="86" t="s">
        <v>251</v>
      </c>
      <c r="X19" s="86" t="s">
        <v>252</v>
      </c>
      <c r="Y19" s="60">
        <v>1</v>
      </c>
      <c r="Z19" s="149">
        <v>42370</v>
      </c>
      <c r="AA19" s="66">
        <f t="shared" si="44"/>
        <v>0.3</v>
      </c>
      <c r="AB19" s="66"/>
      <c r="AC19" s="86">
        <v>4</v>
      </c>
      <c r="AD19" s="86">
        <v>3</v>
      </c>
      <c r="AE19" s="86">
        <v>6</v>
      </c>
      <c r="AF19" s="164">
        <f>2*5</f>
        <v>10</v>
      </c>
      <c r="AG19" s="86">
        <v>36</v>
      </c>
      <c r="AH19" s="70">
        <v>1</v>
      </c>
      <c r="AI19" s="61">
        <f t="shared" si="45"/>
        <v>37</v>
      </c>
      <c r="AJ19" s="41">
        <v>1</v>
      </c>
      <c r="AK19" s="41">
        <v>1</v>
      </c>
      <c r="AL19" s="41">
        <v>0</v>
      </c>
      <c r="AM19" s="41">
        <v>1</v>
      </c>
      <c r="AN19" s="41">
        <v>4</v>
      </c>
      <c r="AO19" s="41">
        <v>1</v>
      </c>
      <c r="AP19" s="44"/>
      <c r="AQ19" s="3"/>
      <c r="AR19" s="71"/>
      <c r="AS19" s="44"/>
      <c r="AT19" s="3"/>
      <c r="AU19" s="67">
        <f t="shared" si="46"/>
        <v>13.13</v>
      </c>
      <c r="AV19" s="68">
        <f t="shared" si="47"/>
        <v>86.607749999999214</v>
      </c>
      <c r="AW19" s="68">
        <f t="shared" si="48"/>
        <v>157.67640187500001</v>
      </c>
      <c r="AX19" s="68">
        <f t="shared" si="49"/>
        <v>244.28415187499922</v>
      </c>
      <c r="AY19" s="67">
        <f t="shared" si="50"/>
        <v>13.364075</v>
      </c>
      <c r="AZ19" s="67">
        <f t="shared" si="93"/>
        <v>13.790227437499999</v>
      </c>
      <c r="BA19" s="72">
        <f t="shared" si="51"/>
        <v>4858.1000000000004</v>
      </c>
      <c r="BB19" s="72">
        <f t="shared" si="52"/>
        <v>4944.7077499999996</v>
      </c>
      <c r="BC19" s="72">
        <f t="shared" si="53"/>
        <v>5102.3841518749996</v>
      </c>
      <c r="BD19" s="73">
        <f t="shared" si="54"/>
        <v>6750.96</v>
      </c>
      <c r="BE19" s="73">
        <f t="shared" si="55"/>
        <v>7291.0367999999999</v>
      </c>
      <c r="BF19" s="73">
        <f t="shared" si="56"/>
        <v>7874.3197440000004</v>
      </c>
      <c r="BG19" s="57">
        <f t="shared" si="57"/>
        <v>250</v>
      </c>
      <c r="BH19" s="57">
        <f t="shared" si="58"/>
        <v>250</v>
      </c>
      <c r="BI19" s="57">
        <f t="shared" si="59"/>
        <v>250</v>
      </c>
      <c r="BJ19" s="57">
        <f t="shared" si="60"/>
        <v>54.6</v>
      </c>
      <c r="BK19" s="57">
        <f t="shared" si="61"/>
        <v>54.6</v>
      </c>
      <c r="BL19" s="57">
        <f t="shared" si="62"/>
        <v>54.6</v>
      </c>
      <c r="BM19" s="57">
        <f t="shared" si="63"/>
        <v>301.2022</v>
      </c>
      <c r="BN19" s="57">
        <f t="shared" si="64"/>
        <v>306.57188049999996</v>
      </c>
      <c r="BO19" s="57">
        <f t="shared" si="65"/>
        <v>316.34781741625</v>
      </c>
      <c r="BP19" s="57">
        <f t="shared" si="66"/>
        <v>233.18880000000001</v>
      </c>
      <c r="BQ19" s="57">
        <f t="shared" si="67"/>
        <v>225.97314417499996</v>
      </c>
      <c r="BR19" s="57">
        <f t="shared" si="68"/>
        <v>233.17895574068746</v>
      </c>
      <c r="BS19" s="57">
        <f t="shared" si="69"/>
        <v>70.442450000000008</v>
      </c>
      <c r="BT19" s="57">
        <f t="shared" si="70"/>
        <v>71.698262374999999</v>
      </c>
      <c r="BU19" s="57">
        <f t="shared" si="71"/>
        <v>73.984570202187498</v>
      </c>
      <c r="BY19" s="57">
        <f t="shared" si="24"/>
        <v>29.668246499999999</v>
      </c>
      <c r="BZ19" s="57">
        <f t="shared" si="72"/>
        <v>7690.0616964999999</v>
      </c>
      <c r="CA19" s="57">
        <f t="shared" si="73"/>
        <v>8229.5483335499994</v>
      </c>
      <c r="CB19" s="57">
        <f t="shared" si="74"/>
        <v>8832.0993338591252</v>
      </c>
      <c r="CC19" s="57">
        <f t="shared" si="28"/>
        <v>0</v>
      </c>
      <c r="CD19" s="57">
        <f t="shared" si="28"/>
        <v>0</v>
      </c>
      <c r="CE19" s="57">
        <f t="shared" si="28"/>
        <v>0</v>
      </c>
      <c r="CF19" s="57">
        <f t="shared" si="29"/>
        <v>7690.0616964999999</v>
      </c>
      <c r="CG19" s="57">
        <f t="shared" si="29"/>
        <v>8229.5483335499994</v>
      </c>
      <c r="CH19" s="57">
        <f t="shared" si="29"/>
        <v>8832.0993338591252</v>
      </c>
      <c r="CI19" s="53">
        <f t="shared" si="77"/>
        <v>12548.161696499999</v>
      </c>
      <c r="CJ19" s="57">
        <f t="shared" si="78"/>
        <v>13174.256083549999</v>
      </c>
      <c r="CK19" s="52">
        <f t="shared" si="79"/>
        <v>13934.483485734125</v>
      </c>
      <c r="CL19" s="178">
        <f t="shared" si="80"/>
        <v>33.913950531081085</v>
      </c>
      <c r="CM19" s="15"/>
      <c r="CN19" s="258">
        <f t="shared" si="34"/>
        <v>13174.256083549999</v>
      </c>
      <c r="CO19" s="180"/>
      <c r="CQ19" s="55">
        <f t="shared" si="81"/>
        <v>91001430</v>
      </c>
      <c r="CR19" s="55">
        <f t="shared" si="82"/>
        <v>91001441</v>
      </c>
      <c r="CS19" s="64">
        <f t="shared" si="83"/>
        <v>0</v>
      </c>
      <c r="CT19" s="64">
        <f t="shared" si="83"/>
        <v>0</v>
      </c>
      <c r="CU19" s="64">
        <f t="shared" si="83"/>
        <v>4858.1000000000004</v>
      </c>
      <c r="CV19" s="64">
        <f t="shared" si="83"/>
        <v>0</v>
      </c>
      <c r="CW19" s="64">
        <f t="shared" si="83"/>
        <v>0</v>
      </c>
      <c r="CX19" s="64">
        <f t="shared" si="83"/>
        <v>0</v>
      </c>
      <c r="CY19" s="64">
        <f t="shared" si="83"/>
        <v>0</v>
      </c>
      <c r="CZ19" s="64">
        <f t="shared" si="83"/>
        <v>0</v>
      </c>
      <c r="DA19" s="64">
        <f t="shared" si="83"/>
        <v>0</v>
      </c>
      <c r="DB19" s="64">
        <f t="shared" si="83"/>
        <v>0</v>
      </c>
      <c r="DC19" s="64">
        <f t="shared" si="83"/>
        <v>0</v>
      </c>
      <c r="DD19" s="64">
        <f t="shared" si="83"/>
        <v>0</v>
      </c>
      <c r="DE19" s="64">
        <f t="shared" si="83"/>
        <v>0</v>
      </c>
      <c r="DF19" s="64">
        <f t="shared" si="83"/>
        <v>0</v>
      </c>
      <c r="DG19" s="64">
        <f t="shared" si="83"/>
        <v>0</v>
      </c>
      <c r="DH19" s="64">
        <f t="shared" si="83"/>
        <v>0</v>
      </c>
      <c r="DI19" s="64">
        <f t="shared" si="84"/>
        <v>0</v>
      </c>
      <c r="DJ19" s="64">
        <f t="shared" si="84"/>
        <v>0</v>
      </c>
      <c r="DK19" s="64">
        <f t="shared" si="84"/>
        <v>4944.7077499999996</v>
      </c>
      <c r="DL19" s="64">
        <f t="shared" si="84"/>
        <v>0</v>
      </c>
      <c r="DM19" s="64">
        <f t="shared" si="84"/>
        <v>0</v>
      </c>
      <c r="DN19" s="64">
        <f t="shared" si="84"/>
        <v>0</v>
      </c>
      <c r="DO19" s="64">
        <f t="shared" si="84"/>
        <v>0</v>
      </c>
      <c r="DP19" s="64">
        <f t="shared" si="84"/>
        <v>0</v>
      </c>
      <c r="DQ19" s="64">
        <f t="shared" si="84"/>
        <v>0</v>
      </c>
      <c r="DR19" s="64">
        <f t="shared" si="84"/>
        <v>0</v>
      </c>
      <c r="DS19" s="64">
        <f t="shared" si="84"/>
        <v>0</v>
      </c>
      <c r="DT19" s="64">
        <f t="shared" si="84"/>
        <v>0</v>
      </c>
      <c r="DU19" s="64">
        <f t="shared" si="84"/>
        <v>0</v>
      </c>
      <c r="DV19" s="64">
        <f t="shared" si="84"/>
        <v>0</v>
      </c>
      <c r="DW19" s="64">
        <f t="shared" si="84"/>
        <v>0</v>
      </c>
      <c r="DX19" s="64">
        <f t="shared" si="84"/>
        <v>0</v>
      </c>
      <c r="DY19" s="64">
        <f t="shared" si="85"/>
        <v>0</v>
      </c>
      <c r="DZ19" s="64">
        <f t="shared" si="85"/>
        <v>0</v>
      </c>
      <c r="EA19" s="64">
        <f t="shared" si="85"/>
        <v>5102.3841518749996</v>
      </c>
      <c r="EB19" s="64">
        <f t="shared" si="85"/>
        <v>0</v>
      </c>
      <c r="EC19" s="64">
        <f t="shared" si="85"/>
        <v>0</v>
      </c>
      <c r="ED19" s="64">
        <f t="shared" si="85"/>
        <v>0</v>
      </c>
      <c r="EE19" s="64">
        <f t="shared" si="85"/>
        <v>0</v>
      </c>
      <c r="EF19" s="64">
        <f t="shared" si="85"/>
        <v>0</v>
      </c>
      <c r="EG19" s="64">
        <f t="shared" si="85"/>
        <v>0</v>
      </c>
      <c r="EH19" s="64">
        <f t="shared" si="85"/>
        <v>0</v>
      </c>
      <c r="EI19" s="64">
        <f t="shared" si="85"/>
        <v>0</v>
      </c>
      <c r="EJ19" s="64">
        <f t="shared" si="85"/>
        <v>0</v>
      </c>
      <c r="EK19" s="64">
        <f t="shared" si="85"/>
        <v>0</v>
      </c>
      <c r="EL19" s="64">
        <f t="shared" si="85"/>
        <v>0</v>
      </c>
      <c r="EM19" s="64">
        <f t="shared" si="85"/>
        <v>0</v>
      </c>
      <c r="EN19" s="64">
        <f t="shared" si="85"/>
        <v>0</v>
      </c>
      <c r="EO19" s="64">
        <f t="shared" si="86"/>
        <v>0</v>
      </c>
      <c r="EP19" s="64">
        <f t="shared" si="86"/>
        <v>0</v>
      </c>
      <c r="EQ19" s="64">
        <f t="shared" si="86"/>
        <v>7690.0616964999999</v>
      </c>
      <c r="ER19" s="64">
        <f t="shared" si="87"/>
        <v>0</v>
      </c>
      <c r="ES19" s="64">
        <f t="shared" si="87"/>
        <v>0</v>
      </c>
      <c r="ET19" s="64">
        <f t="shared" si="87"/>
        <v>0</v>
      </c>
      <c r="EU19" s="64">
        <f t="shared" si="87"/>
        <v>0</v>
      </c>
      <c r="EV19" s="64">
        <f t="shared" si="87"/>
        <v>0</v>
      </c>
      <c r="EW19" s="64">
        <f t="shared" si="87"/>
        <v>0</v>
      </c>
      <c r="EX19" s="64">
        <f t="shared" si="87"/>
        <v>0</v>
      </c>
      <c r="EY19" s="64">
        <f t="shared" si="87"/>
        <v>0</v>
      </c>
      <c r="EZ19" s="64">
        <f t="shared" si="87"/>
        <v>0</v>
      </c>
      <c r="FA19" s="64">
        <f t="shared" si="87"/>
        <v>0</v>
      </c>
      <c r="FB19" s="64">
        <f t="shared" si="87"/>
        <v>0</v>
      </c>
      <c r="FC19" s="64">
        <f t="shared" si="87"/>
        <v>0</v>
      </c>
      <c r="FD19" s="64">
        <f t="shared" si="87"/>
        <v>0</v>
      </c>
      <c r="FE19" s="64">
        <f t="shared" si="88"/>
        <v>0</v>
      </c>
      <c r="FF19" s="64">
        <f t="shared" si="88"/>
        <v>0</v>
      </c>
      <c r="FG19" s="64">
        <f>IF($CR19=FG$5,$CA19,0)</f>
        <v>8229.5483335499994</v>
      </c>
      <c r="FH19" s="64">
        <f t="shared" ref="FH19:FT19" si="97">IF($CR17=FH$5,$CA17,0)</f>
        <v>0</v>
      </c>
      <c r="FI19" s="64">
        <f t="shared" si="97"/>
        <v>0</v>
      </c>
      <c r="FJ19" s="64">
        <f t="shared" si="97"/>
        <v>0</v>
      </c>
      <c r="FK19" s="64">
        <f t="shared" si="97"/>
        <v>0</v>
      </c>
      <c r="FL19" s="64">
        <f t="shared" si="97"/>
        <v>0</v>
      </c>
      <c r="FM19" s="64">
        <f t="shared" si="97"/>
        <v>0</v>
      </c>
      <c r="FN19" s="64">
        <f t="shared" si="97"/>
        <v>0</v>
      </c>
      <c r="FO19" s="64">
        <f t="shared" si="97"/>
        <v>0</v>
      </c>
      <c r="FP19" s="64">
        <f t="shared" si="97"/>
        <v>0</v>
      </c>
      <c r="FQ19" s="64">
        <f t="shared" si="97"/>
        <v>0</v>
      </c>
      <c r="FR19" s="64">
        <f t="shared" si="97"/>
        <v>0</v>
      </c>
      <c r="FS19" s="64">
        <f t="shared" si="97"/>
        <v>0</v>
      </c>
      <c r="FT19" s="64">
        <f t="shared" si="97"/>
        <v>0</v>
      </c>
      <c r="FU19" s="64">
        <f t="shared" si="95"/>
        <v>0</v>
      </c>
      <c r="FV19" s="64">
        <f t="shared" si="95"/>
        <v>1036.75895064</v>
      </c>
      <c r="FW19" s="64">
        <f t="shared" ref="FW19:GJ19" si="98">IF($CR17=FW$5,$CB17,0)</f>
        <v>0</v>
      </c>
      <c r="FX19" s="64">
        <f t="shared" si="98"/>
        <v>0</v>
      </c>
      <c r="FY19" s="64">
        <f t="shared" si="98"/>
        <v>0</v>
      </c>
      <c r="FZ19" s="64">
        <f t="shared" si="98"/>
        <v>0</v>
      </c>
      <c r="GA19" s="64">
        <f t="shared" si="98"/>
        <v>0</v>
      </c>
      <c r="GB19" s="64">
        <f t="shared" si="98"/>
        <v>0</v>
      </c>
      <c r="GC19" s="64">
        <f t="shared" si="98"/>
        <v>0</v>
      </c>
      <c r="GD19" s="64">
        <f t="shared" si="98"/>
        <v>0</v>
      </c>
      <c r="GE19" s="64">
        <f t="shared" si="98"/>
        <v>0</v>
      </c>
      <c r="GF19" s="64">
        <f t="shared" si="98"/>
        <v>0</v>
      </c>
      <c r="GG19" s="64">
        <f t="shared" si="98"/>
        <v>0</v>
      </c>
      <c r="GH19" s="64">
        <f t="shared" si="98"/>
        <v>0</v>
      </c>
      <c r="GI19" s="64">
        <f t="shared" si="98"/>
        <v>0</v>
      </c>
      <c r="GJ19" s="64">
        <f t="shared" si="98"/>
        <v>0</v>
      </c>
    </row>
    <row r="20" spans="1:192" ht="13.5">
      <c r="A20" s="40"/>
      <c r="E20" s="41" t="str">
        <f>E6</f>
        <v>16-17</v>
      </c>
      <c r="F20" s="41" t="str">
        <f>F6</f>
        <v>17-18</v>
      </c>
      <c r="G20" s="40"/>
      <c r="H20" s="42"/>
      <c r="I20" s="42"/>
      <c r="J20" s="42"/>
      <c r="K20" s="42"/>
      <c r="L20" s="42"/>
      <c r="M20" s="42"/>
      <c r="N20" s="42"/>
      <c r="O20" s="42"/>
      <c r="P20" s="42"/>
      <c r="Q20" s="43" t="s">
        <v>156</v>
      </c>
      <c r="R20" s="44"/>
      <c r="S20" s="86">
        <v>9100</v>
      </c>
      <c r="T20" s="86">
        <v>1</v>
      </c>
      <c r="U20" s="86">
        <v>420</v>
      </c>
      <c r="V20" s="86" t="s">
        <v>77</v>
      </c>
      <c r="W20" s="86" t="s">
        <v>144</v>
      </c>
      <c r="X20" s="86" t="s">
        <v>145</v>
      </c>
      <c r="Y20" s="60">
        <v>1</v>
      </c>
      <c r="Z20" s="149">
        <v>36843</v>
      </c>
      <c r="AA20" s="66">
        <f t="shared" si="44"/>
        <v>14.8</v>
      </c>
      <c r="AB20" s="66"/>
      <c r="AC20" s="86">
        <v>41</v>
      </c>
      <c r="AD20" s="86">
        <v>42</v>
      </c>
      <c r="AE20" s="86">
        <v>43</v>
      </c>
      <c r="AF20" s="164">
        <f>8*5</f>
        <v>40</v>
      </c>
      <c r="AG20" s="86">
        <v>36</v>
      </c>
      <c r="AH20" s="70">
        <v>3</v>
      </c>
      <c r="AI20" s="61">
        <f t="shared" si="45"/>
        <v>39</v>
      </c>
      <c r="AJ20" s="41">
        <v>0</v>
      </c>
      <c r="AK20" s="41">
        <v>1</v>
      </c>
      <c r="AL20" s="41">
        <v>0</v>
      </c>
      <c r="AM20" s="41">
        <v>1</v>
      </c>
      <c r="AN20" s="41">
        <v>1</v>
      </c>
      <c r="AO20" s="41">
        <v>1</v>
      </c>
      <c r="AP20" s="44"/>
      <c r="AQ20" s="3"/>
      <c r="AR20" s="26"/>
      <c r="AS20" s="44"/>
      <c r="AT20" s="3"/>
      <c r="AU20" s="67">
        <f t="shared" si="46"/>
        <v>17.579999999999998</v>
      </c>
      <c r="AV20" s="68">
        <f t="shared" si="47"/>
        <v>872.27400000000125</v>
      </c>
      <c r="AW20" s="68">
        <f t="shared" si="48"/>
        <v>636.68416499999512</v>
      </c>
      <c r="AX20" s="68">
        <f t="shared" si="49"/>
        <v>1508.9581649999964</v>
      </c>
      <c r="AY20" s="67">
        <f t="shared" si="50"/>
        <v>18.139149999999997</v>
      </c>
      <c r="AZ20" s="67">
        <f t="shared" si="93"/>
        <v>18.547280874999995</v>
      </c>
      <c r="BA20" s="72">
        <f t="shared" si="51"/>
        <v>27424.799999999996</v>
      </c>
      <c r="BB20" s="72">
        <f t="shared" si="52"/>
        <v>28297.073999999997</v>
      </c>
      <c r="BC20" s="72">
        <f t="shared" si="53"/>
        <v>28933.758164999992</v>
      </c>
      <c r="BD20" s="73">
        <f t="shared" si="54"/>
        <v>6713.6256000000003</v>
      </c>
      <c r="BE20" s="73">
        <f t="shared" si="55"/>
        <v>7085.9266559999996</v>
      </c>
      <c r="BF20" s="73">
        <f t="shared" si="56"/>
        <v>7652.800788479999</v>
      </c>
      <c r="BG20" s="57">
        <f t="shared" si="57"/>
        <v>250</v>
      </c>
      <c r="BH20" s="57">
        <f t="shared" si="58"/>
        <v>250</v>
      </c>
      <c r="BI20" s="57">
        <f t="shared" si="59"/>
        <v>250</v>
      </c>
      <c r="BJ20" s="57">
        <f t="shared" si="60"/>
        <v>0</v>
      </c>
      <c r="BK20" s="57">
        <f t="shared" si="61"/>
        <v>0</v>
      </c>
      <c r="BL20" s="57">
        <f t="shared" si="62"/>
        <v>0</v>
      </c>
      <c r="BM20" s="57">
        <f t="shared" si="63"/>
        <v>1700.3375999999996</v>
      </c>
      <c r="BN20" s="57">
        <f t="shared" si="64"/>
        <v>1754.4185879999998</v>
      </c>
      <c r="BO20" s="57">
        <f t="shared" si="65"/>
        <v>1793.8930062299994</v>
      </c>
      <c r="BP20" s="57">
        <f t="shared" si="66"/>
        <v>1316.3903999999998</v>
      </c>
      <c r="BQ20" s="57">
        <f t="shared" si="67"/>
        <v>1293.1762817999997</v>
      </c>
      <c r="BR20" s="57">
        <f t="shared" si="68"/>
        <v>1322.2727481404995</v>
      </c>
      <c r="BS20" s="57">
        <f t="shared" si="69"/>
        <v>397.65959999999995</v>
      </c>
      <c r="BT20" s="57">
        <f t="shared" si="70"/>
        <v>410.30757299999999</v>
      </c>
      <c r="BU20" s="57">
        <f t="shared" si="71"/>
        <v>419.53949339249988</v>
      </c>
      <c r="BY20" s="57">
        <f t="shared" si="24"/>
        <v>72</v>
      </c>
      <c r="BZ20" s="57">
        <f t="shared" si="72"/>
        <v>10450.013200000001</v>
      </c>
      <c r="CA20" s="57">
        <f t="shared" si="73"/>
        <v>10865.829098799999</v>
      </c>
      <c r="CB20" s="57">
        <f t="shared" si="74"/>
        <v>11510.506036242998</v>
      </c>
      <c r="CC20" s="57">
        <f t="shared" si="28"/>
        <v>0</v>
      </c>
      <c r="CD20" s="57">
        <f t="shared" si="28"/>
        <v>0</v>
      </c>
      <c r="CE20" s="57">
        <f t="shared" si="28"/>
        <v>0</v>
      </c>
      <c r="CF20" s="57">
        <f t="shared" si="29"/>
        <v>10450.013200000001</v>
      </c>
      <c r="CG20" s="57">
        <f t="shared" si="29"/>
        <v>10865.829098799999</v>
      </c>
      <c r="CH20" s="57">
        <f t="shared" si="29"/>
        <v>11510.506036242998</v>
      </c>
      <c r="CI20" s="53">
        <f t="shared" si="77"/>
        <v>37874.813199999997</v>
      </c>
      <c r="CJ20" s="57">
        <f t="shared" si="78"/>
        <v>39162.903098799994</v>
      </c>
      <c r="CK20" s="52">
        <f t="shared" si="79"/>
        <v>40444.264201242986</v>
      </c>
      <c r="CL20" s="178">
        <f t="shared" si="80"/>
        <v>24.278726410256407</v>
      </c>
      <c r="CM20" s="15"/>
      <c r="CN20" s="258">
        <f t="shared" si="34"/>
        <v>39162.903098799994</v>
      </c>
      <c r="CO20" s="180"/>
      <c r="CQ20" s="55">
        <f t="shared" si="81"/>
        <v>91001420</v>
      </c>
      <c r="CR20" s="55">
        <f t="shared" si="82"/>
        <v>91001440</v>
      </c>
      <c r="CS20" s="64">
        <f t="shared" si="83"/>
        <v>0</v>
      </c>
      <c r="CT20" s="64">
        <f t="shared" si="83"/>
        <v>27424.799999999996</v>
      </c>
      <c r="CU20" s="64">
        <f t="shared" si="83"/>
        <v>0</v>
      </c>
      <c r="CV20" s="64">
        <f t="shared" si="83"/>
        <v>0</v>
      </c>
      <c r="CW20" s="64">
        <f t="shared" si="83"/>
        <v>0</v>
      </c>
      <c r="CX20" s="64">
        <f t="shared" si="83"/>
        <v>0</v>
      </c>
      <c r="CY20" s="64">
        <f t="shared" si="83"/>
        <v>0</v>
      </c>
      <c r="CZ20" s="64">
        <f t="shared" si="83"/>
        <v>0</v>
      </c>
      <c r="DA20" s="64">
        <f t="shared" si="83"/>
        <v>0</v>
      </c>
      <c r="DB20" s="64">
        <f t="shared" si="83"/>
        <v>0</v>
      </c>
      <c r="DC20" s="64">
        <f t="shared" si="83"/>
        <v>0</v>
      </c>
      <c r="DD20" s="64">
        <f t="shared" si="83"/>
        <v>0</v>
      </c>
      <c r="DE20" s="64">
        <f t="shared" si="83"/>
        <v>0</v>
      </c>
      <c r="DF20" s="64">
        <f t="shared" si="83"/>
        <v>0</v>
      </c>
      <c r="DG20" s="64">
        <f t="shared" si="83"/>
        <v>0</v>
      </c>
      <c r="DH20" s="64">
        <f t="shared" si="83"/>
        <v>0</v>
      </c>
      <c r="DI20" s="64">
        <f t="shared" si="84"/>
        <v>0</v>
      </c>
      <c r="DJ20" s="64">
        <f t="shared" si="84"/>
        <v>28297.073999999997</v>
      </c>
      <c r="DK20" s="64">
        <f t="shared" si="84"/>
        <v>0</v>
      </c>
      <c r="DL20" s="64">
        <f t="shared" si="84"/>
        <v>0</v>
      </c>
      <c r="DM20" s="64">
        <f t="shared" si="84"/>
        <v>0</v>
      </c>
      <c r="DN20" s="64">
        <f t="shared" si="84"/>
        <v>0</v>
      </c>
      <c r="DO20" s="64">
        <f t="shared" si="84"/>
        <v>0</v>
      </c>
      <c r="DP20" s="64">
        <f t="shared" si="84"/>
        <v>0</v>
      </c>
      <c r="DQ20" s="64">
        <f t="shared" si="84"/>
        <v>0</v>
      </c>
      <c r="DR20" s="64">
        <f t="shared" si="84"/>
        <v>0</v>
      </c>
      <c r="DS20" s="64">
        <f t="shared" si="84"/>
        <v>0</v>
      </c>
      <c r="DT20" s="64">
        <f t="shared" si="84"/>
        <v>0</v>
      </c>
      <c r="DU20" s="64">
        <f t="shared" si="84"/>
        <v>0</v>
      </c>
      <c r="DV20" s="64">
        <f t="shared" si="84"/>
        <v>0</v>
      </c>
      <c r="DW20" s="64">
        <f t="shared" si="84"/>
        <v>0</v>
      </c>
      <c r="DX20" s="64">
        <f t="shared" si="84"/>
        <v>0</v>
      </c>
      <c r="DY20" s="64">
        <f t="shared" si="85"/>
        <v>0</v>
      </c>
      <c r="DZ20" s="64">
        <f t="shared" si="85"/>
        <v>28933.758164999992</v>
      </c>
      <c r="EA20" s="64">
        <f t="shared" si="85"/>
        <v>0</v>
      </c>
      <c r="EB20" s="64">
        <f t="shared" si="85"/>
        <v>0</v>
      </c>
      <c r="EC20" s="64">
        <f t="shared" si="85"/>
        <v>0</v>
      </c>
      <c r="ED20" s="64">
        <f t="shared" si="85"/>
        <v>0</v>
      </c>
      <c r="EE20" s="64">
        <f t="shared" si="85"/>
        <v>0</v>
      </c>
      <c r="EF20" s="64">
        <f t="shared" si="85"/>
        <v>0</v>
      </c>
      <c r="EG20" s="64">
        <f t="shared" si="85"/>
        <v>0</v>
      </c>
      <c r="EH20" s="64">
        <f t="shared" si="85"/>
        <v>0</v>
      </c>
      <c r="EI20" s="64">
        <f t="shared" si="85"/>
        <v>0</v>
      </c>
      <c r="EJ20" s="64">
        <f t="shared" si="85"/>
        <v>0</v>
      </c>
      <c r="EK20" s="64">
        <f t="shared" si="85"/>
        <v>0</v>
      </c>
      <c r="EL20" s="64">
        <f t="shared" si="85"/>
        <v>0</v>
      </c>
      <c r="EM20" s="64">
        <f t="shared" si="85"/>
        <v>0</v>
      </c>
      <c r="EN20" s="64">
        <f t="shared" si="85"/>
        <v>0</v>
      </c>
      <c r="EO20" s="64">
        <f t="shared" si="86"/>
        <v>0</v>
      </c>
      <c r="EP20" s="64">
        <f t="shared" si="86"/>
        <v>10450.013200000001</v>
      </c>
      <c r="EQ20" s="64">
        <f t="shared" si="86"/>
        <v>0</v>
      </c>
      <c r="ER20" s="64">
        <f t="shared" si="87"/>
        <v>0</v>
      </c>
      <c r="ES20" s="64">
        <f t="shared" si="87"/>
        <v>0</v>
      </c>
      <c r="ET20" s="64">
        <f t="shared" si="87"/>
        <v>0</v>
      </c>
      <c r="EU20" s="64">
        <f t="shared" si="87"/>
        <v>0</v>
      </c>
      <c r="EV20" s="64">
        <f t="shared" si="87"/>
        <v>0</v>
      </c>
      <c r="EW20" s="64">
        <f t="shared" si="87"/>
        <v>0</v>
      </c>
      <c r="EX20" s="64">
        <f t="shared" si="87"/>
        <v>0</v>
      </c>
      <c r="EY20" s="64">
        <f t="shared" si="87"/>
        <v>0</v>
      </c>
      <c r="EZ20" s="64">
        <f t="shared" si="87"/>
        <v>0</v>
      </c>
      <c r="FA20" s="64">
        <f t="shared" si="87"/>
        <v>0</v>
      </c>
      <c r="FB20" s="64">
        <f t="shared" si="87"/>
        <v>0</v>
      </c>
      <c r="FC20" s="64">
        <f t="shared" si="87"/>
        <v>0</v>
      </c>
      <c r="FD20" s="64">
        <f t="shared" si="87"/>
        <v>0</v>
      </c>
      <c r="FE20" s="64">
        <f t="shared" si="88"/>
        <v>0</v>
      </c>
      <c r="FF20" s="64">
        <f t="shared" si="88"/>
        <v>10865.829098799999</v>
      </c>
      <c r="FG20" s="64">
        <f>IF($CR20=FG$5,$CA20,0)</f>
        <v>0</v>
      </c>
      <c r="FH20" s="64">
        <f t="shared" ref="FH20:FT20" si="99">IF($CR18=FH$5,$CA18,0)</f>
        <v>0</v>
      </c>
      <c r="FI20" s="64">
        <f t="shared" si="99"/>
        <v>0</v>
      </c>
      <c r="FJ20" s="64">
        <f t="shared" si="99"/>
        <v>0</v>
      </c>
      <c r="FK20" s="64">
        <f t="shared" si="99"/>
        <v>0</v>
      </c>
      <c r="FL20" s="64">
        <f t="shared" si="99"/>
        <v>0</v>
      </c>
      <c r="FM20" s="64">
        <f t="shared" si="99"/>
        <v>0</v>
      </c>
      <c r="FN20" s="64">
        <f t="shared" si="99"/>
        <v>0</v>
      </c>
      <c r="FO20" s="64">
        <f t="shared" si="99"/>
        <v>0</v>
      </c>
      <c r="FP20" s="64">
        <f t="shared" si="99"/>
        <v>0</v>
      </c>
      <c r="FQ20" s="64">
        <f t="shared" si="99"/>
        <v>0</v>
      </c>
      <c r="FR20" s="64">
        <f t="shared" si="99"/>
        <v>0</v>
      </c>
      <c r="FS20" s="64">
        <f t="shared" si="99"/>
        <v>0</v>
      </c>
      <c r="FT20" s="64">
        <f t="shared" si="99"/>
        <v>0</v>
      </c>
      <c r="FU20" s="64">
        <f t="shared" si="95"/>
        <v>0</v>
      </c>
      <c r="FV20" s="64">
        <f t="shared" si="95"/>
        <v>0</v>
      </c>
      <c r="FW20" s="64">
        <f t="shared" ref="FW20:GJ20" si="100">IF($CR18=FW$5,$CB18,0)</f>
        <v>9678.8841278799991</v>
      </c>
      <c r="FX20" s="64">
        <f t="shared" si="100"/>
        <v>0</v>
      </c>
      <c r="FY20" s="64">
        <f t="shared" si="100"/>
        <v>0</v>
      </c>
      <c r="FZ20" s="64">
        <f t="shared" si="100"/>
        <v>0</v>
      </c>
      <c r="GA20" s="64">
        <f t="shared" si="100"/>
        <v>0</v>
      </c>
      <c r="GB20" s="64">
        <f t="shared" si="100"/>
        <v>0</v>
      </c>
      <c r="GC20" s="64">
        <f t="shared" si="100"/>
        <v>0</v>
      </c>
      <c r="GD20" s="64">
        <f t="shared" si="100"/>
        <v>0</v>
      </c>
      <c r="GE20" s="64">
        <f t="shared" si="100"/>
        <v>0</v>
      </c>
      <c r="GF20" s="64">
        <f t="shared" si="100"/>
        <v>0</v>
      </c>
      <c r="GG20" s="64">
        <f t="shared" si="100"/>
        <v>0</v>
      </c>
      <c r="GH20" s="64">
        <f t="shared" si="100"/>
        <v>0</v>
      </c>
      <c r="GI20" s="64">
        <f t="shared" si="100"/>
        <v>0</v>
      </c>
      <c r="GJ20" s="64">
        <f t="shared" si="100"/>
        <v>0</v>
      </c>
    </row>
    <row r="21" spans="1:192" ht="13.5">
      <c r="A21" s="40"/>
      <c r="B21" s="82" t="s">
        <v>84</v>
      </c>
      <c r="C21" s="42"/>
      <c r="D21" s="43"/>
      <c r="E21" s="43"/>
      <c r="G21" s="44"/>
      <c r="H21" s="43"/>
      <c r="I21" s="43"/>
      <c r="J21" s="43"/>
      <c r="K21" s="43"/>
      <c r="L21" s="43"/>
      <c r="M21" s="43"/>
      <c r="N21" s="43"/>
      <c r="O21" s="43"/>
      <c r="P21" s="43"/>
      <c r="Q21" s="43" t="s">
        <v>152</v>
      </c>
      <c r="R21" s="44"/>
      <c r="S21" s="86">
        <v>9100</v>
      </c>
      <c r="T21" s="86">
        <v>1</v>
      </c>
      <c r="U21" s="86">
        <v>420</v>
      </c>
      <c r="V21" s="86" t="s">
        <v>77</v>
      </c>
      <c r="W21" s="86" t="s">
        <v>146</v>
      </c>
      <c r="X21" s="86" t="s">
        <v>147</v>
      </c>
      <c r="Y21" s="60">
        <v>1</v>
      </c>
      <c r="Z21" s="149">
        <v>37627</v>
      </c>
      <c r="AA21" s="66">
        <f t="shared" si="44"/>
        <v>12.7</v>
      </c>
      <c r="AB21" s="66"/>
      <c r="AC21" s="86">
        <v>15</v>
      </c>
      <c r="AD21" s="86">
        <v>16</v>
      </c>
      <c r="AE21" s="86">
        <v>17</v>
      </c>
      <c r="AF21" s="164">
        <f>4.5*5</f>
        <v>22.5</v>
      </c>
      <c r="AG21" s="86">
        <v>36</v>
      </c>
      <c r="AH21" s="70">
        <v>3</v>
      </c>
      <c r="AI21" s="61">
        <f t="shared" si="45"/>
        <v>39</v>
      </c>
      <c r="AJ21" s="41">
        <v>1</v>
      </c>
      <c r="AK21" s="41">
        <v>1</v>
      </c>
      <c r="AL21" s="41">
        <v>0</v>
      </c>
      <c r="AM21" s="41">
        <v>1</v>
      </c>
      <c r="AN21" s="41">
        <v>1</v>
      </c>
      <c r="AO21" s="41">
        <v>1</v>
      </c>
      <c r="AP21" s="44"/>
      <c r="AQ21" s="3"/>
      <c r="AR21" s="49" t="s">
        <v>75</v>
      </c>
      <c r="AS21" s="44"/>
      <c r="AT21" s="3"/>
      <c r="AU21" s="67">
        <f t="shared" si="46"/>
        <v>13.72</v>
      </c>
      <c r="AV21" s="68">
        <f t="shared" si="47"/>
        <v>414.24581250000119</v>
      </c>
      <c r="AW21" s="68">
        <f t="shared" si="48"/>
        <v>280.2047807812487</v>
      </c>
      <c r="AX21" s="68">
        <f t="shared" si="49"/>
        <v>694.45059328124989</v>
      </c>
      <c r="AY21" s="67">
        <f t="shared" si="50"/>
        <v>14.192074999999999</v>
      </c>
      <c r="AZ21" s="67">
        <f t="shared" si="93"/>
        <v>14.511396687499998</v>
      </c>
      <c r="BA21" s="72">
        <f t="shared" si="51"/>
        <v>12039.3</v>
      </c>
      <c r="BB21" s="72">
        <f t="shared" si="52"/>
        <v>12453.5458125</v>
      </c>
      <c r="BC21" s="72">
        <f t="shared" si="53"/>
        <v>12733.750593281249</v>
      </c>
      <c r="BD21" s="73">
        <f t="shared" si="54"/>
        <v>6713.6256000000003</v>
      </c>
      <c r="BE21" s="73">
        <f t="shared" si="55"/>
        <v>7085.9266559999996</v>
      </c>
      <c r="BF21" s="73">
        <f t="shared" si="56"/>
        <v>7652.800788479999</v>
      </c>
      <c r="BG21" s="57">
        <f t="shared" si="57"/>
        <v>250</v>
      </c>
      <c r="BH21" s="57">
        <f t="shared" si="58"/>
        <v>250</v>
      </c>
      <c r="BI21" s="57">
        <f t="shared" si="59"/>
        <v>250</v>
      </c>
      <c r="BJ21" s="57">
        <f t="shared" si="60"/>
        <v>54.6</v>
      </c>
      <c r="BK21" s="57">
        <f t="shared" si="61"/>
        <v>54.6</v>
      </c>
      <c r="BL21" s="57">
        <f t="shared" si="62"/>
        <v>54.6</v>
      </c>
      <c r="BM21" s="57">
        <f t="shared" si="63"/>
        <v>746.4366</v>
      </c>
      <c r="BN21" s="57">
        <f t="shared" si="64"/>
        <v>772.11984037499997</v>
      </c>
      <c r="BO21" s="57">
        <f t="shared" si="65"/>
        <v>789.49253678343746</v>
      </c>
      <c r="BP21" s="57">
        <f t="shared" si="66"/>
        <v>577.88639999999998</v>
      </c>
      <c r="BQ21" s="57">
        <f t="shared" si="67"/>
        <v>569.12704363124999</v>
      </c>
      <c r="BR21" s="57">
        <f t="shared" si="68"/>
        <v>581.93240211295301</v>
      </c>
      <c r="BS21" s="57">
        <f t="shared" si="69"/>
        <v>174.56985</v>
      </c>
      <c r="BT21" s="57">
        <f t="shared" si="70"/>
        <v>180.57641428125001</v>
      </c>
      <c r="BU21" s="57">
        <f t="shared" si="71"/>
        <v>184.63938360257814</v>
      </c>
      <c r="BY21" s="57">
        <f t="shared" si="24"/>
        <v>72</v>
      </c>
      <c r="BZ21" s="57">
        <f t="shared" si="72"/>
        <v>8589.1184499999999</v>
      </c>
      <c r="CA21" s="57">
        <f t="shared" si="73"/>
        <v>8984.3499542874997</v>
      </c>
      <c r="CB21" s="57">
        <f t="shared" si="74"/>
        <v>9585.4651109789665</v>
      </c>
      <c r="CC21" s="57">
        <f t="shared" si="28"/>
        <v>0</v>
      </c>
      <c r="CD21" s="57">
        <f t="shared" si="28"/>
        <v>0</v>
      </c>
      <c r="CE21" s="57">
        <f t="shared" si="28"/>
        <v>0</v>
      </c>
      <c r="CF21" s="57">
        <f t="shared" si="29"/>
        <v>8589.1184499999999</v>
      </c>
      <c r="CG21" s="57">
        <f t="shared" si="29"/>
        <v>8984.3499542874997</v>
      </c>
      <c r="CH21" s="57">
        <f t="shared" si="29"/>
        <v>9585.4651109789665</v>
      </c>
      <c r="CI21" s="53">
        <f t="shared" si="77"/>
        <v>20628.418449999997</v>
      </c>
      <c r="CJ21" s="57">
        <f t="shared" si="78"/>
        <v>21437.8957667875</v>
      </c>
      <c r="CK21" s="52">
        <f t="shared" si="79"/>
        <v>22319.215704260216</v>
      </c>
      <c r="CL21" s="178">
        <f t="shared" si="80"/>
        <v>23.50816917378917</v>
      </c>
      <c r="CM21" s="15"/>
      <c r="CN21" s="258">
        <f t="shared" si="34"/>
        <v>21437.8957667875</v>
      </c>
      <c r="CO21" s="180"/>
      <c r="CQ21" s="55">
        <f t="shared" si="81"/>
        <v>91001420</v>
      </c>
      <c r="CR21" s="55">
        <f t="shared" si="82"/>
        <v>91001440</v>
      </c>
      <c r="CS21" s="64">
        <f t="shared" si="83"/>
        <v>0</v>
      </c>
      <c r="CT21" s="64">
        <f t="shared" si="83"/>
        <v>12039.3</v>
      </c>
      <c r="CU21" s="64">
        <f t="shared" si="83"/>
        <v>0</v>
      </c>
      <c r="CV21" s="64">
        <f t="shared" si="83"/>
        <v>0</v>
      </c>
      <c r="CW21" s="64">
        <f t="shared" si="83"/>
        <v>0</v>
      </c>
      <c r="CX21" s="64">
        <f t="shared" si="83"/>
        <v>0</v>
      </c>
      <c r="CY21" s="64">
        <f t="shared" si="83"/>
        <v>0</v>
      </c>
      <c r="CZ21" s="64">
        <f t="shared" si="83"/>
        <v>0</v>
      </c>
      <c r="DA21" s="64">
        <f t="shared" si="83"/>
        <v>0</v>
      </c>
      <c r="DB21" s="64">
        <f t="shared" si="83"/>
        <v>0</v>
      </c>
      <c r="DC21" s="64">
        <f t="shared" si="83"/>
        <v>0</v>
      </c>
      <c r="DD21" s="64">
        <f t="shared" si="83"/>
        <v>0</v>
      </c>
      <c r="DE21" s="64">
        <f t="shared" si="83"/>
        <v>0</v>
      </c>
      <c r="DF21" s="64">
        <f t="shared" si="83"/>
        <v>0</v>
      </c>
      <c r="DG21" s="64">
        <f t="shared" si="83"/>
        <v>0</v>
      </c>
      <c r="DH21" s="64">
        <f t="shared" si="83"/>
        <v>0</v>
      </c>
      <c r="DI21" s="64">
        <f t="shared" si="84"/>
        <v>0</v>
      </c>
      <c r="DJ21" s="64">
        <f t="shared" si="84"/>
        <v>12453.5458125</v>
      </c>
      <c r="DK21" s="64">
        <f t="shared" si="84"/>
        <v>0</v>
      </c>
      <c r="DL21" s="64">
        <f t="shared" si="84"/>
        <v>0</v>
      </c>
      <c r="DM21" s="64">
        <f t="shared" si="84"/>
        <v>0</v>
      </c>
      <c r="DN21" s="64">
        <f t="shared" si="84"/>
        <v>0</v>
      </c>
      <c r="DO21" s="64">
        <f t="shared" si="84"/>
        <v>0</v>
      </c>
      <c r="DP21" s="64">
        <f t="shared" si="84"/>
        <v>0</v>
      </c>
      <c r="DQ21" s="64">
        <f t="shared" si="84"/>
        <v>0</v>
      </c>
      <c r="DR21" s="64">
        <f t="shared" si="84"/>
        <v>0</v>
      </c>
      <c r="DS21" s="64">
        <f t="shared" si="84"/>
        <v>0</v>
      </c>
      <c r="DT21" s="64">
        <f t="shared" si="84"/>
        <v>0</v>
      </c>
      <c r="DU21" s="64">
        <f t="shared" si="84"/>
        <v>0</v>
      </c>
      <c r="DV21" s="64">
        <f t="shared" si="84"/>
        <v>0</v>
      </c>
      <c r="DW21" s="64">
        <f t="shared" si="84"/>
        <v>0</v>
      </c>
      <c r="DX21" s="64">
        <f t="shared" si="84"/>
        <v>0</v>
      </c>
      <c r="DY21" s="64">
        <f t="shared" si="85"/>
        <v>0</v>
      </c>
      <c r="DZ21" s="64">
        <f t="shared" si="85"/>
        <v>12733.750593281249</v>
      </c>
      <c r="EA21" s="64">
        <f t="shared" si="85"/>
        <v>0</v>
      </c>
      <c r="EB21" s="64">
        <f t="shared" si="85"/>
        <v>0</v>
      </c>
      <c r="EC21" s="64">
        <f t="shared" si="85"/>
        <v>0</v>
      </c>
      <c r="ED21" s="64">
        <f t="shared" si="85"/>
        <v>0</v>
      </c>
      <c r="EE21" s="64">
        <f t="shared" si="85"/>
        <v>0</v>
      </c>
      <c r="EF21" s="64">
        <f t="shared" si="85"/>
        <v>0</v>
      </c>
      <c r="EG21" s="64">
        <f t="shared" si="85"/>
        <v>0</v>
      </c>
      <c r="EH21" s="64">
        <f t="shared" si="85"/>
        <v>0</v>
      </c>
      <c r="EI21" s="64">
        <f t="shared" si="85"/>
        <v>0</v>
      </c>
      <c r="EJ21" s="64">
        <f t="shared" si="85"/>
        <v>0</v>
      </c>
      <c r="EK21" s="64">
        <f t="shared" si="85"/>
        <v>0</v>
      </c>
      <c r="EL21" s="64">
        <f t="shared" si="85"/>
        <v>0</v>
      </c>
      <c r="EM21" s="64">
        <f t="shared" si="85"/>
        <v>0</v>
      </c>
      <c r="EN21" s="64">
        <f t="shared" si="85"/>
        <v>0</v>
      </c>
      <c r="EO21" s="64">
        <f t="shared" si="86"/>
        <v>0</v>
      </c>
      <c r="EP21" s="64">
        <f t="shared" si="86"/>
        <v>8589.1184499999999</v>
      </c>
      <c r="EQ21" s="64">
        <f t="shared" si="86"/>
        <v>0</v>
      </c>
      <c r="ER21" s="64">
        <f t="shared" si="87"/>
        <v>0</v>
      </c>
      <c r="ES21" s="64">
        <f t="shared" si="87"/>
        <v>0</v>
      </c>
      <c r="ET21" s="64">
        <f t="shared" si="87"/>
        <v>0</v>
      </c>
      <c r="EU21" s="64">
        <f t="shared" si="87"/>
        <v>0</v>
      </c>
      <c r="EV21" s="64">
        <f t="shared" si="87"/>
        <v>0</v>
      </c>
      <c r="EW21" s="64">
        <f t="shared" si="87"/>
        <v>0</v>
      </c>
      <c r="EX21" s="64">
        <f t="shared" si="87"/>
        <v>0</v>
      </c>
      <c r="EY21" s="64">
        <f t="shared" si="87"/>
        <v>0</v>
      </c>
      <c r="EZ21" s="64">
        <f t="shared" si="87"/>
        <v>0</v>
      </c>
      <c r="FA21" s="64">
        <f t="shared" si="87"/>
        <v>0</v>
      </c>
      <c r="FB21" s="64">
        <f t="shared" si="87"/>
        <v>0</v>
      </c>
      <c r="FC21" s="64">
        <f t="shared" si="87"/>
        <v>0</v>
      </c>
      <c r="FD21" s="64">
        <f t="shared" si="87"/>
        <v>0</v>
      </c>
      <c r="FE21" s="64">
        <f t="shared" si="88"/>
        <v>0</v>
      </c>
      <c r="FF21" s="64">
        <f t="shared" si="88"/>
        <v>8984.3499542874997</v>
      </c>
      <c r="FG21" s="64">
        <f>IF($CR21=FG$5,$CA21,0)</f>
        <v>0</v>
      </c>
      <c r="FH21" s="64">
        <f t="shared" ref="FH21:FT21" si="101">IF($CR19=FH$5,$CA19,0)</f>
        <v>0</v>
      </c>
      <c r="FI21" s="64">
        <f t="shared" si="101"/>
        <v>0</v>
      </c>
      <c r="FJ21" s="64">
        <f t="shared" si="101"/>
        <v>0</v>
      </c>
      <c r="FK21" s="64">
        <f t="shared" si="101"/>
        <v>0</v>
      </c>
      <c r="FL21" s="64">
        <f t="shared" si="101"/>
        <v>0</v>
      </c>
      <c r="FM21" s="64">
        <f t="shared" si="101"/>
        <v>0</v>
      </c>
      <c r="FN21" s="64">
        <f t="shared" si="101"/>
        <v>0</v>
      </c>
      <c r="FO21" s="64">
        <f t="shared" si="101"/>
        <v>0</v>
      </c>
      <c r="FP21" s="64">
        <f t="shared" si="101"/>
        <v>0</v>
      </c>
      <c r="FQ21" s="64">
        <f t="shared" si="101"/>
        <v>0</v>
      </c>
      <c r="FR21" s="64">
        <f t="shared" si="101"/>
        <v>0</v>
      </c>
      <c r="FS21" s="64">
        <f t="shared" si="101"/>
        <v>0</v>
      </c>
      <c r="FT21" s="64">
        <f t="shared" si="101"/>
        <v>0</v>
      </c>
      <c r="FU21" s="64">
        <f t="shared" si="95"/>
        <v>0</v>
      </c>
      <c r="FV21" s="64">
        <f t="shared" si="95"/>
        <v>0</v>
      </c>
      <c r="FW21" s="64">
        <f t="shared" ref="FW21:GJ21" si="102">IF($CR19=FW$5,$CB19,0)</f>
        <v>8832.0993338591252</v>
      </c>
      <c r="FX21" s="64">
        <f t="shared" si="102"/>
        <v>0</v>
      </c>
      <c r="FY21" s="64">
        <f t="shared" si="102"/>
        <v>0</v>
      </c>
      <c r="FZ21" s="64">
        <f t="shared" si="102"/>
        <v>0</v>
      </c>
      <c r="GA21" s="64">
        <f t="shared" si="102"/>
        <v>0</v>
      </c>
      <c r="GB21" s="64">
        <f t="shared" si="102"/>
        <v>0</v>
      </c>
      <c r="GC21" s="64">
        <f t="shared" si="102"/>
        <v>0</v>
      </c>
      <c r="GD21" s="64">
        <f t="shared" si="102"/>
        <v>0</v>
      </c>
      <c r="GE21" s="64">
        <f t="shared" si="102"/>
        <v>0</v>
      </c>
      <c r="GF21" s="64">
        <f t="shared" si="102"/>
        <v>0</v>
      </c>
      <c r="GG21" s="64">
        <f t="shared" si="102"/>
        <v>0</v>
      </c>
      <c r="GH21" s="64">
        <f t="shared" si="102"/>
        <v>0</v>
      </c>
      <c r="GI21" s="64">
        <f t="shared" si="102"/>
        <v>0</v>
      </c>
      <c r="GJ21" s="64">
        <f t="shared" si="102"/>
        <v>0</v>
      </c>
    </row>
    <row r="22" spans="1:192" ht="14.25" thickBot="1">
      <c r="A22" s="40"/>
      <c r="B22" s="82"/>
      <c r="C22" s="42"/>
      <c r="D22" s="43"/>
      <c r="E22" s="43"/>
      <c r="G22" s="44"/>
      <c r="H22" s="43"/>
      <c r="I22" s="43"/>
      <c r="J22" s="43"/>
      <c r="K22" s="43"/>
      <c r="L22" s="43"/>
      <c r="M22" s="43"/>
      <c r="N22" s="43"/>
      <c r="O22" s="43"/>
      <c r="P22" s="43"/>
      <c r="Q22" s="43" t="s">
        <v>152</v>
      </c>
      <c r="R22" s="44"/>
      <c r="S22" s="86">
        <v>9100</v>
      </c>
      <c r="T22" s="86">
        <v>1</v>
      </c>
      <c r="U22" s="86">
        <v>430</v>
      </c>
      <c r="V22" s="86" t="s">
        <v>77</v>
      </c>
      <c r="W22" s="86" t="s">
        <v>176</v>
      </c>
      <c r="X22" s="86" t="s">
        <v>175</v>
      </c>
      <c r="Y22" s="60">
        <v>1</v>
      </c>
      <c r="Z22" s="149">
        <v>40785</v>
      </c>
      <c r="AA22" s="66">
        <f t="shared" si="44"/>
        <v>4</v>
      </c>
      <c r="AB22" s="66"/>
      <c r="AC22" s="86">
        <v>6</v>
      </c>
      <c r="AD22" s="86">
        <v>7</v>
      </c>
      <c r="AE22" s="86">
        <v>8</v>
      </c>
      <c r="AF22" s="164">
        <f>6.5*5</f>
        <v>32.5</v>
      </c>
      <c r="AG22" s="86">
        <v>36</v>
      </c>
      <c r="AH22" s="70">
        <v>1</v>
      </c>
      <c r="AI22" s="61">
        <f t="shared" si="45"/>
        <v>37</v>
      </c>
      <c r="AJ22" s="41">
        <v>1</v>
      </c>
      <c r="AK22" s="41">
        <v>1</v>
      </c>
      <c r="AL22" s="41">
        <v>0</v>
      </c>
      <c r="AM22" s="41">
        <v>1</v>
      </c>
      <c r="AN22" s="41">
        <v>1</v>
      </c>
      <c r="AO22" s="41">
        <v>1</v>
      </c>
      <c r="AP22" s="44"/>
      <c r="AQ22" s="3"/>
      <c r="AR22" s="49" t="s">
        <v>87</v>
      </c>
      <c r="AS22" s="44"/>
      <c r="AT22" s="3"/>
      <c r="AU22" s="67">
        <f t="shared" si="46"/>
        <v>13.19</v>
      </c>
      <c r="AV22" s="68">
        <f t="shared" si="47"/>
        <v>356.87193749999824</v>
      </c>
      <c r="AW22" s="68">
        <f t="shared" si="48"/>
        <v>553.48474593750143</v>
      </c>
      <c r="AX22" s="68">
        <f t="shared" si="49"/>
        <v>910.35668343749967</v>
      </c>
      <c r="AY22" s="67">
        <f t="shared" si="50"/>
        <v>13.486775</v>
      </c>
      <c r="AZ22" s="67">
        <f t="shared" si="93"/>
        <v>13.947053374999999</v>
      </c>
      <c r="BA22" s="72">
        <f t="shared" si="51"/>
        <v>15860.975</v>
      </c>
      <c r="BB22" s="72">
        <f t="shared" si="52"/>
        <v>16217.846937499999</v>
      </c>
      <c r="BC22" s="72">
        <f t="shared" si="53"/>
        <v>16771.3316834375</v>
      </c>
      <c r="BD22" s="73">
        <f t="shared" si="54"/>
        <v>6713.6256000000003</v>
      </c>
      <c r="BE22" s="73">
        <f t="shared" si="55"/>
        <v>7085.9266559999996</v>
      </c>
      <c r="BF22" s="73">
        <f t="shared" si="56"/>
        <v>7652.800788479999</v>
      </c>
      <c r="BG22" s="57">
        <f t="shared" si="57"/>
        <v>250</v>
      </c>
      <c r="BH22" s="57">
        <f t="shared" si="58"/>
        <v>250</v>
      </c>
      <c r="BI22" s="57">
        <f t="shared" si="59"/>
        <v>250</v>
      </c>
      <c r="BJ22" s="57">
        <f t="shared" si="60"/>
        <v>54.6</v>
      </c>
      <c r="BK22" s="57">
        <f t="shared" si="61"/>
        <v>54.6</v>
      </c>
      <c r="BL22" s="57">
        <f t="shared" si="62"/>
        <v>54.6</v>
      </c>
      <c r="BM22" s="57">
        <f t="shared" si="63"/>
        <v>983.38045</v>
      </c>
      <c r="BN22" s="57">
        <f t="shared" si="64"/>
        <v>1005.5065101249999</v>
      </c>
      <c r="BO22" s="57">
        <f t="shared" si="65"/>
        <v>1039.822564373125</v>
      </c>
      <c r="BP22" s="57">
        <f t="shared" si="66"/>
        <v>761.32680000000005</v>
      </c>
      <c r="BQ22" s="57">
        <f t="shared" si="67"/>
        <v>741.15560504374992</v>
      </c>
      <c r="BR22" s="57">
        <f t="shared" si="68"/>
        <v>766.44985793309377</v>
      </c>
      <c r="BS22" s="57">
        <f t="shared" si="69"/>
        <v>229.9841375</v>
      </c>
      <c r="BT22" s="57">
        <f t="shared" si="70"/>
        <v>235.15878059374998</v>
      </c>
      <c r="BU22" s="57">
        <f t="shared" si="71"/>
        <v>243.18430940984376</v>
      </c>
      <c r="BY22" s="57">
        <f t="shared" si="24"/>
        <v>72</v>
      </c>
      <c r="BZ22" s="57">
        <f t="shared" si="72"/>
        <v>9064.9169875000007</v>
      </c>
      <c r="CA22" s="57">
        <f t="shared" si="73"/>
        <v>9444.3475517625011</v>
      </c>
      <c r="CB22" s="57">
        <f t="shared" si="74"/>
        <v>10078.857520196063</v>
      </c>
      <c r="CC22" s="57">
        <f t="shared" si="28"/>
        <v>0</v>
      </c>
      <c r="CD22" s="57">
        <f t="shared" si="28"/>
        <v>0</v>
      </c>
      <c r="CE22" s="57">
        <f t="shared" si="28"/>
        <v>0</v>
      </c>
      <c r="CF22" s="57">
        <f t="shared" si="29"/>
        <v>9064.9169875000007</v>
      </c>
      <c r="CG22" s="57">
        <f t="shared" si="29"/>
        <v>9444.3475517625011</v>
      </c>
      <c r="CH22" s="57">
        <f t="shared" si="29"/>
        <v>10078.857520196063</v>
      </c>
      <c r="CI22" s="53">
        <f t="shared" si="77"/>
        <v>24925.891987499999</v>
      </c>
      <c r="CJ22" s="57">
        <f t="shared" si="78"/>
        <v>25662.1944892625</v>
      </c>
      <c r="CK22" s="52">
        <f t="shared" si="79"/>
        <v>26850.189203633563</v>
      </c>
      <c r="CL22" s="178">
        <f t="shared" si="80"/>
        <v>20.728392505197505</v>
      </c>
      <c r="CM22" s="15"/>
      <c r="CN22" s="258">
        <f t="shared" si="34"/>
        <v>25662.1944892625</v>
      </c>
      <c r="CO22" s="180"/>
      <c r="CQ22" s="55">
        <f t="shared" si="81"/>
        <v>91001430</v>
      </c>
      <c r="CR22" s="55">
        <f t="shared" si="82"/>
        <v>91001441</v>
      </c>
      <c r="CS22" s="64">
        <f t="shared" si="83"/>
        <v>0</v>
      </c>
      <c r="CT22" s="64">
        <f t="shared" si="83"/>
        <v>0</v>
      </c>
      <c r="CU22" s="64">
        <f t="shared" si="83"/>
        <v>15860.975</v>
      </c>
      <c r="CV22" s="64">
        <f t="shared" si="83"/>
        <v>0</v>
      </c>
      <c r="CW22" s="64">
        <f t="shared" si="83"/>
        <v>0</v>
      </c>
      <c r="CX22" s="64">
        <f t="shared" si="83"/>
        <v>0</v>
      </c>
      <c r="CY22" s="64">
        <f t="shared" si="83"/>
        <v>0</v>
      </c>
      <c r="CZ22" s="64">
        <f t="shared" si="83"/>
        <v>0</v>
      </c>
      <c r="DA22" s="64">
        <f t="shared" si="83"/>
        <v>0</v>
      </c>
      <c r="DB22" s="64">
        <f t="shared" si="83"/>
        <v>0</v>
      </c>
      <c r="DC22" s="64">
        <f t="shared" si="83"/>
        <v>0</v>
      </c>
      <c r="DD22" s="64">
        <f t="shared" si="83"/>
        <v>0</v>
      </c>
      <c r="DE22" s="64">
        <f t="shared" si="83"/>
        <v>0</v>
      </c>
      <c r="DF22" s="64">
        <f t="shared" si="83"/>
        <v>0</v>
      </c>
      <c r="DG22" s="64">
        <f t="shared" si="83"/>
        <v>0</v>
      </c>
      <c r="DH22" s="64">
        <f t="shared" si="83"/>
        <v>0</v>
      </c>
      <c r="DI22" s="64">
        <f t="shared" si="84"/>
        <v>0</v>
      </c>
      <c r="DJ22" s="64">
        <f t="shared" si="84"/>
        <v>0</v>
      </c>
      <c r="DK22" s="64">
        <f t="shared" si="84"/>
        <v>16217.846937499999</v>
      </c>
      <c r="DL22" s="64">
        <f t="shared" si="84"/>
        <v>0</v>
      </c>
      <c r="DM22" s="64">
        <f t="shared" si="84"/>
        <v>0</v>
      </c>
      <c r="DN22" s="64">
        <f t="shared" si="84"/>
        <v>0</v>
      </c>
      <c r="DO22" s="64">
        <f t="shared" si="84"/>
        <v>0</v>
      </c>
      <c r="DP22" s="64">
        <f t="shared" si="84"/>
        <v>0</v>
      </c>
      <c r="DQ22" s="64">
        <f t="shared" si="84"/>
        <v>0</v>
      </c>
      <c r="DR22" s="64">
        <f t="shared" si="84"/>
        <v>0</v>
      </c>
      <c r="DS22" s="64">
        <f t="shared" si="84"/>
        <v>0</v>
      </c>
      <c r="DT22" s="64">
        <f t="shared" si="84"/>
        <v>0</v>
      </c>
      <c r="DU22" s="64">
        <f t="shared" si="84"/>
        <v>0</v>
      </c>
      <c r="DV22" s="64">
        <f t="shared" si="84"/>
        <v>0</v>
      </c>
      <c r="DW22" s="64">
        <f t="shared" si="84"/>
        <v>0</v>
      </c>
      <c r="DX22" s="64">
        <f t="shared" si="84"/>
        <v>0</v>
      </c>
      <c r="DY22" s="64">
        <f t="shared" si="85"/>
        <v>0</v>
      </c>
      <c r="DZ22" s="64">
        <f t="shared" si="85"/>
        <v>0</v>
      </c>
      <c r="EA22" s="64">
        <f t="shared" si="85"/>
        <v>16771.3316834375</v>
      </c>
      <c r="EB22" s="64">
        <f t="shared" si="85"/>
        <v>0</v>
      </c>
      <c r="EC22" s="64">
        <f t="shared" si="85"/>
        <v>0</v>
      </c>
      <c r="ED22" s="64">
        <f t="shared" si="85"/>
        <v>0</v>
      </c>
      <c r="EE22" s="64">
        <f t="shared" si="85"/>
        <v>0</v>
      </c>
      <c r="EF22" s="64">
        <f t="shared" si="85"/>
        <v>0</v>
      </c>
      <c r="EG22" s="64">
        <f t="shared" si="85"/>
        <v>0</v>
      </c>
      <c r="EH22" s="64">
        <f t="shared" si="85"/>
        <v>0</v>
      </c>
      <c r="EI22" s="64">
        <f t="shared" si="85"/>
        <v>0</v>
      </c>
      <c r="EJ22" s="64">
        <f t="shared" si="85"/>
        <v>0</v>
      </c>
      <c r="EK22" s="64">
        <f t="shared" si="85"/>
        <v>0</v>
      </c>
      <c r="EL22" s="64">
        <f t="shared" si="85"/>
        <v>0</v>
      </c>
      <c r="EM22" s="64">
        <f t="shared" si="85"/>
        <v>0</v>
      </c>
      <c r="EN22" s="64">
        <f t="shared" si="85"/>
        <v>0</v>
      </c>
      <c r="EO22" s="64">
        <f t="shared" si="86"/>
        <v>0</v>
      </c>
      <c r="EP22" s="64">
        <f t="shared" si="86"/>
        <v>0</v>
      </c>
      <c r="EQ22" s="64">
        <f t="shared" si="86"/>
        <v>9064.9169875000007</v>
      </c>
      <c r="ER22" s="64">
        <f t="shared" si="87"/>
        <v>0</v>
      </c>
      <c r="ES22" s="64">
        <f t="shared" si="87"/>
        <v>0</v>
      </c>
      <c r="ET22" s="64">
        <f t="shared" si="87"/>
        <v>0</v>
      </c>
      <c r="EU22" s="64">
        <f t="shared" si="87"/>
        <v>0</v>
      </c>
      <c r="EV22" s="64">
        <f t="shared" si="87"/>
        <v>0</v>
      </c>
      <c r="EW22" s="64">
        <f t="shared" si="87"/>
        <v>0</v>
      </c>
      <c r="EX22" s="64">
        <f t="shared" si="87"/>
        <v>0</v>
      </c>
      <c r="EY22" s="64">
        <f t="shared" si="87"/>
        <v>0</v>
      </c>
      <c r="EZ22" s="64">
        <f t="shared" si="87"/>
        <v>0</v>
      </c>
      <c r="FA22" s="64">
        <f t="shared" si="87"/>
        <v>0</v>
      </c>
      <c r="FB22" s="64">
        <f t="shared" si="87"/>
        <v>0</v>
      </c>
      <c r="FC22" s="64">
        <f t="shared" si="87"/>
        <v>0</v>
      </c>
      <c r="FD22" s="64">
        <f t="shared" si="87"/>
        <v>0</v>
      </c>
      <c r="FE22" s="64">
        <f t="shared" si="88"/>
        <v>0</v>
      </c>
      <c r="FF22" s="64">
        <f t="shared" si="88"/>
        <v>0</v>
      </c>
      <c r="FG22" s="64">
        <f>IF($CR22=FG$5,$CA22,0)</f>
        <v>9444.3475517625011</v>
      </c>
      <c r="FH22" s="64">
        <f t="shared" ref="FH22:FT22" si="103">IF($CR20=FH$5,$CA20,0)</f>
        <v>0</v>
      </c>
      <c r="FI22" s="64">
        <f t="shared" si="103"/>
        <v>0</v>
      </c>
      <c r="FJ22" s="64">
        <f t="shared" si="103"/>
        <v>0</v>
      </c>
      <c r="FK22" s="64">
        <f t="shared" si="103"/>
        <v>0</v>
      </c>
      <c r="FL22" s="64">
        <f t="shared" si="103"/>
        <v>0</v>
      </c>
      <c r="FM22" s="64">
        <f t="shared" si="103"/>
        <v>0</v>
      </c>
      <c r="FN22" s="64">
        <f t="shared" si="103"/>
        <v>0</v>
      </c>
      <c r="FO22" s="64">
        <f t="shared" si="103"/>
        <v>0</v>
      </c>
      <c r="FP22" s="64">
        <f t="shared" si="103"/>
        <v>0</v>
      </c>
      <c r="FQ22" s="64">
        <f t="shared" si="103"/>
        <v>0</v>
      </c>
      <c r="FR22" s="64">
        <f t="shared" si="103"/>
        <v>0</v>
      </c>
      <c r="FS22" s="64">
        <f t="shared" si="103"/>
        <v>0</v>
      </c>
      <c r="FT22" s="64">
        <f t="shared" si="103"/>
        <v>0</v>
      </c>
      <c r="FU22" s="64">
        <f t="shared" si="95"/>
        <v>0</v>
      </c>
      <c r="FV22" s="64">
        <f t="shared" si="95"/>
        <v>11510.506036242998</v>
      </c>
      <c r="FW22" s="64">
        <f t="shared" ref="FW22:GJ22" si="104">IF($CR20=FW$5,$CB20,0)</f>
        <v>0</v>
      </c>
      <c r="FX22" s="64">
        <f t="shared" si="104"/>
        <v>0</v>
      </c>
      <c r="FY22" s="64">
        <f t="shared" si="104"/>
        <v>0</v>
      </c>
      <c r="FZ22" s="64">
        <f t="shared" si="104"/>
        <v>0</v>
      </c>
      <c r="GA22" s="64">
        <f t="shared" si="104"/>
        <v>0</v>
      </c>
      <c r="GB22" s="64">
        <f t="shared" si="104"/>
        <v>0</v>
      </c>
      <c r="GC22" s="64">
        <f t="shared" si="104"/>
        <v>0</v>
      </c>
      <c r="GD22" s="64">
        <f t="shared" si="104"/>
        <v>0</v>
      </c>
      <c r="GE22" s="64">
        <f t="shared" si="104"/>
        <v>0</v>
      </c>
      <c r="GF22" s="64">
        <f t="shared" si="104"/>
        <v>0</v>
      </c>
      <c r="GG22" s="64">
        <f t="shared" si="104"/>
        <v>0</v>
      </c>
      <c r="GH22" s="64">
        <f t="shared" si="104"/>
        <v>0</v>
      </c>
      <c r="GI22" s="64">
        <f t="shared" si="104"/>
        <v>0</v>
      </c>
      <c r="GJ22" s="64">
        <f t="shared" si="104"/>
        <v>0</v>
      </c>
    </row>
    <row r="23" spans="1:192" ht="15" thickTop="1" thickBot="1">
      <c r="A23" s="40"/>
      <c r="B23" s="83" t="s">
        <v>85</v>
      </c>
      <c r="C23" s="83" t="s">
        <v>86</v>
      </c>
      <c r="D23" s="43"/>
      <c r="E23" s="84">
        <v>2.2499999999999999E-2</v>
      </c>
      <c r="F23" s="84">
        <v>2.2499999999999999E-2</v>
      </c>
      <c r="G23" s="40"/>
      <c r="H23" s="42"/>
      <c r="I23" s="42"/>
      <c r="J23" s="42"/>
      <c r="K23" s="42"/>
      <c r="L23" s="42"/>
      <c r="M23" s="42"/>
      <c r="N23" s="42"/>
      <c r="O23" s="42"/>
      <c r="P23" s="42"/>
      <c r="Q23" s="43" t="s">
        <v>152</v>
      </c>
      <c r="R23" s="44"/>
      <c r="S23" s="86">
        <v>9100</v>
      </c>
      <c r="T23" s="86">
        <v>1</v>
      </c>
      <c r="U23" s="86">
        <v>420</v>
      </c>
      <c r="V23" s="86" t="s">
        <v>77</v>
      </c>
      <c r="W23" s="86" t="s">
        <v>188</v>
      </c>
      <c r="X23" s="86" t="s">
        <v>189</v>
      </c>
      <c r="Y23" s="60">
        <v>1</v>
      </c>
      <c r="Z23" s="149">
        <v>41515</v>
      </c>
      <c r="AA23" s="66">
        <f t="shared" si="44"/>
        <v>2</v>
      </c>
      <c r="AB23" s="66" t="s">
        <v>167</v>
      </c>
      <c r="AC23" s="86">
        <v>6</v>
      </c>
      <c r="AD23" s="86">
        <v>7</v>
      </c>
      <c r="AE23" s="86">
        <v>8</v>
      </c>
      <c r="AF23" s="164">
        <f>7*5</f>
        <v>35</v>
      </c>
      <c r="AG23" s="86">
        <v>36</v>
      </c>
      <c r="AH23" s="70">
        <v>1</v>
      </c>
      <c r="AI23" s="61">
        <f t="shared" si="45"/>
        <v>37</v>
      </c>
      <c r="AJ23" s="41">
        <v>1</v>
      </c>
      <c r="AK23" s="41">
        <v>1</v>
      </c>
      <c r="AL23" s="41">
        <v>2</v>
      </c>
      <c r="AM23" s="41">
        <v>1</v>
      </c>
      <c r="AN23" s="41">
        <v>1</v>
      </c>
      <c r="AO23" s="41">
        <v>0</v>
      </c>
      <c r="AP23" s="44"/>
      <c r="AQ23" s="3"/>
      <c r="AR23" s="49" t="s">
        <v>69</v>
      </c>
      <c r="AS23" s="44"/>
      <c r="AT23" s="3"/>
      <c r="AU23" s="67">
        <f t="shared" si="46"/>
        <v>13.19</v>
      </c>
      <c r="AV23" s="67">
        <f>VLOOKUP(Z23,$C$163:$G$220,3)</f>
        <v>41.789574999999999</v>
      </c>
      <c r="AW23" s="67">
        <f>VLOOKUP(AA23,$C$163:$G$220,3)</f>
        <v>13.364075</v>
      </c>
      <c r="AX23" s="67">
        <f>VLOOKUP(AC23,$C$163:$G$220,3)</f>
        <v>13.486775</v>
      </c>
      <c r="AY23" s="67">
        <f t="shared" si="50"/>
        <v>13.486775</v>
      </c>
      <c r="AZ23" s="67">
        <f t="shared" si="93"/>
        <v>13.947053374999999</v>
      </c>
      <c r="BA23" s="72">
        <f t="shared" si="51"/>
        <v>17081.05</v>
      </c>
      <c r="BB23" s="72">
        <f t="shared" si="52"/>
        <v>17465.373625</v>
      </c>
      <c r="BC23" s="72">
        <f t="shared" si="53"/>
        <v>18061.434120624999</v>
      </c>
      <c r="BD23" s="73">
        <f t="shared" si="54"/>
        <v>6713.6256000000003</v>
      </c>
      <c r="BE23" s="73">
        <f t="shared" si="55"/>
        <v>7085.9266559999996</v>
      </c>
      <c r="BF23" s="73">
        <f t="shared" si="56"/>
        <v>7652.800788479999</v>
      </c>
      <c r="BG23" s="57">
        <f t="shared" si="57"/>
        <v>0</v>
      </c>
      <c r="BH23" s="57">
        <f t="shared" si="58"/>
        <v>0</v>
      </c>
      <c r="BI23" s="57">
        <f t="shared" si="59"/>
        <v>0</v>
      </c>
      <c r="BJ23" s="57">
        <f t="shared" si="60"/>
        <v>54.6</v>
      </c>
      <c r="BK23" s="57">
        <f t="shared" si="61"/>
        <v>54.6</v>
      </c>
      <c r="BL23" s="57">
        <f t="shared" si="62"/>
        <v>54.6</v>
      </c>
      <c r="BM23" s="57">
        <f t="shared" si="63"/>
        <v>1059.0250999999998</v>
      </c>
      <c r="BN23" s="57">
        <f t="shared" si="64"/>
        <v>1082.8531647499999</v>
      </c>
      <c r="BO23" s="57">
        <f t="shared" si="65"/>
        <v>1119.8089154787499</v>
      </c>
      <c r="BP23" s="57">
        <f t="shared" si="66"/>
        <v>819.8904</v>
      </c>
      <c r="BQ23" s="57">
        <f t="shared" si="67"/>
        <v>798.16757466249999</v>
      </c>
      <c r="BR23" s="57">
        <f t="shared" si="68"/>
        <v>825.40753931256245</v>
      </c>
      <c r="BS23" s="57">
        <f t="shared" si="69"/>
        <v>247.67522500000001</v>
      </c>
      <c r="BT23" s="57">
        <f t="shared" si="70"/>
        <v>253.24791756250002</v>
      </c>
      <c r="BU23" s="57">
        <f t="shared" si="71"/>
        <v>261.89079474906248</v>
      </c>
      <c r="BY23" s="57">
        <f t="shared" si="24"/>
        <v>72</v>
      </c>
      <c r="BZ23" s="57">
        <f t="shared" si="72"/>
        <v>8966.8163250000016</v>
      </c>
      <c r="CA23" s="57">
        <f t="shared" si="73"/>
        <v>9346.7953129750003</v>
      </c>
      <c r="CB23" s="57">
        <f t="shared" si="74"/>
        <v>9986.5080380203744</v>
      </c>
      <c r="CC23" s="57">
        <f t="shared" si="28"/>
        <v>341.62099999999998</v>
      </c>
      <c r="CD23" s="57">
        <f t="shared" si="28"/>
        <v>349.30747250000002</v>
      </c>
      <c r="CE23" s="57">
        <f t="shared" si="28"/>
        <v>361.22868241250001</v>
      </c>
      <c r="CF23" s="57">
        <f t="shared" si="29"/>
        <v>9308.4373250000008</v>
      </c>
      <c r="CG23" s="57">
        <f t="shared" si="29"/>
        <v>9696.1027854750009</v>
      </c>
      <c r="CH23" s="57">
        <f t="shared" si="29"/>
        <v>10347.736720432875</v>
      </c>
      <c r="CI23" s="53">
        <f t="shared" si="77"/>
        <v>26389.487325000002</v>
      </c>
      <c r="CJ23" s="57">
        <f t="shared" si="78"/>
        <v>27161.476410474999</v>
      </c>
      <c r="CK23" s="52">
        <f t="shared" si="79"/>
        <v>28409.170841057872</v>
      </c>
      <c r="CL23" s="178">
        <f t="shared" si="80"/>
        <v>20.377982490347492</v>
      </c>
      <c r="CM23" s="15"/>
      <c r="CN23" s="258">
        <f t="shared" si="34"/>
        <v>27161.476410474999</v>
      </c>
      <c r="CO23" s="180"/>
      <c r="CQ23" s="55">
        <f t="shared" si="81"/>
        <v>91001420</v>
      </c>
      <c r="CR23" s="55">
        <f t="shared" si="82"/>
        <v>91001440</v>
      </c>
      <c r="CS23" s="64">
        <f t="shared" si="83"/>
        <v>0</v>
      </c>
      <c r="CT23" s="64">
        <f t="shared" si="83"/>
        <v>17081.05</v>
      </c>
      <c r="CU23" s="64">
        <f t="shared" si="83"/>
        <v>0</v>
      </c>
      <c r="CV23" s="64">
        <f t="shared" si="83"/>
        <v>0</v>
      </c>
      <c r="CW23" s="64">
        <f t="shared" si="83"/>
        <v>0</v>
      </c>
      <c r="CX23" s="64">
        <f t="shared" si="83"/>
        <v>0</v>
      </c>
      <c r="CY23" s="64">
        <f t="shared" si="83"/>
        <v>0</v>
      </c>
      <c r="CZ23" s="64">
        <f t="shared" si="83"/>
        <v>0</v>
      </c>
      <c r="DA23" s="64">
        <f t="shared" si="83"/>
        <v>0</v>
      </c>
      <c r="DB23" s="64">
        <f t="shared" si="83"/>
        <v>0</v>
      </c>
      <c r="DC23" s="64">
        <f t="shared" si="83"/>
        <v>0</v>
      </c>
      <c r="DD23" s="64">
        <f t="shared" si="83"/>
        <v>0</v>
      </c>
      <c r="DE23" s="64">
        <f t="shared" si="83"/>
        <v>0</v>
      </c>
      <c r="DF23" s="64">
        <f t="shared" si="83"/>
        <v>0</v>
      </c>
      <c r="DG23" s="64">
        <f t="shared" si="83"/>
        <v>0</v>
      </c>
      <c r="DH23" s="64">
        <f t="shared" si="83"/>
        <v>0</v>
      </c>
      <c r="DI23" s="64">
        <f t="shared" si="84"/>
        <v>0</v>
      </c>
      <c r="DJ23" s="64">
        <f t="shared" si="84"/>
        <v>17465.373625</v>
      </c>
      <c r="DK23" s="64">
        <f t="shared" si="84"/>
        <v>0</v>
      </c>
      <c r="DL23" s="64">
        <f t="shared" si="84"/>
        <v>0</v>
      </c>
      <c r="DM23" s="64">
        <f t="shared" si="84"/>
        <v>0</v>
      </c>
      <c r="DN23" s="64">
        <f t="shared" si="84"/>
        <v>0</v>
      </c>
      <c r="DO23" s="64">
        <f t="shared" si="84"/>
        <v>0</v>
      </c>
      <c r="DP23" s="64">
        <f t="shared" si="84"/>
        <v>0</v>
      </c>
      <c r="DQ23" s="64">
        <f t="shared" si="84"/>
        <v>0</v>
      </c>
      <c r="DR23" s="64">
        <f t="shared" si="84"/>
        <v>0</v>
      </c>
      <c r="DS23" s="64">
        <f t="shared" si="84"/>
        <v>0</v>
      </c>
      <c r="DT23" s="64">
        <f t="shared" si="84"/>
        <v>0</v>
      </c>
      <c r="DU23" s="64">
        <f t="shared" si="84"/>
        <v>0</v>
      </c>
      <c r="DV23" s="64">
        <f t="shared" si="84"/>
        <v>0</v>
      </c>
      <c r="DW23" s="64">
        <f t="shared" si="84"/>
        <v>0</v>
      </c>
      <c r="DX23" s="64">
        <f t="shared" si="84"/>
        <v>0</v>
      </c>
      <c r="DY23" s="64">
        <f t="shared" si="85"/>
        <v>0</v>
      </c>
      <c r="DZ23" s="64">
        <f t="shared" si="85"/>
        <v>18061.434120624999</v>
      </c>
      <c r="EA23" s="64">
        <f t="shared" si="85"/>
        <v>0</v>
      </c>
      <c r="EB23" s="64">
        <f t="shared" si="85"/>
        <v>0</v>
      </c>
      <c r="EC23" s="64">
        <f t="shared" si="85"/>
        <v>0</v>
      </c>
      <c r="ED23" s="64">
        <f t="shared" si="85"/>
        <v>0</v>
      </c>
      <c r="EE23" s="64">
        <f t="shared" si="85"/>
        <v>0</v>
      </c>
      <c r="EF23" s="64">
        <f t="shared" si="85"/>
        <v>0</v>
      </c>
      <c r="EG23" s="64">
        <f t="shared" si="85"/>
        <v>0</v>
      </c>
      <c r="EH23" s="64">
        <f t="shared" si="85"/>
        <v>0</v>
      </c>
      <c r="EI23" s="64">
        <f t="shared" si="85"/>
        <v>0</v>
      </c>
      <c r="EJ23" s="64">
        <f t="shared" si="85"/>
        <v>0</v>
      </c>
      <c r="EK23" s="64">
        <f t="shared" si="85"/>
        <v>0</v>
      </c>
      <c r="EL23" s="64">
        <f t="shared" si="85"/>
        <v>0</v>
      </c>
      <c r="EM23" s="64">
        <f t="shared" si="85"/>
        <v>0</v>
      </c>
      <c r="EN23" s="64">
        <f t="shared" si="85"/>
        <v>0</v>
      </c>
      <c r="EO23" s="64">
        <f t="shared" si="86"/>
        <v>0</v>
      </c>
      <c r="EP23" s="64">
        <f t="shared" si="86"/>
        <v>9308.4373250000008</v>
      </c>
      <c r="EQ23" s="64">
        <f t="shared" si="86"/>
        <v>0</v>
      </c>
      <c r="ER23" s="64">
        <f t="shared" si="87"/>
        <v>0</v>
      </c>
      <c r="ES23" s="64">
        <f t="shared" si="87"/>
        <v>0</v>
      </c>
      <c r="ET23" s="64">
        <f t="shared" si="87"/>
        <v>0</v>
      </c>
      <c r="EU23" s="64">
        <f t="shared" si="87"/>
        <v>0</v>
      </c>
      <c r="EV23" s="64">
        <f t="shared" si="87"/>
        <v>0</v>
      </c>
      <c r="EW23" s="64">
        <f t="shared" si="87"/>
        <v>0</v>
      </c>
      <c r="EX23" s="64">
        <f t="shared" si="87"/>
        <v>0</v>
      </c>
      <c r="EY23" s="64">
        <f t="shared" si="87"/>
        <v>0</v>
      </c>
      <c r="EZ23" s="64">
        <f t="shared" si="87"/>
        <v>0</v>
      </c>
      <c r="FA23" s="64">
        <f t="shared" si="87"/>
        <v>0</v>
      </c>
      <c r="FB23" s="64">
        <f t="shared" si="87"/>
        <v>0</v>
      </c>
      <c r="FC23" s="64">
        <f t="shared" si="87"/>
        <v>0</v>
      </c>
      <c r="FD23" s="64">
        <f t="shared" si="87"/>
        <v>0</v>
      </c>
      <c r="FE23" s="64">
        <f t="shared" si="88"/>
        <v>0</v>
      </c>
      <c r="FF23" s="64">
        <f t="shared" si="88"/>
        <v>9696.1027854750009</v>
      </c>
      <c r="FG23" s="64">
        <f>IF($CR23=FG$5,$CA23,0)</f>
        <v>0</v>
      </c>
      <c r="FH23" s="64">
        <f t="shared" ref="FH23:FT23" si="105">IF($CR21=FH$5,$CA21,0)</f>
        <v>0</v>
      </c>
      <c r="FI23" s="64">
        <f t="shared" si="105"/>
        <v>0</v>
      </c>
      <c r="FJ23" s="64">
        <f t="shared" si="105"/>
        <v>0</v>
      </c>
      <c r="FK23" s="64">
        <f t="shared" si="105"/>
        <v>0</v>
      </c>
      <c r="FL23" s="64">
        <f t="shared" si="105"/>
        <v>0</v>
      </c>
      <c r="FM23" s="64">
        <f t="shared" si="105"/>
        <v>0</v>
      </c>
      <c r="FN23" s="64">
        <f t="shared" si="105"/>
        <v>0</v>
      </c>
      <c r="FO23" s="64">
        <f t="shared" si="105"/>
        <v>0</v>
      </c>
      <c r="FP23" s="64">
        <f t="shared" si="105"/>
        <v>0</v>
      </c>
      <c r="FQ23" s="64">
        <f t="shared" si="105"/>
        <v>0</v>
      </c>
      <c r="FR23" s="64">
        <f t="shared" si="105"/>
        <v>0</v>
      </c>
      <c r="FS23" s="64">
        <f t="shared" si="105"/>
        <v>0</v>
      </c>
      <c r="FT23" s="64">
        <f t="shared" si="105"/>
        <v>0</v>
      </c>
      <c r="FU23" s="64">
        <f t="shared" si="95"/>
        <v>0</v>
      </c>
      <c r="FV23" s="64">
        <f t="shared" si="95"/>
        <v>9585.4651109789665</v>
      </c>
      <c r="FW23" s="64">
        <f t="shared" ref="FW23:GJ23" si="106">IF($CR21=FW$5,$CB21,0)</f>
        <v>0</v>
      </c>
      <c r="FX23" s="64">
        <f t="shared" si="106"/>
        <v>0</v>
      </c>
      <c r="FY23" s="64">
        <f t="shared" si="106"/>
        <v>0</v>
      </c>
      <c r="FZ23" s="64">
        <f t="shared" si="106"/>
        <v>0</v>
      </c>
      <c r="GA23" s="64">
        <f t="shared" si="106"/>
        <v>0</v>
      </c>
      <c r="GB23" s="64">
        <f t="shared" si="106"/>
        <v>0</v>
      </c>
      <c r="GC23" s="64">
        <f t="shared" si="106"/>
        <v>0</v>
      </c>
      <c r="GD23" s="64">
        <f t="shared" si="106"/>
        <v>0</v>
      </c>
      <c r="GE23" s="64">
        <f t="shared" si="106"/>
        <v>0</v>
      </c>
      <c r="GF23" s="64">
        <f t="shared" si="106"/>
        <v>0</v>
      </c>
      <c r="GG23" s="64">
        <f t="shared" si="106"/>
        <v>0</v>
      </c>
      <c r="GH23" s="64">
        <f t="shared" si="106"/>
        <v>0</v>
      </c>
      <c r="GI23" s="64">
        <f t="shared" si="106"/>
        <v>0</v>
      </c>
      <c r="GJ23" s="64">
        <f t="shared" si="106"/>
        <v>0</v>
      </c>
    </row>
    <row r="24" spans="1:192" ht="15" thickTop="1" thickBot="1">
      <c r="A24" s="40"/>
      <c r="B24" s="42"/>
      <c r="C24" s="83" t="s">
        <v>88</v>
      </c>
      <c r="D24" s="43"/>
      <c r="E24" s="87">
        <v>0</v>
      </c>
      <c r="F24" s="87">
        <v>0</v>
      </c>
      <c r="G24" s="40"/>
      <c r="H24" s="42"/>
      <c r="I24" s="42"/>
      <c r="J24" s="42"/>
      <c r="K24" s="42"/>
      <c r="L24" s="42"/>
      <c r="M24" s="42"/>
      <c r="N24" s="42"/>
      <c r="O24" s="42"/>
      <c r="P24" s="42"/>
      <c r="Q24" s="43" t="s">
        <v>152</v>
      </c>
      <c r="R24" s="44"/>
      <c r="S24" s="86"/>
      <c r="T24" s="86"/>
      <c r="U24" s="86"/>
      <c r="V24" s="86"/>
      <c r="W24" s="86"/>
      <c r="X24" s="86"/>
      <c r="Y24" s="60"/>
      <c r="Z24" s="149"/>
      <c r="AA24" s="66"/>
      <c r="AB24" s="66"/>
      <c r="AC24" s="86"/>
      <c r="AD24" s="86"/>
      <c r="AE24" s="86">
        <v>47</v>
      </c>
      <c r="AF24" s="164"/>
      <c r="AG24" s="86"/>
      <c r="AH24" s="70"/>
      <c r="AJ24" s="41"/>
      <c r="AP24" s="44"/>
      <c r="AQ24" s="3"/>
      <c r="AR24" s="26" t="s">
        <v>6</v>
      </c>
      <c r="AS24" s="44"/>
      <c r="AT24" s="3"/>
      <c r="AU24" s="67">
        <f t="shared" si="15"/>
        <v>0</v>
      </c>
      <c r="AV24" s="67">
        <f>VLOOKUP(Z24,$C$163:$G$220,3)</f>
        <v>0</v>
      </c>
      <c r="AW24" s="67">
        <f>VLOOKUP(AA24,$C$163:$G$220,3)</f>
        <v>0</v>
      </c>
      <c r="AX24" s="67">
        <f>VLOOKUP(AC24,$C$163:$G$220,3)</f>
        <v>0</v>
      </c>
      <c r="AY24" s="67">
        <f t="shared" ref="AY24:AY27" si="107">VLOOKUP(AD24,$C$163:$G$220,3)</f>
        <v>0</v>
      </c>
      <c r="AZ24" s="67">
        <f t="shared" ref="AZ24" si="108">VLOOKUP($AE24,$C$163:$F$220,4)</f>
        <v>42.729840437499995</v>
      </c>
      <c r="BA24" s="72">
        <f t="shared" si="17"/>
        <v>0</v>
      </c>
      <c r="BB24" s="72">
        <f t="shared" ref="BB10:BB24" si="109">IF($E$9=0,$AY24*$Y24,IF($E$9=1,$AY24*$AF24*$AI24,"error some place"))</f>
        <v>0</v>
      </c>
      <c r="BC24" s="72">
        <f t="shared" si="18"/>
        <v>0</v>
      </c>
      <c r="BD24" s="73">
        <f t="shared" si="19"/>
        <v>0</v>
      </c>
      <c r="BE24" s="73">
        <f t="shared" si="20"/>
        <v>0</v>
      </c>
      <c r="BF24" s="73">
        <f t="shared" si="21"/>
        <v>0</v>
      </c>
      <c r="BG24" s="57">
        <f>$Y24*D$84</f>
        <v>0</v>
      </c>
      <c r="BH24" s="57">
        <f>$Y24*E$84</f>
        <v>0</v>
      </c>
      <c r="BI24" s="57">
        <f>$Y24*F$84</f>
        <v>0</v>
      </c>
      <c r="BJ24" s="57">
        <f>D$43*(BA24/1000)*AJ24</f>
        <v>0</v>
      </c>
      <c r="BK24" s="57">
        <f t="shared" ref="BK24:BK27" si="110">E$43*(E$44/1000)*AJ24</f>
        <v>0</v>
      </c>
      <c r="BL24" s="57">
        <f t="shared" ref="BL24:BL27" si="111">F$43*(F$44/1000)*AJ24</f>
        <v>0</v>
      </c>
      <c r="BM24" s="57">
        <f>(BA24+BD24)*D$90*AM24</f>
        <v>0</v>
      </c>
      <c r="BN24" s="57">
        <f>(BB24+BE24)*E$90*AM24</f>
        <v>0</v>
      </c>
      <c r="BO24" s="57">
        <f>(BC24+BF24)*F$90*AM24</f>
        <v>0</v>
      </c>
      <c r="BP24" s="57">
        <f t="shared" si="22"/>
        <v>0</v>
      </c>
      <c r="BQ24" s="57">
        <f t="shared" ref="BQ24:BQ27" si="112">BB24*$E$39</f>
        <v>0</v>
      </c>
      <c r="BR24" s="57">
        <f t="shared" si="23"/>
        <v>0</v>
      </c>
      <c r="BS24" s="57">
        <f>$AK24*(BA24+BD24)*D$87</f>
        <v>0</v>
      </c>
      <c r="BT24" s="57">
        <f>$AK24*(BB24+BE24)*E$87</f>
        <v>0</v>
      </c>
      <c r="BU24" s="57">
        <f>$AK24*(BC24+BF24)*F$87</f>
        <v>0</v>
      </c>
      <c r="BV24" s="57">
        <f>38.4*12*Y24</f>
        <v>0</v>
      </c>
      <c r="BW24" s="57">
        <f>38.4*12*Y24</f>
        <v>0</v>
      </c>
      <c r="BX24" s="57">
        <f>38.4*12*Y24</f>
        <v>0</v>
      </c>
      <c r="BY24" s="57">
        <v>0</v>
      </c>
      <c r="BZ24" s="57">
        <f t="shared" si="25"/>
        <v>0</v>
      </c>
      <c r="CA24" s="57">
        <f t="shared" si="26"/>
        <v>0</v>
      </c>
      <c r="CB24" s="57">
        <f t="shared" si="27"/>
        <v>0</v>
      </c>
      <c r="CC24" s="57">
        <f t="shared" si="28"/>
        <v>0</v>
      </c>
      <c r="CD24" s="57">
        <f t="shared" si="28"/>
        <v>0</v>
      </c>
      <c r="CE24" s="57">
        <f t="shared" si="28"/>
        <v>0</v>
      </c>
      <c r="CF24" s="57">
        <f t="shared" si="29"/>
        <v>0</v>
      </c>
      <c r="CG24" s="57">
        <f t="shared" si="29"/>
        <v>0</v>
      </c>
      <c r="CH24" s="57">
        <f t="shared" si="29"/>
        <v>0</v>
      </c>
      <c r="CI24" s="53">
        <f t="shared" si="30"/>
        <v>0</v>
      </c>
      <c r="CJ24" s="57">
        <f t="shared" si="31"/>
        <v>0</v>
      </c>
      <c r="CK24" s="52">
        <f t="shared" si="32"/>
        <v>0</v>
      </c>
      <c r="CL24" s="178"/>
      <c r="CM24" s="15"/>
      <c r="CN24" s="180"/>
      <c r="CO24" s="180"/>
      <c r="CQ24" s="55">
        <f t="shared" si="35"/>
        <v>0</v>
      </c>
      <c r="CR24" s="55">
        <f t="shared" si="36"/>
        <v>1</v>
      </c>
      <c r="CS24" s="64">
        <f t="shared" si="37"/>
        <v>0</v>
      </c>
      <c r="CT24" s="64">
        <f t="shared" si="37"/>
        <v>0</v>
      </c>
      <c r="CU24" s="64">
        <f t="shared" si="37"/>
        <v>0</v>
      </c>
      <c r="CV24" s="64">
        <f t="shared" si="37"/>
        <v>0</v>
      </c>
      <c r="CW24" s="64">
        <f t="shared" si="37"/>
        <v>0</v>
      </c>
      <c r="CX24" s="64">
        <f t="shared" si="37"/>
        <v>0</v>
      </c>
      <c r="CY24" s="64">
        <f t="shared" si="37"/>
        <v>0</v>
      </c>
      <c r="CZ24" s="64">
        <f t="shared" si="37"/>
        <v>0</v>
      </c>
      <c r="DA24" s="64">
        <f t="shared" si="37"/>
        <v>0</v>
      </c>
      <c r="DB24" s="64">
        <f t="shared" si="37"/>
        <v>0</v>
      </c>
      <c r="DC24" s="64">
        <f t="shared" si="37"/>
        <v>0</v>
      </c>
      <c r="DD24" s="64">
        <f t="shared" si="37"/>
        <v>0</v>
      </c>
      <c r="DE24" s="64">
        <f t="shared" si="37"/>
        <v>0</v>
      </c>
      <c r="DF24" s="64">
        <f t="shared" si="37"/>
        <v>0</v>
      </c>
      <c r="DG24" s="64">
        <f t="shared" si="37"/>
        <v>0</v>
      </c>
      <c r="DH24" s="64">
        <f t="shared" ref="DH24" si="113">IF($CQ24=DH$5,$BA24,0)</f>
        <v>0</v>
      </c>
      <c r="DI24" s="64">
        <f t="shared" si="38"/>
        <v>0</v>
      </c>
      <c r="DJ24" s="64">
        <f t="shared" si="38"/>
        <v>0</v>
      </c>
      <c r="DK24" s="64">
        <f t="shared" si="38"/>
        <v>0</v>
      </c>
      <c r="DL24" s="64">
        <f t="shared" si="38"/>
        <v>0</v>
      </c>
      <c r="DM24" s="64">
        <f t="shared" si="38"/>
        <v>0</v>
      </c>
      <c r="DN24" s="64">
        <f t="shared" si="38"/>
        <v>0</v>
      </c>
      <c r="DO24" s="64">
        <f t="shared" si="38"/>
        <v>0</v>
      </c>
      <c r="DP24" s="64">
        <f t="shared" si="38"/>
        <v>0</v>
      </c>
      <c r="DQ24" s="64">
        <f t="shared" si="38"/>
        <v>0</v>
      </c>
      <c r="DR24" s="64">
        <f t="shared" si="38"/>
        <v>0</v>
      </c>
      <c r="DS24" s="64">
        <f t="shared" si="38"/>
        <v>0</v>
      </c>
      <c r="DT24" s="64">
        <f t="shared" si="38"/>
        <v>0</v>
      </c>
      <c r="DU24" s="64">
        <f t="shared" si="38"/>
        <v>0</v>
      </c>
      <c r="DV24" s="64">
        <f t="shared" si="38"/>
        <v>0</v>
      </c>
      <c r="DW24" s="64">
        <f t="shared" si="38"/>
        <v>0</v>
      </c>
      <c r="DX24" s="64">
        <f t="shared" ref="DX24:DX25" si="114">IF($CQ24=DX$5,$BB24,0)</f>
        <v>0</v>
      </c>
      <c r="DY24" s="64">
        <f t="shared" si="39"/>
        <v>0</v>
      </c>
      <c r="DZ24" s="64">
        <f t="shared" si="39"/>
        <v>0</v>
      </c>
      <c r="EA24" s="64">
        <f t="shared" si="39"/>
        <v>0</v>
      </c>
      <c r="EB24" s="64">
        <f t="shared" si="39"/>
        <v>0</v>
      </c>
      <c r="EC24" s="64">
        <f t="shared" si="39"/>
        <v>0</v>
      </c>
      <c r="ED24" s="64">
        <f t="shared" si="39"/>
        <v>0</v>
      </c>
      <c r="EE24" s="64">
        <f t="shared" si="39"/>
        <v>0</v>
      </c>
      <c r="EF24" s="64">
        <f t="shared" si="39"/>
        <v>0</v>
      </c>
      <c r="EG24" s="64">
        <f t="shared" si="39"/>
        <v>0</v>
      </c>
      <c r="EH24" s="64">
        <f t="shared" si="39"/>
        <v>0</v>
      </c>
      <c r="EI24" s="64">
        <f t="shared" si="39"/>
        <v>0</v>
      </c>
      <c r="EJ24" s="64">
        <f t="shared" si="39"/>
        <v>0</v>
      </c>
      <c r="EK24" s="64">
        <f t="shared" si="39"/>
        <v>0</v>
      </c>
      <c r="EL24" s="64">
        <f t="shared" si="39"/>
        <v>0</v>
      </c>
      <c r="EM24" s="64">
        <f t="shared" si="39"/>
        <v>0</v>
      </c>
      <c r="EN24" s="64">
        <f t="shared" ref="EN24:EN25" si="115">IF($CQ24=EN$5,$BC24,0)</f>
        <v>0</v>
      </c>
      <c r="EO24" s="64">
        <f t="shared" si="40"/>
        <v>0</v>
      </c>
      <c r="EP24" s="64">
        <f t="shared" si="40"/>
        <v>0</v>
      </c>
      <c r="EQ24" s="64">
        <f t="shared" si="40"/>
        <v>0</v>
      </c>
      <c r="ER24" s="64">
        <f t="shared" si="41"/>
        <v>0</v>
      </c>
      <c r="ES24" s="64">
        <f t="shared" si="41"/>
        <v>0</v>
      </c>
      <c r="ET24" s="64">
        <f t="shared" si="41"/>
        <v>0</v>
      </c>
      <c r="EU24" s="64">
        <f t="shared" si="41"/>
        <v>0</v>
      </c>
      <c r="EV24" s="64">
        <f t="shared" si="41"/>
        <v>0</v>
      </c>
      <c r="EW24" s="64">
        <f t="shared" si="41"/>
        <v>0</v>
      </c>
      <c r="EX24" s="64">
        <f t="shared" si="41"/>
        <v>0</v>
      </c>
      <c r="EY24" s="64">
        <f t="shared" si="41"/>
        <v>0</v>
      </c>
      <c r="EZ24" s="64">
        <f t="shared" si="41"/>
        <v>0</v>
      </c>
      <c r="FA24" s="64">
        <f t="shared" si="41"/>
        <v>0</v>
      </c>
      <c r="FB24" s="64">
        <f t="shared" si="41"/>
        <v>0</v>
      </c>
      <c r="FC24" s="64">
        <f t="shared" si="41"/>
        <v>0</v>
      </c>
      <c r="FD24" s="64">
        <f t="shared" si="41"/>
        <v>0</v>
      </c>
      <c r="FE24" s="64">
        <f t="shared" si="42"/>
        <v>0</v>
      </c>
      <c r="FF24" s="64">
        <f t="shared" si="42"/>
        <v>0</v>
      </c>
      <c r="FG24" s="64">
        <f t="shared" si="43"/>
        <v>0</v>
      </c>
      <c r="FH24" s="64">
        <f t="shared" ref="FH24:FT24" si="116">IF($CR22=FH$5,$CA22,0)</f>
        <v>0</v>
      </c>
      <c r="FI24" s="64">
        <f t="shared" si="116"/>
        <v>0</v>
      </c>
      <c r="FJ24" s="64">
        <f t="shared" si="116"/>
        <v>0</v>
      </c>
      <c r="FK24" s="64">
        <f t="shared" si="116"/>
        <v>0</v>
      </c>
      <c r="FL24" s="64">
        <f t="shared" si="116"/>
        <v>0</v>
      </c>
      <c r="FM24" s="64">
        <f t="shared" si="116"/>
        <v>0</v>
      </c>
      <c r="FN24" s="64">
        <f t="shared" si="116"/>
        <v>0</v>
      </c>
      <c r="FO24" s="64">
        <f t="shared" si="116"/>
        <v>0</v>
      </c>
      <c r="FP24" s="64">
        <f t="shared" si="116"/>
        <v>0</v>
      </c>
      <c r="FQ24" s="64">
        <f t="shared" si="116"/>
        <v>0</v>
      </c>
      <c r="FR24" s="64">
        <f t="shared" si="116"/>
        <v>0</v>
      </c>
      <c r="FS24" s="64">
        <f t="shared" si="116"/>
        <v>0</v>
      </c>
      <c r="FT24" s="64">
        <f t="shared" si="116"/>
        <v>0</v>
      </c>
      <c r="FU24" s="64">
        <f t="shared" si="95"/>
        <v>0</v>
      </c>
      <c r="FV24" s="64">
        <f t="shared" si="95"/>
        <v>0</v>
      </c>
      <c r="FW24" s="64">
        <f t="shared" ref="FW24:GJ24" si="117">IF($CR22=FW$5,$CB22,0)</f>
        <v>10078.857520196063</v>
      </c>
      <c r="FX24" s="64">
        <f t="shared" si="117"/>
        <v>0</v>
      </c>
      <c r="FY24" s="64">
        <f t="shared" si="117"/>
        <v>0</v>
      </c>
      <c r="FZ24" s="64">
        <f t="shared" si="117"/>
        <v>0</v>
      </c>
      <c r="GA24" s="64">
        <f t="shared" si="117"/>
        <v>0</v>
      </c>
      <c r="GB24" s="64">
        <f t="shared" si="117"/>
        <v>0</v>
      </c>
      <c r="GC24" s="64">
        <f t="shared" si="117"/>
        <v>0</v>
      </c>
      <c r="GD24" s="64">
        <f t="shared" si="117"/>
        <v>0</v>
      </c>
      <c r="GE24" s="64">
        <f t="shared" si="117"/>
        <v>0</v>
      </c>
      <c r="GF24" s="64">
        <f t="shared" si="117"/>
        <v>0</v>
      </c>
      <c r="GG24" s="64">
        <f t="shared" si="117"/>
        <v>0</v>
      </c>
      <c r="GH24" s="64">
        <f t="shared" si="117"/>
        <v>0</v>
      </c>
      <c r="GI24" s="64">
        <f t="shared" si="117"/>
        <v>0</v>
      </c>
      <c r="GJ24" s="64">
        <f t="shared" si="117"/>
        <v>0</v>
      </c>
    </row>
    <row r="25" spans="1:192" ht="14.25" thickTop="1">
      <c r="A25" s="40"/>
      <c r="B25" s="75"/>
      <c r="C25" s="88"/>
      <c r="D25" s="89"/>
      <c r="E25" s="90" t="str">
        <f>IF($E$9=0,"per year", "per hour")</f>
        <v>per hour</v>
      </c>
      <c r="F25" s="90" t="str">
        <f>IF($E$9=0,"per year", "per hour")</f>
        <v>per hour</v>
      </c>
      <c r="G25" s="40"/>
      <c r="H25" s="42"/>
      <c r="I25" s="42"/>
      <c r="J25" s="42"/>
      <c r="K25" s="42"/>
      <c r="L25" s="42"/>
      <c r="M25" s="42"/>
      <c r="N25" s="42"/>
      <c r="O25" s="42"/>
      <c r="P25" s="42"/>
      <c r="Q25" s="43"/>
      <c r="R25" s="44"/>
      <c r="S25" s="86"/>
      <c r="T25" s="86"/>
      <c r="U25" s="86"/>
      <c r="V25" s="86"/>
      <c r="W25" s="86"/>
      <c r="X25" s="86"/>
      <c r="Y25" s="60"/>
      <c r="Z25" s="149"/>
      <c r="AA25" s="66"/>
      <c r="AB25" s="66"/>
      <c r="AD25" s="86"/>
      <c r="AE25" s="86"/>
      <c r="AF25" s="164"/>
      <c r="AG25" s="86"/>
      <c r="AH25" s="70"/>
      <c r="AJ25" s="41"/>
      <c r="AP25" s="44"/>
      <c r="AQ25" s="3"/>
      <c r="AR25" s="26"/>
      <c r="AS25" s="44"/>
      <c r="AT25" s="3"/>
      <c r="AU25" s="67">
        <f t="shared" si="15"/>
        <v>0</v>
      </c>
      <c r="AV25" s="68">
        <f t="shared" ref="AV25:AW27" si="118">BB25-BA25</f>
        <v>0</v>
      </c>
      <c r="AW25" s="68">
        <f t="shared" si="118"/>
        <v>0</v>
      </c>
      <c r="AX25" s="68">
        <f>BC25-BA25</f>
        <v>0</v>
      </c>
      <c r="AY25" s="67">
        <f t="shared" si="107"/>
        <v>0</v>
      </c>
      <c r="AZ25" s="72">
        <f>IF($E$9=0,$AY25*$Y25,IF($E$9=1,$AY25*$AG25*$AJ25,"error some place"))</f>
        <v>0</v>
      </c>
      <c r="BA25" s="72">
        <f t="shared" si="17"/>
        <v>0</v>
      </c>
      <c r="BB25" s="72">
        <f>IF($E$9=0,$AY25*$Y25,IF($E$9=1,$AY25*$AG25*$AJ25,"error some place"))</f>
        <v>0</v>
      </c>
      <c r="BC25" s="72">
        <f>IF($E$9=0,$AZ25*$Y25,IF($E$9=1,$AZ25*$AG25*$AJ25,"error some place"))</f>
        <v>0</v>
      </c>
      <c r="BD25" s="73">
        <f t="shared" si="19"/>
        <v>0</v>
      </c>
      <c r="BE25" s="73">
        <f t="shared" si="20"/>
        <v>0</v>
      </c>
      <c r="BF25" s="73">
        <f t="shared" si="21"/>
        <v>0</v>
      </c>
      <c r="BG25" s="57">
        <f t="shared" ref="BG25:BI27" si="119">$Y25*D$83*$AO25</f>
        <v>0</v>
      </c>
      <c r="BH25" s="57">
        <f t="shared" si="119"/>
        <v>0</v>
      </c>
      <c r="BI25" s="57">
        <f t="shared" si="119"/>
        <v>0</v>
      </c>
      <c r="BJ25" s="57">
        <f>D$43*(D$44/1000)*AJ25</f>
        <v>0</v>
      </c>
      <c r="BK25" s="57">
        <f t="shared" si="110"/>
        <v>0</v>
      </c>
      <c r="BL25" s="57">
        <f t="shared" si="111"/>
        <v>0</v>
      </c>
      <c r="BM25" s="57">
        <f>BA25*D$90*AM25</f>
        <v>0</v>
      </c>
      <c r="BN25" s="57">
        <f>BB25*E$90*AM25</f>
        <v>0</v>
      </c>
      <c r="BO25" s="57">
        <f>BC25*F$90*AM25</f>
        <v>0</v>
      </c>
      <c r="BP25" s="57">
        <f t="shared" si="22"/>
        <v>0</v>
      </c>
      <c r="BQ25" s="57">
        <f t="shared" si="112"/>
        <v>0</v>
      </c>
      <c r="BR25" s="57">
        <f t="shared" si="23"/>
        <v>0</v>
      </c>
      <c r="BS25" s="57">
        <f t="shared" ref="BS25:BU27" si="120">$AK25*BA25*D$87</f>
        <v>0</v>
      </c>
      <c r="BT25" s="57">
        <f t="shared" si="120"/>
        <v>0</v>
      </c>
      <c r="BU25" s="57">
        <f t="shared" si="120"/>
        <v>0</v>
      </c>
      <c r="BY25" s="57">
        <f>BB25*0.3%</f>
        <v>0</v>
      </c>
      <c r="BZ25" s="57">
        <f t="shared" si="25"/>
        <v>0</v>
      </c>
      <c r="CA25" s="57">
        <f t="shared" si="26"/>
        <v>0</v>
      </c>
      <c r="CB25" s="57">
        <f t="shared" si="27"/>
        <v>0</v>
      </c>
      <c r="CC25" s="57">
        <f t="shared" si="28"/>
        <v>0</v>
      </c>
      <c r="CD25" s="57">
        <f t="shared" si="28"/>
        <v>0</v>
      </c>
      <c r="CE25" s="57">
        <f t="shared" si="28"/>
        <v>0</v>
      </c>
      <c r="CF25" s="57">
        <f t="shared" si="29"/>
        <v>0</v>
      </c>
      <c r="CG25" s="57">
        <f t="shared" si="29"/>
        <v>0</v>
      </c>
      <c r="CH25" s="57">
        <f t="shared" si="29"/>
        <v>0</v>
      </c>
      <c r="CI25" s="53">
        <f t="shared" si="30"/>
        <v>0</v>
      </c>
      <c r="CJ25" s="57">
        <f t="shared" si="31"/>
        <v>0</v>
      </c>
      <c r="CK25" s="52">
        <f t="shared" si="32"/>
        <v>0</v>
      </c>
      <c r="CL25" s="178"/>
      <c r="CM25" s="15"/>
      <c r="CN25" s="180"/>
      <c r="CO25" s="180"/>
      <c r="CQ25" s="55">
        <f t="shared" ref="CQ25" si="121">S25*10000+T25*1000+U25</f>
        <v>0</v>
      </c>
      <c r="CR25" s="55">
        <f t="shared" ref="CR25" si="122">10000*S25+VLOOKUP(CQ25,$D$244:$E$248,2)</f>
        <v>1</v>
      </c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>
        <f t="shared" si="38"/>
        <v>0</v>
      </c>
      <c r="DJ25" s="64">
        <f t="shared" si="38"/>
        <v>0</v>
      </c>
      <c r="DK25" s="64">
        <f t="shared" si="38"/>
        <v>0</v>
      </c>
      <c r="DL25" s="64">
        <f t="shared" si="38"/>
        <v>0</v>
      </c>
      <c r="DM25" s="64">
        <f t="shared" si="38"/>
        <v>0</v>
      </c>
      <c r="DN25" s="64">
        <f t="shared" si="38"/>
        <v>0</v>
      </c>
      <c r="DO25" s="64">
        <f t="shared" si="38"/>
        <v>0</v>
      </c>
      <c r="DP25" s="64">
        <f t="shared" si="38"/>
        <v>0</v>
      </c>
      <c r="DQ25" s="64">
        <f t="shared" si="38"/>
        <v>0</v>
      </c>
      <c r="DR25" s="64">
        <f t="shared" si="38"/>
        <v>0</v>
      </c>
      <c r="DS25" s="64">
        <f t="shared" si="38"/>
        <v>0</v>
      </c>
      <c r="DT25" s="64">
        <f t="shared" si="38"/>
        <v>0</v>
      </c>
      <c r="DU25" s="64">
        <f t="shared" si="38"/>
        <v>0</v>
      </c>
      <c r="DV25" s="64">
        <f t="shared" si="38"/>
        <v>0</v>
      </c>
      <c r="DW25" s="64">
        <f t="shared" si="38"/>
        <v>0</v>
      </c>
      <c r="DX25" s="64">
        <f t="shared" si="114"/>
        <v>0</v>
      </c>
      <c r="DY25" s="64">
        <f t="shared" si="39"/>
        <v>0</v>
      </c>
      <c r="DZ25" s="64">
        <f t="shared" si="39"/>
        <v>0</v>
      </c>
      <c r="EA25" s="64">
        <f t="shared" si="39"/>
        <v>0</v>
      </c>
      <c r="EB25" s="64">
        <f t="shared" si="39"/>
        <v>0</v>
      </c>
      <c r="EC25" s="64">
        <f t="shared" si="39"/>
        <v>0</v>
      </c>
      <c r="ED25" s="64">
        <f t="shared" si="39"/>
        <v>0</v>
      </c>
      <c r="EE25" s="64">
        <f t="shared" si="39"/>
        <v>0</v>
      </c>
      <c r="EF25" s="64">
        <f t="shared" si="39"/>
        <v>0</v>
      </c>
      <c r="EG25" s="64">
        <f t="shared" si="39"/>
        <v>0</v>
      </c>
      <c r="EH25" s="64">
        <f t="shared" si="39"/>
        <v>0</v>
      </c>
      <c r="EI25" s="64">
        <f t="shared" si="39"/>
        <v>0</v>
      </c>
      <c r="EJ25" s="64">
        <f t="shared" si="39"/>
        <v>0</v>
      </c>
      <c r="EK25" s="64">
        <f t="shared" si="39"/>
        <v>0</v>
      </c>
      <c r="EL25" s="64">
        <f t="shared" si="39"/>
        <v>0</v>
      </c>
      <c r="EM25" s="64">
        <f t="shared" si="39"/>
        <v>0</v>
      </c>
      <c r="EN25" s="64">
        <f t="shared" si="115"/>
        <v>0</v>
      </c>
      <c r="EO25" s="64">
        <f t="shared" si="40"/>
        <v>0</v>
      </c>
      <c r="EP25" s="64">
        <f t="shared" si="40"/>
        <v>0</v>
      </c>
      <c r="EQ25" s="64">
        <f t="shared" si="40"/>
        <v>0</v>
      </c>
      <c r="ER25" s="64">
        <f t="shared" si="41"/>
        <v>0</v>
      </c>
      <c r="ES25" s="64">
        <f t="shared" si="41"/>
        <v>0</v>
      </c>
      <c r="ET25" s="64">
        <f t="shared" si="41"/>
        <v>0</v>
      </c>
      <c r="EU25" s="64">
        <f t="shared" si="41"/>
        <v>0</v>
      </c>
      <c r="EV25" s="64">
        <f t="shared" si="41"/>
        <v>0</v>
      </c>
      <c r="EW25" s="64">
        <f t="shared" si="41"/>
        <v>0</v>
      </c>
      <c r="EX25" s="64">
        <f t="shared" si="41"/>
        <v>0</v>
      </c>
      <c r="EY25" s="64">
        <f t="shared" si="41"/>
        <v>0</v>
      </c>
      <c r="EZ25" s="64">
        <f t="shared" si="41"/>
        <v>0</v>
      </c>
      <c r="FA25" s="64">
        <f t="shared" si="41"/>
        <v>0</v>
      </c>
      <c r="FB25" s="64">
        <f t="shared" si="41"/>
        <v>0</v>
      </c>
      <c r="FC25" s="64">
        <f t="shared" si="41"/>
        <v>0</v>
      </c>
      <c r="FD25" s="64">
        <f t="shared" si="41"/>
        <v>0</v>
      </c>
      <c r="FE25" s="64">
        <f t="shared" si="42"/>
        <v>0</v>
      </c>
      <c r="FF25" s="64">
        <f t="shared" si="42"/>
        <v>0</v>
      </c>
      <c r="FG25" s="64">
        <f t="shared" si="43"/>
        <v>0</v>
      </c>
      <c r="FH25" s="64">
        <f t="shared" ref="FH25:FT25" si="123">IF($CR23=FH$5,$CA23,0)</f>
        <v>0</v>
      </c>
      <c r="FI25" s="64">
        <f t="shared" si="123"/>
        <v>0</v>
      </c>
      <c r="FJ25" s="64">
        <f t="shared" si="123"/>
        <v>0</v>
      </c>
      <c r="FK25" s="64">
        <f t="shared" si="123"/>
        <v>0</v>
      </c>
      <c r="FL25" s="64">
        <f t="shared" si="123"/>
        <v>0</v>
      </c>
      <c r="FM25" s="64">
        <f t="shared" si="123"/>
        <v>0</v>
      </c>
      <c r="FN25" s="64">
        <f t="shared" si="123"/>
        <v>0</v>
      </c>
      <c r="FO25" s="64">
        <f t="shared" si="123"/>
        <v>0</v>
      </c>
      <c r="FP25" s="64">
        <f t="shared" si="123"/>
        <v>0</v>
      </c>
      <c r="FQ25" s="64">
        <f t="shared" si="123"/>
        <v>0</v>
      </c>
      <c r="FR25" s="64">
        <f t="shared" si="123"/>
        <v>0</v>
      </c>
      <c r="FS25" s="64">
        <f t="shared" si="123"/>
        <v>0</v>
      </c>
      <c r="FT25" s="64">
        <f t="shared" si="123"/>
        <v>0</v>
      </c>
      <c r="FU25" s="64">
        <f t="shared" si="95"/>
        <v>0</v>
      </c>
      <c r="FV25" s="64">
        <f t="shared" si="95"/>
        <v>10347.736720432875</v>
      </c>
      <c r="FW25" s="64">
        <f t="shared" ref="FW25:GJ25" si="124">IF($CR23=FW$5,$CB23,0)</f>
        <v>0</v>
      </c>
      <c r="FX25" s="64">
        <f t="shared" si="124"/>
        <v>0</v>
      </c>
      <c r="FY25" s="64">
        <f t="shared" si="124"/>
        <v>0</v>
      </c>
      <c r="FZ25" s="64">
        <f t="shared" si="124"/>
        <v>0</v>
      </c>
      <c r="GA25" s="64">
        <f t="shared" si="124"/>
        <v>0</v>
      </c>
      <c r="GB25" s="64">
        <f t="shared" si="124"/>
        <v>0</v>
      </c>
      <c r="GC25" s="64">
        <f t="shared" si="124"/>
        <v>0</v>
      </c>
      <c r="GD25" s="64">
        <f t="shared" si="124"/>
        <v>0</v>
      </c>
      <c r="GE25" s="64">
        <f t="shared" si="124"/>
        <v>0</v>
      </c>
      <c r="GF25" s="64">
        <f t="shared" si="124"/>
        <v>0</v>
      </c>
      <c r="GG25" s="64">
        <f t="shared" si="124"/>
        <v>0</v>
      </c>
      <c r="GH25" s="64">
        <f t="shared" si="124"/>
        <v>0</v>
      </c>
      <c r="GI25" s="64">
        <f t="shared" si="124"/>
        <v>0</v>
      </c>
      <c r="GJ25" s="64">
        <f t="shared" si="124"/>
        <v>0</v>
      </c>
    </row>
    <row r="26" spans="1:192" ht="13.5">
      <c r="A26" s="40"/>
      <c r="B26" s="75" t="s">
        <v>89</v>
      </c>
      <c r="C26" s="88"/>
      <c r="D26" s="89"/>
      <c r="E26" s="89"/>
      <c r="F26" s="89"/>
      <c r="G26" s="40"/>
      <c r="H26" s="42"/>
      <c r="I26" s="42"/>
      <c r="J26" s="42"/>
      <c r="K26" s="42"/>
      <c r="L26" s="42"/>
      <c r="M26" s="42"/>
      <c r="N26" s="42"/>
      <c r="O26" s="42"/>
      <c r="P26" s="42"/>
      <c r="Q26" s="43"/>
      <c r="R26" s="44"/>
      <c r="S26" s="86"/>
      <c r="T26" s="1"/>
      <c r="U26" s="1"/>
      <c r="V26" s="1"/>
      <c r="W26" s="1"/>
      <c r="X26" s="1"/>
      <c r="Y26" s="60"/>
      <c r="Z26" s="76"/>
      <c r="AA26" s="66"/>
      <c r="AB26" s="66"/>
      <c r="AC26" s="1"/>
      <c r="AD26" s="1"/>
      <c r="AE26" s="1"/>
      <c r="AF26" s="164"/>
      <c r="AG26" s="1"/>
      <c r="AJ26" s="41"/>
      <c r="AP26" s="44"/>
      <c r="AQ26" s="3"/>
      <c r="AR26" s="26" t="s">
        <v>90</v>
      </c>
      <c r="AS26" s="44"/>
      <c r="AT26" s="3"/>
      <c r="AU26" s="67">
        <f t="shared" si="15"/>
        <v>0</v>
      </c>
      <c r="AV26" s="68">
        <f t="shared" si="118"/>
        <v>0</v>
      </c>
      <c r="AW26" s="68">
        <f t="shared" si="118"/>
        <v>0</v>
      </c>
      <c r="AX26" s="68">
        <f>BC26-BA26</f>
        <v>0</v>
      </c>
      <c r="AY26" s="67">
        <f t="shared" si="107"/>
        <v>0</v>
      </c>
      <c r="AZ26" s="72">
        <f>IF($E$9=0,$AY26*$Y26,IF($E$9=1,$AY26*$AF26*$AI26,"error some place"))</f>
        <v>0</v>
      </c>
      <c r="BA26" s="72">
        <f t="shared" si="17"/>
        <v>0</v>
      </c>
      <c r="BB26" s="72">
        <f>IF($E$9=0,$AY26*$Y26,IF($E$9=1,$AY26*$AF26*$AI26,"error some place"))</f>
        <v>0</v>
      </c>
      <c r="BC26" s="72">
        <f>IF($E$9=0,$AZ26*$Y26,IF($E$9=1,$AZ26*$AF26*$AI26,"error some place"))</f>
        <v>0</v>
      </c>
      <c r="BD26" s="73">
        <f t="shared" si="19"/>
        <v>0</v>
      </c>
      <c r="BE26" s="73">
        <f t="shared" si="20"/>
        <v>0</v>
      </c>
      <c r="BF26" s="73">
        <f t="shared" si="21"/>
        <v>0</v>
      </c>
      <c r="BG26" s="57">
        <f t="shared" si="119"/>
        <v>0</v>
      </c>
      <c r="BH26" s="57">
        <f t="shared" si="119"/>
        <v>0</v>
      </c>
      <c r="BI26" s="57">
        <f t="shared" si="119"/>
        <v>0</v>
      </c>
      <c r="BJ26" s="57">
        <f>D$43*(D$44/1000)*AJ26</f>
        <v>0</v>
      </c>
      <c r="BK26" s="57">
        <f t="shared" si="110"/>
        <v>0</v>
      </c>
      <c r="BL26" s="57">
        <f t="shared" si="111"/>
        <v>0</v>
      </c>
      <c r="BM26" s="57">
        <f>BA26*D$90*AM26</f>
        <v>0</v>
      </c>
      <c r="BN26" s="57">
        <f>BB26*E$90*AM26</f>
        <v>0</v>
      </c>
      <c r="BO26" s="57">
        <f>BC26*F$90*AM26</f>
        <v>0</v>
      </c>
      <c r="BP26" s="57">
        <f t="shared" si="22"/>
        <v>0</v>
      </c>
      <c r="BQ26" s="57">
        <f t="shared" si="112"/>
        <v>0</v>
      </c>
      <c r="BR26" s="57">
        <f t="shared" si="23"/>
        <v>0</v>
      </c>
      <c r="BS26" s="57">
        <f t="shared" si="120"/>
        <v>0</v>
      </c>
      <c r="BT26" s="57">
        <f t="shared" si="120"/>
        <v>0</v>
      </c>
      <c r="BU26" s="57">
        <f t="shared" si="120"/>
        <v>0</v>
      </c>
      <c r="BY26" s="57">
        <f>BB26*0.3%</f>
        <v>0</v>
      </c>
      <c r="BZ26" s="57">
        <f t="shared" si="25"/>
        <v>0</v>
      </c>
      <c r="CA26" s="57">
        <f t="shared" si="26"/>
        <v>0</v>
      </c>
      <c r="CB26" s="57">
        <f t="shared" si="27"/>
        <v>0</v>
      </c>
      <c r="CC26" s="57">
        <f t="shared" si="28"/>
        <v>0</v>
      </c>
      <c r="CD26" s="57">
        <f t="shared" si="28"/>
        <v>0</v>
      </c>
      <c r="CE26" s="57">
        <f t="shared" si="28"/>
        <v>0</v>
      </c>
      <c r="CF26" s="57">
        <f t="shared" si="29"/>
        <v>0</v>
      </c>
      <c r="CG26" s="57">
        <f t="shared" si="29"/>
        <v>0</v>
      </c>
      <c r="CH26" s="57">
        <f t="shared" si="29"/>
        <v>0</v>
      </c>
      <c r="CI26" s="53">
        <f t="shared" si="30"/>
        <v>0</v>
      </c>
      <c r="CJ26" s="57">
        <f t="shared" si="31"/>
        <v>0</v>
      </c>
      <c r="CK26" s="52">
        <f t="shared" si="32"/>
        <v>0</v>
      </c>
      <c r="CL26" s="178"/>
      <c r="CM26" s="15"/>
      <c r="CN26" s="180"/>
      <c r="CO26" s="180"/>
      <c r="CQ26" s="55">
        <f t="shared" ref="CQ26:CQ43" si="125">S26*10000+T26*1000+U26</f>
        <v>0</v>
      </c>
      <c r="CR26" s="55">
        <f t="shared" ref="CR26:CR43" si="126">10000*S26+VLOOKUP(CQ26,$D$244:$E$248,2)</f>
        <v>1</v>
      </c>
      <c r="CS26" s="64">
        <f t="shared" ref="CS26:DH41" si="127">IF($CQ26=CS$5,$BA26,0)</f>
        <v>0</v>
      </c>
      <c r="CT26" s="64">
        <f t="shared" si="127"/>
        <v>0</v>
      </c>
      <c r="CU26" s="64">
        <f t="shared" si="127"/>
        <v>0</v>
      </c>
      <c r="CV26" s="64">
        <f t="shared" si="127"/>
        <v>0</v>
      </c>
      <c r="CW26" s="64">
        <f t="shared" si="127"/>
        <v>0</v>
      </c>
      <c r="CX26" s="64">
        <f t="shared" si="127"/>
        <v>0</v>
      </c>
      <c r="CY26" s="64">
        <f t="shared" si="127"/>
        <v>0</v>
      </c>
      <c r="CZ26" s="64">
        <f t="shared" si="127"/>
        <v>0</v>
      </c>
      <c r="DA26" s="64">
        <f t="shared" si="127"/>
        <v>0</v>
      </c>
      <c r="DB26" s="64">
        <f t="shared" si="127"/>
        <v>0</v>
      </c>
      <c r="DC26" s="64">
        <f t="shared" si="127"/>
        <v>0</v>
      </c>
      <c r="DD26" s="64">
        <f t="shared" si="127"/>
        <v>0</v>
      </c>
      <c r="DE26" s="64">
        <f t="shared" si="127"/>
        <v>0</v>
      </c>
      <c r="DF26" s="64">
        <f t="shared" si="127"/>
        <v>0</v>
      </c>
      <c r="DG26" s="64">
        <f t="shared" si="127"/>
        <v>0</v>
      </c>
      <c r="DH26" s="64">
        <f t="shared" si="127"/>
        <v>0</v>
      </c>
      <c r="DI26" s="64">
        <f t="shared" ref="DI26:DX41" si="128">IF($CQ26=DI$5,$BB26,0)</f>
        <v>0</v>
      </c>
      <c r="DJ26" s="64">
        <f t="shared" si="128"/>
        <v>0</v>
      </c>
      <c r="DK26" s="64">
        <f t="shared" si="128"/>
        <v>0</v>
      </c>
      <c r="DL26" s="64">
        <f t="shared" si="128"/>
        <v>0</v>
      </c>
      <c r="DM26" s="64">
        <f t="shared" si="128"/>
        <v>0</v>
      </c>
      <c r="DN26" s="64">
        <f t="shared" si="128"/>
        <v>0</v>
      </c>
      <c r="DO26" s="64">
        <f t="shared" si="128"/>
        <v>0</v>
      </c>
      <c r="DP26" s="64">
        <f t="shared" si="128"/>
        <v>0</v>
      </c>
      <c r="DQ26" s="64">
        <f t="shared" si="128"/>
        <v>0</v>
      </c>
      <c r="DR26" s="64">
        <f t="shared" si="128"/>
        <v>0</v>
      </c>
      <c r="DS26" s="64">
        <f t="shared" si="128"/>
        <v>0</v>
      </c>
      <c r="DT26" s="64">
        <f t="shared" si="128"/>
        <v>0</v>
      </c>
      <c r="DU26" s="64">
        <f t="shared" si="128"/>
        <v>0</v>
      </c>
      <c r="DV26" s="64">
        <f t="shared" si="128"/>
        <v>0</v>
      </c>
      <c r="DW26" s="64">
        <f t="shared" si="128"/>
        <v>0</v>
      </c>
      <c r="DX26" s="64">
        <f t="shared" si="128"/>
        <v>0</v>
      </c>
      <c r="DY26" s="64">
        <f t="shared" ref="DY26:EN41" si="129">IF($CQ26=DY$5,$BC26,0)</f>
        <v>0</v>
      </c>
      <c r="DZ26" s="64">
        <f t="shared" si="129"/>
        <v>0</v>
      </c>
      <c r="EA26" s="64">
        <f t="shared" si="129"/>
        <v>0</v>
      </c>
      <c r="EB26" s="64">
        <f t="shared" si="129"/>
        <v>0</v>
      </c>
      <c r="EC26" s="64">
        <f t="shared" si="129"/>
        <v>0</v>
      </c>
      <c r="ED26" s="64">
        <f t="shared" si="129"/>
        <v>0</v>
      </c>
      <c r="EE26" s="64">
        <f t="shared" si="129"/>
        <v>0</v>
      </c>
      <c r="EF26" s="64">
        <f t="shared" si="129"/>
        <v>0</v>
      </c>
      <c r="EG26" s="64">
        <f t="shared" si="129"/>
        <v>0</v>
      </c>
      <c r="EH26" s="64">
        <f t="shared" si="129"/>
        <v>0</v>
      </c>
      <c r="EI26" s="64">
        <f t="shared" si="129"/>
        <v>0</v>
      </c>
      <c r="EJ26" s="64">
        <f t="shared" si="129"/>
        <v>0</v>
      </c>
      <c r="EK26" s="64">
        <f t="shared" si="129"/>
        <v>0</v>
      </c>
      <c r="EL26" s="64">
        <f t="shared" si="129"/>
        <v>0</v>
      </c>
      <c r="EM26" s="64">
        <f t="shared" si="129"/>
        <v>0</v>
      </c>
      <c r="EN26" s="64">
        <f t="shared" si="129"/>
        <v>0</v>
      </c>
      <c r="EO26" s="64">
        <f t="shared" ref="EO26:EP43" si="130">IF($CR26=EO$5,$CF26,0)</f>
        <v>0</v>
      </c>
      <c r="EP26" s="64">
        <f t="shared" si="130"/>
        <v>0</v>
      </c>
      <c r="EQ26" s="64">
        <f t="shared" ref="EQ26:FD41" si="131">IF($CR26=EQ$5,$BZ26,0)</f>
        <v>0</v>
      </c>
      <c r="ER26" s="64">
        <f t="shared" si="131"/>
        <v>0</v>
      </c>
      <c r="ES26" s="64">
        <f t="shared" si="131"/>
        <v>0</v>
      </c>
      <c r="ET26" s="64">
        <f t="shared" si="131"/>
        <v>0</v>
      </c>
      <c r="EU26" s="64">
        <f t="shared" si="131"/>
        <v>0</v>
      </c>
      <c r="EV26" s="64">
        <f t="shared" si="131"/>
        <v>0</v>
      </c>
      <c r="EW26" s="64">
        <f t="shared" si="131"/>
        <v>0</v>
      </c>
      <c r="EX26" s="64">
        <f t="shared" si="131"/>
        <v>0</v>
      </c>
      <c r="EY26" s="64">
        <f t="shared" si="131"/>
        <v>0</v>
      </c>
      <c r="EZ26" s="64">
        <f t="shared" si="131"/>
        <v>0</v>
      </c>
      <c r="FA26" s="64">
        <f t="shared" si="131"/>
        <v>0</v>
      </c>
      <c r="FB26" s="64">
        <f t="shared" si="131"/>
        <v>0</v>
      </c>
      <c r="FC26" s="64">
        <f t="shared" si="131"/>
        <v>0</v>
      </c>
      <c r="FD26" s="64">
        <f t="shared" si="131"/>
        <v>0</v>
      </c>
      <c r="FE26" s="64">
        <f t="shared" si="42"/>
        <v>0</v>
      </c>
      <c r="FF26" s="64">
        <f t="shared" si="42"/>
        <v>0</v>
      </c>
      <c r="FG26" s="64">
        <f t="shared" ref="FG26:FG41" si="132">IF($CR26=FG$5,$CA26,0)</f>
        <v>0</v>
      </c>
      <c r="FH26" s="64">
        <f t="shared" ref="FH26:FT26" si="133">IF($CR24=FH$5,$CA24,0)</f>
        <v>0</v>
      </c>
      <c r="FI26" s="64">
        <f t="shared" si="133"/>
        <v>0</v>
      </c>
      <c r="FJ26" s="64">
        <f t="shared" si="133"/>
        <v>0</v>
      </c>
      <c r="FK26" s="64">
        <f t="shared" si="133"/>
        <v>0</v>
      </c>
      <c r="FL26" s="64">
        <f t="shared" si="133"/>
        <v>0</v>
      </c>
      <c r="FM26" s="64">
        <f t="shared" si="133"/>
        <v>0</v>
      </c>
      <c r="FN26" s="64">
        <f t="shared" si="133"/>
        <v>0</v>
      </c>
      <c r="FO26" s="64">
        <f t="shared" si="133"/>
        <v>0</v>
      </c>
      <c r="FP26" s="64">
        <f t="shared" si="133"/>
        <v>0</v>
      </c>
      <c r="FQ26" s="64">
        <f t="shared" si="133"/>
        <v>0</v>
      </c>
      <c r="FR26" s="64">
        <f t="shared" si="133"/>
        <v>0</v>
      </c>
      <c r="FS26" s="64">
        <f t="shared" si="133"/>
        <v>0</v>
      </c>
      <c r="FT26" s="64">
        <f t="shared" si="133"/>
        <v>0</v>
      </c>
      <c r="FU26" s="64">
        <f t="shared" si="95"/>
        <v>0</v>
      </c>
      <c r="FV26" s="64">
        <f t="shared" si="95"/>
        <v>0</v>
      </c>
      <c r="FW26" s="64">
        <f t="shared" ref="FW26:GJ26" si="134">IF($CR24=FW$5,$CB24,0)</f>
        <v>0</v>
      </c>
      <c r="FX26" s="64">
        <f t="shared" si="134"/>
        <v>0</v>
      </c>
      <c r="FY26" s="64">
        <f t="shared" si="134"/>
        <v>0</v>
      </c>
      <c r="FZ26" s="64">
        <f t="shared" si="134"/>
        <v>0</v>
      </c>
      <c r="GA26" s="64">
        <f t="shared" si="134"/>
        <v>0</v>
      </c>
      <c r="GB26" s="64">
        <f t="shared" si="134"/>
        <v>0</v>
      </c>
      <c r="GC26" s="64">
        <f t="shared" si="134"/>
        <v>0</v>
      </c>
      <c r="GD26" s="64">
        <f t="shared" si="134"/>
        <v>0</v>
      </c>
      <c r="GE26" s="64">
        <f t="shared" si="134"/>
        <v>0</v>
      </c>
      <c r="GF26" s="64">
        <f t="shared" si="134"/>
        <v>0</v>
      </c>
      <c r="GG26" s="64">
        <f t="shared" si="134"/>
        <v>0</v>
      </c>
      <c r="GH26" s="64">
        <f t="shared" si="134"/>
        <v>0</v>
      </c>
      <c r="GI26" s="64">
        <f t="shared" si="134"/>
        <v>0</v>
      </c>
      <c r="GJ26" s="64">
        <f t="shared" si="134"/>
        <v>0</v>
      </c>
    </row>
    <row r="27" spans="1:192" ht="13.5">
      <c r="A27" s="40"/>
      <c r="B27" s="75" t="s">
        <v>91</v>
      </c>
      <c r="C27" s="75"/>
      <c r="D27" s="89"/>
      <c r="E27" s="89"/>
      <c r="F27" s="89"/>
      <c r="G27" s="40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44"/>
      <c r="T27" s="1"/>
      <c r="U27" s="1"/>
      <c r="V27" s="1"/>
      <c r="W27" s="1"/>
      <c r="X27" s="1"/>
      <c r="Y27" s="60"/>
      <c r="Z27" s="85"/>
      <c r="AA27" s="66"/>
      <c r="AB27" s="66"/>
      <c r="AC27" s="1"/>
      <c r="AD27" s="1"/>
      <c r="AE27" s="1"/>
      <c r="AF27" s="164"/>
      <c r="AG27" s="1"/>
      <c r="AJ27" s="41"/>
      <c r="AP27" s="44"/>
      <c r="AQ27" s="3"/>
      <c r="AR27" s="49"/>
      <c r="AS27" s="44"/>
      <c r="AT27" s="3"/>
      <c r="AU27" s="67">
        <f t="shared" si="15"/>
        <v>0</v>
      </c>
      <c r="AV27" s="68">
        <f t="shared" si="118"/>
        <v>0</v>
      </c>
      <c r="AW27" s="68">
        <f t="shared" si="118"/>
        <v>0</v>
      </c>
      <c r="AX27" s="68">
        <f>BC27-BA27</f>
        <v>0</v>
      </c>
      <c r="AY27" s="67">
        <f t="shared" si="107"/>
        <v>0</v>
      </c>
      <c r="AZ27" s="72">
        <f>IF($E$9=0,$AY27*$Y27,IF($E$9=1,$AY27*$AF27*$AI27,"error some place"))</f>
        <v>0</v>
      </c>
      <c r="BA27" s="72">
        <f t="shared" si="17"/>
        <v>0</v>
      </c>
      <c r="BB27" s="72">
        <f>IF($E$9=0,$AY27*$Y27,IF($E$9=1,$AY27*$AF27*$AI27,"error some place"))</f>
        <v>0</v>
      </c>
      <c r="BC27" s="72">
        <f>IF($E$9=0,$AZ27*$Y27,IF($E$9=1,$AZ27*$AF27*$AI27,"error some place"))</f>
        <v>0</v>
      </c>
      <c r="BD27" s="73">
        <f t="shared" si="19"/>
        <v>0</v>
      </c>
      <c r="BE27" s="73">
        <f t="shared" si="20"/>
        <v>0</v>
      </c>
      <c r="BF27" s="73">
        <f t="shared" si="21"/>
        <v>0</v>
      </c>
      <c r="BG27" s="57">
        <f t="shared" si="119"/>
        <v>0</v>
      </c>
      <c r="BH27" s="57">
        <f t="shared" si="119"/>
        <v>0</v>
      </c>
      <c r="BI27" s="57">
        <f t="shared" si="119"/>
        <v>0</v>
      </c>
      <c r="BJ27" s="57">
        <f>D$43*(D$44/1000)*AJ27</f>
        <v>0</v>
      </c>
      <c r="BK27" s="57">
        <f t="shared" si="110"/>
        <v>0</v>
      </c>
      <c r="BL27" s="57">
        <f t="shared" si="111"/>
        <v>0</v>
      </c>
      <c r="BM27" s="57">
        <f>BA27*D$90*AM27</f>
        <v>0</v>
      </c>
      <c r="BN27" s="57">
        <f>BB27*E$90*AM27</f>
        <v>0</v>
      </c>
      <c r="BO27" s="57">
        <f>BC27*F$90*AM27</f>
        <v>0</v>
      </c>
      <c r="BP27" s="57">
        <f t="shared" si="22"/>
        <v>0</v>
      </c>
      <c r="BQ27" s="57">
        <f t="shared" si="112"/>
        <v>0</v>
      </c>
      <c r="BR27" s="57">
        <f t="shared" si="23"/>
        <v>0</v>
      </c>
      <c r="BS27" s="57">
        <f t="shared" si="120"/>
        <v>0</v>
      </c>
      <c r="BT27" s="57">
        <f t="shared" si="120"/>
        <v>0</v>
      </c>
      <c r="BU27" s="57">
        <f t="shared" si="120"/>
        <v>0</v>
      </c>
      <c r="BY27" s="57">
        <f>BB27*0.3%</f>
        <v>0</v>
      </c>
      <c r="BZ27" s="57">
        <f t="shared" si="25"/>
        <v>0</v>
      </c>
      <c r="CA27" s="57">
        <f t="shared" si="26"/>
        <v>0</v>
      </c>
      <c r="CB27" s="57">
        <f t="shared" si="27"/>
        <v>0</v>
      </c>
      <c r="CC27" s="57">
        <f t="shared" si="28"/>
        <v>0</v>
      </c>
      <c r="CD27" s="57">
        <f t="shared" si="28"/>
        <v>0</v>
      </c>
      <c r="CE27" s="57">
        <f t="shared" si="28"/>
        <v>0</v>
      </c>
      <c r="CF27" s="57">
        <f t="shared" si="29"/>
        <v>0</v>
      </c>
      <c r="CG27" s="57">
        <f t="shared" si="29"/>
        <v>0</v>
      </c>
      <c r="CH27" s="57">
        <f t="shared" si="29"/>
        <v>0</v>
      </c>
      <c r="CI27" s="53">
        <f t="shared" si="30"/>
        <v>0</v>
      </c>
      <c r="CJ27" s="57">
        <f t="shared" si="31"/>
        <v>0</v>
      </c>
      <c r="CK27" s="52">
        <f t="shared" si="32"/>
        <v>0</v>
      </c>
      <c r="CL27" s="178"/>
      <c r="CM27" s="15"/>
      <c r="CN27" s="180"/>
      <c r="CO27" s="180"/>
      <c r="CQ27" s="55">
        <f t="shared" si="125"/>
        <v>0</v>
      </c>
      <c r="CR27" s="55">
        <f t="shared" si="126"/>
        <v>1</v>
      </c>
      <c r="CS27" s="64">
        <f t="shared" si="127"/>
        <v>0</v>
      </c>
      <c r="CT27" s="64">
        <f t="shared" si="127"/>
        <v>0</v>
      </c>
      <c r="CU27" s="64">
        <f t="shared" si="127"/>
        <v>0</v>
      </c>
      <c r="CV27" s="64">
        <f t="shared" si="127"/>
        <v>0</v>
      </c>
      <c r="CW27" s="64">
        <f t="shared" si="127"/>
        <v>0</v>
      </c>
      <c r="CX27" s="64">
        <f t="shared" si="127"/>
        <v>0</v>
      </c>
      <c r="CY27" s="64">
        <f t="shared" si="127"/>
        <v>0</v>
      </c>
      <c r="CZ27" s="64">
        <f t="shared" si="127"/>
        <v>0</v>
      </c>
      <c r="DA27" s="64">
        <f t="shared" si="127"/>
        <v>0</v>
      </c>
      <c r="DB27" s="64">
        <f t="shared" si="127"/>
        <v>0</v>
      </c>
      <c r="DC27" s="64">
        <f t="shared" si="127"/>
        <v>0</v>
      </c>
      <c r="DD27" s="64">
        <f t="shared" si="127"/>
        <v>0</v>
      </c>
      <c r="DE27" s="64">
        <f t="shared" si="127"/>
        <v>0</v>
      </c>
      <c r="DF27" s="64">
        <f t="shared" si="127"/>
        <v>0</v>
      </c>
      <c r="DG27" s="64">
        <f t="shared" si="127"/>
        <v>0</v>
      </c>
      <c r="DH27" s="64">
        <f t="shared" si="127"/>
        <v>0</v>
      </c>
      <c r="DI27" s="64">
        <f t="shared" si="128"/>
        <v>0</v>
      </c>
      <c r="DJ27" s="64">
        <f t="shared" si="128"/>
        <v>0</v>
      </c>
      <c r="DK27" s="64">
        <f t="shared" si="128"/>
        <v>0</v>
      </c>
      <c r="DL27" s="64">
        <f t="shared" si="128"/>
        <v>0</v>
      </c>
      <c r="DM27" s="64">
        <f t="shared" si="128"/>
        <v>0</v>
      </c>
      <c r="DN27" s="64">
        <f t="shared" si="128"/>
        <v>0</v>
      </c>
      <c r="DO27" s="64">
        <f t="shared" si="128"/>
        <v>0</v>
      </c>
      <c r="DP27" s="64">
        <f t="shared" si="128"/>
        <v>0</v>
      </c>
      <c r="DQ27" s="64">
        <f t="shared" si="128"/>
        <v>0</v>
      </c>
      <c r="DR27" s="64">
        <f t="shared" si="128"/>
        <v>0</v>
      </c>
      <c r="DS27" s="64">
        <f t="shared" si="128"/>
        <v>0</v>
      </c>
      <c r="DT27" s="64">
        <f t="shared" si="128"/>
        <v>0</v>
      </c>
      <c r="DU27" s="64">
        <f t="shared" si="128"/>
        <v>0</v>
      </c>
      <c r="DV27" s="64">
        <f t="shared" si="128"/>
        <v>0</v>
      </c>
      <c r="DW27" s="64">
        <f t="shared" si="128"/>
        <v>0</v>
      </c>
      <c r="DX27" s="64">
        <f t="shared" si="128"/>
        <v>0</v>
      </c>
      <c r="DY27" s="64">
        <f t="shared" si="129"/>
        <v>0</v>
      </c>
      <c r="DZ27" s="64">
        <f t="shared" si="129"/>
        <v>0</v>
      </c>
      <c r="EA27" s="64">
        <f t="shared" si="129"/>
        <v>0</v>
      </c>
      <c r="EB27" s="64">
        <f t="shared" si="129"/>
        <v>0</v>
      </c>
      <c r="EC27" s="64">
        <f t="shared" si="129"/>
        <v>0</v>
      </c>
      <c r="ED27" s="64">
        <f t="shared" si="129"/>
        <v>0</v>
      </c>
      <c r="EE27" s="64">
        <f t="shared" si="129"/>
        <v>0</v>
      </c>
      <c r="EF27" s="64">
        <f t="shared" si="129"/>
        <v>0</v>
      </c>
      <c r="EG27" s="64">
        <f t="shared" si="129"/>
        <v>0</v>
      </c>
      <c r="EH27" s="64">
        <f t="shared" si="129"/>
        <v>0</v>
      </c>
      <c r="EI27" s="64">
        <f t="shared" si="129"/>
        <v>0</v>
      </c>
      <c r="EJ27" s="64">
        <f t="shared" si="129"/>
        <v>0</v>
      </c>
      <c r="EK27" s="64">
        <f t="shared" si="129"/>
        <v>0</v>
      </c>
      <c r="EL27" s="64">
        <f t="shared" si="129"/>
        <v>0</v>
      </c>
      <c r="EM27" s="64">
        <f t="shared" si="129"/>
        <v>0</v>
      </c>
      <c r="EN27" s="64">
        <f t="shared" si="129"/>
        <v>0</v>
      </c>
      <c r="EO27" s="64">
        <f t="shared" si="130"/>
        <v>0</v>
      </c>
      <c r="EP27" s="64">
        <f t="shared" si="130"/>
        <v>0</v>
      </c>
      <c r="EQ27" s="64">
        <f t="shared" si="131"/>
        <v>0</v>
      </c>
      <c r="ER27" s="64">
        <f t="shared" si="131"/>
        <v>0</v>
      </c>
      <c r="ES27" s="64">
        <f t="shared" si="131"/>
        <v>0</v>
      </c>
      <c r="ET27" s="64">
        <f t="shared" si="131"/>
        <v>0</v>
      </c>
      <c r="EU27" s="64">
        <f t="shared" si="131"/>
        <v>0</v>
      </c>
      <c r="EV27" s="64">
        <f t="shared" si="131"/>
        <v>0</v>
      </c>
      <c r="EW27" s="64">
        <f t="shared" si="131"/>
        <v>0</v>
      </c>
      <c r="EX27" s="64">
        <f t="shared" si="131"/>
        <v>0</v>
      </c>
      <c r="EY27" s="64">
        <f t="shared" si="131"/>
        <v>0</v>
      </c>
      <c r="EZ27" s="64">
        <f t="shared" si="131"/>
        <v>0</v>
      </c>
      <c r="FA27" s="64">
        <f t="shared" si="131"/>
        <v>0</v>
      </c>
      <c r="FB27" s="64">
        <f t="shared" si="131"/>
        <v>0</v>
      </c>
      <c r="FC27" s="64">
        <f t="shared" si="131"/>
        <v>0</v>
      </c>
      <c r="FD27" s="64">
        <f t="shared" si="131"/>
        <v>0</v>
      </c>
      <c r="FE27" s="64">
        <f t="shared" si="42"/>
        <v>0</v>
      </c>
      <c r="FF27" s="64">
        <f t="shared" si="42"/>
        <v>0</v>
      </c>
      <c r="FG27" s="64">
        <f t="shared" si="132"/>
        <v>0</v>
      </c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>
        <f t="shared" si="95"/>
        <v>0</v>
      </c>
      <c r="FV27" s="64">
        <f t="shared" si="95"/>
        <v>0</v>
      </c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</row>
    <row r="28" spans="1:192" ht="13.5">
      <c r="A28" s="40"/>
      <c r="B28" s="40"/>
      <c r="C28" s="40"/>
      <c r="D28" s="40"/>
      <c r="E28" s="40"/>
      <c r="F28" s="40"/>
      <c r="G28" s="40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4"/>
      <c r="S28" s="86"/>
      <c r="T28" s="1"/>
      <c r="U28" s="1"/>
      <c r="V28" s="1"/>
      <c r="W28" s="1"/>
      <c r="X28" s="1"/>
      <c r="Y28" s="60"/>
      <c r="Z28" s="85"/>
      <c r="AA28" s="66" t="str">
        <f t="shared" ref="AA28:AA34" si="135">IF(Z28&gt;1,ABS(ROUND(($AA$8-Z28)/365.25,1))," ")</f>
        <v xml:space="preserve"> </v>
      </c>
      <c r="AB28" s="66"/>
      <c r="AC28" s="1"/>
      <c r="AD28" s="1"/>
      <c r="AE28" s="1"/>
      <c r="AF28" s="164"/>
      <c r="AG28" s="1"/>
      <c r="AI28" s="61">
        <f t="shared" ref="AI28:AI34" si="136">AG28+AH28</f>
        <v>0</v>
      </c>
      <c r="AJ28" s="41"/>
      <c r="AP28" s="44"/>
      <c r="AQ28" s="3"/>
      <c r="AR28" s="49"/>
      <c r="AS28" s="44"/>
      <c r="AT28" s="3"/>
      <c r="AU28" s="67"/>
      <c r="AV28" s="68"/>
      <c r="AW28" s="68"/>
      <c r="AX28" s="68"/>
      <c r="AY28" s="72"/>
      <c r="AZ28" s="72"/>
      <c r="BA28" s="72"/>
      <c r="BB28" s="72"/>
      <c r="BC28" s="72"/>
      <c r="BG28" s="57"/>
      <c r="CB28" s="177"/>
      <c r="CC28" s="177"/>
      <c r="CD28" s="177"/>
      <c r="CE28" s="177"/>
      <c r="CF28" s="57">
        <f t="shared" si="29"/>
        <v>0</v>
      </c>
      <c r="CG28" s="57">
        <f t="shared" si="29"/>
        <v>0</v>
      </c>
      <c r="CH28" s="57">
        <f t="shared" si="29"/>
        <v>0</v>
      </c>
      <c r="CI28" s="53">
        <f t="shared" si="30"/>
        <v>0</v>
      </c>
      <c r="CJ28" s="57">
        <f t="shared" si="31"/>
        <v>0</v>
      </c>
      <c r="CK28" s="52">
        <f t="shared" si="32"/>
        <v>0</v>
      </c>
      <c r="CL28" s="178"/>
      <c r="CM28" s="15"/>
      <c r="CN28" s="180"/>
      <c r="CO28" s="180"/>
      <c r="CQ28" s="55">
        <f t="shared" si="125"/>
        <v>0</v>
      </c>
      <c r="CR28" s="55">
        <f t="shared" si="126"/>
        <v>1</v>
      </c>
      <c r="CS28" s="64">
        <f t="shared" si="127"/>
        <v>0</v>
      </c>
      <c r="CT28" s="64">
        <f t="shared" si="127"/>
        <v>0</v>
      </c>
      <c r="CU28" s="64">
        <f t="shared" si="127"/>
        <v>0</v>
      </c>
      <c r="CV28" s="64">
        <f t="shared" si="127"/>
        <v>0</v>
      </c>
      <c r="CW28" s="64">
        <f t="shared" si="127"/>
        <v>0</v>
      </c>
      <c r="CX28" s="64">
        <f t="shared" si="127"/>
        <v>0</v>
      </c>
      <c r="CY28" s="64">
        <f t="shared" si="127"/>
        <v>0</v>
      </c>
      <c r="CZ28" s="64">
        <f t="shared" si="127"/>
        <v>0</v>
      </c>
      <c r="DA28" s="64">
        <f t="shared" si="127"/>
        <v>0</v>
      </c>
      <c r="DB28" s="64">
        <f t="shared" si="127"/>
        <v>0</v>
      </c>
      <c r="DC28" s="64">
        <f t="shared" si="127"/>
        <v>0</v>
      </c>
      <c r="DD28" s="64">
        <f t="shared" si="127"/>
        <v>0</v>
      </c>
      <c r="DE28" s="64">
        <f t="shared" si="127"/>
        <v>0</v>
      </c>
      <c r="DF28" s="64">
        <f t="shared" si="127"/>
        <v>0</v>
      </c>
      <c r="DG28" s="64">
        <f t="shared" si="127"/>
        <v>0</v>
      </c>
      <c r="DH28" s="64">
        <f t="shared" si="127"/>
        <v>0</v>
      </c>
      <c r="DI28" s="64">
        <f t="shared" si="128"/>
        <v>0</v>
      </c>
      <c r="DJ28" s="64">
        <f t="shared" si="128"/>
        <v>0</v>
      </c>
      <c r="DK28" s="64">
        <f t="shared" si="128"/>
        <v>0</v>
      </c>
      <c r="DL28" s="64">
        <f t="shared" si="128"/>
        <v>0</v>
      </c>
      <c r="DM28" s="64">
        <f t="shared" si="128"/>
        <v>0</v>
      </c>
      <c r="DN28" s="64">
        <f t="shared" si="128"/>
        <v>0</v>
      </c>
      <c r="DO28" s="64">
        <f t="shared" si="128"/>
        <v>0</v>
      </c>
      <c r="DP28" s="64">
        <f t="shared" si="128"/>
        <v>0</v>
      </c>
      <c r="DQ28" s="64">
        <f t="shared" si="128"/>
        <v>0</v>
      </c>
      <c r="DR28" s="64">
        <f t="shared" si="128"/>
        <v>0</v>
      </c>
      <c r="DS28" s="64">
        <f t="shared" si="128"/>
        <v>0</v>
      </c>
      <c r="DT28" s="64">
        <f t="shared" si="128"/>
        <v>0</v>
      </c>
      <c r="DU28" s="64">
        <f t="shared" si="128"/>
        <v>0</v>
      </c>
      <c r="DV28" s="64">
        <f t="shared" si="128"/>
        <v>0</v>
      </c>
      <c r="DW28" s="64">
        <f t="shared" si="128"/>
        <v>0</v>
      </c>
      <c r="DX28" s="64">
        <f t="shared" si="128"/>
        <v>0</v>
      </c>
      <c r="DY28" s="64">
        <f t="shared" si="129"/>
        <v>0</v>
      </c>
      <c r="DZ28" s="64">
        <f t="shared" si="129"/>
        <v>0</v>
      </c>
      <c r="EA28" s="64">
        <f t="shared" si="129"/>
        <v>0</v>
      </c>
      <c r="EB28" s="64">
        <f t="shared" si="129"/>
        <v>0</v>
      </c>
      <c r="EC28" s="64">
        <f t="shared" si="129"/>
        <v>0</v>
      </c>
      <c r="ED28" s="64">
        <f t="shared" si="129"/>
        <v>0</v>
      </c>
      <c r="EE28" s="64">
        <f t="shared" si="129"/>
        <v>0</v>
      </c>
      <c r="EF28" s="64">
        <f t="shared" si="129"/>
        <v>0</v>
      </c>
      <c r="EG28" s="64">
        <f t="shared" si="129"/>
        <v>0</v>
      </c>
      <c r="EH28" s="64">
        <f t="shared" si="129"/>
        <v>0</v>
      </c>
      <c r="EI28" s="64">
        <f t="shared" si="129"/>
        <v>0</v>
      </c>
      <c r="EJ28" s="64">
        <f t="shared" si="129"/>
        <v>0</v>
      </c>
      <c r="EK28" s="64">
        <f t="shared" si="129"/>
        <v>0</v>
      </c>
      <c r="EL28" s="64">
        <f t="shared" si="129"/>
        <v>0</v>
      </c>
      <c r="EM28" s="64">
        <f t="shared" si="129"/>
        <v>0</v>
      </c>
      <c r="EN28" s="64">
        <f t="shared" si="129"/>
        <v>0</v>
      </c>
      <c r="EO28" s="64">
        <f t="shared" si="130"/>
        <v>0</v>
      </c>
      <c r="EP28" s="64">
        <f t="shared" si="130"/>
        <v>0</v>
      </c>
      <c r="EQ28" s="64">
        <f t="shared" si="131"/>
        <v>0</v>
      </c>
      <c r="ER28" s="64">
        <f t="shared" si="131"/>
        <v>0</v>
      </c>
      <c r="ES28" s="64">
        <f t="shared" si="131"/>
        <v>0</v>
      </c>
      <c r="ET28" s="64">
        <f t="shared" si="131"/>
        <v>0</v>
      </c>
      <c r="EU28" s="64">
        <f t="shared" si="131"/>
        <v>0</v>
      </c>
      <c r="EV28" s="64">
        <f t="shared" si="131"/>
        <v>0</v>
      </c>
      <c r="EW28" s="64">
        <f t="shared" si="131"/>
        <v>0</v>
      </c>
      <c r="EX28" s="64">
        <f t="shared" si="131"/>
        <v>0</v>
      </c>
      <c r="EY28" s="64">
        <f t="shared" si="131"/>
        <v>0</v>
      </c>
      <c r="EZ28" s="64">
        <f t="shared" si="131"/>
        <v>0</v>
      </c>
      <c r="FA28" s="64">
        <f t="shared" si="131"/>
        <v>0</v>
      </c>
      <c r="FB28" s="64">
        <f t="shared" si="131"/>
        <v>0</v>
      </c>
      <c r="FC28" s="64">
        <f t="shared" si="131"/>
        <v>0</v>
      </c>
      <c r="FD28" s="64">
        <f t="shared" si="131"/>
        <v>0</v>
      </c>
      <c r="FE28" s="64">
        <f t="shared" si="42"/>
        <v>0</v>
      </c>
      <c r="FF28" s="64">
        <f t="shared" si="42"/>
        <v>0</v>
      </c>
      <c r="FG28" s="64">
        <f t="shared" si="132"/>
        <v>0</v>
      </c>
      <c r="FH28" s="64">
        <f t="shared" ref="FH28:FT28" si="137">IF($CR26=FH$5,$CA26,0)</f>
        <v>0</v>
      </c>
      <c r="FI28" s="64">
        <f t="shared" si="137"/>
        <v>0</v>
      </c>
      <c r="FJ28" s="64">
        <f t="shared" si="137"/>
        <v>0</v>
      </c>
      <c r="FK28" s="64">
        <f t="shared" si="137"/>
        <v>0</v>
      </c>
      <c r="FL28" s="64">
        <f t="shared" si="137"/>
        <v>0</v>
      </c>
      <c r="FM28" s="64">
        <f t="shared" si="137"/>
        <v>0</v>
      </c>
      <c r="FN28" s="64">
        <f t="shared" si="137"/>
        <v>0</v>
      </c>
      <c r="FO28" s="64">
        <f t="shared" si="137"/>
        <v>0</v>
      </c>
      <c r="FP28" s="64">
        <f t="shared" si="137"/>
        <v>0</v>
      </c>
      <c r="FQ28" s="64">
        <f t="shared" si="137"/>
        <v>0</v>
      </c>
      <c r="FR28" s="64">
        <f t="shared" si="137"/>
        <v>0</v>
      </c>
      <c r="FS28" s="64">
        <f t="shared" si="137"/>
        <v>0</v>
      </c>
      <c r="FT28" s="64">
        <f t="shared" si="137"/>
        <v>0</v>
      </c>
      <c r="FU28" s="64">
        <f t="shared" si="95"/>
        <v>0</v>
      </c>
      <c r="FV28" s="64">
        <f t="shared" si="95"/>
        <v>0</v>
      </c>
      <c r="FW28" s="64">
        <f t="shared" ref="FW28:GJ28" si="138">IF($CR26=FW$5,$CB26,0)</f>
        <v>0</v>
      </c>
      <c r="FX28" s="64">
        <f t="shared" si="138"/>
        <v>0</v>
      </c>
      <c r="FY28" s="64">
        <f t="shared" si="138"/>
        <v>0</v>
      </c>
      <c r="FZ28" s="64">
        <f t="shared" si="138"/>
        <v>0</v>
      </c>
      <c r="GA28" s="64">
        <f t="shared" si="138"/>
        <v>0</v>
      </c>
      <c r="GB28" s="64">
        <f t="shared" si="138"/>
        <v>0</v>
      </c>
      <c r="GC28" s="64">
        <f t="shared" si="138"/>
        <v>0</v>
      </c>
      <c r="GD28" s="64">
        <f t="shared" si="138"/>
        <v>0</v>
      </c>
      <c r="GE28" s="64">
        <f t="shared" si="138"/>
        <v>0</v>
      </c>
      <c r="GF28" s="64">
        <f t="shared" si="138"/>
        <v>0</v>
      </c>
      <c r="GG28" s="64">
        <f t="shared" si="138"/>
        <v>0</v>
      </c>
      <c r="GH28" s="64">
        <f t="shared" si="138"/>
        <v>0</v>
      </c>
      <c r="GI28" s="64">
        <f t="shared" si="138"/>
        <v>0</v>
      </c>
      <c r="GJ28" s="64">
        <f t="shared" si="138"/>
        <v>0</v>
      </c>
    </row>
    <row r="29" spans="1:192" ht="13.5">
      <c r="A29" s="75"/>
      <c r="B29" s="75"/>
      <c r="C29" s="75"/>
      <c r="D29" s="89"/>
      <c r="E29" s="89"/>
      <c r="F29" s="89"/>
      <c r="G29" s="89"/>
      <c r="H29" s="43"/>
      <c r="I29" s="43"/>
      <c r="J29" s="43"/>
      <c r="K29" s="43"/>
      <c r="L29" s="43"/>
      <c r="M29" s="43"/>
      <c r="N29" s="43"/>
      <c r="O29" s="43"/>
      <c r="P29" s="43"/>
      <c r="Q29" s="42"/>
      <c r="R29" s="44"/>
      <c r="S29" s="86"/>
      <c r="T29" s="86"/>
      <c r="U29" s="86"/>
      <c r="V29" s="86"/>
      <c r="W29" s="86"/>
      <c r="X29" s="86"/>
      <c r="Y29" s="60"/>
      <c r="Z29" s="149"/>
      <c r="AA29" s="66" t="str">
        <f t="shared" si="135"/>
        <v xml:space="preserve"> </v>
      </c>
      <c r="AB29" s="66"/>
      <c r="AC29" s="86"/>
      <c r="AD29" s="86"/>
      <c r="AE29" s="86"/>
      <c r="AF29" s="164"/>
      <c r="AG29" s="86"/>
      <c r="AH29" s="70"/>
      <c r="AI29" s="61">
        <f t="shared" si="136"/>
        <v>0</v>
      </c>
      <c r="AJ29" s="41"/>
      <c r="AQ29" s="3"/>
      <c r="AR29" s="26"/>
      <c r="AS29" s="44"/>
      <c r="AT29" s="3"/>
      <c r="AU29" s="67"/>
      <c r="AV29" s="68"/>
      <c r="AW29" s="68"/>
      <c r="AX29" s="68"/>
      <c r="BA29" s="72"/>
      <c r="BB29" s="72"/>
      <c r="BC29" s="72"/>
      <c r="BG29" s="57"/>
      <c r="CF29" s="57">
        <f t="shared" si="29"/>
        <v>0</v>
      </c>
      <c r="CG29" s="57">
        <f t="shared" si="29"/>
        <v>0</v>
      </c>
      <c r="CH29" s="57">
        <f t="shared" si="29"/>
        <v>0</v>
      </c>
      <c r="CI29" s="53">
        <f t="shared" si="30"/>
        <v>0</v>
      </c>
      <c r="CJ29" s="57">
        <f t="shared" si="31"/>
        <v>0</v>
      </c>
      <c r="CK29" s="52">
        <f t="shared" si="32"/>
        <v>0</v>
      </c>
      <c r="CM29" s="15"/>
      <c r="CQ29" s="55">
        <f t="shared" si="125"/>
        <v>0</v>
      </c>
      <c r="CR29" s="55">
        <f t="shared" si="126"/>
        <v>1</v>
      </c>
      <c r="CS29" s="64">
        <f t="shared" si="127"/>
        <v>0</v>
      </c>
      <c r="CT29" s="64">
        <f t="shared" si="127"/>
        <v>0</v>
      </c>
      <c r="CU29" s="64">
        <f t="shared" si="127"/>
        <v>0</v>
      </c>
      <c r="CV29" s="64">
        <f t="shared" si="127"/>
        <v>0</v>
      </c>
      <c r="CW29" s="64">
        <f t="shared" si="127"/>
        <v>0</v>
      </c>
      <c r="CX29" s="64">
        <f t="shared" si="127"/>
        <v>0</v>
      </c>
      <c r="CY29" s="64">
        <f t="shared" si="127"/>
        <v>0</v>
      </c>
      <c r="CZ29" s="64">
        <f t="shared" si="127"/>
        <v>0</v>
      </c>
      <c r="DA29" s="64">
        <f t="shared" si="127"/>
        <v>0</v>
      </c>
      <c r="DB29" s="64">
        <f t="shared" si="127"/>
        <v>0</v>
      </c>
      <c r="DC29" s="64">
        <f t="shared" si="127"/>
        <v>0</v>
      </c>
      <c r="DD29" s="64">
        <f t="shared" si="127"/>
        <v>0</v>
      </c>
      <c r="DE29" s="64">
        <f t="shared" si="127"/>
        <v>0</v>
      </c>
      <c r="DF29" s="64">
        <f t="shared" si="127"/>
        <v>0</v>
      </c>
      <c r="DG29" s="64">
        <f t="shared" si="127"/>
        <v>0</v>
      </c>
      <c r="DH29" s="64">
        <f t="shared" si="127"/>
        <v>0</v>
      </c>
      <c r="DI29" s="64">
        <f t="shared" si="128"/>
        <v>0</v>
      </c>
      <c r="DJ29" s="64">
        <f t="shared" si="128"/>
        <v>0</v>
      </c>
      <c r="DK29" s="64">
        <f t="shared" si="128"/>
        <v>0</v>
      </c>
      <c r="DL29" s="64">
        <f t="shared" si="128"/>
        <v>0</v>
      </c>
      <c r="DM29" s="64">
        <f t="shared" si="128"/>
        <v>0</v>
      </c>
      <c r="DN29" s="64">
        <f t="shared" si="128"/>
        <v>0</v>
      </c>
      <c r="DO29" s="64">
        <f t="shared" si="128"/>
        <v>0</v>
      </c>
      <c r="DP29" s="64">
        <f t="shared" si="128"/>
        <v>0</v>
      </c>
      <c r="DQ29" s="64">
        <f t="shared" si="128"/>
        <v>0</v>
      </c>
      <c r="DR29" s="64">
        <f t="shared" si="128"/>
        <v>0</v>
      </c>
      <c r="DS29" s="64">
        <f t="shared" si="128"/>
        <v>0</v>
      </c>
      <c r="DT29" s="64">
        <f t="shared" si="128"/>
        <v>0</v>
      </c>
      <c r="DU29" s="64">
        <f t="shared" si="128"/>
        <v>0</v>
      </c>
      <c r="DV29" s="64">
        <f t="shared" si="128"/>
        <v>0</v>
      </c>
      <c r="DW29" s="64">
        <f t="shared" si="128"/>
        <v>0</v>
      </c>
      <c r="DX29" s="64">
        <f t="shared" si="128"/>
        <v>0</v>
      </c>
      <c r="DY29" s="64">
        <f t="shared" si="129"/>
        <v>0</v>
      </c>
      <c r="DZ29" s="64">
        <f t="shared" si="129"/>
        <v>0</v>
      </c>
      <c r="EA29" s="64">
        <f t="shared" si="129"/>
        <v>0</v>
      </c>
      <c r="EB29" s="64">
        <f t="shared" si="129"/>
        <v>0</v>
      </c>
      <c r="EC29" s="64">
        <f t="shared" si="129"/>
        <v>0</v>
      </c>
      <c r="ED29" s="64">
        <f t="shared" si="129"/>
        <v>0</v>
      </c>
      <c r="EE29" s="64">
        <f t="shared" si="129"/>
        <v>0</v>
      </c>
      <c r="EF29" s="64">
        <f t="shared" si="129"/>
        <v>0</v>
      </c>
      <c r="EG29" s="64">
        <f t="shared" si="129"/>
        <v>0</v>
      </c>
      <c r="EH29" s="64">
        <f t="shared" si="129"/>
        <v>0</v>
      </c>
      <c r="EI29" s="64">
        <f t="shared" si="129"/>
        <v>0</v>
      </c>
      <c r="EJ29" s="64">
        <f t="shared" si="129"/>
        <v>0</v>
      </c>
      <c r="EK29" s="64">
        <f t="shared" si="129"/>
        <v>0</v>
      </c>
      <c r="EL29" s="64">
        <f t="shared" si="129"/>
        <v>0</v>
      </c>
      <c r="EM29" s="64">
        <f t="shared" si="129"/>
        <v>0</v>
      </c>
      <c r="EN29" s="64">
        <f t="shared" si="129"/>
        <v>0</v>
      </c>
      <c r="EO29" s="64">
        <f t="shared" si="130"/>
        <v>0</v>
      </c>
      <c r="EP29" s="64">
        <f t="shared" si="130"/>
        <v>0</v>
      </c>
      <c r="EQ29" s="64">
        <f t="shared" si="131"/>
        <v>0</v>
      </c>
      <c r="ER29" s="64">
        <f t="shared" si="131"/>
        <v>0</v>
      </c>
      <c r="ES29" s="64">
        <f t="shared" si="131"/>
        <v>0</v>
      </c>
      <c r="ET29" s="64">
        <f t="shared" si="131"/>
        <v>0</v>
      </c>
      <c r="EU29" s="64">
        <f t="shared" si="131"/>
        <v>0</v>
      </c>
      <c r="EV29" s="64">
        <f t="shared" si="131"/>
        <v>0</v>
      </c>
      <c r="EW29" s="64">
        <f t="shared" si="131"/>
        <v>0</v>
      </c>
      <c r="EX29" s="64">
        <f t="shared" si="131"/>
        <v>0</v>
      </c>
      <c r="EY29" s="64">
        <f t="shared" si="131"/>
        <v>0</v>
      </c>
      <c r="EZ29" s="64">
        <f t="shared" si="131"/>
        <v>0</v>
      </c>
      <c r="FA29" s="64">
        <f t="shared" si="131"/>
        <v>0</v>
      </c>
      <c r="FB29" s="64">
        <f t="shared" si="131"/>
        <v>0</v>
      </c>
      <c r="FC29" s="64">
        <f t="shared" si="131"/>
        <v>0</v>
      </c>
      <c r="FD29" s="64">
        <f t="shared" si="131"/>
        <v>0</v>
      </c>
      <c r="FE29" s="64">
        <f t="shared" ref="FE29:FF43" si="139">IF($CR29=FE$5,$CG29,0)</f>
        <v>0</v>
      </c>
      <c r="FF29" s="64">
        <f t="shared" si="139"/>
        <v>0</v>
      </c>
      <c r="FG29" s="64">
        <f t="shared" si="132"/>
        <v>0</v>
      </c>
      <c r="FH29" s="64">
        <f t="shared" ref="FH29:FT29" si="140">IF($CR27=FH$5,$CA27,0)</f>
        <v>0</v>
      </c>
      <c r="FI29" s="64">
        <f t="shared" si="140"/>
        <v>0</v>
      </c>
      <c r="FJ29" s="64">
        <f t="shared" si="140"/>
        <v>0</v>
      </c>
      <c r="FK29" s="64">
        <f t="shared" si="140"/>
        <v>0</v>
      </c>
      <c r="FL29" s="64">
        <f t="shared" si="140"/>
        <v>0</v>
      </c>
      <c r="FM29" s="64">
        <f t="shared" si="140"/>
        <v>0</v>
      </c>
      <c r="FN29" s="64">
        <f t="shared" si="140"/>
        <v>0</v>
      </c>
      <c r="FO29" s="64">
        <f t="shared" si="140"/>
        <v>0</v>
      </c>
      <c r="FP29" s="64">
        <f t="shared" si="140"/>
        <v>0</v>
      </c>
      <c r="FQ29" s="64">
        <f t="shared" si="140"/>
        <v>0</v>
      </c>
      <c r="FR29" s="64">
        <f t="shared" si="140"/>
        <v>0</v>
      </c>
      <c r="FS29" s="64">
        <f t="shared" si="140"/>
        <v>0</v>
      </c>
      <c r="FT29" s="64">
        <f t="shared" si="140"/>
        <v>0</v>
      </c>
      <c r="FU29" s="64">
        <f t="shared" si="95"/>
        <v>0</v>
      </c>
      <c r="FV29" s="64">
        <f t="shared" si="95"/>
        <v>0</v>
      </c>
      <c r="FW29" s="64">
        <f t="shared" ref="FW29:GJ29" si="141">IF($CR27=FW$5,$CB27,0)</f>
        <v>0</v>
      </c>
      <c r="FX29" s="64">
        <f t="shared" si="141"/>
        <v>0</v>
      </c>
      <c r="FY29" s="64">
        <f t="shared" si="141"/>
        <v>0</v>
      </c>
      <c r="FZ29" s="64">
        <f t="shared" si="141"/>
        <v>0</v>
      </c>
      <c r="GA29" s="64">
        <f t="shared" si="141"/>
        <v>0</v>
      </c>
      <c r="GB29" s="64">
        <f t="shared" si="141"/>
        <v>0</v>
      </c>
      <c r="GC29" s="64">
        <f t="shared" si="141"/>
        <v>0</v>
      </c>
      <c r="GD29" s="64">
        <f t="shared" si="141"/>
        <v>0</v>
      </c>
      <c r="GE29" s="64">
        <f t="shared" si="141"/>
        <v>0</v>
      </c>
      <c r="GF29" s="64">
        <f t="shared" si="141"/>
        <v>0</v>
      </c>
      <c r="GG29" s="64">
        <f t="shared" si="141"/>
        <v>0</v>
      </c>
      <c r="GH29" s="64">
        <f t="shared" si="141"/>
        <v>0</v>
      </c>
      <c r="GI29" s="64">
        <f t="shared" si="141"/>
        <v>0</v>
      </c>
      <c r="GJ29" s="64">
        <f t="shared" si="141"/>
        <v>0</v>
      </c>
    </row>
    <row r="30" spans="1:192" ht="13.5">
      <c r="A30" s="75"/>
      <c r="B30" s="75"/>
      <c r="C30" s="75"/>
      <c r="D30" s="89"/>
      <c r="E30" s="89"/>
      <c r="F30" s="89"/>
      <c r="G30" s="89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86"/>
      <c r="T30" s="86"/>
      <c r="U30" s="86"/>
      <c r="V30" s="86"/>
      <c r="W30" s="86"/>
      <c r="X30" s="86"/>
      <c r="Y30" s="60"/>
      <c r="Z30" s="149"/>
      <c r="AA30" s="66" t="str">
        <f t="shared" si="135"/>
        <v xml:space="preserve"> </v>
      </c>
      <c r="AB30" s="66"/>
      <c r="AC30" s="86"/>
      <c r="AD30" s="86"/>
      <c r="AE30" s="86"/>
      <c r="AF30" s="164"/>
      <c r="AG30" s="86"/>
      <c r="AH30" s="70"/>
      <c r="AI30" s="61">
        <f t="shared" si="136"/>
        <v>0</v>
      </c>
      <c r="AJ30" s="41"/>
      <c r="AP30" s="44"/>
      <c r="AQ30" s="3"/>
      <c r="AR30" s="49"/>
      <c r="AS30" s="44"/>
      <c r="AT30" s="3"/>
      <c r="AU30" s="67"/>
      <c r="AV30" s="68"/>
      <c r="AW30" s="68"/>
      <c r="AX30" s="68"/>
      <c r="BA30" s="72"/>
      <c r="BB30" s="72"/>
      <c r="BC30" s="72"/>
      <c r="BG30" s="57"/>
      <c r="CF30" s="57">
        <f t="shared" si="29"/>
        <v>0</v>
      </c>
      <c r="CG30" s="57">
        <f t="shared" si="29"/>
        <v>0</v>
      </c>
      <c r="CH30" s="57">
        <f t="shared" si="29"/>
        <v>0</v>
      </c>
      <c r="CI30" s="53">
        <f t="shared" si="30"/>
        <v>0</v>
      </c>
      <c r="CJ30" s="57">
        <f t="shared" si="31"/>
        <v>0</v>
      </c>
      <c r="CK30" s="52">
        <f t="shared" si="32"/>
        <v>0</v>
      </c>
      <c r="CM30" s="15"/>
      <c r="CQ30" s="55">
        <f t="shared" si="125"/>
        <v>0</v>
      </c>
      <c r="CR30" s="55">
        <f t="shared" si="126"/>
        <v>1</v>
      </c>
      <c r="CS30" s="64">
        <f t="shared" si="127"/>
        <v>0</v>
      </c>
      <c r="CT30" s="64">
        <f t="shared" si="127"/>
        <v>0</v>
      </c>
      <c r="CU30" s="64">
        <f t="shared" si="127"/>
        <v>0</v>
      </c>
      <c r="CV30" s="64">
        <f t="shared" si="127"/>
        <v>0</v>
      </c>
      <c r="CW30" s="64">
        <f t="shared" si="127"/>
        <v>0</v>
      </c>
      <c r="CX30" s="64">
        <f t="shared" si="127"/>
        <v>0</v>
      </c>
      <c r="CY30" s="64">
        <f t="shared" si="127"/>
        <v>0</v>
      </c>
      <c r="CZ30" s="64">
        <f t="shared" si="127"/>
        <v>0</v>
      </c>
      <c r="DA30" s="64">
        <f t="shared" si="127"/>
        <v>0</v>
      </c>
      <c r="DB30" s="64">
        <f t="shared" si="127"/>
        <v>0</v>
      </c>
      <c r="DC30" s="64">
        <f t="shared" si="127"/>
        <v>0</v>
      </c>
      <c r="DD30" s="64">
        <f t="shared" si="127"/>
        <v>0</v>
      </c>
      <c r="DE30" s="64">
        <f t="shared" si="127"/>
        <v>0</v>
      </c>
      <c r="DF30" s="64">
        <f t="shared" si="127"/>
        <v>0</v>
      </c>
      <c r="DG30" s="64">
        <f t="shared" si="127"/>
        <v>0</v>
      </c>
      <c r="DH30" s="64">
        <f t="shared" si="127"/>
        <v>0</v>
      </c>
      <c r="DI30" s="64">
        <f t="shared" si="128"/>
        <v>0</v>
      </c>
      <c r="DJ30" s="64">
        <f t="shared" si="128"/>
        <v>0</v>
      </c>
      <c r="DK30" s="64">
        <f t="shared" si="128"/>
        <v>0</v>
      </c>
      <c r="DL30" s="64">
        <f t="shared" si="128"/>
        <v>0</v>
      </c>
      <c r="DM30" s="64">
        <f t="shared" si="128"/>
        <v>0</v>
      </c>
      <c r="DN30" s="64">
        <f t="shared" si="128"/>
        <v>0</v>
      </c>
      <c r="DO30" s="64">
        <f t="shared" si="128"/>
        <v>0</v>
      </c>
      <c r="DP30" s="64">
        <f t="shared" si="128"/>
        <v>0</v>
      </c>
      <c r="DQ30" s="64">
        <f t="shared" si="128"/>
        <v>0</v>
      </c>
      <c r="DR30" s="64">
        <f t="shared" si="128"/>
        <v>0</v>
      </c>
      <c r="DS30" s="64">
        <f t="shared" si="128"/>
        <v>0</v>
      </c>
      <c r="DT30" s="64">
        <f t="shared" si="128"/>
        <v>0</v>
      </c>
      <c r="DU30" s="64">
        <f t="shared" si="128"/>
        <v>0</v>
      </c>
      <c r="DV30" s="64">
        <f t="shared" si="128"/>
        <v>0</v>
      </c>
      <c r="DW30" s="64">
        <f t="shared" si="128"/>
        <v>0</v>
      </c>
      <c r="DX30" s="64">
        <f t="shared" si="128"/>
        <v>0</v>
      </c>
      <c r="DY30" s="64">
        <f t="shared" si="129"/>
        <v>0</v>
      </c>
      <c r="DZ30" s="64">
        <f t="shared" si="129"/>
        <v>0</v>
      </c>
      <c r="EA30" s="64">
        <f t="shared" si="129"/>
        <v>0</v>
      </c>
      <c r="EB30" s="64">
        <f t="shared" si="129"/>
        <v>0</v>
      </c>
      <c r="EC30" s="64">
        <f t="shared" si="129"/>
        <v>0</v>
      </c>
      <c r="ED30" s="64">
        <f t="shared" si="129"/>
        <v>0</v>
      </c>
      <c r="EE30" s="64">
        <f t="shared" si="129"/>
        <v>0</v>
      </c>
      <c r="EF30" s="64">
        <f t="shared" si="129"/>
        <v>0</v>
      </c>
      <c r="EG30" s="64">
        <f t="shared" si="129"/>
        <v>0</v>
      </c>
      <c r="EH30" s="64">
        <f t="shared" si="129"/>
        <v>0</v>
      </c>
      <c r="EI30" s="64">
        <f t="shared" si="129"/>
        <v>0</v>
      </c>
      <c r="EJ30" s="64">
        <f t="shared" si="129"/>
        <v>0</v>
      </c>
      <c r="EK30" s="64">
        <f t="shared" si="129"/>
        <v>0</v>
      </c>
      <c r="EL30" s="64">
        <f t="shared" si="129"/>
        <v>0</v>
      </c>
      <c r="EM30" s="64">
        <f t="shared" si="129"/>
        <v>0</v>
      </c>
      <c r="EN30" s="64">
        <f t="shared" si="129"/>
        <v>0</v>
      </c>
      <c r="EO30" s="64">
        <f t="shared" si="130"/>
        <v>0</v>
      </c>
      <c r="EP30" s="64">
        <f t="shared" si="130"/>
        <v>0</v>
      </c>
      <c r="EQ30" s="64">
        <f t="shared" si="131"/>
        <v>0</v>
      </c>
      <c r="ER30" s="64">
        <f t="shared" si="131"/>
        <v>0</v>
      </c>
      <c r="ES30" s="64">
        <f t="shared" si="131"/>
        <v>0</v>
      </c>
      <c r="ET30" s="64">
        <f t="shared" si="131"/>
        <v>0</v>
      </c>
      <c r="EU30" s="64">
        <f t="shared" si="131"/>
        <v>0</v>
      </c>
      <c r="EV30" s="64">
        <f t="shared" si="131"/>
        <v>0</v>
      </c>
      <c r="EW30" s="64">
        <f t="shared" si="131"/>
        <v>0</v>
      </c>
      <c r="EX30" s="64">
        <f t="shared" si="131"/>
        <v>0</v>
      </c>
      <c r="EY30" s="64">
        <f t="shared" si="131"/>
        <v>0</v>
      </c>
      <c r="EZ30" s="64">
        <f t="shared" si="131"/>
        <v>0</v>
      </c>
      <c r="FA30" s="64">
        <f t="shared" si="131"/>
        <v>0</v>
      </c>
      <c r="FB30" s="64">
        <f t="shared" si="131"/>
        <v>0</v>
      </c>
      <c r="FC30" s="64">
        <f t="shared" si="131"/>
        <v>0</v>
      </c>
      <c r="FD30" s="64">
        <f t="shared" si="131"/>
        <v>0</v>
      </c>
      <c r="FE30" s="64">
        <f t="shared" si="139"/>
        <v>0</v>
      </c>
      <c r="FF30" s="64">
        <f t="shared" si="139"/>
        <v>0</v>
      </c>
      <c r="FG30" s="64">
        <f t="shared" si="132"/>
        <v>0</v>
      </c>
      <c r="FH30" s="64">
        <f t="shared" ref="FH30:FT30" si="142">IF($CR28=FH$5,$CA28,0)</f>
        <v>0</v>
      </c>
      <c r="FI30" s="64">
        <f t="shared" si="142"/>
        <v>0</v>
      </c>
      <c r="FJ30" s="64">
        <f t="shared" si="142"/>
        <v>0</v>
      </c>
      <c r="FK30" s="64">
        <f t="shared" si="142"/>
        <v>0</v>
      </c>
      <c r="FL30" s="64">
        <f t="shared" si="142"/>
        <v>0</v>
      </c>
      <c r="FM30" s="64">
        <f t="shared" si="142"/>
        <v>0</v>
      </c>
      <c r="FN30" s="64">
        <f t="shared" si="142"/>
        <v>0</v>
      </c>
      <c r="FO30" s="64">
        <f t="shared" si="142"/>
        <v>0</v>
      </c>
      <c r="FP30" s="64">
        <f t="shared" si="142"/>
        <v>0</v>
      </c>
      <c r="FQ30" s="64">
        <f t="shared" si="142"/>
        <v>0</v>
      </c>
      <c r="FR30" s="64">
        <f t="shared" si="142"/>
        <v>0</v>
      </c>
      <c r="FS30" s="64">
        <f t="shared" si="142"/>
        <v>0</v>
      </c>
      <c r="FT30" s="64">
        <f t="shared" si="142"/>
        <v>0</v>
      </c>
      <c r="FU30" s="64">
        <f t="shared" si="95"/>
        <v>0</v>
      </c>
      <c r="FV30" s="64">
        <f t="shared" si="95"/>
        <v>0</v>
      </c>
      <c r="FW30" s="64">
        <f t="shared" ref="FW30:GJ30" si="143">IF($CR28=FW$5,$CB28,0)</f>
        <v>0</v>
      </c>
      <c r="FX30" s="64">
        <f t="shared" si="143"/>
        <v>0</v>
      </c>
      <c r="FY30" s="64">
        <f t="shared" si="143"/>
        <v>0</v>
      </c>
      <c r="FZ30" s="64">
        <f t="shared" si="143"/>
        <v>0</v>
      </c>
      <c r="GA30" s="64">
        <f t="shared" si="143"/>
        <v>0</v>
      </c>
      <c r="GB30" s="64">
        <f t="shared" si="143"/>
        <v>0</v>
      </c>
      <c r="GC30" s="64">
        <f t="shared" si="143"/>
        <v>0</v>
      </c>
      <c r="GD30" s="64">
        <f t="shared" si="143"/>
        <v>0</v>
      </c>
      <c r="GE30" s="64">
        <f t="shared" si="143"/>
        <v>0</v>
      </c>
      <c r="GF30" s="64">
        <f t="shared" si="143"/>
        <v>0</v>
      </c>
      <c r="GG30" s="64">
        <f t="shared" si="143"/>
        <v>0</v>
      </c>
      <c r="GH30" s="64">
        <f t="shared" si="143"/>
        <v>0</v>
      </c>
      <c r="GI30" s="64">
        <f t="shared" si="143"/>
        <v>0</v>
      </c>
      <c r="GJ30" s="64">
        <f t="shared" si="143"/>
        <v>0</v>
      </c>
    </row>
    <row r="31" spans="1:192" ht="13.5">
      <c r="A31" s="40"/>
      <c r="B31" s="40"/>
      <c r="C31" s="40"/>
      <c r="D31" s="40"/>
      <c r="E31" s="40"/>
      <c r="F31" s="40"/>
      <c r="G31" s="40"/>
      <c r="H31" s="42"/>
      <c r="I31" s="42"/>
      <c r="J31" s="42"/>
      <c r="K31" s="42"/>
      <c r="L31" s="42" t="s">
        <v>0</v>
      </c>
      <c r="M31" s="42"/>
      <c r="N31" s="42"/>
      <c r="O31" s="42"/>
      <c r="P31" s="42"/>
      <c r="Q31" s="42"/>
      <c r="R31" s="44"/>
      <c r="S31" s="86"/>
      <c r="T31" s="86"/>
      <c r="U31" s="86"/>
      <c r="V31" s="86"/>
      <c r="W31" s="86"/>
      <c r="X31" s="86"/>
      <c r="Y31" s="60"/>
      <c r="Z31" s="149"/>
      <c r="AA31" s="66" t="str">
        <f t="shared" si="135"/>
        <v xml:space="preserve"> </v>
      </c>
      <c r="AB31" s="66"/>
      <c r="AC31" s="86"/>
      <c r="AD31" s="86"/>
      <c r="AE31" s="86"/>
      <c r="AF31" s="164"/>
      <c r="AG31" s="86"/>
      <c r="AH31" s="70"/>
      <c r="AI31" s="61">
        <f t="shared" si="136"/>
        <v>0</v>
      </c>
      <c r="AJ31" s="41"/>
      <c r="AP31" s="44"/>
      <c r="AQ31" s="3"/>
      <c r="AR31" s="26"/>
      <c r="AS31" s="44"/>
      <c r="AT31" s="3"/>
      <c r="AU31" s="67"/>
      <c r="AV31" s="68"/>
      <c r="AW31" s="68"/>
      <c r="AX31" s="68"/>
      <c r="BA31" s="72"/>
      <c r="BB31" s="72"/>
      <c r="BC31" s="72"/>
      <c r="BG31" s="57"/>
      <c r="CF31" s="57">
        <f t="shared" si="29"/>
        <v>0</v>
      </c>
      <c r="CG31" s="57">
        <f t="shared" si="29"/>
        <v>0</v>
      </c>
      <c r="CH31" s="57">
        <f t="shared" si="29"/>
        <v>0</v>
      </c>
      <c r="CI31" s="53">
        <f t="shared" si="30"/>
        <v>0</v>
      </c>
      <c r="CJ31" s="57">
        <f t="shared" si="31"/>
        <v>0</v>
      </c>
      <c r="CK31" s="52">
        <f t="shared" si="32"/>
        <v>0</v>
      </c>
      <c r="CM31" s="15"/>
      <c r="CQ31" s="55">
        <f t="shared" si="125"/>
        <v>0</v>
      </c>
      <c r="CR31" s="55">
        <f t="shared" si="126"/>
        <v>1</v>
      </c>
      <c r="CS31" s="64">
        <f t="shared" si="127"/>
        <v>0</v>
      </c>
      <c r="CT31" s="64">
        <f t="shared" si="127"/>
        <v>0</v>
      </c>
      <c r="CU31" s="64">
        <f t="shared" si="127"/>
        <v>0</v>
      </c>
      <c r="CV31" s="64">
        <f t="shared" si="127"/>
        <v>0</v>
      </c>
      <c r="CW31" s="64">
        <f t="shared" si="127"/>
        <v>0</v>
      </c>
      <c r="CX31" s="64">
        <f t="shared" si="127"/>
        <v>0</v>
      </c>
      <c r="CY31" s="64">
        <f t="shared" si="127"/>
        <v>0</v>
      </c>
      <c r="CZ31" s="64">
        <f t="shared" si="127"/>
        <v>0</v>
      </c>
      <c r="DA31" s="64">
        <f t="shared" si="127"/>
        <v>0</v>
      </c>
      <c r="DB31" s="64">
        <f t="shared" si="127"/>
        <v>0</v>
      </c>
      <c r="DC31" s="64">
        <f t="shared" si="127"/>
        <v>0</v>
      </c>
      <c r="DD31" s="64">
        <f t="shared" si="127"/>
        <v>0</v>
      </c>
      <c r="DE31" s="64">
        <f t="shared" si="127"/>
        <v>0</v>
      </c>
      <c r="DF31" s="64">
        <f t="shared" si="127"/>
        <v>0</v>
      </c>
      <c r="DG31" s="64">
        <f t="shared" si="127"/>
        <v>0</v>
      </c>
      <c r="DH31" s="64">
        <f t="shared" si="127"/>
        <v>0</v>
      </c>
      <c r="DI31" s="64">
        <f t="shared" si="128"/>
        <v>0</v>
      </c>
      <c r="DJ31" s="64">
        <f t="shared" si="128"/>
        <v>0</v>
      </c>
      <c r="DK31" s="64">
        <f t="shared" si="128"/>
        <v>0</v>
      </c>
      <c r="DL31" s="64">
        <f t="shared" si="128"/>
        <v>0</v>
      </c>
      <c r="DM31" s="64">
        <f t="shared" si="128"/>
        <v>0</v>
      </c>
      <c r="DN31" s="64">
        <f t="shared" si="128"/>
        <v>0</v>
      </c>
      <c r="DO31" s="64">
        <f t="shared" si="128"/>
        <v>0</v>
      </c>
      <c r="DP31" s="64">
        <f t="shared" si="128"/>
        <v>0</v>
      </c>
      <c r="DQ31" s="64">
        <f t="shared" si="128"/>
        <v>0</v>
      </c>
      <c r="DR31" s="64">
        <f t="shared" si="128"/>
        <v>0</v>
      </c>
      <c r="DS31" s="64">
        <f t="shared" si="128"/>
        <v>0</v>
      </c>
      <c r="DT31" s="64">
        <f t="shared" si="128"/>
        <v>0</v>
      </c>
      <c r="DU31" s="64">
        <f t="shared" si="128"/>
        <v>0</v>
      </c>
      <c r="DV31" s="64">
        <f t="shared" si="128"/>
        <v>0</v>
      </c>
      <c r="DW31" s="64">
        <f t="shared" si="128"/>
        <v>0</v>
      </c>
      <c r="DX31" s="64">
        <f t="shared" si="128"/>
        <v>0</v>
      </c>
      <c r="DY31" s="64">
        <f t="shared" si="129"/>
        <v>0</v>
      </c>
      <c r="DZ31" s="64">
        <f t="shared" si="129"/>
        <v>0</v>
      </c>
      <c r="EA31" s="64">
        <f t="shared" si="129"/>
        <v>0</v>
      </c>
      <c r="EB31" s="64">
        <f t="shared" si="129"/>
        <v>0</v>
      </c>
      <c r="EC31" s="64">
        <f t="shared" si="129"/>
        <v>0</v>
      </c>
      <c r="ED31" s="64">
        <f t="shared" si="129"/>
        <v>0</v>
      </c>
      <c r="EE31" s="64">
        <f t="shared" si="129"/>
        <v>0</v>
      </c>
      <c r="EF31" s="64">
        <f t="shared" si="129"/>
        <v>0</v>
      </c>
      <c r="EG31" s="64">
        <f t="shared" si="129"/>
        <v>0</v>
      </c>
      <c r="EH31" s="64">
        <f t="shared" si="129"/>
        <v>0</v>
      </c>
      <c r="EI31" s="64">
        <f t="shared" si="129"/>
        <v>0</v>
      </c>
      <c r="EJ31" s="64">
        <f t="shared" si="129"/>
        <v>0</v>
      </c>
      <c r="EK31" s="64">
        <f t="shared" si="129"/>
        <v>0</v>
      </c>
      <c r="EL31" s="64">
        <f t="shared" si="129"/>
        <v>0</v>
      </c>
      <c r="EM31" s="64">
        <f t="shared" si="129"/>
        <v>0</v>
      </c>
      <c r="EN31" s="64">
        <f t="shared" si="129"/>
        <v>0</v>
      </c>
      <c r="EO31" s="64">
        <f t="shared" si="130"/>
        <v>0</v>
      </c>
      <c r="EP31" s="64">
        <f t="shared" si="130"/>
        <v>0</v>
      </c>
      <c r="EQ31" s="64">
        <f t="shared" si="131"/>
        <v>0</v>
      </c>
      <c r="ER31" s="64">
        <f t="shared" si="131"/>
        <v>0</v>
      </c>
      <c r="ES31" s="64">
        <f t="shared" si="131"/>
        <v>0</v>
      </c>
      <c r="ET31" s="64">
        <f t="shared" si="131"/>
        <v>0</v>
      </c>
      <c r="EU31" s="64">
        <f t="shared" si="131"/>
        <v>0</v>
      </c>
      <c r="EV31" s="64">
        <f t="shared" si="131"/>
        <v>0</v>
      </c>
      <c r="EW31" s="64">
        <f t="shared" si="131"/>
        <v>0</v>
      </c>
      <c r="EX31" s="64">
        <f t="shared" si="131"/>
        <v>0</v>
      </c>
      <c r="EY31" s="64">
        <f t="shared" si="131"/>
        <v>0</v>
      </c>
      <c r="EZ31" s="64">
        <f t="shared" si="131"/>
        <v>0</v>
      </c>
      <c r="FA31" s="64">
        <f t="shared" si="131"/>
        <v>0</v>
      </c>
      <c r="FB31" s="64">
        <f t="shared" si="131"/>
        <v>0</v>
      </c>
      <c r="FC31" s="64">
        <f t="shared" si="131"/>
        <v>0</v>
      </c>
      <c r="FD31" s="64">
        <f t="shared" si="131"/>
        <v>0</v>
      </c>
      <c r="FE31" s="64">
        <f t="shared" si="139"/>
        <v>0</v>
      </c>
      <c r="FF31" s="64">
        <f t="shared" si="139"/>
        <v>0</v>
      </c>
      <c r="FG31" s="64">
        <f t="shared" si="132"/>
        <v>0</v>
      </c>
      <c r="FH31" s="64">
        <f t="shared" ref="FH31:FT31" si="144">IF($CR29=FH$5,$CA29,0)</f>
        <v>0</v>
      </c>
      <c r="FI31" s="64">
        <f t="shared" si="144"/>
        <v>0</v>
      </c>
      <c r="FJ31" s="64">
        <f t="shared" si="144"/>
        <v>0</v>
      </c>
      <c r="FK31" s="64">
        <f t="shared" si="144"/>
        <v>0</v>
      </c>
      <c r="FL31" s="64">
        <f t="shared" si="144"/>
        <v>0</v>
      </c>
      <c r="FM31" s="64">
        <f t="shared" si="144"/>
        <v>0</v>
      </c>
      <c r="FN31" s="64">
        <f t="shared" si="144"/>
        <v>0</v>
      </c>
      <c r="FO31" s="64">
        <f t="shared" si="144"/>
        <v>0</v>
      </c>
      <c r="FP31" s="64">
        <f t="shared" si="144"/>
        <v>0</v>
      </c>
      <c r="FQ31" s="64">
        <f t="shared" si="144"/>
        <v>0</v>
      </c>
      <c r="FR31" s="64">
        <f t="shared" si="144"/>
        <v>0</v>
      </c>
      <c r="FS31" s="64">
        <f t="shared" si="144"/>
        <v>0</v>
      </c>
      <c r="FT31" s="64">
        <f t="shared" si="144"/>
        <v>0</v>
      </c>
      <c r="FU31" s="64">
        <f t="shared" si="95"/>
        <v>0</v>
      </c>
      <c r="FV31" s="64">
        <f t="shared" si="95"/>
        <v>0</v>
      </c>
      <c r="FW31" s="64">
        <f t="shared" ref="FW31:GJ31" si="145">IF($CR29=FW$5,$CB29,0)</f>
        <v>0</v>
      </c>
      <c r="FX31" s="64">
        <f t="shared" si="145"/>
        <v>0</v>
      </c>
      <c r="FY31" s="64">
        <f t="shared" si="145"/>
        <v>0</v>
      </c>
      <c r="FZ31" s="64">
        <f t="shared" si="145"/>
        <v>0</v>
      </c>
      <c r="GA31" s="64">
        <f t="shared" si="145"/>
        <v>0</v>
      </c>
      <c r="GB31" s="64">
        <f t="shared" si="145"/>
        <v>0</v>
      </c>
      <c r="GC31" s="64">
        <f t="shared" si="145"/>
        <v>0</v>
      </c>
      <c r="GD31" s="64">
        <f t="shared" si="145"/>
        <v>0</v>
      </c>
      <c r="GE31" s="64">
        <f t="shared" si="145"/>
        <v>0</v>
      </c>
      <c r="GF31" s="64">
        <f t="shared" si="145"/>
        <v>0</v>
      </c>
      <c r="GG31" s="64">
        <f t="shared" si="145"/>
        <v>0</v>
      </c>
      <c r="GH31" s="64">
        <f t="shared" si="145"/>
        <v>0</v>
      </c>
      <c r="GI31" s="64">
        <f t="shared" si="145"/>
        <v>0</v>
      </c>
      <c r="GJ31" s="64">
        <f t="shared" si="145"/>
        <v>0</v>
      </c>
    </row>
    <row r="32" spans="1:192" ht="13.5">
      <c r="A32" s="40"/>
      <c r="B32" s="77" t="s">
        <v>92</v>
      </c>
      <c r="C32" s="79"/>
      <c r="D32" s="79"/>
      <c r="E32" s="79"/>
      <c r="F32" s="79"/>
      <c r="G32" s="151"/>
      <c r="H32" s="93"/>
      <c r="I32" s="93"/>
      <c r="J32" s="93"/>
      <c r="K32" s="93"/>
      <c r="L32" s="93"/>
      <c r="M32" s="93"/>
      <c r="N32" s="93"/>
      <c r="O32" s="93"/>
      <c r="P32" s="93"/>
      <c r="Q32" s="42"/>
      <c r="R32" s="44"/>
      <c r="S32" s="86"/>
      <c r="T32" s="86"/>
      <c r="U32" s="86"/>
      <c r="V32" s="86"/>
      <c r="W32" s="86"/>
      <c r="X32" s="86"/>
      <c r="Y32" s="60"/>
      <c r="Z32" s="149"/>
      <c r="AA32" s="66" t="str">
        <f t="shared" si="135"/>
        <v xml:space="preserve"> </v>
      </c>
      <c r="AB32" s="66"/>
      <c r="AC32" s="86"/>
      <c r="AD32" s="86"/>
      <c r="AE32" s="86"/>
      <c r="AF32" s="164"/>
      <c r="AG32" s="86"/>
      <c r="AH32" s="70"/>
      <c r="AI32" s="61">
        <f t="shared" si="136"/>
        <v>0</v>
      </c>
      <c r="AJ32" s="41"/>
      <c r="AQ32" s="3"/>
      <c r="AR32" s="26"/>
      <c r="AS32" s="44"/>
      <c r="AT32" s="3"/>
      <c r="AU32" s="67"/>
      <c r="AV32" s="68"/>
      <c r="AW32" s="68"/>
      <c r="AX32" s="68"/>
      <c r="BA32" s="72"/>
      <c r="BB32" s="72"/>
      <c r="BC32" s="72"/>
      <c r="BG32" s="57"/>
      <c r="CF32" s="57">
        <f t="shared" si="29"/>
        <v>0</v>
      </c>
      <c r="CG32" s="57">
        <f t="shared" si="29"/>
        <v>0</v>
      </c>
      <c r="CH32" s="57">
        <f t="shared" si="29"/>
        <v>0</v>
      </c>
      <c r="CI32" s="53">
        <f t="shared" si="30"/>
        <v>0</v>
      </c>
      <c r="CJ32" s="57">
        <f t="shared" si="31"/>
        <v>0</v>
      </c>
      <c r="CK32" s="52">
        <f t="shared" si="32"/>
        <v>0</v>
      </c>
      <c r="CM32" s="15"/>
      <c r="CQ32" s="55">
        <f t="shared" si="125"/>
        <v>0</v>
      </c>
      <c r="CR32" s="55">
        <f t="shared" si="126"/>
        <v>1</v>
      </c>
      <c r="CS32" s="64">
        <f t="shared" si="127"/>
        <v>0</v>
      </c>
      <c r="CT32" s="64">
        <f t="shared" si="127"/>
        <v>0</v>
      </c>
      <c r="CU32" s="64">
        <f t="shared" si="127"/>
        <v>0</v>
      </c>
      <c r="CV32" s="64">
        <f t="shared" si="127"/>
        <v>0</v>
      </c>
      <c r="CW32" s="64">
        <f t="shared" si="127"/>
        <v>0</v>
      </c>
      <c r="CX32" s="64">
        <f t="shared" si="127"/>
        <v>0</v>
      </c>
      <c r="CY32" s="64">
        <f t="shared" si="127"/>
        <v>0</v>
      </c>
      <c r="CZ32" s="64">
        <f t="shared" si="127"/>
        <v>0</v>
      </c>
      <c r="DA32" s="64">
        <f t="shared" si="127"/>
        <v>0</v>
      </c>
      <c r="DB32" s="64">
        <f t="shared" si="127"/>
        <v>0</v>
      </c>
      <c r="DC32" s="64">
        <f t="shared" si="127"/>
        <v>0</v>
      </c>
      <c r="DD32" s="64">
        <f t="shared" si="127"/>
        <v>0</v>
      </c>
      <c r="DE32" s="64">
        <f t="shared" si="127"/>
        <v>0</v>
      </c>
      <c r="DF32" s="64">
        <f t="shared" si="127"/>
        <v>0</v>
      </c>
      <c r="DG32" s="64">
        <f t="shared" si="127"/>
        <v>0</v>
      </c>
      <c r="DH32" s="64">
        <f t="shared" si="127"/>
        <v>0</v>
      </c>
      <c r="DI32" s="64">
        <f t="shared" si="128"/>
        <v>0</v>
      </c>
      <c r="DJ32" s="64">
        <f t="shared" si="128"/>
        <v>0</v>
      </c>
      <c r="DK32" s="64">
        <f t="shared" si="128"/>
        <v>0</v>
      </c>
      <c r="DL32" s="64">
        <f t="shared" si="128"/>
        <v>0</v>
      </c>
      <c r="DM32" s="64">
        <f t="shared" si="128"/>
        <v>0</v>
      </c>
      <c r="DN32" s="64">
        <f t="shared" si="128"/>
        <v>0</v>
      </c>
      <c r="DO32" s="64">
        <f t="shared" si="128"/>
        <v>0</v>
      </c>
      <c r="DP32" s="64">
        <f t="shared" si="128"/>
        <v>0</v>
      </c>
      <c r="DQ32" s="64">
        <f t="shared" si="128"/>
        <v>0</v>
      </c>
      <c r="DR32" s="64">
        <f t="shared" si="128"/>
        <v>0</v>
      </c>
      <c r="DS32" s="64">
        <f t="shared" si="128"/>
        <v>0</v>
      </c>
      <c r="DT32" s="64">
        <f t="shared" si="128"/>
        <v>0</v>
      </c>
      <c r="DU32" s="64">
        <f t="shared" si="128"/>
        <v>0</v>
      </c>
      <c r="DV32" s="64">
        <f t="shared" si="128"/>
        <v>0</v>
      </c>
      <c r="DW32" s="64">
        <f t="shared" si="128"/>
        <v>0</v>
      </c>
      <c r="DX32" s="64">
        <f t="shared" si="128"/>
        <v>0</v>
      </c>
      <c r="DY32" s="64">
        <f t="shared" si="129"/>
        <v>0</v>
      </c>
      <c r="DZ32" s="64">
        <f t="shared" si="129"/>
        <v>0</v>
      </c>
      <c r="EA32" s="64">
        <f t="shared" si="129"/>
        <v>0</v>
      </c>
      <c r="EB32" s="64">
        <f t="shared" si="129"/>
        <v>0</v>
      </c>
      <c r="EC32" s="64">
        <f t="shared" si="129"/>
        <v>0</v>
      </c>
      <c r="ED32" s="64">
        <f t="shared" si="129"/>
        <v>0</v>
      </c>
      <c r="EE32" s="64">
        <f t="shared" si="129"/>
        <v>0</v>
      </c>
      <c r="EF32" s="64">
        <f t="shared" si="129"/>
        <v>0</v>
      </c>
      <c r="EG32" s="64">
        <f t="shared" si="129"/>
        <v>0</v>
      </c>
      <c r="EH32" s="64">
        <f t="shared" si="129"/>
        <v>0</v>
      </c>
      <c r="EI32" s="64">
        <f t="shared" si="129"/>
        <v>0</v>
      </c>
      <c r="EJ32" s="64">
        <f t="shared" si="129"/>
        <v>0</v>
      </c>
      <c r="EK32" s="64">
        <f t="shared" si="129"/>
        <v>0</v>
      </c>
      <c r="EL32" s="64">
        <f t="shared" si="129"/>
        <v>0</v>
      </c>
      <c r="EM32" s="64">
        <f t="shared" si="129"/>
        <v>0</v>
      </c>
      <c r="EN32" s="64">
        <f t="shared" si="129"/>
        <v>0</v>
      </c>
      <c r="EO32" s="64">
        <f t="shared" si="130"/>
        <v>0</v>
      </c>
      <c r="EP32" s="64">
        <f t="shared" si="130"/>
        <v>0</v>
      </c>
      <c r="EQ32" s="64">
        <f t="shared" si="131"/>
        <v>0</v>
      </c>
      <c r="ER32" s="64">
        <f t="shared" si="131"/>
        <v>0</v>
      </c>
      <c r="ES32" s="64">
        <f t="shared" si="131"/>
        <v>0</v>
      </c>
      <c r="ET32" s="64">
        <f t="shared" si="131"/>
        <v>0</v>
      </c>
      <c r="EU32" s="64">
        <f t="shared" si="131"/>
        <v>0</v>
      </c>
      <c r="EV32" s="64">
        <f t="shared" si="131"/>
        <v>0</v>
      </c>
      <c r="EW32" s="64">
        <f t="shared" si="131"/>
        <v>0</v>
      </c>
      <c r="EX32" s="64">
        <f t="shared" si="131"/>
        <v>0</v>
      </c>
      <c r="EY32" s="64">
        <f t="shared" si="131"/>
        <v>0</v>
      </c>
      <c r="EZ32" s="64">
        <f t="shared" si="131"/>
        <v>0</v>
      </c>
      <c r="FA32" s="64">
        <f t="shared" si="131"/>
        <v>0</v>
      </c>
      <c r="FB32" s="64">
        <f t="shared" si="131"/>
        <v>0</v>
      </c>
      <c r="FC32" s="64">
        <f t="shared" si="131"/>
        <v>0</v>
      </c>
      <c r="FD32" s="64">
        <f t="shared" si="131"/>
        <v>0</v>
      </c>
      <c r="FE32" s="64">
        <f t="shared" si="139"/>
        <v>0</v>
      </c>
      <c r="FF32" s="64">
        <f t="shared" si="139"/>
        <v>0</v>
      </c>
      <c r="FG32" s="64">
        <f t="shared" si="132"/>
        <v>0</v>
      </c>
      <c r="FH32" s="64">
        <f t="shared" ref="FH32:FT32" si="146">IF($CR30=FH$5,$CA30,0)</f>
        <v>0</v>
      </c>
      <c r="FI32" s="64">
        <f t="shared" si="146"/>
        <v>0</v>
      </c>
      <c r="FJ32" s="64">
        <f t="shared" si="146"/>
        <v>0</v>
      </c>
      <c r="FK32" s="64">
        <f t="shared" si="146"/>
        <v>0</v>
      </c>
      <c r="FL32" s="64">
        <f t="shared" si="146"/>
        <v>0</v>
      </c>
      <c r="FM32" s="64">
        <f t="shared" si="146"/>
        <v>0</v>
      </c>
      <c r="FN32" s="64">
        <f t="shared" si="146"/>
        <v>0</v>
      </c>
      <c r="FO32" s="64">
        <f t="shared" si="146"/>
        <v>0</v>
      </c>
      <c r="FP32" s="64">
        <f t="shared" si="146"/>
        <v>0</v>
      </c>
      <c r="FQ32" s="64">
        <f t="shared" si="146"/>
        <v>0</v>
      </c>
      <c r="FR32" s="64">
        <f t="shared" si="146"/>
        <v>0</v>
      </c>
      <c r="FS32" s="64">
        <f t="shared" si="146"/>
        <v>0</v>
      </c>
      <c r="FT32" s="64">
        <f t="shared" si="146"/>
        <v>0</v>
      </c>
      <c r="FU32" s="64">
        <f t="shared" si="95"/>
        <v>0</v>
      </c>
      <c r="FV32" s="64">
        <f t="shared" si="95"/>
        <v>0</v>
      </c>
      <c r="FW32" s="64">
        <f t="shared" ref="FW32:GJ32" si="147">IF($CR30=FW$5,$CB30,0)</f>
        <v>0</v>
      </c>
      <c r="FX32" s="64">
        <f t="shared" si="147"/>
        <v>0</v>
      </c>
      <c r="FY32" s="64">
        <f t="shared" si="147"/>
        <v>0</v>
      </c>
      <c r="FZ32" s="64">
        <f t="shared" si="147"/>
        <v>0</v>
      </c>
      <c r="GA32" s="64">
        <f t="shared" si="147"/>
        <v>0</v>
      </c>
      <c r="GB32" s="64">
        <f t="shared" si="147"/>
        <v>0</v>
      </c>
      <c r="GC32" s="64">
        <f t="shared" si="147"/>
        <v>0</v>
      </c>
      <c r="GD32" s="64">
        <f t="shared" si="147"/>
        <v>0</v>
      </c>
      <c r="GE32" s="64">
        <f t="shared" si="147"/>
        <v>0</v>
      </c>
      <c r="GF32" s="64">
        <f t="shared" si="147"/>
        <v>0</v>
      </c>
      <c r="GG32" s="64">
        <f t="shared" si="147"/>
        <v>0</v>
      </c>
      <c r="GH32" s="64">
        <f t="shared" si="147"/>
        <v>0</v>
      </c>
      <c r="GI32" s="64">
        <f t="shared" si="147"/>
        <v>0</v>
      </c>
      <c r="GJ32" s="64">
        <f t="shared" si="147"/>
        <v>0</v>
      </c>
    </row>
    <row r="33" spans="1:192" ht="13.5">
      <c r="A33" s="40"/>
      <c r="B33" s="80" t="s">
        <v>83</v>
      </c>
      <c r="C33" s="79"/>
      <c r="D33" s="79"/>
      <c r="E33" s="79"/>
      <c r="F33" s="79"/>
      <c r="G33" s="151"/>
      <c r="H33" s="93"/>
      <c r="I33" s="93"/>
      <c r="J33" s="93"/>
      <c r="K33" s="93"/>
      <c r="L33" s="93"/>
      <c r="M33" s="93"/>
      <c r="N33" s="93"/>
      <c r="O33" s="93"/>
      <c r="P33" s="93"/>
      <c r="Q33" s="42"/>
      <c r="R33" s="44"/>
      <c r="S33" s="86"/>
      <c r="T33" s="86"/>
      <c r="U33" s="86"/>
      <c r="V33" s="86"/>
      <c r="W33" s="1"/>
      <c r="X33" s="1"/>
      <c r="Y33" s="60"/>
      <c r="Z33" s="85"/>
      <c r="AA33" s="66" t="str">
        <f t="shared" si="135"/>
        <v xml:space="preserve"> </v>
      </c>
      <c r="AB33" s="66"/>
      <c r="AC33" s="86"/>
      <c r="AD33" s="86"/>
      <c r="AE33" s="86"/>
      <c r="AF33" s="164"/>
      <c r="AG33" s="86"/>
      <c r="AI33" s="61">
        <f t="shared" si="136"/>
        <v>0</v>
      </c>
      <c r="AJ33" s="41"/>
      <c r="AP33" s="44"/>
      <c r="AQ33" s="3"/>
      <c r="AR33" s="26"/>
      <c r="AS33" s="44"/>
      <c r="AT33" s="3"/>
      <c r="AU33" s="67"/>
      <c r="AV33" s="68"/>
      <c r="AW33" s="68"/>
      <c r="AX33" s="68"/>
      <c r="BA33" s="72"/>
      <c r="BB33" s="72"/>
      <c r="BC33" s="72"/>
      <c r="BG33" s="57"/>
      <c r="CF33" s="57">
        <f t="shared" si="29"/>
        <v>0</v>
      </c>
      <c r="CG33" s="57">
        <f t="shared" si="29"/>
        <v>0</v>
      </c>
      <c r="CH33" s="57">
        <f t="shared" si="29"/>
        <v>0</v>
      </c>
      <c r="CI33" s="53">
        <f t="shared" si="30"/>
        <v>0</v>
      </c>
      <c r="CJ33" s="57">
        <f t="shared" si="31"/>
        <v>0</v>
      </c>
      <c r="CK33" s="52">
        <f t="shared" si="32"/>
        <v>0</v>
      </c>
      <c r="CM33" s="15"/>
      <c r="CQ33" s="55">
        <f t="shared" si="125"/>
        <v>0</v>
      </c>
      <c r="CR33" s="55">
        <f t="shared" si="126"/>
        <v>1</v>
      </c>
      <c r="CS33" s="64">
        <f t="shared" si="127"/>
        <v>0</v>
      </c>
      <c r="CT33" s="64">
        <f t="shared" si="127"/>
        <v>0</v>
      </c>
      <c r="CU33" s="64">
        <f t="shared" si="127"/>
        <v>0</v>
      </c>
      <c r="CV33" s="64">
        <f t="shared" si="127"/>
        <v>0</v>
      </c>
      <c r="CW33" s="64">
        <f t="shared" si="127"/>
        <v>0</v>
      </c>
      <c r="CX33" s="64">
        <f t="shared" si="127"/>
        <v>0</v>
      </c>
      <c r="CY33" s="64">
        <f t="shared" si="127"/>
        <v>0</v>
      </c>
      <c r="CZ33" s="64">
        <f t="shared" si="127"/>
        <v>0</v>
      </c>
      <c r="DA33" s="64">
        <f t="shared" si="127"/>
        <v>0</v>
      </c>
      <c r="DB33" s="64">
        <f t="shared" si="127"/>
        <v>0</v>
      </c>
      <c r="DC33" s="64">
        <f t="shared" si="127"/>
        <v>0</v>
      </c>
      <c r="DD33" s="64">
        <f t="shared" si="127"/>
        <v>0</v>
      </c>
      <c r="DE33" s="64">
        <f t="shared" si="127"/>
        <v>0</v>
      </c>
      <c r="DF33" s="64">
        <f t="shared" si="127"/>
        <v>0</v>
      </c>
      <c r="DG33" s="64">
        <f t="shared" si="127"/>
        <v>0</v>
      </c>
      <c r="DH33" s="64">
        <f t="shared" si="127"/>
        <v>0</v>
      </c>
      <c r="DI33" s="64">
        <f t="shared" si="128"/>
        <v>0</v>
      </c>
      <c r="DJ33" s="64">
        <f t="shared" si="128"/>
        <v>0</v>
      </c>
      <c r="DK33" s="64">
        <f t="shared" si="128"/>
        <v>0</v>
      </c>
      <c r="DL33" s="64">
        <f t="shared" si="128"/>
        <v>0</v>
      </c>
      <c r="DM33" s="64">
        <f t="shared" si="128"/>
        <v>0</v>
      </c>
      <c r="DN33" s="64">
        <f t="shared" si="128"/>
        <v>0</v>
      </c>
      <c r="DO33" s="64">
        <f t="shared" si="128"/>
        <v>0</v>
      </c>
      <c r="DP33" s="64">
        <f t="shared" si="128"/>
        <v>0</v>
      </c>
      <c r="DQ33" s="64">
        <f t="shared" si="128"/>
        <v>0</v>
      </c>
      <c r="DR33" s="64">
        <f t="shared" si="128"/>
        <v>0</v>
      </c>
      <c r="DS33" s="64">
        <f t="shared" si="128"/>
        <v>0</v>
      </c>
      <c r="DT33" s="64">
        <f t="shared" si="128"/>
        <v>0</v>
      </c>
      <c r="DU33" s="64">
        <f t="shared" si="128"/>
        <v>0</v>
      </c>
      <c r="DV33" s="64">
        <f t="shared" si="128"/>
        <v>0</v>
      </c>
      <c r="DW33" s="64">
        <f t="shared" si="128"/>
        <v>0</v>
      </c>
      <c r="DX33" s="64">
        <f t="shared" si="128"/>
        <v>0</v>
      </c>
      <c r="DY33" s="64">
        <f t="shared" si="129"/>
        <v>0</v>
      </c>
      <c r="DZ33" s="64">
        <f t="shared" si="129"/>
        <v>0</v>
      </c>
      <c r="EA33" s="64">
        <f t="shared" si="129"/>
        <v>0</v>
      </c>
      <c r="EB33" s="64">
        <f t="shared" si="129"/>
        <v>0</v>
      </c>
      <c r="EC33" s="64">
        <f t="shared" si="129"/>
        <v>0</v>
      </c>
      <c r="ED33" s="64">
        <f t="shared" si="129"/>
        <v>0</v>
      </c>
      <c r="EE33" s="64">
        <f t="shared" si="129"/>
        <v>0</v>
      </c>
      <c r="EF33" s="64">
        <f t="shared" si="129"/>
        <v>0</v>
      </c>
      <c r="EG33" s="64">
        <f t="shared" si="129"/>
        <v>0</v>
      </c>
      <c r="EH33" s="64">
        <f t="shared" si="129"/>
        <v>0</v>
      </c>
      <c r="EI33" s="64">
        <f t="shared" si="129"/>
        <v>0</v>
      </c>
      <c r="EJ33" s="64">
        <f t="shared" si="129"/>
        <v>0</v>
      </c>
      <c r="EK33" s="64">
        <f t="shared" si="129"/>
        <v>0</v>
      </c>
      <c r="EL33" s="64">
        <f t="shared" si="129"/>
        <v>0</v>
      </c>
      <c r="EM33" s="64">
        <f t="shared" si="129"/>
        <v>0</v>
      </c>
      <c r="EN33" s="64">
        <f t="shared" si="129"/>
        <v>0</v>
      </c>
      <c r="EO33" s="64">
        <f t="shared" si="130"/>
        <v>0</v>
      </c>
      <c r="EP33" s="64">
        <f t="shared" si="130"/>
        <v>0</v>
      </c>
      <c r="EQ33" s="64">
        <f t="shared" si="131"/>
        <v>0</v>
      </c>
      <c r="ER33" s="64">
        <f t="shared" si="131"/>
        <v>0</v>
      </c>
      <c r="ES33" s="64">
        <f t="shared" si="131"/>
        <v>0</v>
      </c>
      <c r="ET33" s="64">
        <f t="shared" si="131"/>
        <v>0</v>
      </c>
      <c r="EU33" s="64">
        <f t="shared" si="131"/>
        <v>0</v>
      </c>
      <c r="EV33" s="64">
        <f t="shared" si="131"/>
        <v>0</v>
      </c>
      <c r="EW33" s="64">
        <f t="shared" si="131"/>
        <v>0</v>
      </c>
      <c r="EX33" s="64">
        <f t="shared" si="131"/>
        <v>0</v>
      </c>
      <c r="EY33" s="64">
        <f t="shared" si="131"/>
        <v>0</v>
      </c>
      <c r="EZ33" s="64">
        <f t="shared" si="131"/>
        <v>0</v>
      </c>
      <c r="FA33" s="64">
        <f t="shared" si="131"/>
        <v>0</v>
      </c>
      <c r="FB33" s="64">
        <f t="shared" si="131"/>
        <v>0</v>
      </c>
      <c r="FC33" s="64">
        <f t="shared" si="131"/>
        <v>0</v>
      </c>
      <c r="FD33" s="64">
        <f t="shared" si="131"/>
        <v>0</v>
      </c>
      <c r="FE33" s="64">
        <f t="shared" si="139"/>
        <v>0</v>
      </c>
      <c r="FF33" s="64">
        <f t="shared" si="139"/>
        <v>0</v>
      </c>
      <c r="FG33" s="64">
        <f t="shared" si="132"/>
        <v>0</v>
      </c>
      <c r="FH33" s="64">
        <f t="shared" ref="FH33:FT33" si="148">IF($CR31=FH$5,$CA31,0)</f>
        <v>0</v>
      </c>
      <c r="FI33" s="64">
        <f t="shared" si="148"/>
        <v>0</v>
      </c>
      <c r="FJ33" s="64">
        <f t="shared" si="148"/>
        <v>0</v>
      </c>
      <c r="FK33" s="64">
        <f t="shared" si="148"/>
        <v>0</v>
      </c>
      <c r="FL33" s="64">
        <f t="shared" si="148"/>
        <v>0</v>
      </c>
      <c r="FM33" s="64">
        <f t="shared" si="148"/>
        <v>0</v>
      </c>
      <c r="FN33" s="64">
        <f t="shared" si="148"/>
        <v>0</v>
      </c>
      <c r="FO33" s="64">
        <f t="shared" si="148"/>
        <v>0</v>
      </c>
      <c r="FP33" s="64">
        <f t="shared" si="148"/>
        <v>0</v>
      </c>
      <c r="FQ33" s="64">
        <f t="shared" si="148"/>
        <v>0</v>
      </c>
      <c r="FR33" s="64">
        <f t="shared" si="148"/>
        <v>0</v>
      </c>
      <c r="FS33" s="64">
        <f t="shared" si="148"/>
        <v>0</v>
      </c>
      <c r="FT33" s="64">
        <f t="shared" si="148"/>
        <v>0</v>
      </c>
      <c r="FU33" s="64">
        <f t="shared" si="95"/>
        <v>0</v>
      </c>
      <c r="FV33" s="64">
        <f t="shared" si="95"/>
        <v>0</v>
      </c>
      <c r="FW33" s="64">
        <f t="shared" ref="FW33:GJ33" si="149">IF($CR31=FW$5,$CB31,0)</f>
        <v>0</v>
      </c>
      <c r="FX33" s="64">
        <f t="shared" si="149"/>
        <v>0</v>
      </c>
      <c r="FY33" s="64">
        <f t="shared" si="149"/>
        <v>0</v>
      </c>
      <c r="FZ33" s="64">
        <f t="shared" si="149"/>
        <v>0</v>
      </c>
      <c r="GA33" s="64">
        <f t="shared" si="149"/>
        <v>0</v>
      </c>
      <c r="GB33" s="64">
        <f t="shared" si="149"/>
        <v>0</v>
      </c>
      <c r="GC33" s="64">
        <f t="shared" si="149"/>
        <v>0</v>
      </c>
      <c r="GD33" s="64">
        <f t="shared" si="149"/>
        <v>0</v>
      </c>
      <c r="GE33" s="64">
        <f t="shared" si="149"/>
        <v>0</v>
      </c>
      <c r="GF33" s="64">
        <f t="shared" si="149"/>
        <v>0</v>
      </c>
      <c r="GG33" s="64">
        <f t="shared" si="149"/>
        <v>0</v>
      </c>
      <c r="GH33" s="64">
        <f t="shared" si="149"/>
        <v>0</v>
      </c>
      <c r="GI33" s="64">
        <f t="shared" si="149"/>
        <v>0</v>
      </c>
      <c r="GJ33" s="64">
        <f t="shared" si="149"/>
        <v>0</v>
      </c>
    </row>
    <row r="34" spans="1:192" ht="13.5">
      <c r="A34" s="40"/>
      <c r="B34" s="80"/>
      <c r="C34" s="79"/>
      <c r="D34" s="79"/>
      <c r="E34" s="79"/>
      <c r="F34" s="79"/>
      <c r="G34" s="151"/>
      <c r="H34" s="93"/>
      <c r="I34" s="93"/>
      <c r="J34" s="93"/>
      <c r="K34" s="93"/>
      <c r="L34" s="93"/>
      <c r="M34" s="93"/>
      <c r="N34" s="93"/>
      <c r="O34" s="93"/>
      <c r="P34" s="93"/>
      <c r="Q34" s="42"/>
      <c r="R34" s="44"/>
      <c r="S34" s="86"/>
      <c r="T34" s="1"/>
      <c r="U34" s="1"/>
      <c r="V34" s="1"/>
      <c r="W34" s="1"/>
      <c r="X34" s="1"/>
      <c r="Y34" s="60"/>
      <c r="Z34" s="74"/>
      <c r="AA34" s="66" t="str">
        <f t="shared" si="135"/>
        <v xml:space="preserve"> </v>
      </c>
      <c r="AB34" s="66"/>
      <c r="AC34" s="1"/>
      <c r="AD34" s="1"/>
      <c r="AE34" s="1"/>
      <c r="AF34" s="164"/>
      <c r="AG34" s="1"/>
      <c r="AI34" s="61">
        <f t="shared" si="136"/>
        <v>0</v>
      </c>
      <c r="AJ34" s="41"/>
      <c r="AP34" s="44"/>
      <c r="AQ34" s="3"/>
      <c r="AR34" s="26"/>
      <c r="AS34" s="44"/>
      <c r="AT34" s="3"/>
      <c r="AU34" s="67"/>
      <c r="AV34" s="68"/>
      <c r="AW34" s="68"/>
      <c r="AX34" s="68"/>
      <c r="BA34" s="72"/>
      <c r="BB34" s="72"/>
      <c r="BC34" s="72"/>
      <c r="BG34" s="57"/>
      <c r="CF34" s="57">
        <f t="shared" si="29"/>
        <v>0</v>
      </c>
      <c r="CG34" s="57">
        <f t="shared" si="29"/>
        <v>0</v>
      </c>
      <c r="CH34" s="57">
        <f t="shared" si="29"/>
        <v>0</v>
      </c>
      <c r="CI34" s="53">
        <f t="shared" si="30"/>
        <v>0</v>
      </c>
      <c r="CJ34" s="57">
        <f t="shared" si="31"/>
        <v>0</v>
      </c>
      <c r="CK34" s="52">
        <f t="shared" si="32"/>
        <v>0</v>
      </c>
      <c r="CM34" s="15"/>
      <c r="CQ34" s="55">
        <f t="shared" si="125"/>
        <v>0</v>
      </c>
      <c r="CR34" s="55">
        <f t="shared" si="126"/>
        <v>1</v>
      </c>
      <c r="CS34" s="64">
        <f t="shared" si="127"/>
        <v>0</v>
      </c>
      <c r="CT34" s="64">
        <f t="shared" si="127"/>
        <v>0</v>
      </c>
      <c r="CU34" s="64">
        <f t="shared" si="127"/>
        <v>0</v>
      </c>
      <c r="CV34" s="64">
        <f t="shared" si="127"/>
        <v>0</v>
      </c>
      <c r="CW34" s="64">
        <f t="shared" si="127"/>
        <v>0</v>
      </c>
      <c r="CX34" s="64">
        <f t="shared" si="127"/>
        <v>0</v>
      </c>
      <c r="CY34" s="64">
        <f t="shared" si="127"/>
        <v>0</v>
      </c>
      <c r="CZ34" s="64">
        <f t="shared" si="127"/>
        <v>0</v>
      </c>
      <c r="DA34" s="64">
        <f t="shared" si="127"/>
        <v>0</v>
      </c>
      <c r="DB34" s="64">
        <f t="shared" si="127"/>
        <v>0</v>
      </c>
      <c r="DC34" s="64">
        <f t="shared" si="127"/>
        <v>0</v>
      </c>
      <c r="DD34" s="64">
        <f t="shared" si="127"/>
        <v>0</v>
      </c>
      <c r="DE34" s="64">
        <f t="shared" si="127"/>
        <v>0</v>
      </c>
      <c r="DF34" s="64">
        <f t="shared" si="127"/>
        <v>0</v>
      </c>
      <c r="DG34" s="64">
        <f t="shared" si="127"/>
        <v>0</v>
      </c>
      <c r="DH34" s="64">
        <f t="shared" si="127"/>
        <v>0</v>
      </c>
      <c r="DI34" s="64">
        <f t="shared" si="128"/>
        <v>0</v>
      </c>
      <c r="DJ34" s="64">
        <f t="shared" si="128"/>
        <v>0</v>
      </c>
      <c r="DK34" s="64">
        <f t="shared" si="128"/>
        <v>0</v>
      </c>
      <c r="DL34" s="64">
        <f t="shared" si="128"/>
        <v>0</v>
      </c>
      <c r="DM34" s="64">
        <f t="shared" si="128"/>
        <v>0</v>
      </c>
      <c r="DN34" s="64">
        <f t="shared" si="128"/>
        <v>0</v>
      </c>
      <c r="DO34" s="64">
        <f t="shared" si="128"/>
        <v>0</v>
      </c>
      <c r="DP34" s="64">
        <f t="shared" si="128"/>
        <v>0</v>
      </c>
      <c r="DQ34" s="64">
        <f t="shared" si="128"/>
        <v>0</v>
      </c>
      <c r="DR34" s="64">
        <f t="shared" si="128"/>
        <v>0</v>
      </c>
      <c r="DS34" s="64">
        <f t="shared" si="128"/>
        <v>0</v>
      </c>
      <c r="DT34" s="64">
        <f t="shared" si="128"/>
        <v>0</v>
      </c>
      <c r="DU34" s="64">
        <f t="shared" si="128"/>
        <v>0</v>
      </c>
      <c r="DV34" s="64">
        <f t="shared" si="128"/>
        <v>0</v>
      </c>
      <c r="DW34" s="64">
        <f t="shared" si="128"/>
        <v>0</v>
      </c>
      <c r="DX34" s="64">
        <f t="shared" si="128"/>
        <v>0</v>
      </c>
      <c r="DY34" s="64">
        <f t="shared" si="129"/>
        <v>0</v>
      </c>
      <c r="DZ34" s="64">
        <f t="shared" si="129"/>
        <v>0</v>
      </c>
      <c r="EA34" s="64">
        <f t="shared" si="129"/>
        <v>0</v>
      </c>
      <c r="EB34" s="64">
        <f t="shared" si="129"/>
        <v>0</v>
      </c>
      <c r="EC34" s="64">
        <f t="shared" si="129"/>
        <v>0</v>
      </c>
      <c r="ED34" s="64">
        <f t="shared" si="129"/>
        <v>0</v>
      </c>
      <c r="EE34" s="64">
        <f t="shared" si="129"/>
        <v>0</v>
      </c>
      <c r="EF34" s="64">
        <f t="shared" si="129"/>
        <v>0</v>
      </c>
      <c r="EG34" s="64">
        <f t="shared" si="129"/>
        <v>0</v>
      </c>
      <c r="EH34" s="64">
        <f t="shared" si="129"/>
        <v>0</v>
      </c>
      <c r="EI34" s="64">
        <f t="shared" si="129"/>
        <v>0</v>
      </c>
      <c r="EJ34" s="64">
        <f t="shared" si="129"/>
        <v>0</v>
      </c>
      <c r="EK34" s="64">
        <f t="shared" si="129"/>
        <v>0</v>
      </c>
      <c r="EL34" s="64">
        <f t="shared" si="129"/>
        <v>0</v>
      </c>
      <c r="EM34" s="64">
        <f t="shared" si="129"/>
        <v>0</v>
      </c>
      <c r="EN34" s="64">
        <f t="shared" si="129"/>
        <v>0</v>
      </c>
      <c r="EO34" s="64">
        <f t="shared" si="130"/>
        <v>0</v>
      </c>
      <c r="EP34" s="64">
        <f t="shared" si="130"/>
        <v>0</v>
      </c>
      <c r="EQ34" s="64">
        <f t="shared" si="131"/>
        <v>0</v>
      </c>
      <c r="ER34" s="64">
        <f t="shared" si="131"/>
        <v>0</v>
      </c>
      <c r="ES34" s="64">
        <f t="shared" si="131"/>
        <v>0</v>
      </c>
      <c r="ET34" s="64">
        <f t="shared" si="131"/>
        <v>0</v>
      </c>
      <c r="EU34" s="64">
        <f t="shared" si="131"/>
        <v>0</v>
      </c>
      <c r="EV34" s="64">
        <f t="shared" si="131"/>
        <v>0</v>
      </c>
      <c r="EW34" s="64">
        <f t="shared" si="131"/>
        <v>0</v>
      </c>
      <c r="EX34" s="64">
        <f t="shared" si="131"/>
        <v>0</v>
      </c>
      <c r="EY34" s="64">
        <f t="shared" si="131"/>
        <v>0</v>
      </c>
      <c r="EZ34" s="64">
        <f t="shared" si="131"/>
        <v>0</v>
      </c>
      <c r="FA34" s="64">
        <f t="shared" si="131"/>
        <v>0</v>
      </c>
      <c r="FB34" s="64">
        <f t="shared" si="131"/>
        <v>0</v>
      </c>
      <c r="FC34" s="64">
        <f t="shared" si="131"/>
        <v>0</v>
      </c>
      <c r="FD34" s="64">
        <f t="shared" si="131"/>
        <v>0</v>
      </c>
      <c r="FE34" s="64">
        <f t="shared" si="139"/>
        <v>0</v>
      </c>
      <c r="FF34" s="64">
        <f t="shared" si="139"/>
        <v>0</v>
      </c>
      <c r="FG34" s="64">
        <f t="shared" si="132"/>
        <v>0</v>
      </c>
      <c r="FH34" s="64">
        <f t="shared" ref="FH34:FT34" si="150">IF($CR32=FH$5,$CA32,0)</f>
        <v>0</v>
      </c>
      <c r="FI34" s="64">
        <f t="shared" si="150"/>
        <v>0</v>
      </c>
      <c r="FJ34" s="64">
        <f t="shared" si="150"/>
        <v>0</v>
      </c>
      <c r="FK34" s="64">
        <f t="shared" si="150"/>
        <v>0</v>
      </c>
      <c r="FL34" s="64">
        <f t="shared" si="150"/>
        <v>0</v>
      </c>
      <c r="FM34" s="64">
        <f t="shared" si="150"/>
        <v>0</v>
      </c>
      <c r="FN34" s="64">
        <f t="shared" si="150"/>
        <v>0</v>
      </c>
      <c r="FO34" s="64">
        <f t="shared" si="150"/>
        <v>0</v>
      </c>
      <c r="FP34" s="64">
        <f t="shared" si="150"/>
        <v>0</v>
      </c>
      <c r="FQ34" s="64">
        <f t="shared" si="150"/>
        <v>0</v>
      </c>
      <c r="FR34" s="64">
        <f t="shared" si="150"/>
        <v>0</v>
      </c>
      <c r="FS34" s="64">
        <f t="shared" si="150"/>
        <v>0</v>
      </c>
      <c r="FT34" s="64">
        <f t="shared" si="150"/>
        <v>0</v>
      </c>
      <c r="FU34" s="64">
        <f t="shared" si="95"/>
        <v>0</v>
      </c>
      <c r="FV34" s="64">
        <f t="shared" si="95"/>
        <v>0</v>
      </c>
      <c r="FW34" s="64">
        <f t="shared" ref="FW34:GJ34" si="151">IF($CR32=FW$5,$CB32,0)</f>
        <v>0</v>
      </c>
      <c r="FX34" s="64">
        <f t="shared" si="151"/>
        <v>0</v>
      </c>
      <c r="FY34" s="64">
        <f t="shared" si="151"/>
        <v>0</v>
      </c>
      <c r="FZ34" s="64">
        <f t="shared" si="151"/>
        <v>0</v>
      </c>
      <c r="GA34" s="64">
        <f t="shared" si="151"/>
        <v>0</v>
      </c>
      <c r="GB34" s="64">
        <f t="shared" si="151"/>
        <v>0</v>
      </c>
      <c r="GC34" s="64">
        <f t="shared" si="151"/>
        <v>0</v>
      </c>
      <c r="GD34" s="64">
        <f t="shared" si="151"/>
        <v>0</v>
      </c>
      <c r="GE34" s="64">
        <f t="shared" si="151"/>
        <v>0</v>
      </c>
      <c r="GF34" s="64">
        <f t="shared" si="151"/>
        <v>0</v>
      </c>
      <c r="GG34" s="64">
        <f t="shared" si="151"/>
        <v>0</v>
      </c>
      <c r="GH34" s="64">
        <f t="shared" si="151"/>
        <v>0</v>
      </c>
      <c r="GI34" s="64">
        <f t="shared" si="151"/>
        <v>0</v>
      </c>
      <c r="GJ34" s="64">
        <f t="shared" si="151"/>
        <v>0</v>
      </c>
    </row>
    <row r="35" spans="1:192" ht="13.5">
      <c r="A35" s="40"/>
      <c r="B35" s="80"/>
      <c r="C35" s="79"/>
      <c r="D35" s="92" t="str">
        <f>D6</f>
        <v>15-16</v>
      </c>
      <c r="E35" s="92" t="str">
        <f>E6</f>
        <v>16-17</v>
      </c>
      <c r="F35" s="92" t="str">
        <f>F6</f>
        <v>17-18</v>
      </c>
      <c r="G35" s="151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44"/>
      <c r="S35" s="94"/>
      <c r="T35" s="86"/>
      <c r="V35" s="86"/>
      <c r="W35" s="59"/>
      <c r="Y35" s="60"/>
      <c r="Z35" s="149"/>
      <c r="AA35" s="66"/>
      <c r="AB35" s="66"/>
      <c r="AC35" s="86"/>
      <c r="AD35" s="86"/>
      <c r="AE35" s="86"/>
      <c r="AF35" s="164"/>
      <c r="AG35" s="86"/>
      <c r="AH35" s="70"/>
      <c r="AJ35" s="41"/>
      <c r="AQ35" s="3"/>
      <c r="AR35" s="49"/>
      <c r="AS35" s="44"/>
      <c r="AT35" s="3"/>
      <c r="AU35" s="67"/>
      <c r="AV35" s="68"/>
      <c r="AW35" s="68"/>
      <c r="AX35" s="68"/>
      <c r="BA35" s="72"/>
      <c r="BB35" s="72"/>
      <c r="BC35" s="72"/>
      <c r="BG35" s="57"/>
      <c r="CF35" s="57">
        <f t="shared" si="29"/>
        <v>0</v>
      </c>
      <c r="CG35" s="57">
        <f t="shared" si="29"/>
        <v>0</v>
      </c>
      <c r="CH35" s="57">
        <f t="shared" si="29"/>
        <v>0</v>
      </c>
      <c r="CI35" s="53">
        <f t="shared" si="30"/>
        <v>0</v>
      </c>
      <c r="CJ35" s="57">
        <f t="shared" si="31"/>
        <v>0</v>
      </c>
      <c r="CK35" s="52">
        <f t="shared" si="32"/>
        <v>0</v>
      </c>
      <c r="CM35" s="15"/>
      <c r="CQ35" s="55">
        <f t="shared" si="125"/>
        <v>0</v>
      </c>
      <c r="CR35" s="55">
        <f t="shared" si="126"/>
        <v>1</v>
      </c>
      <c r="CS35" s="64">
        <f t="shared" si="127"/>
        <v>0</v>
      </c>
      <c r="CT35" s="64">
        <f t="shared" si="127"/>
        <v>0</v>
      </c>
      <c r="CU35" s="64">
        <f t="shared" si="127"/>
        <v>0</v>
      </c>
      <c r="CV35" s="64">
        <f t="shared" si="127"/>
        <v>0</v>
      </c>
      <c r="CW35" s="64">
        <f t="shared" si="127"/>
        <v>0</v>
      </c>
      <c r="CX35" s="64">
        <f t="shared" si="127"/>
        <v>0</v>
      </c>
      <c r="CY35" s="64">
        <f t="shared" si="127"/>
        <v>0</v>
      </c>
      <c r="CZ35" s="64">
        <f t="shared" si="127"/>
        <v>0</v>
      </c>
      <c r="DA35" s="64">
        <f t="shared" si="127"/>
        <v>0</v>
      </c>
      <c r="DB35" s="64">
        <f t="shared" si="127"/>
        <v>0</v>
      </c>
      <c r="DC35" s="64">
        <f t="shared" si="127"/>
        <v>0</v>
      </c>
      <c r="DD35" s="64">
        <f t="shared" si="127"/>
        <v>0</v>
      </c>
      <c r="DE35" s="64">
        <f t="shared" si="127"/>
        <v>0</v>
      </c>
      <c r="DF35" s="64">
        <f t="shared" si="127"/>
        <v>0</v>
      </c>
      <c r="DG35" s="64">
        <f t="shared" si="127"/>
        <v>0</v>
      </c>
      <c r="DH35" s="64">
        <f t="shared" si="127"/>
        <v>0</v>
      </c>
      <c r="DI35" s="64">
        <f t="shared" si="128"/>
        <v>0</v>
      </c>
      <c r="DJ35" s="64">
        <f t="shared" si="128"/>
        <v>0</v>
      </c>
      <c r="DK35" s="64">
        <f t="shared" si="128"/>
        <v>0</v>
      </c>
      <c r="DL35" s="64">
        <f t="shared" si="128"/>
        <v>0</v>
      </c>
      <c r="DM35" s="64">
        <f t="shared" si="128"/>
        <v>0</v>
      </c>
      <c r="DN35" s="64">
        <f t="shared" si="128"/>
        <v>0</v>
      </c>
      <c r="DO35" s="64">
        <f t="shared" si="128"/>
        <v>0</v>
      </c>
      <c r="DP35" s="64">
        <f t="shared" si="128"/>
        <v>0</v>
      </c>
      <c r="DQ35" s="64">
        <f t="shared" si="128"/>
        <v>0</v>
      </c>
      <c r="DR35" s="64">
        <f t="shared" si="128"/>
        <v>0</v>
      </c>
      <c r="DS35" s="64">
        <f t="shared" si="128"/>
        <v>0</v>
      </c>
      <c r="DT35" s="64">
        <f t="shared" si="128"/>
        <v>0</v>
      </c>
      <c r="DU35" s="64">
        <f t="shared" si="128"/>
        <v>0</v>
      </c>
      <c r="DV35" s="64">
        <f t="shared" si="128"/>
        <v>0</v>
      </c>
      <c r="DW35" s="64">
        <f t="shared" si="128"/>
        <v>0</v>
      </c>
      <c r="DX35" s="64">
        <f t="shared" si="128"/>
        <v>0</v>
      </c>
      <c r="DY35" s="64">
        <f t="shared" si="129"/>
        <v>0</v>
      </c>
      <c r="DZ35" s="64">
        <f t="shared" si="129"/>
        <v>0</v>
      </c>
      <c r="EA35" s="64">
        <f t="shared" si="129"/>
        <v>0</v>
      </c>
      <c r="EB35" s="64">
        <f t="shared" si="129"/>
        <v>0</v>
      </c>
      <c r="EC35" s="64">
        <f t="shared" si="129"/>
        <v>0</v>
      </c>
      <c r="ED35" s="64">
        <f t="shared" si="129"/>
        <v>0</v>
      </c>
      <c r="EE35" s="64">
        <f t="shared" si="129"/>
        <v>0</v>
      </c>
      <c r="EF35" s="64">
        <f t="shared" si="129"/>
        <v>0</v>
      </c>
      <c r="EG35" s="64">
        <f t="shared" si="129"/>
        <v>0</v>
      </c>
      <c r="EH35" s="64">
        <f t="shared" si="129"/>
        <v>0</v>
      </c>
      <c r="EI35" s="64">
        <f t="shared" si="129"/>
        <v>0</v>
      </c>
      <c r="EJ35" s="64">
        <f t="shared" si="129"/>
        <v>0</v>
      </c>
      <c r="EK35" s="64">
        <f t="shared" si="129"/>
        <v>0</v>
      </c>
      <c r="EL35" s="64">
        <f t="shared" si="129"/>
        <v>0</v>
      </c>
      <c r="EM35" s="64">
        <f t="shared" si="129"/>
        <v>0</v>
      </c>
      <c r="EN35" s="64">
        <f t="shared" si="129"/>
        <v>0</v>
      </c>
      <c r="EO35" s="64">
        <f t="shared" si="130"/>
        <v>0</v>
      </c>
      <c r="EP35" s="64">
        <f t="shared" si="130"/>
        <v>0</v>
      </c>
      <c r="EQ35" s="64">
        <f t="shared" si="131"/>
        <v>0</v>
      </c>
      <c r="ER35" s="64">
        <f t="shared" si="131"/>
        <v>0</v>
      </c>
      <c r="ES35" s="64">
        <f t="shared" si="131"/>
        <v>0</v>
      </c>
      <c r="ET35" s="64">
        <f t="shared" si="131"/>
        <v>0</v>
      </c>
      <c r="EU35" s="64">
        <f t="shared" si="131"/>
        <v>0</v>
      </c>
      <c r="EV35" s="64">
        <f t="shared" si="131"/>
        <v>0</v>
      </c>
      <c r="EW35" s="64">
        <f t="shared" si="131"/>
        <v>0</v>
      </c>
      <c r="EX35" s="64">
        <f t="shared" si="131"/>
        <v>0</v>
      </c>
      <c r="EY35" s="64">
        <f t="shared" si="131"/>
        <v>0</v>
      </c>
      <c r="EZ35" s="64">
        <f t="shared" si="131"/>
        <v>0</v>
      </c>
      <c r="FA35" s="64">
        <f t="shared" si="131"/>
        <v>0</v>
      </c>
      <c r="FB35" s="64">
        <f t="shared" si="131"/>
        <v>0</v>
      </c>
      <c r="FC35" s="64">
        <f t="shared" si="131"/>
        <v>0</v>
      </c>
      <c r="FD35" s="64">
        <f t="shared" si="131"/>
        <v>0</v>
      </c>
      <c r="FE35" s="64">
        <f t="shared" si="139"/>
        <v>0</v>
      </c>
      <c r="FF35" s="64">
        <f t="shared" si="139"/>
        <v>0</v>
      </c>
      <c r="FG35" s="64">
        <f t="shared" si="132"/>
        <v>0</v>
      </c>
      <c r="FH35" s="64">
        <f t="shared" ref="FH35:FT35" si="152">IF($CR33=FH$5,$CA33,0)</f>
        <v>0</v>
      </c>
      <c r="FI35" s="64">
        <f t="shared" si="152"/>
        <v>0</v>
      </c>
      <c r="FJ35" s="64">
        <f t="shared" si="152"/>
        <v>0</v>
      </c>
      <c r="FK35" s="64">
        <f t="shared" si="152"/>
        <v>0</v>
      </c>
      <c r="FL35" s="64">
        <f t="shared" si="152"/>
        <v>0</v>
      </c>
      <c r="FM35" s="64">
        <f t="shared" si="152"/>
        <v>0</v>
      </c>
      <c r="FN35" s="64">
        <f t="shared" si="152"/>
        <v>0</v>
      </c>
      <c r="FO35" s="64">
        <f t="shared" si="152"/>
        <v>0</v>
      </c>
      <c r="FP35" s="64">
        <f t="shared" si="152"/>
        <v>0</v>
      </c>
      <c r="FQ35" s="64">
        <f t="shared" si="152"/>
        <v>0</v>
      </c>
      <c r="FR35" s="64">
        <f t="shared" si="152"/>
        <v>0</v>
      </c>
      <c r="FS35" s="64">
        <f t="shared" si="152"/>
        <v>0</v>
      </c>
      <c r="FT35" s="64">
        <f t="shared" si="152"/>
        <v>0</v>
      </c>
      <c r="FU35" s="64">
        <f t="shared" si="95"/>
        <v>0</v>
      </c>
      <c r="FV35" s="64">
        <f t="shared" si="95"/>
        <v>0</v>
      </c>
      <c r="FW35" s="64">
        <f t="shared" ref="FW35:GJ35" si="153">IF($CR33=FW$5,$CB33,0)</f>
        <v>0</v>
      </c>
      <c r="FX35" s="64">
        <f t="shared" si="153"/>
        <v>0</v>
      </c>
      <c r="FY35" s="64">
        <f t="shared" si="153"/>
        <v>0</v>
      </c>
      <c r="FZ35" s="64">
        <f t="shared" si="153"/>
        <v>0</v>
      </c>
      <c r="GA35" s="64">
        <f t="shared" si="153"/>
        <v>0</v>
      </c>
      <c r="GB35" s="64">
        <f t="shared" si="153"/>
        <v>0</v>
      </c>
      <c r="GC35" s="64">
        <f t="shared" si="153"/>
        <v>0</v>
      </c>
      <c r="GD35" s="64">
        <f t="shared" si="153"/>
        <v>0</v>
      </c>
      <c r="GE35" s="64">
        <f t="shared" si="153"/>
        <v>0</v>
      </c>
      <c r="GF35" s="64">
        <f t="shared" si="153"/>
        <v>0</v>
      </c>
      <c r="GG35" s="64">
        <f t="shared" si="153"/>
        <v>0</v>
      </c>
      <c r="GH35" s="64">
        <f t="shared" si="153"/>
        <v>0</v>
      </c>
      <c r="GI35" s="64">
        <f t="shared" si="153"/>
        <v>0</v>
      </c>
      <c r="GJ35" s="64">
        <f t="shared" si="153"/>
        <v>0</v>
      </c>
    </row>
    <row r="36" spans="1:192" ht="13.5">
      <c r="A36" s="40"/>
      <c r="C36" s="42"/>
      <c r="D36" s="43"/>
      <c r="E36" s="43"/>
      <c r="F36" s="43"/>
      <c r="G36" s="151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44"/>
      <c r="S36" s="86"/>
      <c r="T36" s="86"/>
      <c r="U36" s="86"/>
      <c r="V36" s="86"/>
      <c r="W36" s="86"/>
      <c r="X36" s="86"/>
      <c r="Y36" s="60"/>
      <c r="Z36" s="149"/>
      <c r="AA36" s="66"/>
      <c r="AB36" s="66"/>
      <c r="AC36" s="86"/>
      <c r="AD36" s="86"/>
      <c r="AE36" s="86"/>
      <c r="AF36" s="164"/>
      <c r="AG36" s="86"/>
      <c r="AH36" s="70"/>
      <c r="AJ36" s="41"/>
      <c r="AQ36" s="3"/>
      <c r="AR36" s="49"/>
      <c r="AS36" s="44"/>
      <c r="AT36" s="3"/>
      <c r="AU36" s="67"/>
      <c r="AV36" s="68"/>
      <c r="AW36" s="68"/>
      <c r="AX36" s="68"/>
      <c r="BA36" s="72"/>
      <c r="BB36" s="72"/>
      <c r="BC36" s="72"/>
      <c r="BG36" s="57"/>
      <c r="CF36" s="57">
        <f t="shared" si="29"/>
        <v>0</v>
      </c>
      <c r="CG36" s="57">
        <f t="shared" si="29"/>
        <v>0</v>
      </c>
      <c r="CH36" s="57">
        <f t="shared" si="29"/>
        <v>0</v>
      </c>
      <c r="CI36" s="53">
        <f t="shared" si="30"/>
        <v>0</v>
      </c>
      <c r="CJ36" s="57">
        <f t="shared" si="31"/>
        <v>0</v>
      </c>
      <c r="CK36" s="52">
        <f t="shared" si="32"/>
        <v>0</v>
      </c>
      <c r="CM36" s="15"/>
      <c r="CQ36" s="55">
        <f t="shared" si="125"/>
        <v>0</v>
      </c>
      <c r="CR36" s="55">
        <f t="shared" si="126"/>
        <v>1</v>
      </c>
      <c r="CS36" s="64">
        <f t="shared" si="127"/>
        <v>0</v>
      </c>
      <c r="CT36" s="64">
        <f t="shared" si="127"/>
        <v>0</v>
      </c>
      <c r="CU36" s="64">
        <f t="shared" si="127"/>
        <v>0</v>
      </c>
      <c r="CV36" s="64">
        <f t="shared" si="127"/>
        <v>0</v>
      </c>
      <c r="CW36" s="64">
        <f t="shared" si="127"/>
        <v>0</v>
      </c>
      <c r="CX36" s="64">
        <f t="shared" si="127"/>
        <v>0</v>
      </c>
      <c r="CY36" s="64">
        <f t="shared" si="127"/>
        <v>0</v>
      </c>
      <c r="CZ36" s="64">
        <f t="shared" si="127"/>
        <v>0</v>
      </c>
      <c r="DA36" s="64">
        <f t="shared" si="127"/>
        <v>0</v>
      </c>
      <c r="DB36" s="64">
        <f t="shared" si="127"/>
        <v>0</v>
      </c>
      <c r="DC36" s="64">
        <f t="shared" si="127"/>
        <v>0</v>
      </c>
      <c r="DD36" s="64">
        <f t="shared" si="127"/>
        <v>0</v>
      </c>
      <c r="DE36" s="64">
        <f t="shared" si="127"/>
        <v>0</v>
      </c>
      <c r="DF36" s="64">
        <f t="shared" si="127"/>
        <v>0</v>
      </c>
      <c r="DG36" s="64">
        <f t="shared" si="127"/>
        <v>0</v>
      </c>
      <c r="DH36" s="64">
        <f t="shared" si="127"/>
        <v>0</v>
      </c>
      <c r="DI36" s="64">
        <f t="shared" si="128"/>
        <v>0</v>
      </c>
      <c r="DJ36" s="64">
        <f t="shared" si="128"/>
        <v>0</v>
      </c>
      <c r="DK36" s="64">
        <f t="shared" si="128"/>
        <v>0</v>
      </c>
      <c r="DL36" s="64">
        <f t="shared" si="128"/>
        <v>0</v>
      </c>
      <c r="DM36" s="64">
        <f t="shared" si="128"/>
        <v>0</v>
      </c>
      <c r="DN36" s="64">
        <f t="shared" si="128"/>
        <v>0</v>
      </c>
      <c r="DO36" s="64">
        <f t="shared" si="128"/>
        <v>0</v>
      </c>
      <c r="DP36" s="64">
        <f t="shared" si="128"/>
        <v>0</v>
      </c>
      <c r="DQ36" s="64">
        <f t="shared" si="128"/>
        <v>0</v>
      </c>
      <c r="DR36" s="64">
        <f t="shared" si="128"/>
        <v>0</v>
      </c>
      <c r="DS36" s="64">
        <f t="shared" si="128"/>
        <v>0</v>
      </c>
      <c r="DT36" s="64">
        <f t="shared" si="128"/>
        <v>0</v>
      </c>
      <c r="DU36" s="64">
        <f t="shared" si="128"/>
        <v>0</v>
      </c>
      <c r="DV36" s="64">
        <f t="shared" si="128"/>
        <v>0</v>
      </c>
      <c r="DW36" s="64">
        <f t="shared" si="128"/>
        <v>0</v>
      </c>
      <c r="DX36" s="64">
        <f t="shared" si="128"/>
        <v>0</v>
      </c>
      <c r="DY36" s="64">
        <f t="shared" si="129"/>
        <v>0</v>
      </c>
      <c r="DZ36" s="64">
        <f t="shared" si="129"/>
        <v>0</v>
      </c>
      <c r="EA36" s="64">
        <f t="shared" si="129"/>
        <v>0</v>
      </c>
      <c r="EB36" s="64">
        <f t="shared" si="129"/>
        <v>0</v>
      </c>
      <c r="EC36" s="64">
        <f t="shared" si="129"/>
        <v>0</v>
      </c>
      <c r="ED36" s="64">
        <f t="shared" si="129"/>
        <v>0</v>
      </c>
      <c r="EE36" s="64">
        <f t="shared" si="129"/>
        <v>0</v>
      </c>
      <c r="EF36" s="64">
        <f t="shared" si="129"/>
        <v>0</v>
      </c>
      <c r="EG36" s="64">
        <f t="shared" si="129"/>
        <v>0</v>
      </c>
      <c r="EH36" s="64">
        <f t="shared" si="129"/>
        <v>0</v>
      </c>
      <c r="EI36" s="64">
        <f t="shared" si="129"/>
        <v>0</v>
      </c>
      <c r="EJ36" s="64">
        <f t="shared" si="129"/>
        <v>0</v>
      </c>
      <c r="EK36" s="64">
        <f t="shared" si="129"/>
        <v>0</v>
      </c>
      <c r="EL36" s="64">
        <f t="shared" si="129"/>
        <v>0</v>
      </c>
      <c r="EM36" s="64">
        <f t="shared" si="129"/>
        <v>0</v>
      </c>
      <c r="EN36" s="64">
        <f t="shared" si="129"/>
        <v>0</v>
      </c>
      <c r="EO36" s="64">
        <f t="shared" si="130"/>
        <v>0</v>
      </c>
      <c r="EP36" s="64">
        <f t="shared" si="130"/>
        <v>0</v>
      </c>
      <c r="EQ36" s="64">
        <f t="shared" si="131"/>
        <v>0</v>
      </c>
      <c r="ER36" s="64">
        <f t="shared" si="131"/>
        <v>0</v>
      </c>
      <c r="ES36" s="64">
        <f t="shared" si="131"/>
        <v>0</v>
      </c>
      <c r="ET36" s="64">
        <f t="shared" si="131"/>
        <v>0</v>
      </c>
      <c r="EU36" s="64">
        <f t="shared" si="131"/>
        <v>0</v>
      </c>
      <c r="EV36" s="64">
        <f t="shared" si="131"/>
        <v>0</v>
      </c>
      <c r="EW36" s="64">
        <f t="shared" si="131"/>
        <v>0</v>
      </c>
      <c r="EX36" s="64">
        <f t="shared" si="131"/>
        <v>0</v>
      </c>
      <c r="EY36" s="64">
        <f t="shared" si="131"/>
        <v>0</v>
      </c>
      <c r="EZ36" s="64">
        <f t="shared" si="131"/>
        <v>0</v>
      </c>
      <c r="FA36" s="64">
        <f t="shared" si="131"/>
        <v>0</v>
      </c>
      <c r="FB36" s="64">
        <f t="shared" si="131"/>
        <v>0</v>
      </c>
      <c r="FC36" s="64">
        <f t="shared" si="131"/>
        <v>0</v>
      </c>
      <c r="FD36" s="64">
        <f t="shared" si="131"/>
        <v>0</v>
      </c>
      <c r="FE36" s="64">
        <f t="shared" si="139"/>
        <v>0</v>
      </c>
      <c r="FF36" s="64">
        <f t="shared" si="139"/>
        <v>0</v>
      </c>
      <c r="FG36" s="64">
        <f t="shared" si="132"/>
        <v>0</v>
      </c>
      <c r="FH36" s="64">
        <f t="shared" ref="FH36:FT36" si="154">IF($CR34=FH$5,$CA34,0)</f>
        <v>0</v>
      </c>
      <c r="FI36" s="64">
        <f t="shared" si="154"/>
        <v>0</v>
      </c>
      <c r="FJ36" s="64">
        <f t="shared" si="154"/>
        <v>0</v>
      </c>
      <c r="FK36" s="64">
        <f t="shared" si="154"/>
        <v>0</v>
      </c>
      <c r="FL36" s="64">
        <f t="shared" si="154"/>
        <v>0</v>
      </c>
      <c r="FM36" s="64">
        <f t="shared" si="154"/>
        <v>0</v>
      </c>
      <c r="FN36" s="64">
        <f t="shared" si="154"/>
        <v>0</v>
      </c>
      <c r="FO36" s="64">
        <f t="shared" si="154"/>
        <v>0</v>
      </c>
      <c r="FP36" s="64">
        <f t="shared" si="154"/>
        <v>0</v>
      </c>
      <c r="FQ36" s="64">
        <f t="shared" si="154"/>
        <v>0</v>
      </c>
      <c r="FR36" s="64">
        <f t="shared" si="154"/>
        <v>0</v>
      </c>
      <c r="FS36" s="64">
        <f t="shared" si="154"/>
        <v>0</v>
      </c>
      <c r="FT36" s="64">
        <f t="shared" si="154"/>
        <v>0</v>
      </c>
      <c r="FU36" s="64">
        <f t="shared" si="95"/>
        <v>0</v>
      </c>
      <c r="FV36" s="64">
        <f t="shared" si="95"/>
        <v>0</v>
      </c>
      <c r="FW36" s="64">
        <f t="shared" ref="FW36:GJ36" si="155">IF($CR34=FW$5,$CB34,0)</f>
        <v>0</v>
      </c>
      <c r="FX36" s="64">
        <f t="shared" si="155"/>
        <v>0</v>
      </c>
      <c r="FY36" s="64">
        <f t="shared" si="155"/>
        <v>0</v>
      </c>
      <c r="FZ36" s="64">
        <f t="shared" si="155"/>
        <v>0</v>
      </c>
      <c r="GA36" s="64">
        <f t="shared" si="155"/>
        <v>0</v>
      </c>
      <c r="GB36" s="64">
        <f t="shared" si="155"/>
        <v>0</v>
      </c>
      <c r="GC36" s="64">
        <f t="shared" si="155"/>
        <v>0</v>
      </c>
      <c r="GD36" s="64">
        <f t="shared" si="155"/>
        <v>0</v>
      </c>
      <c r="GE36" s="64">
        <f t="shared" si="155"/>
        <v>0</v>
      </c>
      <c r="GF36" s="64">
        <f t="shared" si="155"/>
        <v>0</v>
      </c>
      <c r="GG36" s="64">
        <f t="shared" si="155"/>
        <v>0</v>
      </c>
      <c r="GH36" s="64">
        <f t="shared" si="155"/>
        <v>0</v>
      </c>
      <c r="GI36" s="64">
        <f t="shared" si="155"/>
        <v>0</v>
      </c>
      <c r="GJ36" s="64">
        <f t="shared" si="155"/>
        <v>0</v>
      </c>
    </row>
    <row r="37" spans="1:192" ht="14.25" thickBot="1">
      <c r="A37" s="40"/>
      <c r="B37" s="82" t="s">
        <v>93</v>
      </c>
      <c r="D37" s="1"/>
      <c r="E37" s="1"/>
      <c r="F37" s="1"/>
      <c r="G37" s="151"/>
      <c r="H37" s="93"/>
      <c r="I37" s="93"/>
      <c r="J37" s="93"/>
      <c r="K37" s="93"/>
      <c r="L37" s="93"/>
      <c r="M37" s="93"/>
      <c r="N37" s="93"/>
      <c r="O37" s="93"/>
      <c r="P37" s="93"/>
      <c r="Q37" s="42"/>
      <c r="R37" s="44"/>
      <c r="S37" s="96"/>
      <c r="W37" s="59"/>
      <c r="Y37" s="60"/>
      <c r="Z37" s="97"/>
      <c r="AA37" s="66"/>
      <c r="AB37" s="66"/>
      <c r="AC37" s="98"/>
      <c r="AD37" s="98"/>
      <c r="AE37" s="98"/>
      <c r="AF37" s="170"/>
      <c r="AG37" s="86"/>
      <c r="AH37" s="99"/>
      <c r="AI37" s="61">
        <f>AG37+AH37</f>
        <v>0</v>
      </c>
      <c r="AJ37" s="41"/>
      <c r="AQ37" s="3"/>
      <c r="AR37" s="49"/>
      <c r="AS37" s="44"/>
      <c r="AT37" s="3"/>
      <c r="AU37" s="67"/>
      <c r="AV37" s="68"/>
      <c r="AW37" s="68"/>
      <c r="AX37" s="68"/>
      <c r="BA37" s="72"/>
      <c r="BB37" s="72"/>
      <c r="BC37" s="72"/>
      <c r="BG37" s="57"/>
      <c r="CF37" s="57">
        <f t="shared" si="29"/>
        <v>0</v>
      </c>
      <c r="CG37" s="57">
        <f t="shared" si="29"/>
        <v>0</v>
      </c>
      <c r="CH37" s="57">
        <f t="shared" si="29"/>
        <v>0</v>
      </c>
      <c r="CI37" s="53">
        <f t="shared" si="30"/>
        <v>0</v>
      </c>
      <c r="CJ37" s="57">
        <f t="shared" si="31"/>
        <v>0</v>
      </c>
      <c r="CK37" s="52">
        <f t="shared" si="32"/>
        <v>0</v>
      </c>
      <c r="CM37" s="15"/>
      <c r="CQ37" s="55">
        <f t="shared" si="125"/>
        <v>0</v>
      </c>
      <c r="CR37" s="55">
        <f t="shared" si="126"/>
        <v>1</v>
      </c>
      <c r="CS37" s="64">
        <f t="shared" si="127"/>
        <v>0</v>
      </c>
      <c r="CT37" s="64">
        <f t="shared" si="127"/>
        <v>0</v>
      </c>
      <c r="CU37" s="64">
        <f t="shared" si="127"/>
        <v>0</v>
      </c>
      <c r="CV37" s="64">
        <f t="shared" si="127"/>
        <v>0</v>
      </c>
      <c r="CW37" s="64">
        <f t="shared" si="127"/>
        <v>0</v>
      </c>
      <c r="CX37" s="64">
        <f t="shared" si="127"/>
        <v>0</v>
      </c>
      <c r="CY37" s="64">
        <f t="shared" si="127"/>
        <v>0</v>
      </c>
      <c r="CZ37" s="64">
        <f t="shared" si="127"/>
        <v>0</v>
      </c>
      <c r="DA37" s="64">
        <f t="shared" si="127"/>
        <v>0</v>
      </c>
      <c r="DB37" s="64">
        <f t="shared" si="127"/>
        <v>0</v>
      </c>
      <c r="DC37" s="64">
        <f t="shared" si="127"/>
        <v>0</v>
      </c>
      <c r="DD37" s="64">
        <f t="shared" si="127"/>
        <v>0</v>
      </c>
      <c r="DE37" s="64">
        <f t="shared" si="127"/>
        <v>0</v>
      </c>
      <c r="DF37" s="64">
        <f t="shared" si="127"/>
        <v>0</v>
      </c>
      <c r="DG37" s="64">
        <f t="shared" si="127"/>
        <v>0</v>
      </c>
      <c r="DH37" s="64">
        <f t="shared" si="127"/>
        <v>0</v>
      </c>
      <c r="DI37" s="64">
        <f t="shared" si="128"/>
        <v>0</v>
      </c>
      <c r="DJ37" s="64">
        <f t="shared" si="128"/>
        <v>0</v>
      </c>
      <c r="DK37" s="64">
        <f t="shared" si="128"/>
        <v>0</v>
      </c>
      <c r="DL37" s="64">
        <f t="shared" si="128"/>
        <v>0</v>
      </c>
      <c r="DM37" s="64">
        <f t="shared" si="128"/>
        <v>0</v>
      </c>
      <c r="DN37" s="64">
        <f t="shared" si="128"/>
        <v>0</v>
      </c>
      <c r="DO37" s="64">
        <f t="shared" si="128"/>
        <v>0</v>
      </c>
      <c r="DP37" s="64">
        <f t="shared" si="128"/>
        <v>0</v>
      </c>
      <c r="DQ37" s="64">
        <f t="shared" si="128"/>
        <v>0</v>
      </c>
      <c r="DR37" s="64">
        <f t="shared" si="128"/>
        <v>0</v>
      </c>
      <c r="DS37" s="64">
        <f t="shared" si="128"/>
        <v>0</v>
      </c>
      <c r="DT37" s="64">
        <f t="shared" si="128"/>
        <v>0</v>
      </c>
      <c r="DU37" s="64">
        <f t="shared" si="128"/>
        <v>0</v>
      </c>
      <c r="DV37" s="64">
        <f t="shared" si="128"/>
        <v>0</v>
      </c>
      <c r="DW37" s="64">
        <f t="shared" si="128"/>
        <v>0</v>
      </c>
      <c r="DX37" s="64">
        <f t="shared" si="128"/>
        <v>0</v>
      </c>
      <c r="DY37" s="64">
        <f t="shared" si="129"/>
        <v>0</v>
      </c>
      <c r="DZ37" s="64">
        <f t="shared" si="129"/>
        <v>0</v>
      </c>
      <c r="EA37" s="64">
        <f t="shared" si="129"/>
        <v>0</v>
      </c>
      <c r="EB37" s="64">
        <f t="shared" si="129"/>
        <v>0</v>
      </c>
      <c r="EC37" s="64">
        <f t="shared" si="129"/>
        <v>0</v>
      </c>
      <c r="ED37" s="64">
        <f t="shared" si="129"/>
        <v>0</v>
      </c>
      <c r="EE37" s="64">
        <f t="shared" si="129"/>
        <v>0</v>
      </c>
      <c r="EF37" s="64">
        <f t="shared" si="129"/>
        <v>0</v>
      </c>
      <c r="EG37" s="64">
        <f t="shared" si="129"/>
        <v>0</v>
      </c>
      <c r="EH37" s="64">
        <f t="shared" si="129"/>
        <v>0</v>
      </c>
      <c r="EI37" s="64">
        <f t="shared" si="129"/>
        <v>0</v>
      </c>
      <c r="EJ37" s="64">
        <f t="shared" si="129"/>
        <v>0</v>
      </c>
      <c r="EK37" s="64">
        <f t="shared" si="129"/>
        <v>0</v>
      </c>
      <c r="EL37" s="64">
        <f t="shared" si="129"/>
        <v>0</v>
      </c>
      <c r="EM37" s="64">
        <f t="shared" si="129"/>
        <v>0</v>
      </c>
      <c r="EN37" s="64">
        <f t="shared" si="129"/>
        <v>0</v>
      </c>
      <c r="EO37" s="64">
        <f t="shared" si="130"/>
        <v>0</v>
      </c>
      <c r="EP37" s="64">
        <f t="shared" si="130"/>
        <v>0</v>
      </c>
      <c r="EQ37" s="64">
        <f t="shared" si="131"/>
        <v>0</v>
      </c>
      <c r="ER37" s="64">
        <f t="shared" si="131"/>
        <v>0</v>
      </c>
      <c r="ES37" s="64">
        <f t="shared" si="131"/>
        <v>0</v>
      </c>
      <c r="ET37" s="64">
        <f t="shared" si="131"/>
        <v>0</v>
      </c>
      <c r="EU37" s="64">
        <f t="shared" si="131"/>
        <v>0</v>
      </c>
      <c r="EV37" s="64">
        <f t="shared" si="131"/>
        <v>0</v>
      </c>
      <c r="EW37" s="64">
        <f t="shared" si="131"/>
        <v>0</v>
      </c>
      <c r="EX37" s="64">
        <f t="shared" si="131"/>
        <v>0</v>
      </c>
      <c r="EY37" s="64">
        <f t="shared" si="131"/>
        <v>0</v>
      </c>
      <c r="EZ37" s="64">
        <f t="shared" si="131"/>
        <v>0</v>
      </c>
      <c r="FA37" s="64">
        <f t="shared" si="131"/>
        <v>0</v>
      </c>
      <c r="FB37" s="64">
        <f t="shared" si="131"/>
        <v>0</v>
      </c>
      <c r="FC37" s="64">
        <f t="shared" si="131"/>
        <v>0</v>
      </c>
      <c r="FD37" s="64">
        <f t="shared" si="131"/>
        <v>0</v>
      </c>
      <c r="FE37" s="64">
        <f t="shared" si="139"/>
        <v>0</v>
      </c>
      <c r="FF37" s="64">
        <f t="shared" si="139"/>
        <v>0</v>
      </c>
      <c r="FG37" s="64">
        <f t="shared" si="132"/>
        <v>0</v>
      </c>
      <c r="FH37" s="64">
        <f t="shared" ref="FH37:FT37" si="156">IF($CR35=FH$5,$CA35,0)</f>
        <v>0</v>
      </c>
      <c r="FI37" s="64">
        <f t="shared" si="156"/>
        <v>0</v>
      </c>
      <c r="FJ37" s="64">
        <f t="shared" si="156"/>
        <v>0</v>
      </c>
      <c r="FK37" s="64">
        <f t="shared" si="156"/>
        <v>0</v>
      </c>
      <c r="FL37" s="64">
        <f t="shared" si="156"/>
        <v>0</v>
      </c>
      <c r="FM37" s="64">
        <f t="shared" si="156"/>
        <v>0</v>
      </c>
      <c r="FN37" s="64">
        <f t="shared" si="156"/>
        <v>0</v>
      </c>
      <c r="FO37" s="64">
        <f t="shared" si="156"/>
        <v>0</v>
      </c>
      <c r="FP37" s="64">
        <f t="shared" si="156"/>
        <v>0</v>
      </c>
      <c r="FQ37" s="64">
        <f t="shared" si="156"/>
        <v>0</v>
      </c>
      <c r="FR37" s="64">
        <f t="shared" si="156"/>
        <v>0</v>
      </c>
      <c r="FS37" s="64">
        <f t="shared" si="156"/>
        <v>0</v>
      </c>
      <c r="FT37" s="64">
        <f t="shared" si="156"/>
        <v>0</v>
      </c>
      <c r="FU37" s="64">
        <f t="shared" si="95"/>
        <v>0</v>
      </c>
      <c r="FV37" s="64">
        <f t="shared" si="95"/>
        <v>0</v>
      </c>
      <c r="FW37" s="64">
        <f t="shared" ref="FW37:GJ37" si="157">IF($CR35=FW$5,$CB35,0)</f>
        <v>0</v>
      </c>
      <c r="FX37" s="64">
        <f t="shared" si="157"/>
        <v>0</v>
      </c>
      <c r="FY37" s="64">
        <f t="shared" si="157"/>
        <v>0</v>
      </c>
      <c r="FZ37" s="64">
        <f t="shared" si="157"/>
        <v>0</v>
      </c>
      <c r="GA37" s="64">
        <f t="shared" si="157"/>
        <v>0</v>
      </c>
      <c r="GB37" s="64">
        <f t="shared" si="157"/>
        <v>0</v>
      </c>
      <c r="GC37" s="64">
        <f t="shared" si="157"/>
        <v>0</v>
      </c>
      <c r="GD37" s="64">
        <f t="shared" si="157"/>
        <v>0</v>
      </c>
      <c r="GE37" s="64">
        <f t="shared" si="157"/>
        <v>0</v>
      </c>
      <c r="GF37" s="64">
        <f t="shared" si="157"/>
        <v>0</v>
      </c>
      <c r="GG37" s="64">
        <f t="shared" si="157"/>
        <v>0</v>
      </c>
      <c r="GH37" s="64">
        <f t="shared" si="157"/>
        <v>0</v>
      </c>
      <c r="GI37" s="64">
        <f t="shared" si="157"/>
        <v>0</v>
      </c>
      <c r="GJ37" s="64">
        <f t="shared" si="157"/>
        <v>0</v>
      </c>
    </row>
    <row r="38" spans="1:192" ht="15" thickTop="1" thickBot="1">
      <c r="A38" s="40"/>
      <c r="B38" s="42" t="s">
        <v>94</v>
      </c>
      <c r="C38" s="42"/>
      <c r="D38" s="43"/>
      <c r="E38" s="84">
        <v>0</v>
      </c>
      <c r="F38" s="84">
        <v>0</v>
      </c>
      <c r="G38" s="151"/>
      <c r="H38" s="93"/>
      <c r="I38" s="93"/>
      <c r="J38" s="93"/>
      <c r="K38" s="93"/>
      <c r="L38" s="93"/>
      <c r="M38" s="93"/>
      <c r="N38" s="93"/>
      <c r="O38" s="93"/>
      <c r="P38" s="93"/>
      <c r="Q38" s="83"/>
      <c r="R38" s="44"/>
      <c r="S38" s="75"/>
      <c r="W38" s="59"/>
      <c r="Y38" s="60"/>
      <c r="Z38" s="60"/>
      <c r="AA38" s="66" t="str">
        <f t="shared" ref="AA38:AA43" si="158">IF(Z38&gt;1,ABS(ROUND(($AA$8-Z38)/365.25,1))," ")</f>
        <v xml:space="preserve"> </v>
      </c>
      <c r="AB38" s="66"/>
      <c r="AC38" s="61"/>
      <c r="AD38" s="61"/>
      <c r="AE38" s="61"/>
      <c r="AF38" s="171"/>
      <c r="AG38" s="61"/>
      <c r="AH38" s="99"/>
      <c r="AI38" s="99"/>
      <c r="AJ38" s="41"/>
      <c r="AQ38" s="3"/>
      <c r="AR38" s="71"/>
      <c r="AS38" s="44"/>
      <c r="AT38" s="3"/>
      <c r="AU38" s="67"/>
      <c r="AV38" s="68"/>
      <c r="AW38" s="68"/>
      <c r="AX38" s="68"/>
      <c r="BA38" s="72"/>
      <c r="BB38" s="72"/>
      <c r="BC38" s="72"/>
      <c r="BG38" s="57"/>
      <c r="CF38" s="57">
        <f t="shared" si="29"/>
        <v>0</v>
      </c>
      <c r="CG38" s="57">
        <f t="shared" si="29"/>
        <v>0</v>
      </c>
      <c r="CH38" s="57">
        <f t="shared" si="29"/>
        <v>0</v>
      </c>
      <c r="CI38" s="53">
        <f t="shared" si="30"/>
        <v>0</v>
      </c>
      <c r="CJ38" s="57">
        <f t="shared" si="31"/>
        <v>0</v>
      </c>
      <c r="CK38" s="52">
        <f t="shared" si="32"/>
        <v>0</v>
      </c>
      <c r="CM38" s="15"/>
      <c r="CQ38" s="55">
        <f t="shared" si="125"/>
        <v>0</v>
      </c>
      <c r="CR38" s="55">
        <f t="shared" si="126"/>
        <v>1</v>
      </c>
      <c r="CS38" s="64">
        <f t="shared" si="127"/>
        <v>0</v>
      </c>
      <c r="CT38" s="64">
        <f t="shared" si="127"/>
        <v>0</v>
      </c>
      <c r="CU38" s="64">
        <f t="shared" si="127"/>
        <v>0</v>
      </c>
      <c r="CV38" s="64">
        <f t="shared" si="127"/>
        <v>0</v>
      </c>
      <c r="CW38" s="64">
        <f t="shared" si="127"/>
        <v>0</v>
      </c>
      <c r="CX38" s="64">
        <f t="shared" si="127"/>
        <v>0</v>
      </c>
      <c r="CY38" s="64">
        <f t="shared" si="127"/>
        <v>0</v>
      </c>
      <c r="CZ38" s="64">
        <f t="shared" si="127"/>
        <v>0</v>
      </c>
      <c r="DA38" s="64">
        <f t="shared" si="127"/>
        <v>0</v>
      </c>
      <c r="DB38" s="64">
        <f t="shared" si="127"/>
        <v>0</v>
      </c>
      <c r="DC38" s="64">
        <f t="shared" si="127"/>
        <v>0</v>
      </c>
      <c r="DD38" s="64">
        <f t="shared" si="127"/>
        <v>0</v>
      </c>
      <c r="DE38" s="64">
        <f t="shared" si="127"/>
        <v>0</v>
      </c>
      <c r="DF38" s="64">
        <f t="shared" si="127"/>
        <v>0</v>
      </c>
      <c r="DG38" s="64">
        <f t="shared" si="127"/>
        <v>0</v>
      </c>
      <c r="DH38" s="64">
        <f t="shared" si="127"/>
        <v>0</v>
      </c>
      <c r="DI38" s="64">
        <f t="shared" si="128"/>
        <v>0</v>
      </c>
      <c r="DJ38" s="64">
        <f t="shared" si="128"/>
        <v>0</v>
      </c>
      <c r="DK38" s="64">
        <f t="shared" si="128"/>
        <v>0</v>
      </c>
      <c r="DL38" s="64">
        <f t="shared" si="128"/>
        <v>0</v>
      </c>
      <c r="DM38" s="64">
        <f t="shared" si="128"/>
        <v>0</v>
      </c>
      <c r="DN38" s="64">
        <f t="shared" si="128"/>
        <v>0</v>
      </c>
      <c r="DO38" s="64">
        <f t="shared" si="128"/>
        <v>0</v>
      </c>
      <c r="DP38" s="64">
        <f t="shared" si="128"/>
        <v>0</v>
      </c>
      <c r="DQ38" s="64">
        <f t="shared" si="128"/>
        <v>0</v>
      </c>
      <c r="DR38" s="64">
        <f t="shared" si="128"/>
        <v>0</v>
      </c>
      <c r="DS38" s="64">
        <f t="shared" si="128"/>
        <v>0</v>
      </c>
      <c r="DT38" s="64">
        <f t="shared" si="128"/>
        <v>0</v>
      </c>
      <c r="DU38" s="64">
        <f t="shared" si="128"/>
        <v>0</v>
      </c>
      <c r="DV38" s="64">
        <f t="shared" si="128"/>
        <v>0</v>
      </c>
      <c r="DW38" s="64">
        <f t="shared" si="128"/>
        <v>0</v>
      </c>
      <c r="DX38" s="64">
        <f t="shared" si="128"/>
        <v>0</v>
      </c>
      <c r="DY38" s="64">
        <f t="shared" si="129"/>
        <v>0</v>
      </c>
      <c r="DZ38" s="64">
        <f t="shared" si="129"/>
        <v>0</v>
      </c>
      <c r="EA38" s="64">
        <f t="shared" si="129"/>
        <v>0</v>
      </c>
      <c r="EB38" s="64">
        <f t="shared" si="129"/>
        <v>0</v>
      </c>
      <c r="EC38" s="64">
        <f t="shared" si="129"/>
        <v>0</v>
      </c>
      <c r="ED38" s="64">
        <f t="shared" si="129"/>
        <v>0</v>
      </c>
      <c r="EE38" s="64">
        <f t="shared" si="129"/>
        <v>0</v>
      </c>
      <c r="EF38" s="64">
        <f t="shared" si="129"/>
        <v>0</v>
      </c>
      <c r="EG38" s="64">
        <f t="shared" si="129"/>
        <v>0</v>
      </c>
      <c r="EH38" s="64">
        <f t="shared" si="129"/>
        <v>0</v>
      </c>
      <c r="EI38" s="64">
        <f t="shared" si="129"/>
        <v>0</v>
      </c>
      <c r="EJ38" s="64">
        <f t="shared" si="129"/>
        <v>0</v>
      </c>
      <c r="EK38" s="64">
        <f t="shared" si="129"/>
        <v>0</v>
      </c>
      <c r="EL38" s="64">
        <f t="shared" si="129"/>
        <v>0</v>
      </c>
      <c r="EM38" s="64">
        <f t="shared" si="129"/>
        <v>0</v>
      </c>
      <c r="EN38" s="64">
        <f t="shared" si="129"/>
        <v>0</v>
      </c>
      <c r="EO38" s="64">
        <f t="shared" si="130"/>
        <v>0</v>
      </c>
      <c r="EP38" s="64">
        <f t="shared" si="130"/>
        <v>0</v>
      </c>
      <c r="EQ38" s="64">
        <f t="shared" si="131"/>
        <v>0</v>
      </c>
      <c r="ER38" s="64">
        <f t="shared" si="131"/>
        <v>0</v>
      </c>
      <c r="ES38" s="64">
        <f t="shared" si="131"/>
        <v>0</v>
      </c>
      <c r="ET38" s="64">
        <f t="shared" si="131"/>
        <v>0</v>
      </c>
      <c r="EU38" s="64">
        <f t="shared" si="131"/>
        <v>0</v>
      </c>
      <c r="EV38" s="64">
        <f t="shared" si="131"/>
        <v>0</v>
      </c>
      <c r="EW38" s="64">
        <f t="shared" si="131"/>
        <v>0</v>
      </c>
      <c r="EX38" s="64">
        <f t="shared" si="131"/>
        <v>0</v>
      </c>
      <c r="EY38" s="64">
        <f t="shared" si="131"/>
        <v>0</v>
      </c>
      <c r="EZ38" s="64">
        <f t="shared" si="131"/>
        <v>0</v>
      </c>
      <c r="FA38" s="64">
        <f t="shared" si="131"/>
        <v>0</v>
      </c>
      <c r="FB38" s="64">
        <f t="shared" si="131"/>
        <v>0</v>
      </c>
      <c r="FC38" s="64">
        <f t="shared" si="131"/>
        <v>0</v>
      </c>
      <c r="FD38" s="64">
        <f t="shared" si="131"/>
        <v>0</v>
      </c>
      <c r="FE38" s="64">
        <f t="shared" si="139"/>
        <v>0</v>
      </c>
      <c r="FF38" s="64">
        <f t="shared" si="139"/>
        <v>0</v>
      </c>
      <c r="FG38" s="64">
        <f t="shared" si="132"/>
        <v>0</v>
      </c>
      <c r="FH38" s="64">
        <f t="shared" ref="FH38:FT38" si="159">IF($CR36=FH$5,$CA36,0)</f>
        <v>0</v>
      </c>
      <c r="FI38" s="64">
        <f t="shared" si="159"/>
        <v>0</v>
      </c>
      <c r="FJ38" s="64">
        <f t="shared" si="159"/>
        <v>0</v>
      </c>
      <c r="FK38" s="64">
        <f t="shared" si="159"/>
        <v>0</v>
      </c>
      <c r="FL38" s="64">
        <f t="shared" si="159"/>
        <v>0</v>
      </c>
      <c r="FM38" s="64">
        <f t="shared" si="159"/>
        <v>0</v>
      </c>
      <c r="FN38" s="64">
        <f t="shared" si="159"/>
        <v>0</v>
      </c>
      <c r="FO38" s="64">
        <f t="shared" si="159"/>
        <v>0</v>
      </c>
      <c r="FP38" s="64">
        <f t="shared" si="159"/>
        <v>0</v>
      </c>
      <c r="FQ38" s="64">
        <f t="shared" si="159"/>
        <v>0</v>
      </c>
      <c r="FR38" s="64">
        <f t="shared" si="159"/>
        <v>0</v>
      </c>
      <c r="FS38" s="64">
        <f t="shared" si="159"/>
        <v>0</v>
      </c>
      <c r="FT38" s="64">
        <f t="shared" si="159"/>
        <v>0</v>
      </c>
      <c r="FU38" s="64">
        <f t="shared" si="95"/>
        <v>0</v>
      </c>
      <c r="FV38" s="64">
        <f t="shared" si="95"/>
        <v>0</v>
      </c>
      <c r="FW38" s="64">
        <f t="shared" ref="FW38:GJ38" si="160">IF($CR36=FW$5,$CB36,0)</f>
        <v>0</v>
      </c>
      <c r="FX38" s="64">
        <f t="shared" si="160"/>
        <v>0</v>
      </c>
      <c r="FY38" s="64">
        <f t="shared" si="160"/>
        <v>0</v>
      </c>
      <c r="FZ38" s="64">
        <f t="shared" si="160"/>
        <v>0</v>
      </c>
      <c r="GA38" s="64">
        <f t="shared" si="160"/>
        <v>0</v>
      </c>
      <c r="GB38" s="64">
        <f t="shared" si="160"/>
        <v>0</v>
      </c>
      <c r="GC38" s="64">
        <f t="shared" si="160"/>
        <v>0</v>
      </c>
      <c r="GD38" s="64">
        <f t="shared" si="160"/>
        <v>0</v>
      </c>
      <c r="GE38" s="64">
        <f t="shared" si="160"/>
        <v>0</v>
      </c>
      <c r="GF38" s="64">
        <f t="shared" si="160"/>
        <v>0</v>
      </c>
      <c r="GG38" s="64">
        <f t="shared" si="160"/>
        <v>0</v>
      </c>
      <c r="GH38" s="64">
        <f t="shared" si="160"/>
        <v>0</v>
      </c>
      <c r="GI38" s="64">
        <f t="shared" si="160"/>
        <v>0</v>
      </c>
      <c r="GJ38" s="64">
        <f t="shared" si="160"/>
        <v>0</v>
      </c>
    </row>
    <row r="39" spans="1:192" ht="15" thickTop="1" thickBot="1">
      <c r="A39" s="40"/>
      <c r="B39" s="83" t="s">
        <v>95</v>
      </c>
      <c r="C39" s="42"/>
      <c r="D39" s="84">
        <v>4.8000000000000001E-2</v>
      </c>
      <c r="E39" s="95">
        <v>4.5699999999999998E-2</v>
      </c>
      <c r="F39" s="95">
        <v>4.5699999999999998E-2</v>
      </c>
      <c r="G39" s="151"/>
      <c r="H39" s="93"/>
      <c r="I39" s="93"/>
      <c r="J39" s="93"/>
      <c r="K39" s="93"/>
      <c r="L39" s="93"/>
      <c r="M39" s="93"/>
      <c r="N39" s="93"/>
      <c r="O39" s="93"/>
      <c r="P39" s="93"/>
      <c r="Q39" s="100"/>
      <c r="R39" s="44"/>
      <c r="S39" s="88"/>
      <c r="W39" s="59"/>
      <c r="Y39" s="60"/>
      <c r="Z39" s="60"/>
      <c r="AA39" s="66" t="str">
        <f t="shared" si="158"/>
        <v xml:space="preserve"> </v>
      </c>
      <c r="AB39" s="66"/>
      <c r="AC39" s="61"/>
      <c r="AD39" s="61"/>
      <c r="AE39" s="61"/>
      <c r="AF39" s="171"/>
      <c r="AG39" s="61">
        <f>AI39-AH39</f>
        <v>0</v>
      </c>
      <c r="AH39" s="99"/>
      <c r="AI39" s="99"/>
      <c r="AJ39" s="41"/>
      <c r="AQ39" s="3"/>
      <c r="AR39" s="26"/>
      <c r="AS39" s="44"/>
      <c r="AT39" s="3"/>
      <c r="AU39" s="67"/>
      <c r="AV39" s="68"/>
      <c r="AW39" s="68"/>
      <c r="AX39" s="68"/>
      <c r="BA39" s="72"/>
      <c r="BB39" s="72"/>
      <c r="BC39" s="72"/>
      <c r="BG39" s="57"/>
      <c r="CF39" s="57">
        <f t="shared" si="29"/>
        <v>0</v>
      </c>
      <c r="CG39" s="57">
        <f t="shared" si="29"/>
        <v>0</v>
      </c>
      <c r="CH39" s="57">
        <f t="shared" si="29"/>
        <v>0</v>
      </c>
      <c r="CI39" s="53">
        <f t="shared" si="30"/>
        <v>0</v>
      </c>
      <c r="CJ39" s="57">
        <f t="shared" si="31"/>
        <v>0</v>
      </c>
      <c r="CK39" s="52">
        <f t="shared" si="32"/>
        <v>0</v>
      </c>
      <c r="CM39" s="15"/>
      <c r="CQ39" s="55">
        <f t="shared" si="125"/>
        <v>0</v>
      </c>
      <c r="CR39" s="55">
        <f t="shared" si="126"/>
        <v>1</v>
      </c>
      <c r="CS39" s="64">
        <f t="shared" si="127"/>
        <v>0</v>
      </c>
      <c r="CT39" s="64">
        <f t="shared" si="127"/>
        <v>0</v>
      </c>
      <c r="CU39" s="64">
        <f t="shared" si="127"/>
        <v>0</v>
      </c>
      <c r="CV39" s="64">
        <f t="shared" si="127"/>
        <v>0</v>
      </c>
      <c r="CW39" s="64">
        <f t="shared" si="127"/>
        <v>0</v>
      </c>
      <c r="CX39" s="64">
        <f t="shared" si="127"/>
        <v>0</v>
      </c>
      <c r="CY39" s="64">
        <f t="shared" si="127"/>
        <v>0</v>
      </c>
      <c r="CZ39" s="64">
        <f t="shared" si="127"/>
        <v>0</v>
      </c>
      <c r="DA39" s="64">
        <f t="shared" si="127"/>
        <v>0</v>
      </c>
      <c r="DB39" s="64">
        <f t="shared" si="127"/>
        <v>0</v>
      </c>
      <c r="DC39" s="64">
        <f t="shared" si="127"/>
        <v>0</v>
      </c>
      <c r="DD39" s="64">
        <f t="shared" si="127"/>
        <v>0</v>
      </c>
      <c r="DE39" s="64">
        <f t="shared" si="127"/>
        <v>0</v>
      </c>
      <c r="DF39" s="64">
        <f t="shared" si="127"/>
        <v>0</v>
      </c>
      <c r="DG39" s="64">
        <f t="shared" si="127"/>
        <v>0</v>
      </c>
      <c r="DH39" s="64">
        <f t="shared" si="127"/>
        <v>0</v>
      </c>
      <c r="DI39" s="64">
        <f t="shared" si="128"/>
        <v>0</v>
      </c>
      <c r="DJ39" s="64">
        <f t="shared" si="128"/>
        <v>0</v>
      </c>
      <c r="DK39" s="64">
        <f t="shared" si="128"/>
        <v>0</v>
      </c>
      <c r="DL39" s="64">
        <f t="shared" si="128"/>
        <v>0</v>
      </c>
      <c r="DM39" s="64">
        <f t="shared" si="128"/>
        <v>0</v>
      </c>
      <c r="DN39" s="64">
        <f t="shared" si="128"/>
        <v>0</v>
      </c>
      <c r="DO39" s="64">
        <f t="shared" si="128"/>
        <v>0</v>
      </c>
      <c r="DP39" s="64">
        <f t="shared" si="128"/>
        <v>0</v>
      </c>
      <c r="DQ39" s="64">
        <f t="shared" si="128"/>
        <v>0</v>
      </c>
      <c r="DR39" s="64">
        <f t="shared" si="128"/>
        <v>0</v>
      </c>
      <c r="DS39" s="64">
        <f t="shared" si="128"/>
        <v>0</v>
      </c>
      <c r="DT39" s="64">
        <f t="shared" si="128"/>
        <v>0</v>
      </c>
      <c r="DU39" s="64">
        <f t="shared" si="128"/>
        <v>0</v>
      </c>
      <c r="DV39" s="64">
        <f t="shared" si="128"/>
        <v>0</v>
      </c>
      <c r="DW39" s="64">
        <f t="shared" si="128"/>
        <v>0</v>
      </c>
      <c r="DX39" s="64">
        <f t="shared" si="128"/>
        <v>0</v>
      </c>
      <c r="DY39" s="64">
        <f t="shared" si="129"/>
        <v>0</v>
      </c>
      <c r="DZ39" s="64">
        <f t="shared" si="129"/>
        <v>0</v>
      </c>
      <c r="EA39" s="64">
        <f t="shared" si="129"/>
        <v>0</v>
      </c>
      <c r="EB39" s="64">
        <f t="shared" si="129"/>
        <v>0</v>
      </c>
      <c r="EC39" s="64">
        <f t="shared" si="129"/>
        <v>0</v>
      </c>
      <c r="ED39" s="64">
        <f t="shared" si="129"/>
        <v>0</v>
      </c>
      <c r="EE39" s="64">
        <f t="shared" si="129"/>
        <v>0</v>
      </c>
      <c r="EF39" s="64">
        <f t="shared" si="129"/>
        <v>0</v>
      </c>
      <c r="EG39" s="64">
        <f t="shared" si="129"/>
        <v>0</v>
      </c>
      <c r="EH39" s="64">
        <f t="shared" si="129"/>
        <v>0</v>
      </c>
      <c r="EI39" s="64">
        <f t="shared" si="129"/>
        <v>0</v>
      </c>
      <c r="EJ39" s="64">
        <f t="shared" si="129"/>
        <v>0</v>
      </c>
      <c r="EK39" s="64">
        <f t="shared" si="129"/>
        <v>0</v>
      </c>
      <c r="EL39" s="64">
        <f t="shared" si="129"/>
        <v>0</v>
      </c>
      <c r="EM39" s="64">
        <f t="shared" si="129"/>
        <v>0</v>
      </c>
      <c r="EN39" s="64">
        <f t="shared" si="129"/>
        <v>0</v>
      </c>
      <c r="EO39" s="64">
        <f t="shared" si="130"/>
        <v>0</v>
      </c>
      <c r="EP39" s="64">
        <f t="shared" si="130"/>
        <v>0</v>
      </c>
      <c r="EQ39" s="64">
        <f t="shared" si="131"/>
        <v>0</v>
      </c>
      <c r="ER39" s="64">
        <f t="shared" si="131"/>
        <v>0</v>
      </c>
      <c r="ES39" s="64">
        <f t="shared" si="131"/>
        <v>0</v>
      </c>
      <c r="ET39" s="64">
        <f t="shared" si="131"/>
        <v>0</v>
      </c>
      <c r="EU39" s="64">
        <f t="shared" si="131"/>
        <v>0</v>
      </c>
      <c r="EV39" s="64">
        <f t="shared" si="131"/>
        <v>0</v>
      </c>
      <c r="EW39" s="64">
        <f t="shared" si="131"/>
        <v>0</v>
      </c>
      <c r="EX39" s="64">
        <f t="shared" si="131"/>
        <v>0</v>
      </c>
      <c r="EY39" s="64">
        <f t="shared" si="131"/>
        <v>0</v>
      </c>
      <c r="EZ39" s="64">
        <f t="shared" si="131"/>
        <v>0</v>
      </c>
      <c r="FA39" s="64">
        <f t="shared" si="131"/>
        <v>0</v>
      </c>
      <c r="FB39" s="64">
        <f t="shared" si="131"/>
        <v>0</v>
      </c>
      <c r="FC39" s="64">
        <f t="shared" si="131"/>
        <v>0</v>
      </c>
      <c r="FD39" s="64">
        <f t="shared" si="131"/>
        <v>0</v>
      </c>
      <c r="FE39" s="64">
        <f t="shared" si="139"/>
        <v>0</v>
      </c>
      <c r="FF39" s="64">
        <f t="shared" si="139"/>
        <v>0</v>
      </c>
      <c r="FG39" s="64">
        <f t="shared" si="132"/>
        <v>0</v>
      </c>
      <c r="FH39" s="64">
        <f t="shared" ref="FH39:FT39" si="161">IF($CR37=FH$5,$CA37,0)</f>
        <v>0</v>
      </c>
      <c r="FI39" s="64">
        <f t="shared" si="161"/>
        <v>0</v>
      </c>
      <c r="FJ39" s="64">
        <f t="shared" si="161"/>
        <v>0</v>
      </c>
      <c r="FK39" s="64">
        <f t="shared" si="161"/>
        <v>0</v>
      </c>
      <c r="FL39" s="64">
        <f t="shared" si="161"/>
        <v>0</v>
      </c>
      <c r="FM39" s="64">
        <f t="shared" si="161"/>
        <v>0</v>
      </c>
      <c r="FN39" s="64">
        <f t="shared" si="161"/>
        <v>0</v>
      </c>
      <c r="FO39" s="64">
        <f t="shared" si="161"/>
        <v>0</v>
      </c>
      <c r="FP39" s="64">
        <f t="shared" si="161"/>
        <v>0</v>
      </c>
      <c r="FQ39" s="64">
        <f t="shared" si="161"/>
        <v>0</v>
      </c>
      <c r="FR39" s="64">
        <f t="shared" si="161"/>
        <v>0</v>
      </c>
      <c r="FS39" s="64">
        <f t="shared" si="161"/>
        <v>0</v>
      </c>
      <c r="FT39" s="64">
        <f t="shared" si="161"/>
        <v>0</v>
      </c>
      <c r="FU39" s="64">
        <f t="shared" si="95"/>
        <v>0</v>
      </c>
      <c r="FV39" s="64">
        <f t="shared" si="95"/>
        <v>0</v>
      </c>
      <c r="FW39" s="64">
        <f t="shared" ref="FW39:GJ39" si="162">IF($CR37=FW$5,$CB37,0)</f>
        <v>0</v>
      </c>
      <c r="FX39" s="64">
        <f t="shared" si="162"/>
        <v>0</v>
      </c>
      <c r="FY39" s="64">
        <f t="shared" si="162"/>
        <v>0</v>
      </c>
      <c r="FZ39" s="64">
        <f t="shared" si="162"/>
        <v>0</v>
      </c>
      <c r="GA39" s="64">
        <f t="shared" si="162"/>
        <v>0</v>
      </c>
      <c r="GB39" s="64">
        <f t="shared" si="162"/>
        <v>0</v>
      </c>
      <c r="GC39" s="64">
        <f t="shared" si="162"/>
        <v>0</v>
      </c>
      <c r="GD39" s="64">
        <f t="shared" si="162"/>
        <v>0</v>
      </c>
      <c r="GE39" s="64">
        <f t="shared" si="162"/>
        <v>0</v>
      </c>
      <c r="GF39" s="64">
        <f t="shared" si="162"/>
        <v>0</v>
      </c>
      <c r="GG39" s="64">
        <f t="shared" si="162"/>
        <v>0</v>
      </c>
      <c r="GH39" s="64">
        <f t="shared" si="162"/>
        <v>0</v>
      </c>
      <c r="GI39" s="64">
        <f t="shared" si="162"/>
        <v>0</v>
      </c>
      <c r="GJ39" s="64">
        <f t="shared" si="162"/>
        <v>0</v>
      </c>
    </row>
    <row r="40" spans="1:192" ht="14.25" thickTop="1">
      <c r="A40" s="40"/>
      <c r="B40" s="80"/>
      <c r="C40" s="79"/>
      <c r="D40" s="92"/>
      <c r="E40" s="92"/>
      <c r="F40" s="92"/>
      <c r="G40" s="151"/>
      <c r="H40" s="93"/>
      <c r="I40" s="93"/>
      <c r="J40" s="93"/>
      <c r="K40" s="93"/>
      <c r="L40" s="93"/>
      <c r="M40" s="93"/>
      <c r="N40" s="93"/>
      <c r="O40" s="93"/>
      <c r="P40" s="93"/>
      <c r="Q40" s="100"/>
      <c r="R40" s="44"/>
      <c r="S40" s="101"/>
      <c r="W40" s="59"/>
      <c r="Y40" s="60"/>
      <c r="Z40" s="60"/>
      <c r="AA40" s="66" t="str">
        <f t="shared" si="158"/>
        <v xml:space="preserve"> </v>
      </c>
      <c r="AB40" s="66"/>
      <c r="AC40" s="61"/>
      <c r="AD40" s="61"/>
      <c r="AE40" s="61"/>
      <c r="AF40" s="171"/>
      <c r="AG40" s="61">
        <f>AI40-AH40</f>
        <v>0</v>
      </c>
      <c r="AH40" s="99"/>
      <c r="AI40" s="99"/>
      <c r="AJ40" s="41"/>
      <c r="AQ40" s="3"/>
      <c r="AR40" s="26"/>
      <c r="AS40" s="44"/>
      <c r="AT40" s="3"/>
      <c r="AU40" s="67"/>
      <c r="AV40" s="68"/>
      <c r="AW40" s="68"/>
      <c r="AX40" s="68"/>
      <c r="BA40" s="72"/>
      <c r="BB40" s="72"/>
      <c r="BC40" s="72"/>
      <c r="BG40" s="57"/>
      <c r="CF40" s="57">
        <f t="shared" si="29"/>
        <v>0</v>
      </c>
      <c r="CG40" s="57">
        <f t="shared" si="29"/>
        <v>0</v>
      </c>
      <c r="CH40" s="57">
        <f t="shared" si="29"/>
        <v>0</v>
      </c>
      <c r="CI40" s="53">
        <f t="shared" si="30"/>
        <v>0</v>
      </c>
      <c r="CJ40" s="57">
        <f t="shared" si="31"/>
        <v>0</v>
      </c>
      <c r="CK40" s="52">
        <f t="shared" si="32"/>
        <v>0</v>
      </c>
      <c r="CM40" s="15"/>
      <c r="CQ40" s="55">
        <f t="shared" si="125"/>
        <v>0</v>
      </c>
      <c r="CR40" s="55">
        <f t="shared" si="126"/>
        <v>1</v>
      </c>
      <c r="CS40" s="64">
        <f t="shared" si="127"/>
        <v>0</v>
      </c>
      <c r="CT40" s="64">
        <f t="shared" si="127"/>
        <v>0</v>
      </c>
      <c r="CU40" s="64">
        <f t="shared" si="127"/>
        <v>0</v>
      </c>
      <c r="CV40" s="64">
        <f t="shared" si="127"/>
        <v>0</v>
      </c>
      <c r="CW40" s="64">
        <f t="shared" si="127"/>
        <v>0</v>
      </c>
      <c r="CX40" s="64">
        <f t="shared" si="127"/>
        <v>0</v>
      </c>
      <c r="CY40" s="64">
        <f t="shared" si="127"/>
        <v>0</v>
      </c>
      <c r="CZ40" s="64">
        <f t="shared" si="127"/>
        <v>0</v>
      </c>
      <c r="DA40" s="64">
        <f t="shared" si="127"/>
        <v>0</v>
      </c>
      <c r="DB40" s="64">
        <f t="shared" si="127"/>
        <v>0</v>
      </c>
      <c r="DC40" s="64">
        <f t="shared" si="127"/>
        <v>0</v>
      </c>
      <c r="DD40" s="64">
        <f t="shared" si="127"/>
        <v>0</v>
      </c>
      <c r="DE40" s="64">
        <f t="shared" si="127"/>
        <v>0</v>
      </c>
      <c r="DF40" s="64">
        <f t="shared" si="127"/>
        <v>0</v>
      </c>
      <c r="DG40" s="64">
        <f t="shared" si="127"/>
        <v>0</v>
      </c>
      <c r="DH40" s="64">
        <f t="shared" si="127"/>
        <v>0</v>
      </c>
      <c r="DI40" s="64">
        <f t="shared" si="128"/>
        <v>0</v>
      </c>
      <c r="DJ40" s="64">
        <f t="shared" si="128"/>
        <v>0</v>
      </c>
      <c r="DK40" s="64">
        <f t="shared" si="128"/>
        <v>0</v>
      </c>
      <c r="DL40" s="64">
        <f t="shared" si="128"/>
        <v>0</v>
      </c>
      <c r="DM40" s="64">
        <f t="shared" si="128"/>
        <v>0</v>
      </c>
      <c r="DN40" s="64">
        <f t="shared" si="128"/>
        <v>0</v>
      </c>
      <c r="DO40" s="64">
        <f t="shared" si="128"/>
        <v>0</v>
      </c>
      <c r="DP40" s="64">
        <f t="shared" si="128"/>
        <v>0</v>
      </c>
      <c r="DQ40" s="64">
        <f t="shared" si="128"/>
        <v>0</v>
      </c>
      <c r="DR40" s="64">
        <f t="shared" si="128"/>
        <v>0</v>
      </c>
      <c r="DS40" s="64">
        <f t="shared" si="128"/>
        <v>0</v>
      </c>
      <c r="DT40" s="64">
        <f t="shared" si="128"/>
        <v>0</v>
      </c>
      <c r="DU40" s="64">
        <f t="shared" si="128"/>
        <v>0</v>
      </c>
      <c r="DV40" s="64">
        <f t="shared" si="128"/>
        <v>0</v>
      </c>
      <c r="DW40" s="64">
        <f t="shared" si="128"/>
        <v>0</v>
      </c>
      <c r="DX40" s="64">
        <f t="shared" si="128"/>
        <v>0</v>
      </c>
      <c r="DY40" s="64">
        <f t="shared" si="129"/>
        <v>0</v>
      </c>
      <c r="DZ40" s="64">
        <f t="shared" si="129"/>
        <v>0</v>
      </c>
      <c r="EA40" s="64">
        <f t="shared" si="129"/>
        <v>0</v>
      </c>
      <c r="EB40" s="64">
        <f t="shared" si="129"/>
        <v>0</v>
      </c>
      <c r="EC40" s="64">
        <f t="shared" si="129"/>
        <v>0</v>
      </c>
      <c r="ED40" s="64">
        <f t="shared" si="129"/>
        <v>0</v>
      </c>
      <c r="EE40" s="64">
        <f t="shared" si="129"/>
        <v>0</v>
      </c>
      <c r="EF40" s="64">
        <f t="shared" si="129"/>
        <v>0</v>
      </c>
      <c r="EG40" s="64">
        <f t="shared" si="129"/>
        <v>0</v>
      </c>
      <c r="EH40" s="64">
        <f t="shared" si="129"/>
        <v>0</v>
      </c>
      <c r="EI40" s="64">
        <f t="shared" si="129"/>
        <v>0</v>
      </c>
      <c r="EJ40" s="64">
        <f t="shared" si="129"/>
        <v>0</v>
      </c>
      <c r="EK40" s="64">
        <f t="shared" si="129"/>
        <v>0</v>
      </c>
      <c r="EL40" s="64">
        <f t="shared" si="129"/>
        <v>0</v>
      </c>
      <c r="EM40" s="64">
        <f t="shared" si="129"/>
        <v>0</v>
      </c>
      <c r="EN40" s="64">
        <f t="shared" si="129"/>
        <v>0</v>
      </c>
      <c r="EO40" s="64">
        <f t="shared" si="130"/>
        <v>0</v>
      </c>
      <c r="EP40" s="64">
        <f t="shared" si="130"/>
        <v>0</v>
      </c>
      <c r="EQ40" s="64">
        <f t="shared" si="131"/>
        <v>0</v>
      </c>
      <c r="ER40" s="64">
        <f t="shared" si="131"/>
        <v>0</v>
      </c>
      <c r="ES40" s="64">
        <f t="shared" si="131"/>
        <v>0</v>
      </c>
      <c r="ET40" s="64">
        <f t="shared" si="131"/>
        <v>0</v>
      </c>
      <c r="EU40" s="64">
        <f t="shared" si="131"/>
        <v>0</v>
      </c>
      <c r="EV40" s="64">
        <f t="shared" si="131"/>
        <v>0</v>
      </c>
      <c r="EW40" s="64">
        <f t="shared" si="131"/>
        <v>0</v>
      </c>
      <c r="EX40" s="64">
        <f t="shared" si="131"/>
        <v>0</v>
      </c>
      <c r="EY40" s="64">
        <f t="shared" si="131"/>
        <v>0</v>
      </c>
      <c r="EZ40" s="64">
        <f t="shared" si="131"/>
        <v>0</v>
      </c>
      <c r="FA40" s="64">
        <f t="shared" si="131"/>
        <v>0</v>
      </c>
      <c r="FB40" s="64">
        <f t="shared" si="131"/>
        <v>0</v>
      </c>
      <c r="FC40" s="64">
        <f t="shared" si="131"/>
        <v>0</v>
      </c>
      <c r="FD40" s="64">
        <f t="shared" si="131"/>
        <v>0</v>
      </c>
      <c r="FE40" s="64">
        <f t="shared" si="139"/>
        <v>0</v>
      </c>
      <c r="FF40" s="64">
        <f t="shared" si="139"/>
        <v>0</v>
      </c>
      <c r="FG40" s="64">
        <f t="shared" si="132"/>
        <v>0</v>
      </c>
      <c r="FH40" s="64">
        <f t="shared" ref="FH40:FT40" si="163">IF($CR38=FH$5,$CA38,0)</f>
        <v>0</v>
      </c>
      <c r="FI40" s="64">
        <f t="shared" si="163"/>
        <v>0</v>
      </c>
      <c r="FJ40" s="64">
        <f t="shared" si="163"/>
        <v>0</v>
      </c>
      <c r="FK40" s="64">
        <f t="shared" si="163"/>
        <v>0</v>
      </c>
      <c r="FL40" s="64">
        <f t="shared" si="163"/>
        <v>0</v>
      </c>
      <c r="FM40" s="64">
        <f t="shared" si="163"/>
        <v>0</v>
      </c>
      <c r="FN40" s="64">
        <f t="shared" si="163"/>
        <v>0</v>
      </c>
      <c r="FO40" s="64">
        <f t="shared" si="163"/>
        <v>0</v>
      </c>
      <c r="FP40" s="64">
        <f t="shared" si="163"/>
        <v>0</v>
      </c>
      <c r="FQ40" s="64">
        <f t="shared" si="163"/>
        <v>0</v>
      </c>
      <c r="FR40" s="64">
        <f t="shared" si="163"/>
        <v>0</v>
      </c>
      <c r="FS40" s="64">
        <f t="shared" si="163"/>
        <v>0</v>
      </c>
      <c r="FT40" s="64">
        <f t="shared" si="163"/>
        <v>0</v>
      </c>
      <c r="FU40" s="64">
        <f t="shared" si="95"/>
        <v>0</v>
      </c>
      <c r="FV40" s="64">
        <f t="shared" si="95"/>
        <v>0</v>
      </c>
      <c r="FW40" s="64">
        <f t="shared" ref="FW40:GJ40" si="164">IF($CR38=FW$5,$CB38,0)</f>
        <v>0</v>
      </c>
      <c r="FX40" s="64">
        <f t="shared" si="164"/>
        <v>0</v>
      </c>
      <c r="FY40" s="64">
        <f t="shared" si="164"/>
        <v>0</v>
      </c>
      <c r="FZ40" s="64">
        <f t="shared" si="164"/>
        <v>0</v>
      </c>
      <c r="GA40" s="64">
        <f t="shared" si="164"/>
        <v>0</v>
      </c>
      <c r="GB40" s="64">
        <f t="shared" si="164"/>
        <v>0</v>
      </c>
      <c r="GC40" s="64">
        <f t="shared" si="164"/>
        <v>0</v>
      </c>
      <c r="GD40" s="64">
        <f t="shared" si="164"/>
        <v>0</v>
      </c>
      <c r="GE40" s="64">
        <f t="shared" si="164"/>
        <v>0</v>
      </c>
      <c r="GF40" s="64">
        <f t="shared" si="164"/>
        <v>0</v>
      </c>
      <c r="GG40" s="64">
        <f t="shared" si="164"/>
        <v>0</v>
      </c>
      <c r="GH40" s="64">
        <f t="shared" si="164"/>
        <v>0</v>
      </c>
      <c r="GI40" s="64">
        <f t="shared" si="164"/>
        <v>0</v>
      </c>
      <c r="GJ40" s="64">
        <f t="shared" si="164"/>
        <v>0</v>
      </c>
    </row>
    <row r="41" spans="1:192" ht="14.25" thickBot="1">
      <c r="A41" s="40"/>
      <c r="B41" s="82" t="s">
        <v>96</v>
      </c>
      <c r="C41" s="42"/>
      <c r="D41" s="43"/>
      <c r="E41" s="43"/>
      <c r="F41" s="43"/>
      <c r="G41" s="151"/>
      <c r="H41" s="93"/>
      <c r="I41" s="93"/>
      <c r="J41" s="93"/>
      <c r="K41" s="93"/>
      <c r="L41" s="93"/>
      <c r="M41" s="93"/>
      <c r="N41" s="93"/>
      <c r="O41" s="93"/>
      <c r="P41" s="93"/>
      <c r="Q41" s="42"/>
      <c r="R41" s="44"/>
      <c r="S41" s="101"/>
      <c r="W41" s="59"/>
      <c r="Y41" s="60"/>
      <c r="Z41" s="60"/>
      <c r="AA41" s="66" t="str">
        <f t="shared" si="158"/>
        <v xml:space="preserve"> </v>
      </c>
      <c r="AB41" s="66"/>
      <c r="AC41" s="61"/>
      <c r="AD41" s="61"/>
      <c r="AE41" s="61"/>
      <c r="AF41" s="171"/>
      <c r="AG41" s="61">
        <f>AI41-AH41</f>
        <v>0</v>
      </c>
      <c r="AH41" s="99"/>
      <c r="AI41" s="99"/>
      <c r="AJ41" s="41"/>
      <c r="AQ41" s="3"/>
      <c r="AR41" s="26"/>
      <c r="AS41" s="44"/>
      <c r="AT41" s="3"/>
      <c r="AU41" s="67"/>
      <c r="AV41" s="68"/>
      <c r="AW41" s="68"/>
      <c r="AX41" s="68"/>
      <c r="BA41" s="72"/>
      <c r="BB41" s="72"/>
      <c r="BC41" s="72"/>
      <c r="BG41" s="57"/>
      <c r="CF41" s="57">
        <f t="shared" si="29"/>
        <v>0</v>
      </c>
      <c r="CG41" s="57">
        <f t="shared" si="29"/>
        <v>0</v>
      </c>
      <c r="CH41" s="57">
        <f t="shared" si="29"/>
        <v>0</v>
      </c>
      <c r="CI41" s="53">
        <f t="shared" si="30"/>
        <v>0</v>
      </c>
      <c r="CJ41" s="57">
        <f t="shared" si="31"/>
        <v>0</v>
      </c>
      <c r="CK41" s="52">
        <f t="shared" si="32"/>
        <v>0</v>
      </c>
      <c r="CM41" s="15"/>
      <c r="CQ41" s="55">
        <f t="shared" si="125"/>
        <v>0</v>
      </c>
      <c r="CR41" s="55">
        <f t="shared" si="126"/>
        <v>1</v>
      </c>
      <c r="CS41" s="64">
        <f t="shared" si="127"/>
        <v>0</v>
      </c>
      <c r="CT41" s="64">
        <f t="shared" si="127"/>
        <v>0</v>
      </c>
      <c r="CU41" s="64">
        <f t="shared" si="127"/>
        <v>0</v>
      </c>
      <c r="CV41" s="64">
        <f t="shared" si="127"/>
        <v>0</v>
      </c>
      <c r="CW41" s="64">
        <f t="shared" si="127"/>
        <v>0</v>
      </c>
      <c r="CX41" s="64">
        <f t="shared" si="127"/>
        <v>0</v>
      </c>
      <c r="CY41" s="64">
        <f t="shared" si="127"/>
        <v>0</v>
      </c>
      <c r="CZ41" s="64">
        <f t="shared" si="127"/>
        <v>0</v>
      </c>
      <c r="DA41" s="64">
        <f t="shared" si="127"/>
        <v>0</v>
      </c>
      <c r="DB41" s="64">
        <f t="shared" si="127"/>
        <v>0</v>
      </c>
      <c r="DC41" s="64">
        <f t="shared" si="127"/>
        <v>0</v>
      </c>
      <c r="DD41" s="64">
        <f t="shared" si="127"/>
        <v>0</v>
      </c>
      <c r="DE41" s="64">
        <f t="shared" si="127"/>
        <v>0</v>
      </c>
      <c r="DF41" s="64">
        <f t="shared" si="127"/>
        <v>0</v>
      </c>
      <c r="DG41" s="64">
        <f t="shared" si="127"/>
        <v>0</v>
      </c>
      <c r="DH41" s="64">
        <f t="shared" ref="DH41" si="165">IF($CQ41=DH$5,$BA41,0)</f>
        <v>0</v>
      </c>
      <c r="DI41" s="64">
        <f t="shared" si="128"/>
        <v>0</v>
      </c>
      <c r="DJ41" s="64">
        <f t="shared" si="128"/>
        <v>0</v>
      </c>
      <c r="DK41" s="64">
        <f t="shared" si="128"/>
        <v>0</v>
      </c>
      <c r="DL41" s="64">
        <f t="shared" si="128"/>
        <v>0</v>
      </c>
      <c r="DM41" s="64">
        <f t="shared" si="128"/>
        <v>0</v>
      </c>
      <c r="DN41" s="64">
        <f t="shared" si="128"/>
        <v>0</v>
      </c>
      <c r="DO41" s="64">
        <f t="shared" si="128"/>
        <v>0</v>
      </c>
      <c r="DP41" s="64">
        <f t="shared" si="128"/>
        <v>0</v>
      </c>
      <c r="DQ41" s="64">
        <f t="shared" si="128"/>
        <v>0</v>
      </c>
      <c r="DR41" s="64">
        <f t="shared" si="128"/>
        <v>0</v>
      </c>
      <c r="DS41" s="64">
        <f t="shared" si="128"/>
        <v>0</v>
      </c>
      <c r="DT41" s="64">
        <f t="shared" si="128"/>
        <v>0</v>
      </c>
      <c r="DU41" s="64">
        <f t="shared" si="128"/>
        <v>0</v>
      </c>
      <c r="DV41" s="64">
        <f t="shared" si="128"/>
        <v>0</v>
      </c>
      <c r="DW41" s="64">
        <f t="shared" si="128"/>
        <v>0</v>
      </c>
      <c r="DX41" s="64">
        <f t="shared" ref="DX41" si="166">IF($CQ41=DX$5,$BB41,0)</f>
        <v>0</v>
      </c>
      <c r="DY41" s="64">
        <f t="shared" si="129"/>
        <v>0</v>
      </c>
      <c r="DZ41" s="64">
        <f t="shared" si="129"/>
        <v>0</v>
      </c>
      <c r="EA41" s="64">
        <f t="shared" si="129"/>
        <v>0</v>
      </c>
      <c r="EB41" s="64">
        <f t="shared" si="129"/>
        <v>0</v>
      </c>
      <c r="EC41" s="64">
        <f t="shared" si="129"/>
        <v>0</v>
      </c>
      <c r="ED41" s="64">
        <f t="shared" si="129"/>
        <v>0</v>
      </c>
      <c r="EE41" s="64">
        <f t="shared" si="129"/>
        <v>0</v>
      </c>
      <c r="EF41" s="64">
        <f t="shared" si="129"/>
        <v>0</v>
      </c>
      <c r="EG41" s="64">
        <f t="shared" si="129"/>
        <v>0</v>
      </c>
      <c r="EH41" s="64">
        <f t="shared" si="129"/>
        <v>0</v>
      </c>
      <c r="EI41" s="64">
        <f t="shared" si="129"/>
        <v>0</v>
      </c>
      <c r="EJ41" s="64">
        <f t="shared" si="129"/>
        <v>0</v>
      </c>
      <c r="EK41" s="64">
        <f t="shared" si="129"/>
        <v>0</v>
      </c>
      <c r="EL41" s="64">
        <f t="shared" si="129"/>
        <v>0</v>
      </c>
      <c r="EM41" s="64">
        <f t="shared" si="129"/>
        <v>0</v>
      </c>
      <c r="EN41" s="64">
        <f t="shared" ref="EN41" si="167">IF($CQ41=EN$5,$BC41,0)</f>
        <v>0</v>
      </c>
      <c r="EO41" s="64">
        <f t="shared" si="130"/>
        <v>0</v>
      </c>
      <c r="EP41" s="64">
        <f t="shared" si="130"/>
        <v>0</v>
      </c>
      <c r="EQ41" s="64">
        <f t="shared" si="131"/>
        <v>0</v>
      </c>
      <c r="ER41" s="64">
        <f t="shared" si="131"/>
        <v>0</v>
      </c>
      <c r="ES41" s="64">
        <f t="shared" si="131"/>
        <v>0</v>
      </c>
      <c r="ET41" s="64">
        <f t="shared" si="131"/>
        <v>0</v>
      </c>
      <c r="EU41" s="64">
        <f t="shared" si="131"/>
        <v>0</v>
      </c>
      <c r="EV41" s="64">
        <f t="shared" si="131"/>
        <v>0</v>
      </c>
      <c r="EW41" s="64">
        <f t="shared" si="131"/>
        <v>0</v>
      </c>
      <c r="EX41" s="64">
        <f t="shared" si="131"/>
        <v>0</v>
      </c>
      <c r="EY41" s="64">
        <f t="shared" si="131"/>
        <v>0</v>
      </c>
      <c r="EZ41" s="64">
        <f t="shared" si="131"/>
        <v>0</v>
      </c>
      <c r="FA41" s="64">
        <f t="shared" si="131"/>
        <v>0</v>
      </c>
      <c r="FB41" s="64">
        <f t="shared" si="131"/>
        <v>0</v>
      </c>
      <c r="FC41" s="64">
        <f t="shared" si="131"/>
        <v>0</v>
      </c>
      <c r="FD41" s="64">
        <f t="shared" si="131"/>
        <v>0</v>
      </c>
      <c r="FE41" s="64">
        <f t="shared" si="139"/>
        <v>0</v>
      </c>
      <c r="FF41" s="64">
        <f t="shared" si="139"/>
        <v>0</v>
      </c>
      <c r="FG41" s="64">
        <f t="shared" si="132"/>
        <v>0</v>
      </c>
      <c r="FH41" s="64">
        <f t="shared" ref="FH41:FT41" si="168">IF($CR39=FH$5,$CA39,0)</f>
        <v>0</v>
      </c>
      <c r="FI41" s="64">
        <f t="shared" si="168"/>
        <v>0</v>
      </c>
      <c r="FJ41" s="64">
        <f t="shared" si="168"/>
        <v>0</v>
      </c>
      <c r="FK41" s="64">
        <f t="shared" si="168"/>
        <v>0</v>
      </c>
      <c r="FL41" s="64">
        <f t="shared" si="168"/>
        <v>0</v>
      </c>
      <c r="FM41" s="64">
        <f t="shared" si="168"/>
        <v>0</v>
      </c>
      <c r="FN41" s="64">
        <f t="shared" si="168"/>
        <v>0</v>
      </c>
      <c r="FO41" s="64">
        <f t="shared" si="168"/>
        <v>0</v>
      </c>
      <c r="FP41" s="64">
        <f t="shared" si="168"/>
        <v>0</v>
      </c>
      <c r="FQ41" s="64">
        <f t="shared" si="168"/>
        <v>0</v>
      </c>
      <c r="FR41" s="64">
        <f t="shared" si="168"/>
        <v>0</v>
      </c>
      <c r="FS41" s="64">
        <f t="shared" si="168"/>
        <v>0</v>
      </c>
      <c r="FT41" s="64">
        <f t="shared" si="168"/>
        <v>0</v>
      </c>
      <c r="FU41" s="64">
        <f t="shared" si="95"/>
        <v>0</v>
      </c>
      <c r="FV41" s="64">
        <f t="shared" si="95"/>
        <v>0</v>
      </c>
      <c r="FW41" s="64">
        <f t="shared" ref="FW41:GJ41" si="169">IF($CR39=FW$5,$CB39,0)</f>
        <v>0</v>
      </c>
      <c r="FX41" s="64">
        <f t="shared" si="169"/>
        <v>0</v>
      </c>
      <c r="FY41" s="64">
        <f t="shared" si="169"/>
        <v>0</v>
      </c>
      <c r="FZ41" s="64">
        <f t="shared" si="169"/>
        <v>0</v>
      </c>
      <c r="GA41" s="64">
        <f t="shared" si="169"/>
        <v>0</v>
      </c>
      <c r="GB41" s="64">
        <f t="shared" si="169"/>
        <v>0</v>
      </c>
      <c r="GC41" s="64">
        <f t="shared" si="169"/>
        <v>0</v>
      </c>
      <c r="GD41" s="64">
        <f t="shared" si="169"/>
        <v>0</v>
      </c>
      <c r="GE41" s="64">
        <f t="shared" si="169"/>
        <v>0</v>
      </c>
      <c r="GF41" s="64">
        <f t="shared" si="169"/>
        <v>0</v>
      </c>
      <c r="GG41" s="64">
        <f t="shared" si="169"/>
        <v>0</v>
      </c>
      <c r="GH41" s="64">
        <f t="shared" si="169"/>
        <v>0</v>
      </c>
      <c r="GI41" s="64">
        <f t="shared" si="169"/>
        <v>0</v>
      </c>
      <c r="GJ41" s="64">
        <f t="shared" si="169"/>
        <v>0</v>
      </c>
    </row>
    <row r="42" spans="1:192" ht="15" thickTop="1" thickBot="1">
      <c r="A42" s="40"/>
      <c r="B42" s="42" t="s">
        <v>94</v>
      </c>
      <c r="C42" s="42"/>
      <c r="D42" s="43"/>
      <c r="E42" s="84">
        <v>0</v>
      </c>
      <c r="F42" s="84">
        <v>0</v>
      </c>
      <c r="G42" s="152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44"/>
      <c r="S42" s="75"/>
      <c r="W42" s="59"/>
      <c r="Y42" s="60"/>
      <c r="Z42" s="60"/>
      <c r="AA42" s="66" t="str">
        <f t="shared" si="158"/>
        <v xml:space="preserve"> </v>
      </c>
      <c r="AB42" s="66"/>
      <c r="AC42" s="61"/>
      <c r="AD42" s="61"/>
      <c r="AE42" s="61"/>
      <c r="AF42" s="171"/>
      <c r="AG42" s="61">
        <f>AI42-AH42</f>
        <v>0</v>
      </c>
      <c r="AH42" s="99"/>
      <c r="AJ42" s="41"/>
      <c r="AQ42" s="3"/>
      <c r="AR42" s="26"/>
      <c r="AS42" s="44"/>
      <c r="AT42" s="3"/>
      <c r="AU42" s="67"/>
      <c r="AV42" s="68"/>
      <c r="AW42" s="68"/>
      <c r="AX42" s="68"/>
      <c r="BA42" s="72"/>
      <c r="BB42" s="72"/>
      <c r="BC42" s="72"/>
      <c r="BG42" s="57"/>
      <c r="CF42" s="57">
        <f t="shared" si="29"/>
        <v>0</v>
      </c>
      <c r="CG42" s="57">
        <f t="shared" si="29"/>
        <v>0</v>
      </c>
      <c r="CH42" s="57">
        <f t="shared" si="29"/>
        <v>0</v>
      </c>
      <c r="CI42" s="53">
        <f t="shared" si="30"/>
        <v>0</v>
      </c>
      <c r="CJ42" s="57">
        <f t="shared" si="31"/>
        <v>0</v>
      </c>
      <c r="CK42" s="52">
        <f t="shared" si="32"/>
        <v>0</v>
      </c>
      <c r="CM42" s="15"/>
      <c r="CQ42" s="55">
        <f t="shared" si="125"/>
        <v>0</v>
      </c>
      <c r="CR42" s="55">
        <f t="shared" si="126"/>
        <v>1</v>
      </c>
      <c r="CS42" s="64">
        <f t="shared" ref="CS42:DH43" si="170">IF($CQ42=CS$5,$BA42,0)</f>
        <v>0</v>
      </c>
      <c r="CT42" s="64">
        <f t="shared" si="170"/>
        <v>0</v>
      </c>
      <c r="CU42" s="64">
        <f t="shared" si="170"/>
        <v>0</v>
      </c>
      <c r="CV42" s="64">
        <f t="shared" si="170"/>
        <v>0</v>
      </c>
      <c r="CW42" s="64">
        <f t="shared" si="170"/>
        <v>0</v>
      </c>
      <c r="CX42" s="64">
        <f t="shared" si="170"/>
        <v>0</v>
      </c>
      <c r="CY42" s="64">
        <f t="shared" si="170"/>
        <v>0</v>
      </c>
      <c r="CZ42" s="64">
        <f t="shared" si="170"/>
        <v>0</v>
      </c>
      <c r="DA42" s="64">
        <f t="shared" si="170"/>
        <v>0</v>
      </c>
      <c r="DB42" s="64">
        <f t="shared" si="170"/>
        <v>0</v>
      </c>
      <c r="DC42" s="64">
        <f t="shared" si="170"/>
        <v>0</v>
      </c>
      <c r="DD42" s="64">
        <f t="shared" si="170"/>
        <v>0</v>
      </c>
      <c r="DE42" s="64">
        <f t="shared" si="170"/>
        <v>0</v>
      </c>
      <c r="DF42" s="64">
        <f t="shared" si="170"/>
        <v>0</v>
      </c>
      <c r="DG42" s="64">
        <f t="shared" si="170"/>
        <v>0</v>
      </c>
      <c r="DH42" s="64">
        <f t="shared" si="170"/>
        <v>0</v>
      </c>
      <c r="DI42" s="64">
        <f t="shared" ref="DI42:DX43" si="171">IF($CQ42=DI$5,$BB42,0)</f>
        <v>0</v>
      </c>
      <c r="DJ42" s="64">
        <f t="shared" si="171"/>
        <v>0</v>
      </c>
      <c r="DK42" s="64">
        <f t="shared" si="171"/>
        <v>0</v>
      </c>
      <c r="DL42" s="64">
        <f t="shared" si="171"/>
        <v>0</v>
      </c>
      <c r="DM42" s="64">
        <f t="shared" si="171"/>
        <v>0</v>
      </c>
      <c r="DN42" s="64">
        <f t="shared" si="171"/>
        <v>0</v>
      </c>
      <c r="DO42" s="64">
        <f t="shared" si="171"/>
        <v>0</v>
      </c>
      <c r="DP42" s="64">
        <f t="shared" si="171"/>
        <v>0</v>
      </c>
      <c r="DQ42" s="64">
        <f t="shared" si="171"/>
        <v>0</v>
      </c>
      <c r="DR42" s="64">
        <f t="shared" si="171"/>
        <v>0</v>
      </c>
      <c r="DS42" s="64">
        <f t="shared" si="171"/>
        <v>0</v>
      </c>
      <c r="DT42" s="64">
        <f t="shared" si="171"/>
        <v>0</v>
      </c>
      <c r="DU42" s="64">
        <f t="shared" si="171"/>
        <v>0</v>
      </c>
      <c r="DV42" s="64">
        <f t="shared" si="171"/>
        <v>0</v>
      </c>
      <c r="DW42" s="64">
        <f t="shared" si="171"/>
        <v>0</v>
      </c>
      <c r="DX42" s="64">
        <f t="shared" si="171"/>
        <v>0</v>
      </c>
      <c r="DY42" s="64">
        <f t="shared" ref="DY42:EN43" si="172">IF($CQ42=DY$5,$BC42,0)</f>
        <v>0</v>
      </c>
      <c r="DZ42" s="64">
        <f t="shared" si="172"/>
        <v>0</v>
      </c>
      <c r="EA42" s="64">
        <f t="shared" si="172"/>
        <v>0</v>
      </c>
      <c r="EB42" s="64">
        <f t="shared" si="172"/>
        <v>0</v>
      </c>
      <c r="EC42" s="64">
        <f t="shared" si="172"/>
        <v>0</v>
      </c>
      <c r="ED42" s="64">
        <f t="shared" si="172"/>
        <v>0</v>
      </c>
      <c r="EE42" s="64">
        <f t="shared" si="172"/>
        <v>0</v>
      </c>
      <c r="EF42" s="64">
        <f t="shared" si="172"/>
        <v>0</v>
      </c>
      <c r="EG42" s="64">
        <f t="shared" si="172"/>
        <v>0</v>
      </c>
      <c r="EH42" s="64">
        <f t="shared" si="172"/>
        <v>0</v>
      </c>
      <c r="EI42" s="64">
        <f t="shared" si="172"/>
        <v>0</v>
      </c>
      <c r="EJ42" s="64">
        <f t="shared" si="172"/>
        <v>0</v>
      </c>
      <c r="EK42" s="64">
        <f t="shared" si="172"/>
        <v>0</v>
      </c>
      <c r="EL42" s="64">
        <f t="shared" si="172"/>
        <v>0</v>
      </c>
      <c r="EM42" s="64">
        <f t="shared" si="172"/>
        <v>0</v>
      </c>
      <c r="EN42" s="64">
        <f t="shared" si="172"/>
        <v>0</v>
      </c>
      <c r="EO42" s="64">
        <f t="shared" si="130"/>
        <v>0</v>
      </c>
      <c r="EP42" s="64">
        <f t="shared" si="130"/>
        <v>0</v>
      </c>
      <c r="EQ42" s="64">
        <f t="shared" ref="EQ42:FD43" si="173">IF($CR42=EQ$5,$BZ42,0)</f>
        <v>0</v>
      </c>
      <c r="ER42" s="64">
        <f t="shared" si="173"/>
        <v>0</v>
      </c>
      <c r="ES42" s="64">
        <f t="shared" si="173"/>
        <v>0</v>
      </c>
      <c r="ET42" s="64">
        <f t="shared" si="173"/>
        <v>0</v>
      </c>
      <c r="EU42" s="64">
        <f t="shared" si="173"/>
        <v>0</v>
      </c>
      <c r="EV42" s="64">
        <f t="shared" si="173"/>
        <v>0</v>
      </c>
      <c r="EW42" s="64">
        <f t="shared" si="173"/>
        <v>0</v>
      </c>
      <c r="EX42" s="64">
        <f t="shared" si="173"/>
        <v>0</v>
      </c>
      <c r="EY42" s="64">
        <f t="shared" si="173"/>
        <v>0</v>
      </c>
      <c r="EZ42" s="64">
        <f t="shared" si="173"/>
        <v>0</v>
      </c>
      <c r="FA42" s="64">
        <f t="shared" si="173"/>
        <v>0</v>
      </c>
      <c r="FB42" s="64">
        <f t="shared" si="173"/>
        <v>0</v>
      </c>
      <c r="FC42" s="64">
        <f t="shared" si="173"/>
        <v>0</v>
      </c>
      <c r="FD42" s="64">
        <f t="shared" si="173"/>
        <v>0</v>
      </c>
      <c r="FE42" s="64">
        <f t="shared" si="139"/>
        <v>0</v>
      </c>
      <c r="FF42" s="64">
        <f t="shared" si="139"/>
        <v>0</v>
      </c>
      <c r="FG42" s="64">
        <f t="shared" ref="FG42:FG43" si="174">IF($CR42=FG$5,$CA42,0)</f>
        <v>0</v>
      </c>
      <c r="FH42" s="64">
        <f t="shared" ref="FH42:FT42" si="175">IF($CR40=FH$5,$CA40,0)</f>
        <v>0</v>
      </c>
      <c r="FI42" s="64">
        <f t="shared" si="175"/>
        <v>0</v>
      </c>
      <c r="FJ42" s="64">
        <f t="shared" si="175"/>
        <v>0</v>
      </c>
      <c r="FK42" s="64">
        <f t="shared" si="175"/>
        <v>0</v>
      </c>
      <c r="FL42" s="64">
        <f t="shared" si="175"/>
        <v>0</v>
      </c>
      <c r="FM42" s="64">
        <f t="shared" si="175"/>
        <v>0</v>
      </c>
      <c r="FN42" s="64">
        <f t="shared" si="175"/>
        <v>0</v>
      </c>
      <c r="FO42" s="64">
        <f t="shared" si="175"/>
        <v>0</v>
      </c>
      <c r="FP42" s="64">
        <f t="shared" si="175"/>
        <v>0</v>
      </c>
      <c r="FQ42" s="64">
        <f t="shared" si="175"/>
        <v>0</v>
      </c>
      <c r="FR42" s="64">
        <f t="shared" si="175"/>
        <v>0</v>
      </c>
      <c r="FS42" s="64">
        <f t="shared" si="175"/>
        <v>0</v>
      </c>
      <c r="FT42" s="64">
        <f t="shared" si="175"/>
        <v>0</v>
      </c>
      <c r="FU42" s="64">
        <f t="shared" si="95"/>
        <v>0</v>
      </c>
      <c r="FV42" s="64">
        <f t="shared" si="95"/>
        <v>0</v>
      </c>
      <c r="FW42" s="64">
        <f t="shared" ref="FW42:GJ42" si="176">IF($CR40=FW$5,$CB40,0)</f>
        <v>0</v>
      </c>
      <c r="FX42" s="64">
        <f t="shared" si="176"/>
        <v>0</v>
      </c>
      <c r="FY42" s="64">
        <f t="shared" si="176"/>
        <v>0</v>
      </c>
      <c r="FZ42" s="64">
        <f t="shared" si="176"/>
        <v>0</v>
      </c>
      <c r="GA42" s="64">
        <f t="shared" si="176"/>
        <v>0</v>
      </c>
      <c r="GB42" s="64">
        <f t="shared" si="176"/>
        <v>0</v>
      </c>
      <c r="GC42" s="64">
        <f t="shared" si="176"/>
        <v>0</v>
      </c>
      <c r="GD42" s="64">
        <f t="shared" si="176"/>
        <v>0</v>
      </c>
      <c r="GE42" s="64">
        <f t="shared" si="176"/>
        <v>0</v>
      </c>
      <c r="GF42" s="64">
        <f t="shared" si="176"/>
        <v>0</v>
      </c>
      <c r="GG42" s="64">
        <f t="shared" si="176"/>
        <v>0</v>
      </c>
      <c r="GH42" s="64">
        <f t="shared" si="176"/>
        <v>0</v>
      </c>
      <c r="GI42" s="64">
        <f t="shared" si="176"/>
        <v>0</v>
      </c>
      <c r="GJ42" s="64">
        <f t="shared" si="176"/>
        <v>0</v>
      </c>
    </row>
    <row r="43" spans="1:192" ht="15" thickTop="1" thickBot="1">
      <c r="A43" s="40"/>
      <c r="B43" s="83" t="s">
        <v>97</v>
      </c>
      <c r="C43" s="42"/>
      <c r="D43" s="102">
        <v>5.46</v>
      </c>
      <c r="E43" s="103">
        <f>(1+E42)*D43</f>
        <v>5.46</v>
      </c>
      <c r="F43" s="103">
        <f>(1+F42)*E43</f>
        <v>5.46</v>
      </c>
      <c r="G43" s="153"/>
      <c r="H43" s="100"/>
      <c r="I43" s="100"/>
      <c r="J43" s="100"/>
      <c r="K43" s="100"/>
      <c r="L43" s="100"/>
      <c r="M43" s="100"/>
      <c r="N43" s="100"/>
      <c r="O43" s="100"/>
      <c r="P43" s="100"/>
      <c r="Q43" s="106"/>
      <c r="R43" s="44"/>
      <c r="S43" s="88"/>
      <c r="W43" s="59"/>
      <c r="Y43" s="60"/>
      <c r="Z43" s="60"/>
      <c r="AA43" s="66" t="str">
        <f t="shared" si="158"/>
        <v xml:space="preserve"> </v>
      </c>
      <c r="AB43" s="66"/>
      <c r="AC43" s="61"/>
      <c r="AD43" s="61"/>
      <c r="AE43" s="61"/>
      <c r="AF43" s="171"/>
      <c r="AG43" s="61">
        <f>AI43-AH43</f>
        <v>0</v>
      </c>
      <c r="AH43" s="99"/>
      <c r="AJ43" s="41"/>
      <c r="AQ43" s="3"/>
      <c r="AR43" s="49"/>
      <c r="AS43" s="44"/>
      <c r="AT43" s="3"/>
      <c r="AU43" s="67"/>
      <c r="AV43" s="68"/>
      <c r="AW43" s="68"/>
      <c r="AX43" s="68"/>
      <c r="BA43" s="72"/>
      <c r="BB43" s="72"/>
      <c r="BC43" s="72"/>
      <c r="BG43" s="57"/>
      <c r="CM43" s="15"/>
      <c r="CQ43" s="55">
        <f t="shared" si="125"/>
        <v>0</v>
      </c>
      <c r="CR43" s="55">
        <f t="shared" si="126"/>
        <v>1</v>
      </c>
      <c r="CS43" s="64">
        <f t="shared" si="170"/>
        <v>0</v>
      </c>
      <c r="CT43" s="64">
        <f t="shared" si="170"/>
        <v>0</v>
      </c>
      <c r="CU43" s="64">
        <f t="shared" si="170"/>
        <v>0</v>
      </c>
      <c r="CV43" s="64">
        <f t="shared" si="170"/>
        <v>0</v>
      </c>
      <c r="CW43" s="64">
        <f t="shared" si="170"/>
        <v>0</v>
      </c>
      <c r="CX43" s="64">
        <f t="shared" si="170"/>
        <v>0</v>
      </c>
      <c r="CY43" s="64">
        <f t="shared" si="170"/>
        <v>0</v>
      </c>
      <c r="CZ43" s="64">
        <f t="shared" si="170"/>
        <v>0</v>
      </c>
      <c r="DA43" s="64">
        <f t="shared" si="170"/>
        <v>0</v>
      </c>
      <c r="DB43" s="64">
        <f t="shared" si="170"/>
        <v>0</v>
      </c>
      <c r="DC43" s="64">
        <f t="shared" si="170"/>
        <v>0</v>
      </c>
      <c r="DD43" s="64">
        <f t="shared" si="170"/>
        <v>0</v>
      </c>
      <c r="DE43" s="64">
        <f t="shared" si="170"/>
        <v>0</v>
      </c>
      <c r="DF43" s="64">
        <f t="shared" si="170"/>
        <v>0</v>
      </c>
      <c r="DG43" s="64">
        <f t="shared" si="170"/>
        <v>0</v>
      </c>
      <c r="DH43" s="64">
        <f t="shared" si="170"/>
        <v>0</v>
      </c>
      <c r="DI43" s="64">
        <f t="shared" si="171"/>
        <v>0</v>
      </c>
      <c r="DJ43" s="64">
        <f t="shared" si="171"/>
        <v>0</v>
      </c>
      <c r="DK43" s="64">
        <f t="shared" si="171"/>
        <v>0</v>
      </c>
      <c r="DL43" s="64">
        <f t="shared" si="171"/>
        <v>0</v>
      </c>
      <c r="DM43" s="64">
        <f t="shared" si="171"/>
        <v>0</v>
      </c>
      <c r="DN43" s="64">
        <f t="shared" si="171"/>
        <v>0</v>
      </c>
      <c r="DO43" s="64">
        <f t="shared" si="171"/>
        <v>0</v>
      </c>
      <c r="DP43" s="64">
        <f t="shared" si="171"/>
        <v>0</v>
      </c>
      <c r="DQ43" s="64">
        <f t="shared" si="171"/>
        <v>0</v>
      </c>
      <c r="DR43" s="64">
        <f t="shared" si="171"/>
        <v>0</v>
      </c>
      <c r="DS43" s="64">
        <f t="shared" si="171"/>
        <v>0</v>
      </c>
      <c r="DT43" s="64">
        <f t="shared" si="171"/>
        <v>0</v>
      </c>
      <c r="DU43" s="64">
        <f t="shared" si="171"/>
        <v>0</v>
      </c>
      <c r="DV43" s="64">
        <f t="shared" si="171"/>
        <v>0</v>
      </c>
      <c r="DW43" s="64">
        <f t="shared" si="171"/>
        <v>0</v>
      </c>
      <c r="DX43" s="64">
        <f t="shared" si="171"/>
        <v>0</v>
      </c>
      <c r="DY43" s="64">
        <f t="shared" si="172"/>
        <v>0</v>
      </c>
      <c r="DZ43" s="64">
        <f t="shared" si="172"/>
        <v>0</v>
      </c>
      <c r="EA43" s="64">
        <f t="shared" si="172"/>
        <v>0</v>
      </c>
      <c r="EB43" s="64">
        <f t="shared" si="172"/>
        <v>0</v>
      </c>
      <c r="EC43" s="64">
        <f t="shared" si="172"/>
        <v>0</v>
      </c>
      <c r="ED43" s="64">
        <f t="shared" si="172"/>
        <v>0</v>
      </c>
      <c r="EE43" s="64">
        <f t="shared" si="172"/>
        <v>0</v>
      </c>
      <c r="EF43" s="64">
        <f t="shared" si="172"/>
        <v>0</v>
      </c>
      <c r="EG43" s="64">
        <f t="shared" si="172"/>
        <v>0</v>
      </c>
      <c r="EH43" s="64">
        <f t="shared" si="172"/>
        <v>0</v>
      </c>
      <c r="EI43" s="64">
        <f t="shared" si="172"/>
        <v>0</v>
      </c>
      <c r="EJ43" s="64">
        <f t="shared" si="172"/>
        <v>0</v>
      </c>
      <c r="EK43" s="64">
        <f t="shared" si="172"/>
        <v>0</v>
      </c>
      <c r="EL43" s="64">
        <f t="shared" si="172"/>
        <v>0</v>
      </c>
      <c r="EM43" s="64">
        <f t="shared" si="172"/>
        <v>0</v>
      </c>
      <c r="EN43" s="64">
        <f t="shared" si="172"/>
        <v>0</v>
      </c>
      <c r="EO43" s="64">
        <f t="shared" si="130"/>
        <v>0</v>
      </c>
      <c r="EP43" s="64">
        <f t="shared" si="130"/>
        <v>0</v>
      </c>
      <c r="EQ43" s="64">
        <f t="shared" si="173"/>
        <v>0</v>
      </c>
      <c r="ER43" s="64">
        <f t="shared" si="173"/>
        <v>0</v>
      </c>
      <c r="ES43" s="64">
        <f t="shared" si="173"/>
        <v>0</v>
      </c>
      <c r="ET43" s="64">
        <f t="shared" si="173"/>
        <v>0</v>
      </c>
      <c r="EU43" s="64">
        <f t="shared" si="173"/>
        <v>0</v>
      </c>
      <c r="EV43" s="64">
        <f t="shared" si="173"/>
        <v>0</v>
      </c>
      <c r="EW43" s="64">
        <f t="shared" si="173"/>
        <v>0</v>
      </c>
      <c r="EX43" s="64">
        <f t="shared" si="173"/>
        <v>0</v>
      </c>
      <c r="EY43" s="64">
        <f t="shared" si="173"/>
        <v>0</v>
      </c>
      <c r="EZ43" s="64">
        <f t="shared" si="173"/>
        <v>0</v>
      </c>
      <c r="FA43" s="64">
        <f t="shared" si="173"/>
        <v>0</v>
      </c>
      <c r="FB43" s="64">
        <f t="shared" si="173"/>
        <v>0</v>
      </c>
      <c r="FC43" s="64">
        <f t="shared" si="173"/>
        <v>0</v>
      </c>
      <c r="FD43" s="64">
        <f t="shared" si="173"/>
        <v>0</v>
      </c>
      <c r="FE43" s="64">
        <f t="shared" si="139"/>
        <v>0</v>
      </c>
      <c r="FF43" s="64">
        <f t="shared" si="139"/>
        <v>0</v>
      </c>
      <c r="FG43" s="64">
        <f t="shared" si="174"/>
        <v>0</v>
      </c>
      <c r="FH43" s="64">
        <f t="shared" ref="FH43:FT43" si="177">IF($CR41=FH$5,$CA41,0)</f>
        <v>0</v>
      </c>
      <c r="FI43" s="64">
        <f t="shared" si="177"/>
        <v>0</v>
      </c>
      <c r="FJ43" s="64">
        <f t="shared" si="177"/>
        <v>0</v>
      </c>
      <c r="FK43" s="64">
        <f t="shared" si="177"/>
        <v>0</v>
      </c>
      <c r="FL43" s="64">
        <f t="shared" si="177"/>
        <v>0</v>
      </c>
      <c r="FM43" s="64">
        <f t="shared" si="177"/>
        <v>0</v>
      </c>
      <c r="FN43" s="64">
        <f t="shared" si="177"/>
        <v>0</v>
      </c>
      <c r="FO43" s="64">
        <f t="shared" si="177"/>
        <v>0</v>
      </c>
      <c r="FP43" s="64">
        <f t="shared" si="177"/>
        <v>0</v>
      </c>
      <c r="FQ43" s="64">
        <f t="shared" si="177"/>
        <v>0</v>
      </c>
      <c r="FR43" s="64">
        <f t="shared" si="177"/>
        <v>0</v>
      </c>
      <c r="FS43" s="64">
        <f t="shared" si="177"/>
        <v>0</v>
      </c>
      <c r="FT43" s="64">
        <f t="shared" si="177"/>
        <v>0</v>
      </c>
      <c r="FU43" s="64">
        <f t="shared" si="95"/>
        <v>0</v>
      </c>
      <c r="FV43" s="64">
        <f t="shared" si="95"/>
        <v>0</v>
      </c>
      <c r="FW43" s="64">
        <f t="shared" ref="FW43:GJ43" si="178">IF($CR41=FW$5,$CB41,0)</f>
        <v>0</v>
      </c>
      <c r="FX43" s="64">
        <f t="shared" si="178"/>
        <v>0</v>
      </c>
      <c r="FY43" s="64">
        <f t="shared" si="178"/>
        <v>0</v>
      </c>
      <c r="FZ43" s="64">
        <f t="shared" si="178"/>
        <v>0</v>
      </c>
      <c r="GA43" s="64">
        <f t="shared" si="178"/>
        <v>0</v>
      </c>
      <c r="GB43" s="64">
        <f t="shared" si="178"/>
        <v>0</v>
      </c>
      <c r="GC43" s="64">
        <f t="shared" si="178"/>
        <v>0</v>
      </c>
      <c r="GD43" s="64">
        <f t="shared" si="178"/>
        <v>0</v>
      </c>
      <c r="GE43" s="64">
        <f t="shared" si="178"/>
        <v>0</v>
      </c>
      <c r="GF43" s="64">
        <f t="shared" si="178"/>
        <v>0</v>
      </c>
      <c r="GG43" s="64">
        <f t="shared" si="178"/>
        <v>0</v>
      </c>
      <c r="GH43" s="64">
        <f t="shared" si="178"/>
        <v>0</v>
      </c>
      <c r="GI43" s="64">
        <f t="shared" si="178"/>
        <v>0</v>
      </c>
      <c r="GJ43" s="64">
        <f t="shared" si="178"/>
        <v>0</v>
      </c>
    </row>
    <row r="44" spans="1:192" ht="15" thickTop="1" thickBot="1">
      <c r="A44" s="40"/>
      <c r="B44" s="42" t="s">
        <v>98</v>
      </c>
      <c r="C44" s="42"/>
      <c r="D44" s="104">
        <v>10000</v>
      </c>
      <c r="E44" s="104">
        <v>10000</v>
      </c>
      <c r="F44" s="104">
        <v>10000</v>
      </c>
      <c r="G44" s="153"/>
      <c r="H44" s="100"/>
      <c r="I44" s="100"/>
      <c r="J44" s="100"/>
      <c r="K44" s="100"/>
      <c r="L44" s="100"/>
      <c r="M44" s="100"/>
      <c r="N44" s="100"/>
      <c r="O44" s="100"/>
      <c r="P44" s="100"/>
      <c r="Q44" s="107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172"/>
      <c r="AG44" s="44"/>
      <c r="AH44" s="44"/>
      <c r="AI44" s="44"/>
      <c r="AJ44" s="44"/>
      <c r="AK44" s="44"/>
      <c r="AL44" s="44"/>
      <c r="AM44" s="44"/>
      <c r="AN44" s="44"/>
      <c r="AO44" s="44"/>
      <c r="AQ44" s="3"/>
      <c r="AR44" s="49" t="s">
        <v>51</v>
      </c>
      <c r="AS44" s="44"/>
      <c r="AT44" s="3"/>
      <c r="AU44" s="108"/>
      <c r="AV44" s="109"/>
      <c r="AW44" s="109"/>
      <c r="AX44" s="109"/>
      <c r="AY44" s="108"/>
      <c r="AZ44" s="108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200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64">
        <f t="shared" ref="FH44:FT44" si="179">IF($CR42=FH$5,$CA42,0)</f>
        <v>0</v>
      </c>
      <c r="FI44" s="64">
        <f t="shared" si="179"/>
        <v>0</v>
      </c>
      <c r="FJ44" s="64">
        <f t="shared" si="179"/>
        <v>0</v>
      </c>
      <c r="FK44" s="64">
        <f t="shared" si="179"/>
        <v>0</v>
      </c>
      <c r="FL44" s="64">
        <f t="shared" si="179"/>
        <v>0</v>
      </c>
      <c r="FM44" s="64">
        <f t="shared" si="179"/>
        <v>0</v>
      </c>
      <c r="FN44" s="64">
        <f t="shared" si="179"/>
        <v>0</v>
      </c>
      <c r="FO44" s="64">
        <f t="shared" si="179"/>
        <v>0</v>
      </c>
      <c r="FP44" s="64">
        <f t="shared" si="179"/>
        <v>0</v>
      </c>
      <c r="FQ44" s="64">
        <f t="shared" si="179"/>
        <v>0</v>
      </c>
      <c r="FR44" s="64">
        <f t="shared" si="179"/>
        <v>0</v>
      </c>
      <c r="FS44" s="64">
        <f t="shared" si="179"/>
        <v>0</v>
      </c>
      <c r="FT44" s="64">
        <f t="shared" si="179"/>
        <v>0</v>
      </c>
      <c r="FU44" s="64">
        <f t="shared" si="95"/>
        <v>0</v>
      </c>
      <c r="FV44" s="64">
        <f t="shared" si="95"/>
        <v>0</v>
      </c>
      <c r="FW44" s="64">
        <f t="shared" ref="FW44:GJ44" si="180">IF($CR42=FW$5,$CB42,0)</f>
        <v>0</v>
      </c>
      <c r="FX44" s="64">
        <f t="shared" si="180"/>
        <v>0</v>
      </c>
      <c r="FY44" s="64">
        <f t="shared" si="180"/>
        <v>0</v>
      </c>
      <c r="FZ44" s="64">
        <f t="shared" si="180"/>
        <v>0</v>
      </c>
      <c r="GA44" s="64">
        <f t="shared" si="180"/>
        <v>0</v>
      </c>
      <c r="GB44" s="64">
        <f t="shared" si="180"/>
        <v>0</v>
      </c>
      <c r="GC44" s="64">
        <f t="shared" si="180"/>
        <v>0</v>
      </c>
      <c r="GD44" s="64">
        <f t="shared" si="180"/>
        <v>0</v>
      </c>
      <c r="GE44" s="64">
        <f t="shared" si="180"/>
        <v>0</v>
      </c>
      <c r="GF44" s="64">
        <f t="shared" si="180"/>
        <v>0</v>
      </c>
      <c r="GG44" s="64">
        <f t="shared" si="180"/>
        <v>0</v>
      </c>
      <c r="GH44" s="64">
        <f t="shared" si="180"/>
        <v>0</v>
      </c>
      <c r="GI44" s="64">
        <f t="shared" si="180"/>
        <v>0</v>
      </c>
      <c r="GJ44" s="64">
        <f t="shared" si="180"/>
        <v>0</v>
      </c>
    </row>
    <row r="45" spans="1:192" ht="13.5" thickTop="1">
      <c r="A45" s="40"/>
      <c r="B45" s="42" t="s">
        <v>99</v>
      </c>
      <c r="C45" s="42"/>
      <c r="D45" s="105"/>
      <c r="E45" s="105"/>
      <c r="F45" s="105"/>
      <c r="G45" s="40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4"/>
      <c r="S45" s="110"/>
      <c r="W45" s="59"/>
      <c r="Y45" s="60"/>
      <c r="Z45" s="60"/>
      <c r="AA45" s="66"/>
      <c r="AB45" s="66"/>
      <c r="AC45" s="61"/>
      <c r="AD45" s="61"/>
      <c r="AE45" s="61"/>
      <c r="AG45" s="61"/>
      <c r="AH45" s="61"/>
      <c r="AJ45" s="41"/>
      <c r="AR45" s="26" t="s">
        <v>64</v>
      </c>
      <c r="AS45" s="44"/>
      <c r="AT45" s="68"/>
      <c r="AU45" s="67"/>
      <c r="AV45" s="68"/>
      <c r="AW45" s="68"/>
      <c r="AX45" s="68"/>
      <c r="BA45" s="72"/>
      <c r="BB45" s="72"/>
      <c r="BC45" s="72"/>
      <c r="BG45" s="57"/>
      <c r="CQ45" s="1"/>
      <c r="FH45" s="64">
        <f t="shared" ref="FH45:FT45" si="181">IF($CR43=FH$5,$CA43,0)</f>
        <v>0</v>
      </c>
      <c r="FI45" s="64">
        <f t="shared" si="181"/>
        <v>0</v>
      </c>
      <c r="FJ45" s="64">
        <f t="shared" si="181"/>
        <v>0</v>
      </c>
      <c r="FK45" s="64">
        <f t="shared" si="181"/>
        <v>0</v>
      </c>
      <c r="FL45" s="64">
        <f t="shared" si="181"/>
        <v>0</v>
      </c>
      <c r="FM45" s="64">
        <f t="shared" si="181"/>
        <v>0</v>
      </c>
      <c r="FN45" s="64">
        <f t="shared" si="181"/>
        <v>0</v>
      </c>
      <c r="FO45" s="64">
        <f t="shared" si="181"/>
        <v>0</v>
      </c>
      <c r="FP45" s="64">
        <f t="shared" si="181"/>
        <v>0</v>
      </c>
      <c r="FQ45" s="64">
        <f t="shared" si="181"/>
        <v>0</v>
      </c>
      <c r="FR45" s="64">
        <f t="shared" si="181"/>
        <v>0</v>
      </c>
      <c r="FS45" s="64">
        <f t="shared" si="181"/>
        <v>0</v>
      </c>
      <c r="FT45" s="64">
        <f t="shared" si="181"/>
        <v>0</v>
      </c>
      <c r="FU45" s="64">
        <f t="shared" si="95"/>
        <v>0</v>
      </c>
      <c r="FV45" s="64">
        <f t="shared" si="95"/>
        <v>0</v>
      </c>
      <c r="FW45" s="64">
        <f t="shared" ref="FW45:GJ45" si="182">IF($CR43=FW$5,$CB43,0)</f>
        <v>0</v>
      </c>
      <c r="FX45" s="64">
        <f t="shared" si="182"/>
        <v>0</v>
      </c>
      <c r="FY45" s="64">
        <f t="shared" si="182"/>
        <v>0</v>
      </c>
      <c r="FZ45" s="64">
        <f t="shared" si="182"/>
        <v>0</v>
      </c>
      <c r="GA45" s="64">
        <f t="shared" si="182"/>
        <v>0</v>
      </c>
      <c r="GB45" s="64">
        <f t="shared" si="182"/>
        <v>0</v>
      </c>
      <c r="GC45" s="64">
        <f t="shared" si="182"/>
        <v>0</v>
      </c>
      <c r="GD45" s="64">
        <f t="shared" si="182"/>
        <v>0</v>
      </c>
      <c r="GE45" s="64">
        <f t="shared" si="182"/>
        <v>0</v>
      </c>
      <c r="GF45" s="64">
        <f t="shared" si="182"/>
        <v>0</v>
      </c>
      <c r="GG45" s="64">
        <f t="shared" si="182"/>
        <v>0</v>
      </c>
      <c r="GH45" s="64">
        <f t="shared" si="182"/>
        <v>0</v>
      </c>
      <c r="GI45" s="64">
        <f t="shared" si="182"/>
        <v>0</v>
      </c>
      <c r="GJ45" s="64">
        <f t="shared" si="182"/>
        <v>0</v>
      </c>
    </row>
    <row r="46" spans="1:192" ht="13.5">
      <c r="A46" s="40"/>
      <c r="B46" s="42"/>
      <c r="C46" s="42"/>
      <c r="D46" s="43"/>
      <c r="E46" s="43"/>
      <c r="F46" s="43"/>
      <c r="G46" s="152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44"/>
      <c r="S46" s="75"/>
      <c r="W46" s="59"/>
      <c r="Y46" s="60"/>
      <c r="Z46" s="60"/>
      <c r="AA46" s="66"/>
      <c r="AB46" s="66"/>
      <c r="AC46" s="61"/>
      <c r="AD46" s="61"/>
      <c r="AE46" s="61"/>
      <c r="AG46" s="61"/>
      <c r="AH46" s="61"/>
      <c r="AJ46" s="41"/>
      <c r="AR46" s="49" t="s">
        <v>69</v>
      </c>
      <c r="AS46" s="44"/>
      <c r="AT46" s="89"/>
      <c r="AU46" s="67"/>
      <c r="AV46" s="68"/>
      <c r="AW46" s="68"/>
      <c r="AX46" s="68"/>
      <c r="BA46" s="72"/>
      <c r="BB46" s="72"/>
      <c r="BC46" s="72"/>
      <c r="BG46" s="57"/>
      <c r="CQ46" s="1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</row>
    <row r="47" spans="1:192" ht="13.5" thickBot="1">
      <c r="A47" s="40"/>
      <c r="B47" s="82" t="s">
        <v>200</v>
      </c>
      <c r="C47" s="82" t="s">
        <v>201</v>
      </c>
      <c r="D47" s="43"/>
      <c r="E47" s="95"/>
      <c r="F47" s="95"/>
      <c r="G47" s="152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44"/>
      <c r="S47" s="88"/>
      <c r="W47" s="59"/>
      <c r="Y47" s="41"/>
      <c r="AA47" s="66"/>
      <c r="AB47" s="66"/>
      <c r="AC47" s="61"/>
      <c r="AD47" s="61"/>
      <c r="AE47" s="61"/>
      <c r="AG47" s="61"/>
      <c r="AH47" s="61"/>
      <c r="AJ47" s="41"/>
      <c r="AR47" s="49" t="s">
        <v>74</v>
      </c>
      <c r="AS47" s="44"/>
      <c r="AT47" s="89"/>
      <c r="AU47" s="67"/>
      <c r="AV47" s="68"/>
      <c r="AW47" s="68"/>
      <c r="AX47" s="68"/>
      <c r="BA47" s="72"/>
      <c r="BB47" s="72"/>
      <c r="BC47" s="72"/>
      <c r="BG47" s="57"/>
      <c r="CQ47" s="1"/>
    </row>
    <row r="48" spans="1:192" ht="14.25" thickTop="1" thickBot="1">
      <c r="A48" s="40"/>
      <c r="B48" s="42" t="s">
        <v>94</v>
      </c>
      <c r="C48" s="42"/>
      <c r="D48" s="43"/>
      <c r="E48" s="84">
        <v>0</v>
      </c>
      <c r="F48" s="84">
        <v>0</v>
      </c>
      <c r="G48" s="154"/>
      <c r="H48" s="106"/>
      <c r="I48" s="106"/>
      <c r="J48" s="106"/>
      <c r="K48" s="106"/>
      <c r="L48" s="106"/>
      <c r="M48" s="106"/>
      <c r="N48" s="106"/>
      <c r="O48" s="106"/>
      <c r="P48" s="106"/>
      <c r="Q48" s="100"/>
      <c r="R48" s="44"/>
      <c r="S48" s="88"/>
      <c r="W48" s="59"/>
      <c r="Y48" s="41"/>
      <c r="AA48" s="66"/>
      <c r="AB48" s="66"/>
      <c r="AC48" s="61"/>
      <c r="AD48" s="61"/>
      <c r="AE48" s="61"/>
      <c r="AG48" s="61"/>
      <c r="AH48" s="61"/>
      <c r="AJ48" s="41"/>
      <c r="AR48" s="49" t="s">
        <v>75</v>
      </c>
      <c r="AS48" s="44"/>
      <c r="AT48" s="89"/>
      <c r="AU48" s="67"/>
      <c r="AV48" s="68"/>
      <c r="AW48" s="68"/>
      <c r="AX48" s="68"/>
      <c r="BA48" s="72"/>
      <c r="BB48" s="72"/>
      <c r="BC48" s="72"/>
      <c r="BG48" s="57"/>
      <c r="CQ48" s="1"/>
    </row>
    <row r="49" spans="1:95" ht="14.25" thickTop="1" thickBot="1">
      <c r="A49" s="40"/>
      <c r="B49" s="83" t="s">
        <v>95</v>
      </c>
      <c r="C49" s="42"/>
      <c r="D49" s="84">
        <v>7.0000000000000007E-2</v>
      </c>
      <c r="E49" s="95">
        <f>D49*(1+E48)</f>
        <v>7.0000000000000007E-2</v>
      </c>
      <c r="F49" s="95">
        <f>E49*(1+F48)</f>
        <v>7.0000000000000007E-2</v>
      </c>
      <c r="G49" s="155"/>
      <c r="H49" s="107"/>
      <c r="I49" s="107"/>
      <c r="J49" s="107"/>
      <c r="K49" s="107"/>
      <c r="L49" s="107"/>
      <c r="M49" s="107"/>
      <c r="N49" s="107"/>
      <c r="O49" s="107"/>
      <c r="P49" s="107"/>
      <c r="Q49" s="100"/>
      <c r="R49" s="44"/>
      <c r="S49" s="101"/>
      <c r="W49" s="59"/>
      <c r="Y49" s="41"/>
      <c r="AA49" s="66"/>
      <c r="AB49" s="66"/>
      <c r="AC49" s="61"/>
      <c r="AD49" s="61"/>
      <c r="AE49" s="61"/>
      <c r="AG49" s="61"/>
      <c r="AH49" s="61"/>
      <c r="AJ49" s="41"/>
      <c r="AR49" s="71"/>
      <c r="AS49" s="44"/>
      <c r="AT49" s="89"/>
      <c r="AU49" s="67"/>
      <c r="AV49" s="68"/>
      <c r="AW49" s="68"/>
      <c r="AX49" s="68"/>
      <c r="BA49" s="72"/>
      <c r="BB49" s="72"/>
      <c r="BC49" s="72"/>
      <c r="BG49" s="57"/>
      <c r="CQ49" s="1"/>
    </row>
    <row r="50" spans="1:95" ht="13.5" thickTop="1">
      <c r="A50" s="40"/>
      <c r="B50" s="83"/>
      <c r="C50" s="42"/>
      <c r="D50" s="95"/>
      <c r="E50" s="95"/>
      <c r="F50" s="95"/>
      <c r="G50" s="40"/>
      <c r="H50" s="42"/>
      <c r="I50" s="42"/>
      <c r="J50" s="42"/>
      <c r="K50" s="42"/>
      <c r="L50" s="42"/>
      <c r="M50" s="42"/>
      <c r="N50" s="42"/>
      <c r="O50" s="42"/>
      <c r="P50" s="42"/>
      <c r="Q50" s="100"/>
      <c r="R50" s="44"/>
      <c r="S50" s="101"/>
      <c r="W50" s="59"/>
      <c r="Y50" s="41"/>
      <c r="AA50" s="66"/>
      <c r="AB50" s="66"/>
      <c r="AC50" s="61"/>
      <c r="AD50" s="61"/>
      <c r="AE50" s="61"/>
      <c r="AG50" s="61"/>
      <c r="AH50" s="61"/>
      <c r="AJ50" s="41"/>
      <c r="AR50" s="26" t="s">
        <v>74</v>
      </c>
      <c r="AS50" s="44"/>
      <c r="AT50" s="89"/>
      <c r="AU50" s="67"/>
      <c r="AV50" s="68"/>
      <c r="AW50" s="68"/>
      <c r="AX50" s="68"/>
      <c r="BA50" s="72"/>
      <c r="BB50" s="72"/>
      <c r="BC50" s="72"/>
      <c r="BG50" s="57"/>
      <c r="CQ50" s="1"/>
    </row>
    <row r="51" spans="1:95" ht="13.5" thickBot="1">
      <c r="B51" s="82" t="s">
        <v>179</v>
      </c>
      <c r="C51" s="42"/>
      <c r="D51" s="43"/>
      <c r="E51" s="95"/>
      <c r="F51" s="95"/>
      <c r="G51" s="152"/>
      <c r="H51" s="83"/>
      <c r="I51" s="83"/>
      <c r="J51" s="83"/>
      <c r="K51" s="83"/>
      <c r="L51" s="83"/>
      <c r="M51" s="83"/>
      <c r="N51" s="83"/>
      <c r="O51" s="83"/>
      <c r="P51" s="83"/>
      <c r="Q51" s="100"/>
      <c r="R51" s="44"/>
      <c r="S51" s="101"/>
      <c r="W51" s="59"/>
      <c r="Y51" s="41"/>
      <c r="AA51" s="66"/>
      <c r="AB51" s="66"/>
      <c r="AC51" s="61"/>
      <c r="AD51" s="61"/>
      <c r="AE51" s="61"/>
      <c r="AG51" s="61"/>
      <c r="AH51" s="61"/>
      <c r="AJ51" s="41"/>
      <c r="AR51" s="26" t="s">
        <v>100</v>
      </c>
      <c r="AS51" s="44"/>
      <c r="AT51" s="89"/>
      <c r="AU51" s="67"/>
      <c r="AV51" s="68"/>
      <c r="AW51" s="68"/>
      <c r="AX51" s="68"/>
      <c r="BA51" s="72"/>
      <c r="BB51" s="72"/>
      <c r="BC51" s="72"/>
      <c r="BG51" s="57"/>
      <c r="CQ51" s="1"/>
    </row>
    <row r="52" spans="1:95" ht="14.25" thickTop="1" thickBot="1">
      <c r="B52" s="42" t="s">
        <v>94</v>
      </c>
      <c r="C52" s="42"/>
      <c r="D52" s="43"/>
      <c r="E52" s="84">
        <v>0</v>
      </c>
      <c r="F52" s="84">
        <v>0</v>
      </c>
      <c r="G52" s="152"/>
      <c r="H52" s="83"/>
      <c r="I52" s="83"/>
      <c r="J52" s="83"/>
      <c r="K52" s="83"/>
      <c r="L52" s="83"/>
      <c r="M52" s="83"/>
      <c r="N52" s="83"/>
      <c r="O52" s="83"/>
      <c r="P52" s="83"/>
      <c r="Q52" s="100"/>
      <c r="R52" s="44"/>
      <c r="S52" s="101"/>
      <c r="W52" s="59"/>
      <c r="Y52" s="41"/>
      <c r="AA52" s="66"/>
      <c r="AB52" s="66"/>
      <c r="AC52" s="61"/>
      <c r="AD52" s="61"/>
      <c r="AE52" s="61"/>
      <c r="AG52" s="61"/>
      <c r="AH52" s="61"/>
      <c r="AJ52" s="41"/>
      <c r="AR52" s="26" t="s">
        <v>90</v>
      </c>
      <c r="AS52" s="44"/>
      <c r="AT52" s="89"/>
      <c r="AU52" s="67"/>
      <c r="AV52" s="68"/>
      <c r="AW52" s="68"/>
      <c r="AX52" s="68"/>
      <c r="BA52" s="72"/>
      <c r="BB52" s="72"/>
      <c r="BC52" s="72"/>
      <c r="BG52" s="57"/>
      <c r="CQ52" s="1"/>
    </row>
    <row r="53" spans="1:95" ht="13.5" thickTop="1">
      <c r="B53" s="83" t="s">
        <v>95</v>
      </c>
      <c r="C53" s="42"/>
      <c r="D53" s="95">
        <v>0.02</v>
      </c>
      <c r="E53" s="95">
        <v>0.02</v>
      </c>
      <c r="F53" s="95">
        <f>E53*(1+F52)</f>
        <v>0.02</v>
      </c>
      <c r="G53" s="153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44"/>
      <c r="S53" s="101"/>
      <c r="W53" s="59"/>
      <c r="Y53" s="41"/>
      <c r="AA53" s="66"/>
      <c r="AB53" s="66"/>
      <c r="AC53" s="61"/>
      <c r="AD53" s="61"/>
      <c r="AE53" s="61"/>
      <c r="AG53" s="61"/>
      <c r="AH53" s="61"/>
      <c r="AJ53" s="41"/>
      <c r="AR53" s="49" t="s">
        <v>79</v>
      </c>
      <c r="AS53" s="44"/>
      <c r="AT53" s="89"/>
      <c r="AU53" s="67"/>
      <c r="AV53" s="68"/>
      <c r="AW53" s="68"/>
      <c r="AX53" s="68"/>
      <c r="BA53" s="72"/>
      <c r="BB53" s="72"/>
      <c r="BC53" s="72"/>
      <c r="BG53" s="57"/>
      <c r="CQ53" s="1"/>
    </row>
    <row r="54" spans="1:95">
      <c r="B54" s="83"/>
      <c r="C54" s="42"/>
      <c r="D54" s="95"/>
      <c r="E54" s="95"/>
      <c r="F54" s="95"/>
      <c r="G54" s="153"/>
      <c r="H54" s="100"/>
      <c r="I54" s="100"/>
      <c r="J54" s="100"/>
      <c r="K54" s="100"/>
      <c r="L54" s="100"/>
      <c r="M54" s="100"/>
      <c r="N54" s="100"/>
      <c r="O54" s="100"/>
      <c r="P54" s="100"/>
      <c r="Q54" s="42"/>
      <c r="R54" s="44"/>
      <c r="S54" s="101"/>
      <c r="W54" s="59"/>
      <c r="Y54" s="41"/>
      <c r="AA54" s="66"/>
      <c r="AB54" s="66"/>
      <c r="AC54" s="61"/>
      <c r="AD54" s="61"/>
      <c r="AE54" s="61"/>
      <c r="AG54" s="61"/>
      <c r="AH54" s="61"/>
      <c r="AJ54" s="41"/>
      <c r="AR54" s="49" t="s">
        <v>101</v>
      </c>
      <c r="AS54" s="44"/>
      <c r="AT54" s="89"/>
      <c r="AU54" s="67"/>
      <c r="AV54" s="68"/>
      <c r="AW54" s="68"/>
      <c r="AX54" s="68"/>
      <c r="BA54" s="72"/>
      <c r="BB54" s="72"/>
      <c r="BC54" s="72"/>
      <c r="BG54" s="57"/>
      <c r="CQ54" s="1"/>
    </row>
    <row r="55" spans="1:95" ht="13.5" thickBot="1">
      <c r="B55" s="82" t="s">
        <v>142</v>
      </c>
      <c r="C55" s="42"/>
      <c r="D55" s="43"/>
      <c r="E55" s="43"/>
      <c r="F55" s="43"/>
      <c r="G55" s="153"/>
      <c r="H55" s="100"/>
      <c r="I55" s="100"/>
      <c r="J55" s="100"/>
      <c r="K55" s="100"/>
      <c r="L55" s="100"/>
      <c r="M55" s="100"/>
      <c r="N55" s="100"/>
      <c r="O55" s="100"/>
      <c r="P55" s="100"/>
      <c r="Q55" s="83"/>
      <c r="R55" s="44"/>
      <c r="S55" s="75"/>
      <c r="W55" s="59"/>
      <c r="Y55" s="41"/>
      <c r="AA55" s="66"/>
      <c r="AB55" s="66"/>
      <c r="AC55" s="61"/>
      <c r="AD55" s="61"/>
      <c r="AE55" s="61"/>
      <c r="AG55" s="61"/>
      <c r="AH55" s="61"/>
      <c r="AJ55" s="41"/>
      <c r="AR55" s="26" t="s">
        <v>78</v>
      </c>
      <c r="AS55" s="44"/>
      <c r="AT55" s="89"/>
      <c r="AU55" s="67"/>
      <c r="AV55" s="68"/>
      <c r="AW55" s="68"/>
      <c r="AX55" s="68"/>
      <c r="BA55" s="72"/>
      <c r="BB55" s="72"/>
      <c r="BC55" s="72"/>
      <c r="BG55" s="57"/>
      <c r="CQ55" s="1"/>
    </row>
    <row r="56" spans="1:95" ht="14.25" thickTop="1" thickBot="1">
      <c r="B56" s="42" t="s">
        <v>94</v>
      </c>
      <c r="C56" s="42"/>
      <c r="D56" s="95"/>
      <c r="E56" s="84">
        <v>0.08</v>
      </c>
      <c r="F56" s="84">
        <v>0.08</v>
      </c>
      <c r="G56" s="153"/>
      <c r="H56" s="100"/>
      <c r="I56" s="100"/>
      <c r="J56" s="100"/>
      <c r="K56" s="100"/>
      <c r="L56" s="100"/>
      <c r="M56" s="100"/>
      <c r="N56" s="100"/>
      <c r="O56" s="100"/>
      <c r="P56" s="100"/>
      <c r="Q56" s="107"/>
      <c r="R56" s="44"/>
      <c r="S56" s="88"/>
      <c r="W56" s="59"/>
      <c r="Y56" s="41"/>
      <c r="AA56" s="66"/>
      <c r="AB56" s="66"/>
      <c r="AC56" s="61"/>
      <c r="AD56" s="61"/>
      <c r="AE56" s="61"/>
      <c r="AG56" s="61"/>
      <c r="AH56" s="61"/>
      <c r="AJ56" s="41"/>
      <c r="AR56" s="49" t="s">
        <v>87</v>
      </c>
      <c r="AS56" s="44"/>
      <c r="AT56" s="89"/>
      <c r="AU56" s="67"/>
      <c r="AV56" s="68"/>
      <c r="AW56" s="68"/>
      <c r="AX56" s="68"/>
      <c r="BA56" s="72"/>
      <c r="BB56" s="72"/>
      <c r="BC56" s="72"/>
      <c r="BG56" s="57"/>
      <c r="CQ56" s="1"/>
    </row>
    <row r="57" spans="1:95" ht="14.25" thickTop="1" thickBot="1">
      <c r="A57" s="40"/>
      <c r="B57" s="83" t="s">
        <v>102</v>
      </c>
      <c r="C57" s="42"/>
      <c r="D57" s="104">
        <v>7629.12</v>
      </c>
      <c r="E57" s="232">
        <f>SUM(E56*D57+D57)</f>
        <v>8239.4495999999999</v>
      </c>
      <c r="F57" s="232">
        <f>SUM(F56*E57+E57)</f>
        <v>8898.605567999999</v>
      </c>
      <c r="G57" s="153"/>
      <c r="H57" s="100"/>
      <c r="I57" s="100"/>
      <c r="J57" s="100"/>
      <c r="K57" s="100"/>
      <c r="L57" s="100"/>
      <c r="M57" s="100"/>
      <c r="N57" s="100"/>
      <c r="O57" s="100"/>
      <c r="P57" s="100"/>
      <c r="Q57" s="113"/>
      <c r="R57" s="44"/>
      <c r="S57" s="110"/>
      <c r="W57" s="59"/>
      <c r="Y57" s="41"/>
      <c r="AA57" s="66"/>
      <c r="AB57" s="66"/>
      <c r="AC57" s="61"/>
      <c r="AD57" s="61"/>
      <c r="AE57" s="61"/>
      <c r="AG57" s="61"/>
      <c r="AH57" s="61"/>
      <c r="AJ57" s="41"/>
      <c r="AR57" s="49"/>
      <c r="AS57" s="44"/>
      <c r="AT57" s="89"/>
      <c r="AU57" s="67"/>
      <c r="AV57" s="68"/>
      <c r="AW57" s="68"/>
      <c r="AX57" s="68"/>
      <c r="BA57" s="72"/>
      <c r="BB57" s="72"/>
      <c r="BC57" s="72"/>
      <c r="BG57" s="57"/>
      <c r="CQ57" s="1"/>
    </row>
    <row r="58" spans="1:95" ht="14.25" thickTop="1" thickBot="1">
      <c r="A58" s="40"/>
      <c r="B58" s="75" t="s">
        <v>103</v>
      </c>
      <c r="C58" s="42"/>
      <c r="D58" s="112">
        <v>0.88</v>
      </c>
      <c r="E58" s="112">
        <v>0.86</v>
      </c>
      <c r="F58" s="112">
        <v>0.86</v>
      </c>
      <c r="G58" s="153"/>
      <c r="H58" s="100"/>
      <c r="I58" s="100"/>
      <c r="J58" s="100"/>
      <c r="K58" s="100"/>
      <c r="L58" s="100"/>
      <c r="M58" s="100"/>
      <c r="N58" s="100"/>
      <c r="O58" s="100"/>
      <c r="P58" s="100"/>
      <c r="Q58" s="107"/>
      <c r="R58" s="44"/>
      <c r="S58" s="114"/>
      <c r="W58" s="59"/>
      <c r="Y58" s="41"/>
      <c r="AA58" s="66"/>
      <c r="AB58" s="66"/>
      <c r="AC58" s="61"/>
      <c r="AD58" s="61"/>
      <c r="AE58" s="61"/>
      <c r="AG58" s="61"/>
      <c r="AH58" s="61"/>
      <c r="AJ58" s="41"/>
      <c r="AR58" s="49"/>
      <c r="AS58" s="44"/>
      <c r="AT58" s="89"/>
      <c r="AU58" s="67"/>
      <c r="AV58" s="68"/>
      <c r="AW58" s="68"/>
      <c r="AX58" s="68"/>
      <c r="BA58" s="72"/>
      <c r="BB58" s="72"/>
      <c r="BC58" s="72"/>
      <c r="BG58" s="57"/>
      <c r="CQ58" s="1"/>
    </row>
    <row r="59" spans="1:95" ht="13.5" thickTop="1">
      <c r="A59" s="40"/>
      <c r="B59" s="75" t="s">
        <v>103</v>
      </c>
      <c r="C59" s="42"/>
      <c r="D59" s="111">
        <f>D58*D57</f>
        <v>6713.6256000000003</v>
      </c>
      <c r="E59" s="111">
        <f>E58*E57</f>
        <v>7085.9266559999996</v>
      </c>
      <c r="F59" s="111">
        <f>F58*F57</f>
        <v>7652.800788479999</v>
      </c>
      <c r="G59" s="40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4"/>
      <c r="S59" s="110"/>
      <c r="W59" s="59"/>
      <c r="Y59" s="41"/>
      <c r="AA59" s="66"/>
      <c r="AB59" s="66"/>
      <c r="AC59" s="61"/>
      <c r="AD59" s="61"/>
      <c r="AE59" s="61"/>
      <c r="AG59" s="61"/>
      <c r="AH59" s="61"/>
      <c r="AJ59" s="41"/>
      <c r="AR59" s="71"/>
      <c r="AS59" s="44"/>
      <c r="AT59" s="89"/>
      <c r="AU59" s="67"/>
      <c r="AV59" s="68"/>
      <c r="AW59" s="68"/>
      <c r="AX59" s="68"/>
      <c r="BA59" s="72"/>
      <c r="BB59" s="72"/>
      <c r="BC59" s="72"/>
      <c r="BG59" s="57"/>
      <c r="CQ59" s="1"/>
    </row>
    <row r="60" spans="1:95">
      <c r="A60" s="40"/>
      <c r="B60" s="75"/>
      <c r="C60" s="42"/>
      <c r="D60" s="43"/>
      <c r="E60" s="43"/>
      <c r="F60" s="43"/>
      <c r="G60" s="152"/>
      <c r="H60" s="83"/>
      <c r="I60" s="83"/>
      <c r="J60" s="83"/>
      <c r="K60" s="83"/>
      <c r="L60" s="83"/>
      <c r="M60" s="83"/>
      <c r="N60" s="83"/>
      <c r="O60" s="83"/>
      <c r="P60" s="83"/>
      <c r="Q60" s="42"/>
      <c r="R60" s="44"/>
      <c r="S60" s="75"/>
      <c r="W60" s="59"/>
      <c r="Y60" s="41"/>
      <c r="AA60" s="66"/>
      <c r="AB60" s="66"/>
      <c r="AC60" s="61"/>
      <c r="AD60" s="61"/>
      <c r="AE60" s="61"/>
      <c r="AG60" s="61"/>
      <c r="AH60" s="61"/>
      <c r="AJ60" s="41"/>
      <c r="AR60" s="26"/>
      <c r="AS60" s="44"/>
      <c r="AT60" s="89"/>
      <c r="AU60" s="67"/>
      <c r="AV60" s="68"/>
      <c r="AW60" s="68"/>
      <c r="AX60" s="68"/>
      <c r="BA60" s="72"/>
      <c r="BB60" s="72"/>
      <c r="BC60" s="72"/>
      <c r="BG60" s="57"/>
      <c r="CQ60" s="1"/>
    </row>
    <row r="61" spans="1:95" ht="13.5" thickBot="1">
      <c r="A61" s="40"/>
      <c r="B61" s="82" t="s">
        <v>141</v>
      </c>
      <c r="C61" s="42"/>
      <c r="D61" s="43"/>
      <c r="E61" s="43"/>
      <c r="F61" s="43"/>
      <c r="G61" s="155"/>
      <c r="H61" s="107"/>
      <c r="I61" s="107"/>
      <c r="J61" s="107"/>
      <c r="K61" s="107"/>
      <c r="L61" s="107"/>
      <c r="M61" s="107"/>
      <c r="N61" s="107"/>
      <c r="O61" s="107"/>
      <c r="P61" s="107"/>
      <c r="Q61" s="42"/>
      <c r="R61" s="44"/>
      <c r="S61" s="41"/>
      <c r="W61" s="59"/>
      <c r="Y61" s="41"/>
      <c r="AA61" s="66"/>
      <c r="AB61" s="66"/>
      <c r="AC61" s="61"/>
      <c r="AD61" s="61"/>
      <c r="AE61" s="61"/>
      <c r="AG61" s="61"/>
      <c r="AH61" s="61"/>
      <c r="AJ61" s="41"/>
      <c r="AR61" s="26" t="s">
        <v>3</v>
      </c>
      <c r="AS61" s="44"/>
      <c r="AT61" s="89"/>
      <c r="AU61" s="67"/>
      <c r="AV61" s="68"/>
      <c r="AW61" s="68"/>
      <c r="AX61" s="68"/>
      <c r="BA61" s="72"/>
      <c r="BB61" s="72"/>
      <c r="BC61" s="72"/>
      <c r="BG61" s="57"/>
      <c r="CQ61" s="1"/>
    </row>
    <row r="62" spans="1:95" ht="14.25" thickTop="1" thickBot="1">
      <c r="A62" s="40"/>
      <c r="B62" s="42" t="s">
        <v>226</v>
      </c>
      <c r="C62" s="42"/>
      <c r="D62" s="95"/>
      <c r="E62" s="84">
        <v>0.08</v>
      </c>
      <c r="F62" s="84">
        <v>0.08</v>
      </c>
      <c r="G62" s="156"/>
      <c r="H62" s="113"/>
      <c r="I62" s="113"/>
      <c r="J62" s="113"/>
      <c r="K62" s="113"/>
      <c r="L62" s="113"/>
      <c r="M62" s="113"/>
      <c r="N62" s="113"/>
      <c r="O62" s="113"/>
      <c r="P62" s="113"/>
      <c r="Q62" s="42"/>
      <c r="R62" s="44"/>
      <c r="S62" s="41"/>
      <c r="W62" s="59"/>
      <c r="Y62" s="41"/>
      <c r="AA62" s="66"/>
      <c r="AB62" s="66"/>
      <c r="AC62" s="61"/>
      <c r="AD62" s="61"/>
      <c r="AE62" s="61"/>
      <c r="AG62" s="61"/>
      <c r="AH62" s="61"/>
      <c r="AJ62" s="41"/>
      <c r="AR62" s="26" t="s">
        <v>6</v>
      </c>
      <c r="AS62" s="44"/>
      <c r="AT62" s="89"/>
      <c r="AU62" s="67"/>
      <c r="AV62" s="68"/>
      <c r="AW62" s="68"/>
      <c r="AX62" s="68"/>
      <c r="BA62" s="72"/>
      <c r="BB62" s="72"/>
      <c r="BC62" s="72"/>
      <c r="BG62" s="57"/>
      <c r="CQ62" s="1"/>
    </row>
    <row r="63" spans="1:95" ht="14.25" thickTop="1" thickBot="1">
      <c r="A63" s="40"/>
      <c r="B63" s="83" t="s">
        <v>102</v>
      </c>
      <c r="C63" s="42"/>
      <c r="D63" s="104">
        <v>17194.68</v>
      </c>
      <c r="E63" s="232">
        <f>'Cathy''s copy FY17'!E57</f>
        <v>8239.4495999999999</v>
      </c>
      <c r="F63" s="232">
        <f>'Cathy''s copy FY17'!F57</f>
        <v>8898.605567999999</v>
      </c>
      <c r="G63" s="155"/>
      <c r="H63" s="107"/>
      <c r="I63" s="107"/>
      <c r="J63" s="107"/>
      <c r="K63" s="107"/>
      <c r="L63" s="107"/>
      <c r="M63" s="107"/>
      <c r="N63" s="107"/>
      <c r="O63" s="107"/>
      <c r="P63" s="107"/>
      <c r="Q63" s="42"/>
      <c r="R63" s="44"/>
      <c r="S63" s="41"/>
      <c r="W63" s="59"/>
      <c r="Y63" s="41"/>
      <c r="AA63" s="66"/>
      <c r="AB63" s="66"/>
      <c r="AC63" s="61"/>
      <c r="AD63" s="61"/>
      <c r="AE63" s="61"/>
      <c r="AG63" s="61"/>
      <c r="AH63" s="61"/>
      <c r="AJ63" s="41"/>
      <c r="AR63" s="26" t="s">
        <v>8</v>
      </c>
      <c r="AS63" s="44"/>
      <c r="AT63" s="89"/>
      <c r="AU63" s="67"/>
      <c r="AV63" s="68"/>
      <c r="AW63" s="68"/>
      <c r="AX63" s="68"/>
      <c r="BA63" s="72"/>
      <c r="BB63" s="72"/>
      <c r="BC63" s="72"/>
      <c r="BG63" s="57"/>
      <c r="CQ63" s="1"/>
    </row>
    <row r="64" spans="1:95" ht="14.25" thickTop="1" thickBot="1">
      <c r="A64" s="40"/>
      <c r="B64" s="75" t="s">
        <v>103</v>
      </c>
      <c r="C64" s="42"/>
      <c r="D64" s="112">
        <v>0.88</v>
      </c>
      <c r="E64" s="112">
        <v>0.86</v>
      </c>
      <c r="F64" s="112">
        <v>0.86</v>
      </c>
      <c r="G64" s="40"/>
      <c r="H64" s="42"/>
      <c r="I64" s="42"/>
      <c r="J64" s="42"/>
      <c r="K64" s="42"/>
      <c r="L64" s="42"/>
      <c r="M64" s="42"/>
      <c r="N64" s="42"/>
      <c r="O64" s="42"/>
      <c r="P64" s="42"/>
      <c r="Q64" s="83"/>
      <c r="R64" s="44"/>
      <c r="S64" s="41"/>
      <c r="W64" s="59"/>
      <c r="Y64" s="41"/>
      <c r="AA64" s="66"/>
      <c r="AB64" s="66"/>
      <c r="AC64" s="61"/>
      <c r="AD64" s="61"/>
      <c r="AE64" s="61"/>
      <c r="AG64" s="61"/>
      <c r="AH64" s="61"/>
      <c r="AJ64" s="41"/>
      <c r="AR64" s="49" t="s">
        <v>29</v>
      </c>
      <c r="AS64" s="44"/>
      <c r="AT64" s="89"/>
      <c r="AU64" s="67"/>
      <c r="AV64" s="68"/>
      <c r="AW64" s="68"/>
      <c r="AX64" s="68"/>
      <c r="BA64" s="72"/>
      <c r="BB64" s="72"/>
      <c r="BC64" s="72"/>
      <c r="BG64" s="57"/>
      <c r="CQ64" s="1"/>
    </row>
    <row r="65" spans="1:95" ht="13.5" thickTop="1">
      <c r="A65" s="40"/>
      <c r="B65" s="75" t="s">
        <v>103</v>
      </c>
      <c r="C65" s="42"/>
      <c r="D65" s="111">
        <v>6714</v>
      </c>
      <c r="E65" s="111">
        <f>E64*E63</f>
        <v>7085.9266559999996</v>
      </c>
      <c r="F65" s="111">
        <f>F64*F63</f>
        <v>7652.800788479999</v>
      </c>
      <c r="G65" s="40"/>
      <c r="H65" s="42"/>
      <c r="I65" s="42"/>
      <c r="J65" s="42"/>
      <c r="K65" s="42"/>
      <c r="L65" s="42"/>
      <c r="M65" s="42"/>
      <c r="N65" s="42"/>
      <c r="O65" s="42"/>
      <c r="P65" s="42"/>
      <c r="Q65" s="83"/>
      <c r="R65" s="44"/>
      <c r="S65" s="41"/>
      <c r="W65" s="59"/>
      <c r="Y65" s="41"/>
      <c r="AA65" s="66"/>
      <c r="AB65" s="66"/>
      <c r="AC65" s="61"/>
      <c r="AD65" s="61"/>
      <c r="AE65" s="61"/>
      <c r="AG65" s="61"/>
      <c r="AH65" s="61"/>
      <c r="AJ65" s="41"/>
      <c r="AR65" s="49" t="s">
        <v>51</v>
      </c>
      <c r="AS65" s="44"/>
      <c r="AT65" s="89"/>
      <c r="AU65" s="67"/>
      <c r="AV65" s="68"/>
      <c r="AW65" s="68"/>
      <c r="AX65" s="68"/>
      <c r="BA65" s="72"/>
      <c r="BB65" s="72"/>
      <c r="BC65" s="72"/>
      <c r="BG65" s="57"/>
      <c r="CQ65" s="1"/>
    </row>
    <row r="66" spans="1:95">
      <c r="A66" s="40"/>
      <c r="B66" s="75"/>
      <c r="C66" s="42"/>
      <c r="D66" s="111"/>
      <c r="E66" s="111"/>
      <c r="F66" s="111"/>
      <c r="G66" s="40"/>
      <c r="H66" s="42"/>
      <c r="I66" s="42"/>
      <c r="J66" s="42"/>
      <c r="K66" s="42"/>
      <c r="L66" s="42"/>
      <c r="M66" s="42"/>
      <c r="N66" s="42"/>
      <c r="O66" s="42"/>
      <c r="P66" s="42"/>
      <c r="Q66" s="83"/>
      <c r="R66" s="44"/>
      <c r="S66" s="41"/>
      <c r="W66" s="59"/>
      <c r="Y66" s="41"/>
      <c r="AA66" s="66"/>
      <c r="AB66" s="66"/>
      <c r="AC66" s="61"/>
      <c r="AD66" s="61"/>
      <c r="AE66" s="61"/>
      <c r="AG66" s="61"/>
      <c r="AH66" s="61"/>
      <c r="AJ66" s="41"/>
      <c r="AR66" s="26" t="s">
        <v>64</v>
      </c>
      <c r="AS66" s="44"/>
      <c r="AT66" s="89"/>
      <c r="AU66" s="67"/>
      <c r="AV66" s="68"/>
      <c r="AW66" s="68"/>
      <c r="AX66" s="68"/>
      <c r="BA66" s="72"/>
      <c r="BB66" s="72"/>
      <c r="BC66" s="72"/>
      <c r="BG66" s="57"/>
      <c r="CQ66" s="1"/>
    </row>
    <row r="67" spans="1:95" ht="13.5" thickBot="1">
      <c r="A67" s="40"/>
      <c r="B67" s="82" t="s">
        <v>104</v>
      </c>
      <c r="C67" s="42"/>
      <c r="D67" s="43"/>
      <c r="E67" s="43"/>
      <c r="F67" s="43"/>
      <c r="G67" s="40"/>
      <c r="H67" s="42"/>
      <c r="I67" s="42"/>
      <c r="J67" s="42"/>
      <c r="K67" s="42"/>
      <c r="L67" s="42"/>
      <c r="M67" s="42"/>
      <c r="N67" s="42"/>
      <c r="O67" s="42"/>
      <c r="P67" s="42"/>
      <c r="Q67" s="83"/>
      <c r="R67" s="44"/>
      <c r="S67" s="41"/>
      <c r="W67" s="59"/>
      <c r="Y67" s="41"/>
      <c r="AA67" s="66"/>
      <c r="AB67" s="66"/>
      <c r="AC67" s="61"/>
      <c r="AD67" s="61"/>
      <c r="AE67" s="61"/>
      <c r="AG67" s="61"/>
      <c r="AH67" s="61"/>
      <c r="AJ67" s="41"/>
      <c r="AR67" s="49" t="s">
        <v>69</v>
      </c>
      <c r="AS67" s="44"/>
      <c r="AT67" s="89"/>
      <c r="AU67" s="67"/>
      <c r="AV67" s="68"/>
      <c r="AW67" s="68"/>
      <c r="AX67" s="68"/>
      <c r="BA67" s="72"/>
      <c r="BB67" s="72"/>
      <c r="BC67" s="72"/>
      <c r="BG67" s="57"/>
      <c r="CQ67" s="1"/>
    </row>
    <row r="68" spans="1:95" ht="14.25" thickTop="1" thickBot="1">
      <c r="A68" s="40"/>
      <c r="B68" s="42" t="s">
        <v>94</v>
      </c>
      <c r="C68" s="42"/>
      <c r="D68" s="95"/>
      <c r="E68" s="84">
        <v>0.08</v>
      </c>
      <c r="F68" s="84">
        <v>0.08</v>
      </c>
      <c r="G68" s="40"/>
      <c r="H68" s="42"/>
      <c r="I68" s="42"/>
      <c r="J68" s="42"/>
      <c r="K68" s="42"/>
      <c r="L68" s="42"/>
      <c r="M68" s="42"/>
      <c r="N68" s="42"/>
      <c r="O68" s="42"/>
      <c r="P68" s="42"/>
      <c r="Q68" s="83"/>
      <c r="R68" s="44"/>
      <c r="S68" s="41"/>
      <c r="W68" s="59"/>
      <c r="Y68" s="41"/>
      <c r="AA68" s="66"/>
      <c r="AB68" s="66"/>
      <c r="AC68" s="61"/>
      <c r="AD68" s="61"/>
      <c r="AE68" s="61"/>
      <c r="AG68" s="61"/>
      <c r="AH68" s="61"/>
      <c r="AJ68" s="41"/>
      <c r="AR68" s="49" t="s">
        <v>74</v>
      </c>
      <c r="AS68" s="44"/>
      <c r="AT68" s="89"/>
      <c r="AU68" s="67"/>
      <c r="AV68" s="68"/>
      <c r="AW68" s="68"/>
      <c r="AX68" s="68"/>
      <c r="BA68" s="72"/>
      <c r="BB68" s="72"/>
      <c r="BC68" s="72"/>
      <c r="BG68" s="57"/>
      <c r="CQ68" s="1"/>
    </row>
    <row r="69" spans="1:95" ht="14.25" thickTop="1" thickBot="1">
      <c r="A69" s="40"/>
      <c r="B69" s="83" t="s">
        <v>102</v>
      </c>
      <c r="C69" s="42"/>
      <c r="D69" s="104">
        <v>13501.92</v>
      </c>
      <c r="E69" s="232">
        <f>SUM(E68*D69+D69)</f>
        <v>14582.0736</v>
      </c>
      <c r="F69" s="232">
        <f>SUM(F68*E69+E69)</f>
        <v>15748.639488000001</v>
      </c>
      <c r="G69" s="152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44"/>
      <c r="S69" s="41"/>
      <c r="W69" s="59"/>
      <c r="Y69" s="41"/>
      <c r="AA69" s="66"/>
      <c r="AB69" s="66"/>
      <c r="AC69" s="61"/>
      <c r="AD69" s="61"/>
      <c r="AE69" s="61"/>
      <c r="AG69" s="61"/>
      <c r="AH69" s="61"/>
      <c r="AJ69" s="41"/>
      <c r="AR69" s="49" t="s">
        <v>75</v>
      </c>
      <c r="AS69" s="44"/>
      <c r="AT69" s="89"/>
      <c r="AU69" s="67"/>
      <c r="AV69" s="68"/>
      <c r="AW69" s="68"/>
      <c r="AX69" s="68"/>
      <c r="BA69" s="72"/>
      <c r="BB69" s="72"/>
      <c r="BC69" s="72"/>
      <c r="BG69" s="57"/>
      <c r="CQ69" s="1"/>
    </row>
    <row r="70" spans="1:95" ht="14.25" thickTop="1" thickBot="1">
      <c r="A70" s="40"/>
      <c r="B70" s="75" t="s">
        <v>103</v>
      </c>
      <c r="C70" s="42"/>
      <c r="D70" s="112">
        <v>0.5</v>
      </c>
      <c r="E70" s="112">
        <v>0.5</v>
      </c>
      <c r="F70" s="112">
        <v>0.5</v>
      </c>
      <c r="G70" s="152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44"/>
      <c r="S70" s="41"/>
      <c r="W70" s="59"/>
      <c r="Y70" s="41"/>
      <c r="AA70" s="66"/>
      <c r="AB70" s="66"/>
      <c r="AC70" s="61"/>
      <c r="AD70" s="61"/>
      <c r="AE70" s="61"/>
      <c r="AG70" s="61"/>
      <c r="AH70" s="61"/>
      <c r="AJ70" s="41"/>
      <c r="AR70" s="71"/>
      <c r="AS70" s="44"/>
      <c r="AT70" s="89"/>
      <c r="AU70" s="67"/>
      <c r="AV70" s="68"/>
      <c r="AW70" s="68"/>
      <c r="AX70" s="68"/>
      <c r="BA70" s="72"/>
      <c r="BB70" s="72"/>
      <c r="BC70" s="72"/>
      <c r="BG70" s="57"/>
      <c r="CQ70" s="1"/>
    </row>
    <row r="71" spans="1:95" ht="13.5" thickTop="1">
      <c r="A71" s="40"/>
      <c r="B71" s="75" t="s">
        <v>103</v>
      </c>
      <c r="C71" s="42"/>
      <c r="D71" s="111">
        <f>D70*D69</f>
        <v>6750.96</v>
      </c>
      <c r="E71" s="111">
        <f>E70*E69</f>
        <v>7291.0367999999999</v>
      </c>
      <c r="F71" s="111">
        <f>F70*F69</f>
        <v>7874.3197440000004</v>
      </c>
      <c r="G71" s="152"/>
      <c r="H71" s="83"/>
      <c r="I71" s="83"/>
      <c r="J71" s="83"/>
      <c r="K71" s="83"/>
      <c r="L71" s="83"/>
      <c r="M71" s="83"/>
      <c r="N71" s="83"/>
      <c r="O71" s="83"/>
      <c r="P71" s="83"/>
      <c r="Q71" s="107"/>
      <c r="R71" s="44"/>
      <c r="S71" s="41"/>
      <c r="W71" s="59"/>
      <c r="Y71" s="41"/>
      <c r="AA71" s="66"/>
      <c r="AB71" s="66"/>
      <c r="AC71" s="61"/>
      <c r="AD71" s="61"/>
      <c r="AE71" s="61"/>
      <c r="AG71" s="61"/>
      <c r="AH71" s="61"/>
      <c r="AJ71" s="41"/>
      <c r="AR71" s="26" t="s">
        <v>74</v>
      </c>
      <c r="AS71" s="44"/>
      <c r="AT71" s="89"/>
      <c r="AU71" s="67"/>
      <c r="AV71" s="68"/>
      <c r="AW71" s="68"/>
      <c r="AX71" s="68"/>
      <c r="BA71" s="72"/>
      <c r="BB71" s="72"/>
      <c r="BC71" s="72"/>
      <c r="BG71" s="57"/>
      <c r="CQ71" s="1"/>
    </row>
    <row r="72" spans="1:95">
      <c r="A72" s="40"/>
      <c r="G72" s="152"/>
      <c r="H72" s="83"/>
      <c r="I72" s="83"/>
      <c r="J72" s="83"/>
      <c r="K72" s="83"/>
      <c r="L72" s="83"/>
      <c r="M72" s="83"/>
      <c r="N72" s="83"/>
      <c r="O72" s="83"/>
      <c r="P72" s="83"/>
      <c r="Q72" s="113"/>
      <c r="R72" s="44"/>
      <c r="S72" s="41"/>
      <c r="W72" s="59"/>
      <c r="Y72" s="41"/>
      <c r="AA72" s="66"/>
      <c r="AB72" s="66"/>
      <c r="AC72" s="61"/>
      <c r="AD72" s="61"/>
      <c r="AE72" s="61"/>
      <c r="AG72" s="61"/>
      <c r="AH72" s="61"/>
      <c r="AJ72" s="41"/>
      <c r="AR72" s="26" t="s">
        <v>100</v>
      </c>
      <c r="AS72" s="44"/>
      <c r="AT72" s="89"/>
      <c r="AU72" s="67"/>
      <c r="AV72" s="68"/>
      <c r="AW72" s="68"/>
      <c r="AX72" s="68"/>
      <c r="BA72" s="72"/>
      <c r="BB72" s="72"/>
      <c r="BC72" s="72"/>
      <c r="BG72" s="57"/>
      <c r="CQ72" s="1"/>
    </row>
    <row r="73" spans="1:95" ht="13.5" thickBot="1">
      <c r="A73" s="40"/>
      <c r="B73" s="82" t="s">
        <v>105</v>
      </c>
      <c r="C73" s="42"/>
      <c r="D73" s="43"/>
      <c r="E73" s="43"/>
      <c r="F73" s="43"/>
      <c r="G73" s="152"/>
      <c r="H73" s="83"/>
      <c r="I73" s="83"/>
      <c r="J73" s="83"/>
      <c r="K73" s="83"/>
      <c r="L73" s="83"/>
      <c r="M73" s="83"/>
      <c r="N73" s="83"/>
      <c r="O73" s="83"/>
      <c r="P73" s="83"/>
      <c r="Q73" s="107"/>
      <c r="R73" s="44"/>
      <c r="S73" s="41"/>
      <c r="W73" s="59"/>
      <c r="Y73" s="41"/>
      <c r="AA73" s="66"/>
      <c r="AB73" s="66"/>
      <c r="AC73" s="61"/>
      <c r="AD73" s="61"/>
      <c r="AE73" s="61"/>
      <c r="AG73" s="61"/>
      <c r="AH73" s="61"/>
      <c r="AJ73" s="41"/>
      <c r="AR73" s="26" t="s">
        <v>90</v>
      </c>
      <c r="AS73" s="44"/>
      <c r="AT73" s="89"/>
      <c r="AU73" s="115"/>
      <c r="AV73" s="116"/>
      <c r="AW73" s="116"/>
      <c r="AX73" s="116"/>
      <c r="BA73" s="72"/>
      <c r="BB73" s="72"/>
      <c r="BC73" s="72"/>
      <c r="BG73" s="57"/>
      <c r="CQ73" s="1"/>
    </row>
    <row r="74" spans="1:95" ht="14.25" thickTop="1" thickBot="1">
      <c r="A74" s="40"/>
      <c r="B74" s="42" t="s">
        <v>227</v>
      </c>
      <c r="C74" s="42"/>
      <c r="D74" s="95"/>
      <c r="E74" s="84">
        <v>0.08</v>
      </c>
      <c r="F74" s="84">
        <v>0.08</v>
      </c>
      <c r="G74" s="152"/>
      <c r="H74" s="83"/>
      <c r="I74" s="83"/>
      <c r="J74" s="83"/>
      <c r="K74" s="83"/>
      <c r="L74" s="83"/>
      <c r="M74" s="83"/>
      <c r="N74" s="83"/>
      <c r="O74" s="83"/>
      <c r="P74" s="83"/>
      <c r="Q74" s="42"/>
      <c r="R74" s="44"/>
      <c r="S74" s="41"/>
      <c r="W74" s="59"/>
      <c r="Y74" s="41"/>
      <c r="AA74" s="66"/>
      <c r="AB74" s="66"/>
      <c r="AC74" s="61"/>
      <c r="AD74" s="61"/>
      <c r="AE74" s="61"/>
      <c r="AG74" s="61"/>
      <c r="AH74" s="61"/>
      <c r="AJ74" s="41"/>
      <c r="AR74" s="49" t="s">
        <v>79</v>
      </c>
      <c r="AS74" s="44"/>
      <c r="AT74" s="89"/>
      <c r="AU74" s="115"/>
      <c r="AV74" s="116"/>
      <c r="AW74" s="116"/>
      <c r="AX74" s="116"/>
      <c r="BA74" s="72"/>
      <c r="BB74" s="72"/>
      <c r="BC74" s="72"/>
      <c r="BG74" s="57"/>
      <c r="CQ74" s="1"/>
    </row>
    <row r="75" spans="1:95" ht="14.25" thickTop="1" thickBot="1">
      <c r="A75" s="40"/>
      <c r="B75" s="83" t="s">
        <v>102</v>
      </c>
      <c r="C75" s="42"/>
      <c r="D75" s="104">
        <f>'Cathy''s copy FY17'!D69</f>
        <v>13501.92</v>
      </c>
      <c r="E75" s="232">
        <f>'Cathy''s copy FY17'!E69</f>
        <v>14582.0736</v>
      </c>
      <c r="F75" s="232">
        <f>'Cathy''s copy FY17'!F69</f>
        <v>15748.639488000001</v>
      </c>
      <c r="G75" s="152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44"/>
      <c r="S75" s="41"/>
      <c r="W75" s="59"/>
      <c r="Y75" s="41"/>
      <c r="AA75" s="66"/>
      <c r="AB75" s="66"/>
      <c r="AC75" s="61"/>
      <c r="AD75" s="61"/>
      <c r="AE75" s="61"/>
      <c r="AG75" s="61"/>
      <c r="AH75" s="61"/>
      <c r="AJ75" s="41"/>
      <c r="AR75" s="49" t="s">
        <v>101</v>
      </c>
      <c r="AS75" s="44"/>
      <c r="AT75" s="89"/>
      <c r="BA75" s="72"/>
      <c r="BB75" s="72"/>
      <c r="BC75" s="72"/>
      <c r="BG75" s="57"/>
      <c r="CQ75" s="1"/>
    </row>
    <row r="76" spans="1:95" ht="14.25" thickTop="1" thickBot="1">
      <c r="A76" s="40"/>
      <c r="B76" s="75" t="s">
        <v>103</v>
      </c>
      <c r="C76" s="42"/>
      <c r="D76" s="112">
        <v>0.5</v>
      </c>
      <c r="E76" s="112">
        <v>0.5</v>
      </c>
      <c r="F76" s="112">
        <v>0.5</v>
      </c>
      <c r="G76" s="155"/>
      <c r="H76" s="107" t="s">
        <v>0</v>
      </c>
      <c r="I76" s="107"/>
      <c r="J76" s="107"/>
      <c r="K76" s="107"/>
      <c r="L76" s="107"/>
      <c r="M76" s="107"/>
      <c r="N76" s="107"/>
      <c r="O76" s="107"/>
      <c r="P76" s="107"/>
      <c r="Q76" s="83"/>
      <c r="R76" s="44"/>
      <c r="S76" s="41"/>
      <c r="W76" s="59"/>
      <c r="Y76" s="41"/>
      <c r="AA76" s="66"/>
      <c r="AB76" s="66"/>
      <c r="AC76" s="61"/>
      <c r="AD76" s="61"/>
      <c r="AE76" s="61"/>
      <c r="AG76" s="61"/>
      <c r="AH76" s="61"/>
      <c r="AJ76" s="41"/>
      <c r="AR76" s="49"/>
      <c r="AS76" s="44"/>
      <c r="AT76" s="89"/>
      <c r="BA76" s="72"/>
      <c r="BB76" s="72"/>
      <c r="BC76" s="72"/>
      <c r="BG76" s="57"/>
      <c r="CQ76" s="1"/>
    </row>
    <row r="77" spans="1:95" ht="13.5" thickTop="1">
      <c r="A77" s="40"/>
      <c r="B77" s="75" t="s">
        <v>103</v>
      </c>
      <c r="C77" s="42"/>
      <c r="D77" s="111">
        <f>D76*D75</f>
        <v>6750.96</v>
      </c>
      <c r="E77" s="111">
        <f>E76*E75</f>
        <v>7291.0367999999999</v>
      </c>
      <c r="F77" s="111">
        <f>F76*F75</f>
        <v>7874.3197440000004</v>
      </c>
      <c r="G77" s="156"/>
      <c r="H77" s="113"/>
      <c r="I77" s="113"/>
      <c r="J77" s="113"/>
      <c r="K77" s="113"/>
      <c r="L77" s="113"/>
      <c r="M77" s="113"/>
      <c r="N77" s="113"/>
      <c r="O77" s="113"/>
      <c r="P77" s="113"/>
      <c r="Q77" s="83"/>
      <c r="R77" s="44"/>
      <c r="S77" s="41"/>
      <c r="W77" s="59"/>
      <c r="Y77" s="41"/>
      <c r="AA77" s="66"/>
      <c r="AB77" s="66"/>
      <c r="AC77" s="61"/>
      <c r="AD77" s="61"/>
      <c r="AE77" s="61"/>
      <c r="AG77" s="61"/>
      <c r="AH77" s="61"/>
      <c r="AJ77" s="41"/>
      <c r="AR77" s="49"/>
      <c r="AS77" s="44"/>
      <c r="AT77" s="89"/>
      <c r="BA77" s="72"/>
      <c r="BB77" s="72"/>
      <c r="BC77" s="72"/>
      <c r="BG77" s="57"/>
      <c r="CQ77" s="1"/>
    </row>
    <row r="78" spans="1:95">
      <c r="A78" s="40"/>
      <c r="B78" s="75"/>
      <c r="C78" s="42"/>
      <c r="D78" s="111"/>
      <c r="E78" s="111"/>
      <c r="F78" s="111"/>
      <c r="G78" s="156"/>
      <c r="H78" s="113"/>
      <c r="I78" s="113"/>
      <c r="J78" s="113"/>
      <c r="K78" s="113"/>
      <c r="L78" s="113"/>
      <c r="M78" s="113"/>
      <c r="N78" s="113"/>
      <c r="O78" s="113"/>
      <c r="P78" s="113"/>
      <c r="Q78" s="83"/>
      <c r="R78" s="44"/>
      <c r="S78" s="41"/>
      <c r="W78" s="59"/>
      <c r="Y78" s="41"/>
      <c r="AA78" s="66"/>
      <c r="AB78" s="66"/>
      <c r="AC78" s="61"/>
      <c r="AD78" s="61"/>
      <c r="AE78" s="61"/>
      <c r="AG78" s="61"/>
      <c r="AH78" s="61"/>
      <c r="AJ78" s="41"/>
      <c r="AR78" s="49"/>
      <c r="AS78" s="44"/>
      <c r="AT78" s="89"/>
      <c r="BA78" s="72"/>
      <c r="BB78" s="72"/>
      <c r="BC78" s="72"/>
      <c r="BG78" s="57"/>
      <c r="CQ78" s="1"/>
    </row>
    <row r="79" spans="1:95">
      <c r="A79" s="40"/>
      <c r="B79" s="231" t="s">
        <v>207</v>
      </c>
      <c r="C79" s="42"/>
      <c r="D79" s="111"/>
      <c r="E79" s="111"/>
      <c r="F79" s="111"/>
      <c r="G79" s="156"/>
      <c r="H79" s="113"/>
      <c r="I79" s="113"/>
      <c r="J79" s="113"/>
      <c r="K79" s="113"/>
      <c r="L79" s="113"/>
      <c r="M79" s="113"/>
      <c r="N79" s="113"/>
      <c r="O79" s="113"/>
      <c r="P79" s="113"/>
      <c r="Q79" s="107"/>
      <c r="R79" s="44"/>
      <c r="S79" s="41"/>
      <c r="W79" s="59"/>
      <c r="Y79" s="41"/>
      <c r="AA79" s="66"/>
      <c r="AB79" s="66"/>
      <c r="AC79" s="61"/>
      <c r="AD79" s="61"/>
      <c r="AE79" s="61"/>
      <c r="AG79" s="61"/>
      <c r="AH79" s="61"/>
      <c r="AJ79" s="41"/>
      <c r="AP79" s="1"/>
      <c r="AQ79" s="1"/>
      <c r="AR79" s="26" t="s">
        <v>78</v>
      </c>
      <c r="AS79" s="44"/>
      <c r="AT79" s="89"/>
      <c r="BA79" s="72"/>
      <c r="BB79" s="72"/>
      <c r="BC79" s="72"/>
      <c r="BG79" s="57"/>
      <c r="CQ79" s="1"/>
    </row>
    <row r="80" spans="1:95">
      <c r="A80" s="40"/>
      <c r="B80" s="75" t="s">
        <v>242</v>
      </c>
      <c r="C80" s="42"/>
      <c r="D80" s="111">
        <v>3500</v>
      </c>
      <c r="E80" s="111">
        <v>3500</v>
      </c>
      <c r="F80" s="111">
        <v>3500</v>
      </c>
      <c r="G80" s="156"/>
      <c r="H80" s="113"/>
      <c r="I80" s="113"/>
      <c r="J80" s="113"/>
      <c r="K80" s="113"/>
      <c r="L80" s="113"/>
      <c r="M80" s="113"/>
      <c r="N80" s="113"/>
      <c r="O80" s="113"/>
      <c r="P80" s="113"/>
      <c r="Q80" s="42"/>
      <c r="R80" s="44"/>
      <c r="S80" s="41"/>
      <c r="W80" s="59"/>
      <c r="Y80" s="41"/>
      <c r="AA80" s="66"/>
      <c r="AB80" s="66"/>
      <c r="AC80" s="61"/>
      <c r="AD80" s="61"/>
      <c r="AE80" s="61"/>
      <c r="AG80" s="61"/>
      <c r="AH80" s="61"/>
      <c r="AJ80" s="41"/>
      <c r="AP80" s="1"/>
      <c r="AQ80" s="1"/>
      <c r="AR80" s="49" t="s">
        <v>87</v>
      </c>
      <c r="AS80" s="44"/>
      <c r="AT80" s="89"/>
      <c r="BA80" s="72"/>
      <c r="BB80" s="72"/>
      <c r="BC80" s="72"/>
      <c r="BG80" s="57"/>
      <c r="CQ80" s="1"/>
    </row>
    <row r="81" spans="1:95">
      <c r="A81" s="40"/>
      <c r="B81" s="75"/>
      <c r="C81" s="42"/>
      <c r="D81" s="43"/>
      <c r="E81" s="43"/>
      <c r="F81" s="43"/>
      <c r="G81" s="155"/>
      <c r="H81" s="107"/>
      <c r="I81" s="107"/>
      <c r="J81" s="107"/>
      <c r="K81" s="107"/>
      <c r="L81" s="107"/>
      <c r="M81" s="107"/>
      <c r="N81" s="107"/>
      <c r="O81" s="107"/>
      <c r="P81" s="107"/>
      <c r="Q81" s="83"/>
      <c r="R81" s="44"/>
      <c r="S81" s="41"/>
      <c r="W81" s="59"/>
      <c r="Y81" s="41"/>
      <c r="AA81" s="66"/>
      <c r="AB81" s="66"/>
      <c r="AC81" s="61"/>
      <c r="AD81" s="61"/>
      <c r="AE81" s="61"/>
      <c r="AG81" s="61"/>
      <c r="AH81" s="61"/>
      <c r="AJ81" s="41"/>
      <c r="AP81" s="1"/>
      <c r="AQ81" s="1"/>
      <c r="AR81" s="49"/>
      <c r="AS81" s="49"/>
      <c r="AT81" s="49"/>
      <c r="BA81" s="72"/>
      <c r="BB81" s="72"/>
      <c r="BC81" s="72"/>
      <c r="BG81" s="57"/>
      <c r="CQ81" s="1"/>
    </row>
    <row r="82" spans="1:95" ht="13.5" thickBot="1">
      <c r="A82" s="40"/>
      <c r="B82" s="82" t="s">
        <v>106</v>
      </c>
      <c r="C82" s="42"/>
      <c r="D82" s="43"/>
      <c r="E82" s="43"/>
      <c r="F82" s="43"/>
      <c r="G82" s="40"/>
      <c r="H82" s="42" t="s">
        <v>0</v>
      </c>
      <c r="I82" s="42"/>
      <c r="J82" s="42"/>
      <c r="K82" s="42"/>
      <c r="L82" s="42"/>
      <c r="M82" s="42"/>
      <c r="N82" s="42"/>
      <c r="O82" s="42"/>
      <c r="P82" s="42"/>
      <c r="Q82" s="42"/>
      <c r="R82" s="44"/>
      <c r="S82" s="41"/>
      <c r="W82" s="59"/>
      <c r="Y82" s="41"/>
      <c r="AA82" s="66"/>
      <c r="AB82" s="66"/>
      <c r="AC82" s="61"/>
      <c r="AD82" s="61"/>
      <c r="AE82" s="61"/>
      <c r="AG82" s="61"/>
      <c r="AH82" s="61"/>
      <c r="AJ82" s="41"/>
      <c r="AP82" s="1"/>
      <c r="AQ82" s="1"/>
      <c r="AR82" s="49"/>
      <c r="AS82" s="49"/>
      <c r="AT82" s="49"/>
      <c r="BA82" s="72"/>
      <c r="BB82" s="72"/>
      <c r="BC82" s="72"/>
      <c r="BG82" s="57"/>
      <c r="CQ82" s="1"/>
    </row>
    <row r="83" spans="1:95" ht="14.25" thickTop="1" thickBot="1">
      <c r="A83" s="40"/>
      <c r="B83" s="75" t="s">
        <v>208</v>
      </c>
      <c r="C83" s="42"/>
      <c r="D83" s="119">
        <v>250</v>
      </c>
      <c r="E83" s="119">
        <v>250</v>
      </c>
      <c r="F83" s="119">
        <v>250</v>
      </c>
      <c r="G83" s="152"/>
      <c r="H83" s="83"/>
      <c r="I83" s="83"/>
      <c r="J83" s="83"/>
      <c r="K83" s="83"/>
      <c r="L83" s="83"/>
      <c r="M83" s="83"/>
      <c r="N83" s="83"/>
      <c r="O83" s="83"/>
      <c r="P83" s="83"/>
      <c r="Q83" s="42"/>
      <c r="R83" s="44"/>
      <c r="S83" s="41"/>
      <c r="W83" s="59"/>
      <c r="Y83" s="41"/>
      <c r="AA83" s="66"/>
      <c r="AB83" s="66"/>
      <c r="AC83" s="61"/>
      <c r="AD83" s="61"/>
      <c r="AE83" s="61"/>
      <c r="AG83" s="61"/>
      <c r="AH83" s="61"/>
      <c r="AJ83" s="41"/>
      <c r="AP83" s="1"/>
      <c r="AQ83" s="1"/>
      <c r="AR83" s="49"/>
      <c r="AS83" s="49"/>
      <c r="AT83" s="49"/>
      <c r="BA83" s="72"/>
      <c r="BB83" s="72"/>
      <c r="BC83" s="72"/>
      <c r="BG83" s="57"/>
      <c r="CQ83" s="1"/>
    </row>
    <row r="84" spans="1:95" ht="13.5" thickTop="1">
      <c r="A84" s="40"/>
      <c r="B84" s="75" t="s">
        <v>209</v>
      </c>
      <c r="C84" s="42"/>
      <c r="D84" s="43">
        <v>450.28</v>
      </c>
      <c r="E84" s="43">
        <v>450.28</v>
      </c>
      <c r="F84" s="43">
        <v>450.28</v>
      </c>
      <c r="G84" s="155"/>
      <c r="H84" s="107"/>
      <c r="I84" s="107"/>
      <c r="J84" s="107"/>
      <c r="K84" s="107"/>
      <c r="L84" s="107"/>
      <c r="M84" s="107"/>
      <c r="N84" s="107"/>
      <c r="O84" s="107"/>
      <c r="P84" s="107"/>
      <c r="Q84" s="42"/>
      <c r="R84" s="44"/>
      <c r="S84" s="41"/>
      <c r="W84" s="59"/>
      <c r="Y84" s="41"/>
      <c r="AA84" s="66"/>
      <c r="AB84" s="66"/>
      <c r="AC84" s="61"/>
      <c r="AD84" s="61"/>
      <c r="AE84" s="61"/>
      <c r="AG84" s="61"/>
      <c r="AH84" s="61"/>
      <c r="AJ84" s="41"/>
      <c r="AP84" s="1"/>
      <c r="AQ84" s="1"/>
      <c r="BA84" s="72"/>
      <c r="BB84" s="72"/>
      <c r="BC84" s="72"/>
      <c r="BG84" s="57"/>
      <c r="CQ84" s="1"/>
    </row>
    <row r="85" spans="1:95">
      <c r="A85" s="40"/>
      <c r="B85" s="75"/>
      <c r="C85" s="42"/>
      <c r="D85" s="43"/>
      <c r="E85" s="43"/>
      <c r="F85" s="43"/>
      <c r="G85" s="155"/>
      <c r="H85" s="107"/>
      <c r="I85" s="107"/>
      <c r="J85" s="107"/>
      <c r="K85" s="107"/>
      <c r="L85" s="107"/>
      <c r="M85" s="107"/>
      <c r="N85" s="107"/>
      <c r="O85" s="107"/>
      <c r="P85" s="107"/>
      <c r="Q85" s="83"/>
      <c r="R85" s="44"/>
      <c r="S85" s="41"/>
      <c r="W85" s="59"/>
      <c r="Y85" s="41"/>
      <c r="AA85" s="66"/>
      <c r="AB85" s="66"/>
      <c r="AC85" s="61"/>
      <c r="AD85" s="61"/>
      <c r="AE85" s="61"/>
      <c r="AG85" s="61"/>
      <c r="AH85" s="61"/>
      <c r="AJ85" s="41"/>
      <c r="AP85" s="1"/>
      <c r="AQ85" s="1"/>
      <c r="BA85" s="72"/>
      <c r="BB85" s="72"/>
      <c r="BC85" s="72"/>
      <c r="BG85" s="57"/>
      <c r="CQ85" s="1"/>
    </row>
    <row r="86" spans="1:95" ht="13.5" thickBot="1">
      <c r="A86" s="40"/>
      <c r="B86" s="82" t="s">
        <v>107</v>
      </c>
      <c r="C86" s="42"/>
      <c r="D86" s="43"/>
      <c r="E86" s="95"/>
      <c r="F86" s="95"/>
      <c r="G86" s="40"/>
      <c r="H86" s="42"/>
      <c r="I86" s="42"/>
      <c r="J86" s="42"/>
      <c r="K86" s="42"/>
      <c r="L86" s="42"/>
      <c r="M86" s="42"/>
      <c r="N86" s="42"/>
      <c r="O86" s="42"/>
      <c r="P86" s="42"/>
      <c r="Q86" s="100"/>
      <c r="R86" s="44"/>
      <c r="S86" s="41"/>
      <c r="W86" s="59"/>
      <c r="Y86" s="41"/>
      <c r="AA86" s="66"/>
      <c r="AB86" s="66"/>
      <c r="AC86" s="61"/>
      <c r="AD86" s="61"/>
      <c r="AE86" s="61"/>
      <c r="AG86" s="61"/>
      <c r="AH86" s="61"/>
      <c r="AJ86" s="41"/>
      <c r="AP86" s="1"/>
      <c r="AQ86" s="1"/>
      <c r="BA86" s="72"/>
      <c r="BB86" s="72"/>
      <c r="BC86" s="72"/>
      <c r="BG86" s="57"/>
      <c r="CQ86" s="1"/>
    </row>
    <row r="87" spans="1:95" ht="14.25" thickTop="1" thickBot="1">
      <c r="A87" s="40"/>
      <c r="B87" s="75" t="s">
        <v>108</v>
      </c>
      <c r="C87" s="42"/>
      <c r="D87" s="120">
        <v>1.4500000000000001E-2</v>
      </c>
      <c r="E87" s="120">
        <v>1.4500000000000001E-2</v>
      </c>
      <c r="F87" s="120">
        <v>1.4500000000000001E-2</v>
      </c>
      <c r="G87" s="152"/>
      <c r="H87" s="83"/>
      <c r="I87" s="83"/>
      <c r="J87" s="83"/>
      <c r="K87" s="83"/>
      <c r="L87" s="83"/>
      <c r="M87" s="83"/>
      <c r="N87" s="83"/>
      <c r="O87" s="83"/>
      <c r="P87" s="83"/>
      <c r="Q87" s="42"/>
      <c r="R87" s="44"/>
      <c r="S87" s="41"/>
      <c r="W87" s="59"/>
      <c r="Y87" s="41"/>
      <c r="AA87" s="66"/>
      <c r="AB87" s="66"/>
      <c r="AC87" s="61"/>
      <c r="AD87" s="61"/>
      <c r="AE87" s="61"/>
      <c r="AG87" s="61"/>
      <c r="AH87" s="61"/>
      <c r="AJ87" s="41"/>
      <c r="AP87" s="1"/>
      <c r="AQ87" s="1"/>
      <c r="BA87" s="72"/>
      <c r="BB87" s="72"/>
      <c r="BC87" s="72"/>
      <c r="BG87" s="57"/>
      <c r="CQ87" s="1"/>
    </row>
    <row r="88" spans="1:95" ht="13.5" thickTop="1">
      <c r="A88" s="40"/>
      <c r="B88" s="75"/>
      <c r="C88" s="42"/>
      <c r="D88" s="43"/>
      <c r="E88" s="43"/>
      <c r="F88" s="43"/>
      <c r="G88" s="40"/>
      <c r="H88" s="42"/>
      <c r="I88" s="42"/>
      <c r="J88" s="42"/>
      <c r="K88" s="42"/>
      <c r="L88" s="42"/>
      <c r="M88" s="42"/>
      <c r="N88" s="42"/>
      <c r="O88" s="42"/>
      <c r="P88" s="42"/>
      <c r="Q88" s="83"/>
      <c r="R88" s="44"/>
      <c r="S88" s="41"/>
      <c r="W88" s="59"/>
      <c r="Y88" s="41"/>
      <c r="AA88" s="66"/>
      <c r="AB88" s="66"/>
      <c r="AC88" s="61"/>
      <c r="AD88" s="61"/>
      <c r="AE88" s="61"/>
      <c r="AG88" s="61"/>
      <c r="AH88" s="61"/>
      <c r="AJ88" s="41"/>
      <c r="AP88" s="1"/>
      <c r="AQ88" s="1"/>
      <c r="BA88" s="72"/>
      <c r="BB88" s="72"/>
      <c r="BC88" s="72"/>
      <c r="BG88" s="57"/>
      <c r="CQ88" s="1"/>
    </row>
    <row r="89" spans="1:95" ht="13.5" thickBot="1">
      <c r="A89" s="40"/>
      <c r="B89" s="82" t="s">
        <v>26</v>
      </c>
      <c r="C89" s="42"/>
      <c r="D89" s="43"/>
      <c r="E89" s="95"/>
      <c r="F89" s="95"/>
      <c r="G89" s="40"/>
      <c r="H89" s="42"/>
      <c r="I89" s="42"/>
      <c r="J89" s="42"/>
      <c r="K89" s="42"/>
      <c r="L89" s="42"/>
      <c r="M89" s="42"/>
      <c r="N89" s="42"/>
      <c r="O89" s="42"/>
      <c r="P89" s="42"/>
      <c r="Q89" s="100"/>
      <c r="R89" s="44"/>
      <c r="S89" s="41"/>
      <c r="W89" s="59"/>
      <c r="Y89" s="41"/>
      <c r="AA89" s="66"/>
      <c r="AB89" s="66"/>
      <c r="AC89" s="61"/>
      <c r="AD89" s="61"/>
      <c r="AE89" s="61"/>
      <c r="AG89" s="61"/>
      <c r="AH89" s="61"/>
      <c r="AJ89" s="41"/>
      <c r="AP89" s="1"/>
      <c r="AQ89" s="1"/>
      <c r="BA89" s="72"/>
      <c r="BB89" s="72"/>
      <c r="BC89" s="72"/>
      <c r="BG89" s="57"/>
      <c r="CQ89" s="1"/>
    </row>
    <row r="90" spans="1:95" ht="14.25" thickTop="1" thickBot="1">
      <c r="A90" s="40"/>
      <c r="B90" s="75" t="s">
        <v>108</v>
      </c>
      <c r="C90" s="42"/>
      <c r="D90" s="120">
        <v>6.2E-2</v>
      </c>
      <c r="E90" s="120">
        <v>6.2E-2</v>
      </c>
      <c r="F90" s="120">
        <v>6.2E-2</v>
      </c>
      <c r="G90" s="152"/>
      <c r="H90" s="83"/>
      <c r="I90" s="83"/>
      <c r="J90" s="83"/>
      <c r="K90" s="83"/>
      <c r="L90" s="83"/>
      <c r="M90" s="83"/>
      <c r="N90" s="83"/>
      <c r="O90" s="83"/>
      <c r="P90" s="83"/>
      <c r="Q90" s="100"/>
      <c r="R90" s="44"/>
      <c r="S90" s="41"/>
      <c r="W90" s="59"/>
      <c r="Y90" s="41"/>
      <c r="AA90" s="66"/>
      <c r="AB90" s="66"/>
      <c r="AC90" s="61"/>
      <c r="AD90" s="61"/>
      <c r="AE90" s="61"/>
      <c r="AG90" s="61"/>
      <c r="AH90" s="61"/>
      <c r="AJ90" s="41"/>
      <c r="AP90" s="1"/>
      <c r="AQ90" s="1"/>
      <c r="BA90" s="72"/>
      <c r="BB90" s="72"/>
      <c r="BC90" s="72"/>
      <c r="BG90" s="57"/>
      <c r="CQ90" s="1"/>
    </row>
    <row r="91" spans="1:95" ht="13.5" thickTop="1">
      <c r="A91" s="40"/>
      <c r="B91" s="75"/>
      <c r="C91" s="42"/>
      <c r="D91" s="43"/>
      <c r="E91" s="43"/>
      <c r="F91" s="43"/>
      <c r="G91" s="153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44"/>
      <c r="S91" s="41"/>
      <c r="W91" s="59"/>
      <c r="Y91" s="41"/>
      <c r="AA91" s="66"/>
      <c r="AB91" s="66"/>
      <c r="AC91" s="61"/>
      <c r="AD91" s="61"/>
      <c r="AE91" s="61"/>
      <c r="AG91" s="61"/>
      <c r="AH91" s="61"/>
      <c r="AJ91" s="41"/>
      <c r="AP91" s="1"/>
      <c r="AQ91" s="1"/>
      <c r="BA91" s="72"/>
      <c r="BB91" s="72"/>
      <c r="BC91" s="72"/>
      <c r="BG91" s="57"/>
      <c r="CQ91" s="1"/>
    </row>
    <row r="92" spans="1:95">
      <c r="A92" s="40"/>
      <c r="B92" s="40"/>
      <c r="C92" s="40"/>
      <c r="D92" s="44"/>
      <c r="E92" s="44"/>
      <c r="F92" s="44"/>
      <c r="G92" s="40"/>
      <c r="H92" s="42"/>
      <c r="I92" s="42"/>
      <c r="J92" s="42"/>
      <c r="K92" s="42"/>
      <c r="L92" s="42"/>
      <c r="M92" s="42"/>
      <c r="N92" s="42"/>
      <c r="O92" s="42"/>
      <c r="P92" s="42"/>
      <c r="Q92" s="100"/>
      <c r="R92" s="44"/>
      <c r="S92" s="41"/>
      <c r="W92" s="59"/>
      <c r="Y92" s="41"/>
      <c r="AA92" s="66"/>
      <c r="AB92" s="66"/>
      <c r="AC92" s="61"/>
      <c r="AD92" s="61"/>
      <c r="AE92" s="61"/>
      <c r="AG92" s="61"/>
      <c r="AH92" s="61"/>
      <c r="AJ92" s="41"/>
      <c r="AP92" s="1"/>
      <c r="AQ92" s="1"/>
      <c r="BA92" s="72"/>
      <c r="BB92" s="72"/>
      <c r="BC92" s="72"/>
      <c r="BG92" s="57"/>
      <c r="CQ92" s="1"/>
    </row>
    <row r="93" spans="1:95">
      <c r="A93" s="75"/>
      <c r="B93" s="75"/>
      <c r="C93" s="75"/>
      <c r="D93" s="89"/>
      <c r="E93" s="89"/>
      <c r="F93" s="89"/>
      <c r="G93" s="89"/>
      <c r="H93" s="43"/>
      <c r="I93" s="43"/>
      <c r="J93" s="43"/>
      <c r="K93" s="43"/>
      <c r="L93" s="43"/>
      <c r="M93" s="43"/>
      <c r="N93" s="43"/>
      <c r="O93" s="43"/>
      <c r="P93" s="43"/>
      <c r="Q93" s="100"/>
      <c r="R93" s="44"/>
      <c r="S93" s="41"/>
      <c r="W93" s="59"/>
      <c r="Y93" s="41"/>
      <c r="AA93" s="66"/>
      <c r="AB93" s="66"/>
      <c r="AC93" s="61"/>
      <c r="AD93" s="61"/>
      <c r="AE93" s="61"/>
      <c r="AG93" s="61"/>
      <c r="AH93" s="61"/>
      <c r="AJ93" s="41"/>
      <c r="AP93" s="1"/>
      <c r="AQ93" s="1"/>
      <c r="BA93" s="72"/>
      <c r="BB93" s="72"/>
      <c r="BC93" s="72"/>
      <c r="BG93" s="57"/>
      <c r="CQ93" s="1"/>
    </row>
    <row r="94" spans="1:95">
      <c r="A94" s="75"/>
      <c r="B94" s="75"/>
      <c r="C94" s="75"/>
      <c r="D94" s="89"/>
      <c r="E94" s="89"/>
      <c r="F94" s="89"/>
      <c r="G94" s="89"/>
      <c r="H94" s="43"/>
      <c r="I94" s="43"/>
      <c r="J94" s="43"/>
      <c r="K94" s="43"/>
      <c r="L94" s="43"/>
      <c r="M94" s="43"/>
      <c r="N94" s="43"/>
      <c r="O94" s="43"/>
      <c r="P94" s="43"/>
      <c r="Q94" s="100"/>
      <c r="R94" s="44"/>
      <c r="S94" s="41"/>
      <c r="W94" s="59"/>
      <c r="Y94" s="41"/>
      <c r="AA94" s="66"/>
      <c r="AB94" s="66"/>
      <c r="AC94" s="61"/>
      <c r="AD94" s="61"/>
      <c r="AE94" s="61"/>
      <c r="AG94" s="61"/>
      <c r="AH94" s="61"/>
      <c r="AJ94" s="41"/>
      <c r="AP94" s="1"/>
      <c r="AQ94" s="1"/>
      <c r="BA94" s="72"/>
      <c r="BB94" s="72"/>
      <c r="BC94" s="72"/>
      <c r="BG94" s="57"/>
      <c r="CQ94" s="1"/>
    </row>
    <row r="95" spans="1:95">
      <c r="A95" s="40"/>
      <c r="B95" s="40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100"/>
      <c r="R95" s="44"/>
      <c r="S95" s="41"/>
      <c r="W95" s="59"/>
      <c r="Y95" s="41"/>
      <c r="AA95" s="66"/>
      <c r="AB95" s="66"/>
      <c r="AC95" s="61"/>
      <c r="AD95" s="61"/>
      <c r="AE95" s="61"/>
      <c r="AG95" s="61"/>
      <c r="AH95" s="61"/>
      <c r="AJ95" s="41"/>
      <c r="AP95" s="1"/>
      <c r="AQ95" s="1"/>
      <c r="BA95" s="72"/>
      <c r="BB95" s="72"/>
      <c r="BC95" s="72"/>
      <c r="BG95" s="57"/>
      <c r="CQ95" s="1"/>
    </row>
    <row r="96" spans="1:95">
      <c r="A96" s="121"/>
      <c r="B96" s="58" t="s">
        <v>109</v>
      </c>
      <c r="C96" s="81"/>
      <c r="D96" s="81"/>
      <c r="E96" s="81"/>
      <c r="F96" s="43"/>
      <c r="G96" s="44"/>
      <c r="H96" s="43"/>
      <c r="I96" s="43"/>
      <c r="J96" s="44"/>
      <c r="K96" s="43"/>
      <c r="L96" s="43"/>
      <c r="M96" s="44"/>
      <c r="N96" s="122" t="s">
        <v>33</v>
      </c>
      <c r="O96" s="123"/>
      <c r="P96" s="44"/>
      <c r="Q96" s="100"/>
      <c r="R96" s="44"/>
      <c r="S96" s="41"/>
      <c r="W96" s="59"/>
      <c r="Y96" s="41"/>
      <c r="AA96" s="66"/>
      <c r="AB96" s="66"/>
      <c r="AC96" s="61"/>
      <c r="AD96" s="61"/>
      <c r="AE96" s="61"/>
      <c r="AG96" s="61"/>
      <c r="AH96" s="61"/>
      <c r="AJ96" s="41"/>
      <c r="AP96" s="1"/>
      <c r="AQ96" s="1"/>
      <c r="BA96" s="72"/>
      <c r="BB96" s="72"/>
      <c r="BC96" s="72"/>
      <c r="BG96" s="57"/>
      <c r="CQ96" s="1"/>
    </row>
    <row r="97" spans="1:95">
      <c r="A97" s="40"/>
      <c r="B97" s="80" t="s">
        <v>110</v>
      </c>
      <c r="C97" s="81"/>
      <c r="D97" s="81"/>
      <c r="E97" s="81"/>
      <c r="F97" s="43"/>
      <c r="G97" s="44"/>
      <c r="H97" s="122" t="str">
        <f>D99&amp; " Increase"</f>
        <v>16-17 Increase</v>
      </c>
      <c r="I97" s="122"/>
      <c r="J97" s="44"/>
      <c r="K97" s="122" t="str">
        <f>E99&amp; " Increase"</f>
        <v>17-18 Increase</v>
      </c>
      <c r="L97" s="122"/>
      <c r="M97" s="44"/>
      <c r="N97" s="122" t="str">
        <f>E99&amp; " Increase"</f>
        <v>17-18 Increase</v>
      </c>
      <c r="O97" s="122"/>
      <c r="P97" s="44"/>
      <c r="Q97" s="100"/>
      <c r="R97" s="44"/>
      <c r="S97" s="41"/>
      <c r="W97" s="59"/>
      <c r="Y97" s="41"/>
      <c r="AA97" s="66"/>
      <c r="AB97" s="66"/>
      <c r="AC97" s="61"/>
      <c r="AD97" s="61"/>
      <c r="AE97" s="61"/>
      <c r="AG97" s="61"/>
      <c r="AH97" s="61"/>
      <c r="AJ97" s="41"/>
      <c r="AP97" s="1"/>
      <c r="AQ97" s="1"/>
      <c r="BA97" s="72"/>
      <c r="BB97" s="72"/>
      <c r="BC97" s="72"/>
      <c r="BG97" s="57"/>
      <c r="CQ97" s="1"/>
    </row>
    <row r="98" spans="1:95">
      <c r="A98" s="40"/>
      <c r="C98" s="41"/>
      <c r="F98" s="43"/>
      <c r="G98" s="44"/>
      <c r="H98" s="122" t="str">
        <f>"over "&amp;C99</f>
        <v>over 15-16</v>
      </c>
      <c r="I98" s="122"/>
      <c r="J98" s="44"/>
      <c r="K98" s="122" t="str">
        <f>"over "&amp;D99</f>
        <v>over 16-17</v>
      </c>
      <c r="L98" s="122"/>
      <c r="M98" s="44"/>
      <c r="N98" s="122" t="str">
        <f>"over "&amp;C99</f>
        <v>over 15-16</v>
      </c>
      <c r="O98" s="122"/>
      <c r="P98" s="44"/>
      <c r="Q98" s="100"/>
      <c r="R98" s="44"/>
      <c r="S98" s="41"/>
      <c r="W98" s="59"/>
      <c r="Y98" s="41"/>
      <c r="AA98" s="66"/>
      <c r="AB98" s="66"/>
      <c r="AC98" s="61"/>
      <c r="AD98" s="61"/>
      <c r="AE98" s="61"/>
      <c r="AG98" s="61"/>
      <c r="AH98" s="61"/>
      <c r="AJ98" s="41"/>
      <c r="AP98" s="1"/>
      <c r="AQ98" s="1"/>
      <c r="BA98" s="72"/>
      <c r="BB98" s="72"/>
      <c r="BC98" s="72"/>
      <c r="BG98" s="57"/>
      <c r="CQ98" s="1"/>
    </row>
    <row r="99" spans="1:95">
      <c r="A99" s="40"/>
      <c r="B99" s="124"/>
      <c r="C99" s="92" t="str">
        <f>D6</f>
        <v>15-16</v>
      </c>
      <c r="D99" s="92" t="str">
        <f>E6</f>
        <v>16-17</v>
      </c>
      <c r="E99" s="92" t="str">
        <f>F6</f>
        <v>17-18</v>
      </c>
      <c r="F99" s="43"/>
      <c r="G99" s="44"/>
      <c r="H99" s="45" t="s">
        <v>111</v>
      </c>
      <c r="I99" s="45" t="s">
        <v>112</v>
      </c>
      <c r="J99" s="44"/>
      <c r="K99" s="45" t="s">
        <v>111</v>
      </c>
      <c r="L99" s="45" t="s">
        <v>112</v>
      </c>
      <c r="M99" s="44"/>
      <c r="N99" s="45" t="s">
        <v>111</v>
      </c>
      <c r="O99" s="45" t="s">
        <v>112</v>
      </c>
      <c r="P99" s="44"/>
      <c r="Q99" s="100"/>
      <c r="R99" s="44"/>
      <c r="S99" s="41"/>
      <c r="W99" s="59"/>
      <c r="Y99" s="41"/>
      <c r="AA99" s="66"/>
      <c r="AB99" s="66"/>
      <c r="AC99" s="61"/>
      <c r="AD99" s="61"/>
      <c r="AE99" s="61"/>
      <c r="AG99" s="61"/>
      <c r="AH99" s="61"/>
      <c r="AJ99" s="41"/>
      <c r="AP99" s="1"/>
      <c r="AQ99" s="1"/>
      <c r="BA99" s="72"/>
      <c r="BB99" s="72"/>
      <c r="BC99" s="72"/>
      <c r="BG99" s="57"/>
      <c r="CQ99" s="1"/>
    </row>
    <row r="100" spans="1:95">
      <c r="A100" s="40"/>
      <c r="B100" s="124"/>
      <c r="C100" s="125"/>
      <c r="D100" s="163">
        <f>E23</f>
        <v>2.2499999999999999E-2</v>
      </c>
      <c r="E100" s="163">
        <f>F23</f>
        <v>2.2499999999999999E-2</v>
      </c>
      <c r="F100" s="43"/>
      <c r="G100" s="44"/>
      <c r="H100" s="135" t="s">
        <v>70</v>
      </c>
      <c r="I100" s="135" t="s">
        <v>70</v>
      </c>
      <c r="J100" s="44"/>
      <c r="K100" s="135" t="s">
        <v>70</v>
      </c>
      <c r="L100" s="135" t="s">
        <v>70</v>
      </c>
      <c r="M100" s="44"/>
      <c r="N100" s="135" t="s">
        <v>70</v>
      </c>
      <c r="O100" s="135" t="s">
        <v>70</v>
      </c>
      <c r="P100" s="44"/>
      <c r="Q100" s="100"/>
      <c r="R100" s="44"/>
      <c r="S100" s="41"/>
      <c r="W100" s="59"/>
      <c r="Y100" s="41"/>
      <c r="AA100" s="66"/>
      <c r="AB100" s="66"/>
      <c r="AC100" s="61"/>
      <c r="AD100" s="61"/>
      <c r="AE100" s="61"/>
      <c r="AG100" s="61"/>
      <c r="AH100" s="61"/>
      <c r="AJ100" s="41"/>
      <c r="AP100" s="1"/>
      <c r="AQ100" s="1"/>
      <c r="BA100" s="72"/>
      <c r="BB100" s="72"/>
      <c r="BC100" s="72"/>
      <c r="BG100" s="57"/>
      <c r="CQ100" s="1"/>
    </row>
    <row r="101" spans="1:95">
      <c r="A101" s="40"/>
      <c r="B101" s="58" t="s">
        <v>113</v>
      </c>
      <c r="C101" s="72"/>
      <c r="D101" s="72"/>
      <c r="E101" s="72"/>
      <c r="F101" s="43"/>
      <c r="G101" s="44"/>
      <c r="H101" s="41"/>
      <c r="I101" s="41"/>
      <c r="J101" s="44"/>
      <c r="K101" s="41"/>
      <c r="L101" s="41"/>
      <c r="M101" s="44"/>
      <c r="N101" s="41"/>
      <c r="O101" s="41"/>
      <c r="P101" s="44"/>
      <c r="Q101" s="43"/>
      <c r="R101" s="44"/>
      <c r="S101" s="41"/>
      <c r="W101" s="59"/>
      <c r="Y101" s="41"/>
      <c r="AA101" s="66"/>
      <c r="AB101" s="66"/>
      <c r="AC101" s="61"/>
      <c r="AD101" s="61"/>
      <c r="AE101" s="61"/>
      <c r="AG101" s="61"/>
      <c r="AH101" s="61"/>
      <c r="AJ101" s="41"/>
      <c r="AP101" s="1"/>
      <c r="AQ101" s="1"/>
      <c r="BA101" s="72"/>
      <c r="BB101" s="72"/>
      <c r="BC101" s="72"/>
      <c r="BG101" s="57"/>
      <c r="CQ101" s="1"/>
    </row>
    <row r="102" spans="1:95">
      <c r="A102" s="40"/>
      <c r="B102" s="59" t="s">
        <v>114</v>
      </c>
      <c r="C102" s="72">
        <f>BD9</f>
        <v>64034.633599999994</v>
      </c>
      <c r="D102" s="72">
        <f>BE9</f>
        <v>67888.670335999981</v>
      </c>
      <c r="E102" s="72">
        <f>BF9</f>
        <v>73039.76396288001</v>
      </c>
      <c r="F102" s="43"/>
      <c r="G102" s="44"/>
      <c r="H102" s="126">
        <f t="shared" ref="H102:H108" si="183">D102-C102</f>
        <v>3854.0367359999873</v>
      </c>
      <c r="I102" s="71">
        <f t="shared" ref="I102:I108" si="184">IF(OR(C102=0,H102/C102=0)," -  - ",H102/C102)</f>
        <v>6.0186753938106199E-2</v>
      </c>
      <c r="J102" s="44"/>
      <c r="K102" s="126">
        <f>$E102-$D102</f>
        <v>5151.0936268800288</v>
      </c>
      <c r="L102" s="71">
        <f t="shared" ref="L102:L108" si="185">IF(OR(D102=0,K102/D102=0)," -  - ",K102/D102)</f>
        <v>7.5875600470385246E-2</v>
      </c>
      <c r="M102" s="44"/>
      <c r="N102" s="126">
        <f t="shared" ref="N102:N108" si="186">E102-C102</f>
        <v>9005.130362880016</v>
      </c>
      <c r="O102" s="71">
        <f t="shared" ref="O102:O108" si="187">IF(OR(E102=0,N102/E102=0)," -  - ",N102/E102)</f>
        <v>0.12329079222458289</v>
      </c>
      <c r="P102" s="44"/>
      <c r="Q102" s="43"/>
      <c r="R102" s="44"/>
      <c r="S102" s="41"/>
      <c r="W102" s="59"/>
      <c r="Y102" s="41"/>
      <c r="AA102" s="66"/>
      <c r="AB102" s="66"/>
      <c r="AC102" s="61"/>
      <c r="AD102" s="61"/>
      <c r="AE102" s="61"/>
      <c r="AG102" s="61"/>
      <c r="AH102" s="61"/>
      <c r="AJ102" s="41"/>
      <c r="AP102" s="1"/>
      <c r="AQ102" s="1"/>
      <c r="BA102" s="72"/>
      <c r="BB102" s="72"/>
      <c r="BC102" s="72"/>
      <c r="BG102" s="57"/>
      <c r="CQ102" s="1"/>
    </row>
    <row r="103" spans="1:95">
      <c r="A103" s="40"/>
      <c r="B103" s="59" t="s">
        <v>115</v>
      </c>
      <c r="C103" s="72">
        <f>BG9</f>
        <v>2200.2799999999997</v>
      </c>
      <c r="D103" s="72">
        <f>BH9</f>
        <v>2200.2799999999997</v>
      </c>
      <c r="E103" s="72">
        <f>BI9</f>
        <v>2200.2799999999997</v>
      </c>
      <c r="F103" s="43"/>
      <c r="G103" s="44"/>
      <c r="H103" s="126">
        <f t="shared" si="183"/>
        <v>0</v>
      </c>
      <c r="I103" s="71" t="str">
        <f t="shared" si="184"/>
        <v xml:space="preserve"> -  - </v>
      </c>
      <c r="J103" s="44"/>
      <c r="K103" s="126">
        <f t="shared" ref="K103:K108" si="188">E103-D103</f>
        <v>0</v>
      </c>
      <c r="L103" s="71" t="str">
        <f t="shared" si="185"/>
        <v xml:space="preserve"> -  - </v>
      </c>
      <c r="M103" s="44"/>
      <c r="N103" s="126">
        <f t="shared" si="186"/>
        <v>0</v>
      </c>
      <c r="O103" s="71" t="str">
        <f t="shared" si="187"/>
        <v xml:space="preserve"> -  - </v>
      </c>
      <c r="P103" s="44"/>
      <c r="Q103" s="43"/>
      <c r="R103" s="44"/>
      <c r="S103" s="41"/>
      <c r="W103" s="59"/>
      <c r="Y103" s="41"/>
      <c r="AA103" s="66"/>
      <c r="AB103" s="66"/>
      <c r="AC103" s="61"/>
      <c r="AD103" s="61"/>
      <c r="AE103" s="61"/>
      <c r="AG103" s="61"/>
      <c r="AH103" s="61"/>
      <c r="AJ103" s="41"/>
      <c r="AP103" s="1"/>
      <c r="AQ103" s="1"/>
      <c r="BA103" s="72"/>
      <c r="BB103" s="72"/>
      <c r="BC103" s="72"/>
      <c r="BG103" s="57"/>
      <c r="CQ103" s="1"/>
    </row>
    <row r="104" spans="1:95">
      <c r="A104" s="40"/>
      <c r="B104" s="59" t="s">
        <v>116</v>
      </c>
      <c r="C104" s="72">
        <f>BJ9</f>
        <v>1010.1524160000001</v>
      </c>
      <c r="D104" s="72">
        <f>BK9</f>
        <v>1020.5958453600002</v>
      </c>
      <c r="E104" s="72">
        <f>BL9</f>
        <v>1031.2742518806001</v>
      </c>
      <c r="F104" s="43"/>
      <c r="G104" s="44"/>
      <c r="H104" s="126">
        <f t="shared" si="183"/>
        <v>10.443429360000096</v>
      </c>
      <c r="I104" s="71">
        <f t="shared" si="184"/>
        <v>1.0338468922693834E-2</v>
      </c>
      <c r="J104" s="44"/>
      <c r="K104" s="126">
        <f t="shared" si="188"/>
        <v>10.678406520599879</v>
      </c>
      <c r="L104" s="71">
        <f t="shared" si="185"/>
        <v>1.0462913962610957E-2</v>
      </c>
      <c r="M104" s="44"/>
      <c r="N104" s="126">
        <f t="shared" si="186"/>
        <v>21.121835880599974</v>
      </c>
      <c r="O104" s="71">
        <f t="shared" si="187"/>
        <v>2.048129858966501E-2</v>
      </c>
      <c r="P104" s="44"/>
      <c r="Q104" s="43"/>
      <c r="R104" s="44"/>
      <c r="S104" s="41"/>
      <c r="W104" s="59"/>
      <c r="Y104" s="41"/>
      <c r="AA104" s="66"/>
      <c r="AB104" s="66"/>
      <c r="AC104" s="61"/>
      <c r="AD104" s="61"/>
      <c r="AE104" s="61"/>
      <c r="AG104" s="61"/>
      <c r="AH104" s="61"/>
      <c r="AJ104" s="41"/>
      <c r="AP104" s="1"/>
      <c r="AQ104" s="1"/>
      <c r="BA104" s="72"/>
      <c r="BB104" s="72"/>
      <c r="BC104" s="72"/>
      <c r="BG104" s="57"/>
      <c r="CQ104" s="1"/>
    </row>
    <row r="105" spans="1:95">
      <c r="A105" s="40"/>
      <c r="B105" s="59" t="s">
        <v>26</v>
      </c>
      <c r="C105" s="72">
        <f>BM9</f>
        <v>17817.823499999999</v>
      </c>
      <c r="D105" s="72">
        <f>BN9</f>
        <v>18264.925045499996</v>
      </c>
      <c r="E105" s="72">
        <f>BO9</f>
        <v>18738.346429249683</v>
      </c>
      <c r="F105" s="43"/>
      <c r="G105" s="44"/>
      <c r="H105" s="126">
        <f t="shared" si="183"/>
        <v>447.10154549999788</v>
      </c>
      <c r="I105" s="71">
        <f t="shared" si="184"/>
        <v>2.5092938287327737E-2</v>
      </c>
      <c r="J105" s="44"/>
      <c r="K105" s="126">
        <f t="shared" si="188"/>
        <v>473.42138374968636</v>
      </c>
      <c r="L105" s="71">
        <f t="shared" si="185"/>
        <v>2.5919700331117707E-2</v>
      </c>
      <c r="M105" s="44"/>
      <c r="N105" s="126">
        <f t="shared" si="186"/>
        <v>920.52292924968424</v>
      </c>
      <c r="O105" s="71">
        <f t="shared" si="187"/>
        <v>4.9125088637105727E-2</v>
      </c>
      <c r="P105" s="44"/>
      <c r="Q105" s="43"/>
      <c r="R105" s="44"/>
      <c r="S105" s="41"/>
      <c r="W105" s="59"/>
      <c r="Y105" s="41"/>
      <c r="AA105" s="66"/>
      <c r="AB105" s="66"/>
      <c r="AC105" s="61"/>
      <c r="AD105" s="61"/>
      <c r="AE105" s="61"/>
      <c r="AG105" s="61"/>
      <c r="AH105" s="61"/>
      <c r="AJ105" s="41"/>
      <c r="AP105" s="1"/>
      <c r="AQ105" s="1"/>
      <c r="BA105" s="72"/>
      <c r="BB105" s="72"/>
      <c r="BC105" s="72"/>
      <c r="BG105" s="57"/>
      <c r="CQ105" s="1"/>
    </row>
    <row r="106" spans="1:95">
      <c r="A106" s="40"/>
      <c r="B106" s="59" t="s">
        <v>177</v>
      </c>
      <c r="C106" s="72">
        <f>CC9</f>
        <v>6548.0329999999994</v>
      </c>
      <c r="D106" s="72">
        <f>CD9</f>
        <v>6695.3637425000006</v>
      </c>
      <c r="E106" s="72">
        <f>CE9</f>
        <v>6852.6579901125006</v>
      </c>
      <c r="F106" s="43"/>
      <c r="G106" s="44"/>
      <c r="H106" s="126">
        <f t="shared" si="183"/>
        <v>147.33074250000118</v>
      </c>
      <c r="I106" s="71">
        <f t="shared" si="184"/>
        <v>2.2500000000000183E-2</v>
      </c>
      <c r="J106" s="44"/>
      <c r="K106" s="126">
        <f t="shared" si="188"/>
        <v>157.29424761249993</v>
      </c>
      <c r="L106" s="71">
        <f t="shared" si="185"/>
        <v>2.3493010038281713E-2</v>
      </c>
      <c r="M106" s="44"/>
      <c r="N106" s="126">
        <f t="shared" si="186"/>
        <v>304.62499011250111</v>
      </c>
      <c r="O106" s="71">
        <f t="shared" si="187"/>
        <v>4.4453552264250684E-2</v>
      </c>
      <c r="P106" s="44"/>
      <c r="Q106" s="43"/>
      <c r="R106" s="44"/>
      <c r="S106" s="41"/>
      <c r="W106" s="59"/>
      <c r="Y106" s="41"/>
      <c r="AA106" s="66"/>
      <c r="AB106" s="66"/>
      <c r="AC106" s="61"/>
      <c r="AD106" s="61"/>
      <c r="AE106" s="61"/>
      <c r="AG106" s="61"/>
      <c r="AH106" s="61"/>
      <c r="AJ106" s="41"/>
      <c r="AP106" s="1"/>
      <c r="AQ106" s="1"/>
      <c r="BA106" s="72"/>
      <c r="BB106" s="72"/>
      <c r="BC106" s="72"/>
      <c r="BG106" s="57"/>
      <c r="CQ106" s="1"/>
    </row>
    <row r="107" spans="1:95">
      <c r="A107" s="40"/>
      <c r="B107" s="59" t="s">
        <v>117</v>
      </c>
      <c r="C107" s="72">
        <f>BP9</f>
        <v>13626.444000000001</v>
      </c>
      <c r="D107" s="72">
        <f>BQ9</f>
        <v>9730.5601443249998</v>
      </c>
      <c r="E107" s="72">
        <f>BR9</f>
        <v>13652.02470672114</v>
      </c>
      <c r="F107" s="43"/>
      <c r="G107" s="44"/>
      <c r="H107" s="126">
        <f t="shared" si="183"/>
        <v>-3895.8838556750015</v>
      </c>
      <c r="I107" s="71">
        <f t="shared" si="184"/>
        <v>-0.28590612897062512</v>
      </c>
      <c r="J107" s="44"/>
      <c r="K107" s="126">
        <f t="shared" si="188"/>
        <v>3921.4645623961405</v>
      </c>
      <c r="L107" s="71">
        <f t="shared" si="185"/>
        <v>0.403005017617942</v>
      </c>
      <c r="M107" s="44"/>
      <c r="N107" s="126">
        <f t="shared" si="186"/>
        <v>25.580706721138995</v>
      </c>
      <c r="O107" s="71">
        <f t="shared" si="187"/>
        <v>1.8737665123434142E-3</v>
      </c>
      <c r="P107" s="44"/>
      <c r="Q107" s="43"/>
      <c r="R107" s="44"/>
      <c r="S107" s="41"/>
      <c r="W107" s="59"/>
      <c r="Y107" s="41"/>
      <c r="AA107" s="66"/>
      <c r="AB107" s="66"/>
      <c r="AC107" s="61"/>
      <c r="AD107" s="61"/>
      <c r="AE107" s="61"/>
      <c r="AG107" s="61"/>
      <c r="AH107" s="61"/>
      <c r="AJ107" s="41"/>
      <c r="AP107" s="1"/>
      <c r="AQ107" s="1"/>
      <c r="BA107" s="72"/>
      <c r="BB107" s="72"/>
      <c r="BC107" s="72"/>
      <c r="BG107" s="57"/>
      <c r="CQ107" s="1"/>
    </row>
    <row r="108" spans="1:95">
      <c r="A108" s="40"/>
      <c r="B108" s="59" t="s">
        <v>57</v>
      </c>
      <c r="C108" s="72">
        <f>BS9</f>
        <v>4167.0716250000005</v>
      </c>
      <c r="D108" s="72">
        <f>BT9</f>
        <v>4271.6356961250003</v>
      </c>
      <c r="E108" s="72">
        <f>BU9</f>
        <v>4382.3552132922659</v>
      </c>
      <c r="F108" s="43"/>
      <c r="G108" s="44"/>
      <c r="H108" s="126">
        <f t="shared" si="183"/>
        <v>104.56407112499983</v>
      </c>
      <c r="I108" s="71">
        <f t="shared" si="184"/>
        <v>2.509293828732781E-2</v>
      </c>
      <c r="J108" s="44"/>
      <c r="K108" s="126">
        <f t="shared" si="188"/>
        <v>110.71951716726562</v>
      </c>
      <c r="L108" s="71">
        <f t="shared" si="185"/>
        <v>2.5919700331117762E-2</v>
      </c>
      <c r="M108" s="44"/>
      <c r="N108" s="126">
        <f t="shared" si="186"/>
        <v>215.28358829226545</v>
      </c>
      <c r="O108" s="71">
        <f t="shared" si="187"/>
        <v>4.9125088637105845E-2</v>
      </c>
      <c r="P108" s="44"/>
      <c r="Q108" s="43"/>
      <c r="R108" s="44"/>
      <c r="S108" s="41"/>
      <c r="W108" s="59"/>
      <c r="Y108" s="41"/>
      <c r="AA108" s="66"/>
      <c r="AB108" s="66"/>
      <c r="AC108" s="61"/>
      <c r="AD108" s="61"/>
      <c r="AE108" s="61"/>
      <c r="AG108" s="61"/>
      <c r="AH108" s="61"/>
      <c r="AJ108" s="41"/>
      <c r="AP108" s="1"/>
      <c r="AQ108" s="1"/>
      <c r="BA108" s="72"/>
      <c r="BB108" s="72"/>
      <c r="BC108" s="72"/>
      <c r="BG108" s="57"/>
      <c r="CQ108" s="1"/>
    </row>
    <row r="109" spans="1:95">
      <c r="A109" s="40"/>
      <c r="B109" s="59" t="s">
        <v>213</v>
      </c>
      <c r="C109" s="72">
        <f>BV9</f>
        <v>460.79999999999995</v>
      </c>
      <c r="D109" s="72">
        <f t="shared" ref="D109:E109" si="189">BW9</f>
        <v>460.79999999999995</v>
      </c>
      <c r="E109" s="72">
        <f t="shared" si="189"/>
        <v>460.79999999999995</v>
      </c>
      <c r="F109" s="43"/>
      <c r="G109" s="44"/>
      <c r="H109" s="126"/>
      <c r="I109" s="71"/>
      <c r="J109" s="44"/>
      <c r="K109" s="126"/>
      <c r="L109" s="71"/>
      <c r="M109" s="44"/>
      <c r="N109" s="126"/>
      <c r="O109" s="71"/>
      <c r="P109" s="44"/>
      <c r="Q109" s="43"/>
      <c r="R109" s="44"/>
      <c r="S109" s="41"/>
      <c r="W109" s="59"/>
      <c r="Y109" s="41"/>
      <c r="AA109" s="66"/>
      <c r="AB109" s="66"/>
      <c r="AC109" s="61"/>
      <c r="AD109" s="61"/>
      <c r="AE109" s="61"/>
      <c r="AG109" s="61"/>
      <c r="AH109" s="61"/>
      <c r="AJ109" s="41"/>
      <c r="AP109" s="1"/>
      <c r="AQ109" s="1"/>
      <c r="BA109" s="72"/>
      <c r="BB109" s="72"/>
      <c r="BC109" s="72"/>
      <c r="BG109" s="57"/>
      <c r="CQ109" s="1"/>
    </row>
    <row r="110" spans="1:95">
      <c r="A110" s="40"/>
      <c r="B110" s="59" t="s">
        <v>155</v>
      </c>
      <c r="C110" s="72">
        <f>BY9</f>
        <v>940.73719349999999</v>
      </c>
      <c r="D110" s="72">
        <f>BY9</f>
        <v>940.73719349999999</v>
      </c>
      <c r="E110" s="72">
        <f>BY9</f>
        <v>940.73719349999999</v>
      </c>
      <c r="F110" s="43"/>
      <c r="G110" s="44"/>
      <c r="H110" s="126"/>
      <c r="I110" s="71"/>
      <c r="J110" s="44"/>
      <c r="K110" s="126"/>
      <c r="L110" s="71"/>
      <c r="M110" s="44"/>
      <c r="N110" s="126"/>
      <c r="O110" s="71"/>
      <c r="P110" s="44"/>
      <c r="Q110" s="100"/>
      <c r="R110" s="44"/>
      <c r="S110" s="41"/>
      <c r="W110" s="59"/>
      <c r="Y110" s="41"/>
      <c r="AA110" s="66"/>
      <c r="AB110" s="66"/>
      <c r="AC110" s="61"/>
      <c r="AD110" s="61"/>
      <c r="AE110" s="61"/>
      <c r="AG110" s="61"/>
      <c r="AH110" s="61"/>
      <c r="AJ110" s="41"/>
      <c r="AP110" s="1"/>
      <c r="AQ110" s="1"/>
      <c r="BA110" s="72"/>
      <c r="BB110" s="72"/>
      <c r="BC110" s="72"/>
      <c r="BG110" s="57"/>
      <c r="CQ110" s="1"/>
    </row>
    <row r="111" spans="1:95">
      <c r="A111" s="40"/>
      <c r="B111" s="58" t="s">
        <v>118</v>
      </c>
      <c r="C111" s="127">
        <f>SUM(C102:C110)</f>
        <v>110805.97533449999</v>
      </c>
      <c r="D111" s="127">
        <f>SUM(D102:D110)</f>
        <v>111473.56800330999</v>
      </c>
      <c r="E111" s="127">
        <f>SUM(E102:E110)</f>
        <v>121298.23974763621</v>
      </c>
      <c r="F111" s="43"/>
      <c r="G111" s="44"/>
      <c r="H111" s="128">
        <f>D111-C111</f>
        <v>667.59266881000076</v>
      </c>
      <c r="I111" s="129">
        <f>IF(C111=0," ",H111/C111)</f>
        <v>6.0248796763412672E-3</v>
      </c>
      <c r="J111" s="44"/>
      <c r="K111" s="128">
        <f>E111-D111</f>
        <v>9824.6717443262169</v>
      </c>
      <c r="L111" s="129">
        <f>IF(D111=0," ",K111/D111)</f>
        <v>8.8134540952654286E-2</v>
      </c>
      <c r="M111" s="44"/>
      <c r="N111" s="128">
        <f>E111-C111</f>
        <v>10492.264413136218</v>
      </c>
      <c r="O111" s="129">
        <f>IF(E111=0," ",N111/E111)</f>
        <v>8.6499725263661009E-2</v>
      </c>
      <c r="P111" s="44"/>
      <c r="Q111" s="100"/>
      <c r="R111" s="44"/>
      <c r="S111" s="41"/>
      <c r="W111" s="59"/>
      <c r="Y111" s="41"/>
      <c r="AA111" s="66"/>
      <c r="AB111" s="66"/>
      <c r="AC111" s="61"/>
      <c r="AD111" s="61"/>
      <c r="AE111" s="61"/>
      <c r="AG111" s="61"/>
      <c r="AH111" s="61"/>
      <c r="AJ111" s="41"/>
      <c r="AP111" s="1"/>
      <c r="AQ111" s="1"/>
      <c r="BA111" s="72"/>
      <c r="BB111" s="72"/>
      <c r="BC111" s="72"/>
      <c r="BG111" s="57"/>
      <c r="CQ111" s="1"/>
    </row>
    <row r="112" spans="1:95">
      <c r="A112" s="40"/>
      <c r="B112" s="59" t="s">
        <v>0</v>
      </c>
      <c r="C112" s="127"/>
      <c r="D112" s="127"/>
      <c r="E112" s="127"/>
      <c r="F112" s="43"/>
      <c r="G112" s="44"/>
      <c r="H112" s="128"/>
      <c r="I112" s="129"/>
      <c r="J112" s="44"/>
      <c r="K112" s="128"/>
      <c r="L112" s="129"/>
      <c r="M112" s="44"/>
      <c r="N112" s="128"/>
      <c r="O112" s="129"/>
      <c r="P112" s="44"/>
      <c r="Q112" s="100"/>
      <c r="R112" s="44"/>
      <c r="S112" s="41"/>
      <c r="W112" s="59"/>
      <c r="Y112" s="41"/>
      <c r="AA112" s="66"/>
      <c r="AB112" s="66"/>
      <c r="AC112" s="61"/>
      <c r="AD112" s="61"/>
      <c r="AE112" s="61"/>
      <c r="AG112" s="61"/>
      <c r="AH112" s="61"/>
      <c r="AJ112" s="41"/>
      <c r="AP112" s="1"/>
      <c r="AQ112" s="1"/>
      <c r="BA112" s="72"/>
      <c r="BB112" s="72"/>
      <c r="BC112" s="72"/>
      <c r="BG112" s="57"/>
      <c r="CQ112" s="1"/>
    </row>
    <row r="113" spans="1:95">
      <c r="A113" s="40"/>
      <c r="B113" s="130" t="s">
        <v>119</v>
      </c>
      <c r="C113" s="127">
        <f>BA9</f>
        <v>283884.24999999994</v>
      </c>
      <c r="D113" s="127">
        <f>BB9</f>
        <v>291095.56524999999</v>
      </c>
      <c r="E113" s="127">
        <f>BC9</f>
        <v>298731.39402015624</v>
      </c>
      <c r="F113" s="43"/>
      <c r="G113" s="44"/>
      <c r="H113" s="128">
        <f>D113-C113</f>
        <v>7211.3152500000433</v>
      </c>
      <c r="I113" s="129">
        <f>IF(C113=0," ",H113/C113)</f>
        <v>2.5402308335175497E-2</v>
      </c>
      <c r="J113" s="44"/>
      <c r="K113" s="128">
        <f>E113-D113</f>
        <v>7635.8287701562513</v>
      </c>
      <c r="L113" s="129">
        <f>IF(D113=0," ",K113/D113)</f>
        <v>2.6231346958509708E-2</v>
      </c>
      <c r="M113" s="44"/>
      <c r="N113" s="128">
        <f>E113-C113</f>
        <v>14847.144020156295</v>
      </c>
      <c r="O113" s="129">
        <f>IF(E113=0," ",N113/E113)</f>
        <v>4.9700648533627226E-2</v>
      </c>
      <c r="P113" s="44"/>
      <c r="Q113" s="100"/>
      <c r="R113" s="44"/>
      <c r="S113" s="41"/>
      <c r="W113" s="59"/>
      <c r="Y113" s="41"/>
      <c r="AA113" s="66"/>
      <c r="AB113" s="66"/>
      <c r="AC113" s="61"/>
      <c r="AD113" s="61"/>
      <c r="AE113" s="61"/>
      <c r="AG113" s="61"/>
      <c r="AH113" s="61"/>
      <c r="AJ113" s="41"/>
      <c r="AP113" s="1"/>
      <c r="AQ113" s="1"/>
      <c r="BA113" s="72"/>
      <c r="BB113" s="72"/>
      <c r="BC113" s="72"/>
      <c r="BG113" s="57"/>
      <c r="CQ113" s="1"/>
    </row>
    <row r="114" spans="1:95">
      <c r="A114" s="40"/>
      <c r="B114" s="131"/>
      <c r="C114" s="127"/>
      <c r="D114" s="127"/>
      <c r="E114" s="127"/>
      <c r="F114" s="43"/>
      <c r="G114" s="44"/>
      <c r="H114" s="128"/>
      <c r="I114" s="129"/>
      <c r="J114" s="44"/>
      <c r="K114" s="128"/>
      <c r="L114" s="129"/>
      <c r="M114" s="44"/>
      <c r="N114" s="128"/>
      <c r="O114" s="129"/>
      <c r="P114" s="44"/>
      <c r="Q114" s="100"/>
      <c r="R114" s="44"/>
      <c r="S114" s="41"/>
      <c r="W114" s="59"/>
      <c r="Y114" s="41"/>
      <c r="AA114" s="66"/>
      <c r="AB114" s="66"/>
      <c r="AC114" s="61"/>
      <c r="AD114" s="61"/>
      <c r="AE114" s="61"/>
      <c r="AG114" s="61"/>
      <c r="AH114" s="61"/>
      <c r="AJ114" s="41"/>
      <c r="AP114" s="1"/>
      <c r="AQ114" s="1"/>
      <c r="BA114" s="72"/>
      <c r="BB114" s="72"/>
      <c r="BC114" s="72"/>
      <c r="BG114" s="57"/>
      <c r="CQ114" s="1"/>
    </row>
    <row r="115" spans="1:95">
      <c r="A115" s="40"/>
      <c r="B115" s="130" t="s">
        <v>9</v>
      </c>
      <c r="C115" s="127">
        <f>C113+C111</f>
        <v>394690.22533449996</v>
      </c>
      <c r="D115" s="127">
        <f>D113+D111</f>
        <v>402569.13325330999</v>
      </c>
      <c r="E115" s="127">
        <f>E113+E111</f>
        <v>420029.63376779243</v>
      </c>
      <c r="F115" s="43"/>
      <c r="G115" s="44"/>
      <c r="H115" s="128">
        <f>D115-C115</f>
        <v>7878.9079188100295</v>
      </c>
      <c r="I115" s="129">
        <f>IF(C115=0," ",H115/C115)</f>
        <v>1.9962257520141663E-2</v>
      </c>
      <c r="J115" s="44"/>
      <c r="K115" s="128">
        <f>E115-D115</f>
        <v>17460.500514482439</v>
      </c>
      <c r="L115" s="129">
        <f>IF(D115=0," ",K115/D115)</f>
        <v>4.3372675826826759E-2</v>
      </c>
      <c r="M115" s="44"/>
      <c r="N115" s="128">
        <f>E115-C115</f>
        <v>25339.408433292469</v>
      </c>
      <c r="O115" s="129">
        <f>IF(E115=0," ",N115/E115)</f>
        <v>6.0327668326613855E-2</v>
      </c>
      <c r="P115" s="44"/>
      <c r="Q115" s="100"/>
      <c r="R115" s="44"/>
      <c r="S115" s="41"/>
      <c r="W115" s="59"/>
      <c r="Y115" s="41"/>
      <c r="AA115" s="66"/>
      <c r="AB115" s="66"/>
      <c r="AC115" s="61"/>
      <c r="AD115" s="61"/>
      <c r="AE115" s="61"/>
      <c r="AG115" s="61"/>
      <c r="AH115" s="61"/>
      <c r="AJ115" s="41"/>
      <c r="AP115" s="1"/>
      <c r="AQ115" s="1"/>
      <c r="BA115" s="72"/>
      <c r="BB115" s="72"/>
      <c r="BC115" s="72"/>
      <c r="BG115" s="57"/>
      <c r="CQ115" s="1"/>
    </row>
    <row r="116" spans="1:95">
      <c r="A116" s="40"/>
      <c r="B116" s="132"/>
      <c r="C116" s="41"/>
      <c r="F116" s="43"/>
      <c r="G116" s="44"/>
      <c r="H116" s="43"/>
      <c r="I116" s="43"/>
      <c r="J116" s="44"/>
      <c r="K116" s="43"/>
      <c r="L116" s="43"/>
      <c r="M116" s="44"/>
      <c r="N116" s="43"/>
      <c r="O116" s="43"/>
      <c r="P116" s="44"/>
      <c r="Q116" s="100"/>
      <c r="R116" s="44"/>
      <c r="S116" s="41"/>
      <c r="W116" s="59"/>
      <c r="Y116" s="41"/>
      <c r="AA116" s="66"/>
      <c r="AB116" s="66"/>
      <c r="AC116" s="61"/>
      <c r="AD116" s="61"/>
      <c r="AE116" s="61"/>
      <c r="AG116" s="61"/>
      <c r="AH116" s="61"/>
      <c r="AJ116" s="41"/>
      <c r="AP116" s="1"/>
      <c r="AQ116" s="1"/>
      <c r="BA116" s="72"/>
      <c r="BB116" s="72"/>
      <c r="BC116" s="72"/>
      <c r="BG116" s="57"/>
      <c r="CQ116" s="1"/>
    </row>
    <row r="117" spans="1:95">
      <c r="A117" s="40"/>
      <c r="B117" s="40"/>
      <c r="C117" s="40"/>
      <c r="D117" s="40"/>
      <c r="E117" s="40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100"/>
      <c r="R117" s="44"/>
      <c r="S117" s="41"/>
      <c r="W117" s="59"/>
      <c r="Y117" s="41"/>
      <c r="AA117" s="66"/>
      <c r="AB117" s="66"/>
      <c r="AC117" s="61"/>
      <c r="AD117" s="61"/>
      <c r="AE117" s="61"/>
      <c r="AG117" s="61"/>
      <c r="AH117" s="61"/>
      <c r="AJ117" s="41"/>
      <c r="AP117" s="1"/>
      <c r="AQ117" s="1"/>
      <c r="BA117" s="72"/>
      <c r="BB117" s="72"/>
      <c r="BC117" s="72"/>
      <c r="BG117" s="57"/>
      <c r="CQ117" s="1"/>
    </row>
    <row r="118" spans="1:95">
      <c r="A118" s="75"/>
      <c r="B118" s="75"/>
      <c r="C118" s="89"/>
      <c r="D118" s="89"/>
      <c r="E118" s="89"/>
      <c r="F118" s="89"/>
      <c r="G118" s="89"/>
      <c r="H118" s="43"/>
      <c r="I118" s="43"/>
      <c r="J118" s="43"/>
      <c r="K118" s="43"/>
      <c r="L118" s="43"/>
      <c r="M118" s="43"/>
      <c r="N118" s="43"/>
      <c r="O118" s="43"/>
      <c r="P118" s="43"/>
      <c r="Q118" s="100"/>
      <c r="R118" s="44"/>
      <c r="S118" s="41"/>
      <c r="W118" s="59"/>
      <c r="Y118" s="41"/>
      <c r="AA118" s="66"/>
      <c r="AB118" s="66"/>
      <c r="AC118" s="61"/>
      <c r="AD118" s="61"/>
      <c r="AE118" s="61"/>
      <c r="AG118" s="61"/>
      <c r="AH118" s="61"/>
      <c r="AJ118" s="41"/>
      <c r="AP118" s="1"/>
      <c r="AQ118" s="1"/>
      <c r="BA118" s="72"/>
      <c r="BB118" s="72"/>
      <c r="BC118" s="72"/>
      <c r="BG118" s="57"/>
      <c r="CQ118" s="1"/>
    </row>
    <row r="119" spans="1:95">
      <c r="A119" s="75"/>
      <c r="B119" s="75"/>
      <c r="C119" s="89"/>
      <c r="D119" s="89"/>
      <c r="E119" s="89"/>
      <c r="F119" s="89"/>
      <c r="G119" s="101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44"/>
      <c r="S119" s="41"/>
      <c r="W119" s="59"/>
      <c r="Y119" s="41"/>
      <c r="AA119" s="66"/>
      <c r="AB119" s="66"/>
      <c r="AC119" s="61"/>
      <c r="AD119" s="61"/>
      <c r="AE119" s="61"/>
      <c r="AG119" s="61"/>
      <c r="AH119" s="61"/>
      <c r="AJ119" s="41"/>
      <c r="AP119" s="1"/>
      <c r="AQ119" s="1"/>
      <c r="BA119" s="72"/>
      <c r="BB119" s="72"/>
      <c r="BC119" s="72"/>
      <c r="BG119" s="57"/>
      <c r="CQ119" s="1"/>
    </row>
    <row r="120" spans="1:95" ht="13.5">
      <c r="A120" s="40"/>
      <c r="B120" s="40"/>
      <c r="C120" s="40"/>
      <c r="D120" s="40"/>
      <c r="E120" s="40"/>
      <c r="F120" s="40"/>
      <c r="G120" s="40"/>
      <c r="H120" s="40"/>
      <c r="I120" s="40"/>
      <c r="J120" s="3"/>
      <c r="K120" s="3"/>
      <c r="L120" s="3"/>
      <c r="M120" s="3"/>
      <c r="N120" s="3"/>
      <c r="O120" s="3"/>
      <c r="P120" s="3"/>
      <c r="Q120" s="100"/>
      <c r="R120" s="44"/>
      <c r="S120" s="41"/>
      <c r="W120" s="59"/>
      <c r="Y120" s="41"/>
      <c r="AA120" s="66"/>
      <c r="AB120" s="66"/>
      <c r="AC120" s="61"/>
      <c r="AD120" s="61"/>
      <c r="AE120" s="61"/>
      <c r="AG120" s="61"/>
      <c r="AH120" s="61"/>
      <c r="AJ120" s="41"/>
      <c r="AP120" s="1"/>
      <c r="AQ120" s="1"/>
      <c r="BA120" s="72"/>
      <c r="BB120" s="72"/>
      <c r="BC120" s="72"/>
      <c r="BG120" s="57"/>
      <c r="CQ120" s="1"/>
    </row>
    <row r="121" spans="1:95" ht="13.5">
      <c r="A121" s="40"/>
      <c r="B121" s="130"/>
      <c r="C121" s="52" t="str">
        <f>D6</f>
        <v>15-16</v>
      </c>
      <c r="D121" s="52" t="str">
        <f>E6</f>
        <v>16-17</v>
      </c>
      <c r="E121" s="133" t="str">
        <f>E99</f>
        <v>17-18</v>
      </c>
      <c r="F121" s="133"/>
      <c r="G121" s="40"/>
      <c r="H121" s="204" t="str">
        <f>C121&amp;" to "&amp;D121</f>
        <v>15-16 to 16-17</v>
      </c>
      <c r="I121" s="204" t="str">
        <f>H121</f>
        <v>15-16 to 16-17</v>
      </c>
      <c r="J121" s="205"/>
      <c r="K121" s="206" t="str">
        <f>D121&amp;" to "&amp;E122</f>
        <v>16-17 to 0.0225</v>
      </c>
      <c r="L121" s="206" t="str">
        <f>K121</f>
        <v>16-17 to 0.0225</v>
      </c>
      <c r="M121" s="205"/>
      <c r="N121" s="207" t="str">
        <f>C121&amp;" to "&amp;E122</f>
        <v>15-16 to 0.0225</v>
      </c>
      <c r="O121" s="207" t="str">
        <f>N121</f>
        <v>15-16 to 0.0225</v>
      </c>
      <c r="P121" s="3"/>
      <c r="Q121" s="100"/>
      <c r="R121" s="44"/>
      <c r="S121" s="41"/>
      <c r="W121" s="59"/>
      <c r="Y121" s="41"/>
      <c r="AA121" s="66"/>
      <c r="AB121" s="66"/>
      <c r="AC121" s="61"/>
      <c r="AD121" s="61"/>
      <c r="AE121" s="61"/>
      <c r="AG121" s="61"/>
      <c r="AH121" s="61"/>
      <c r="AJ121" s="41"/>
      <c r="AP121" s="1"/>
      <c r="AQ121" s="1"/>
      <c r="BA121" s="72"/>
      <c r="BB121" s="72"/>
      <c r="BC121" s="72"/>
      <c r="BG121" s="57"/>
      <c r="CQ121" s="1"/>
    </row>
    <row r="122" spans="1:95" ht="13.5">
      <c r="A122" s="40"/>
      <c r="B122" s="130"/>
      <c r="C122" s="134" t="s">
        <v>0</v>
      </c>
      <c r="D122" s="210">
        <f>E23</f>
        <v>2.2499999999999999E-2</v>
      </c>
      <c r="E122" s="210">
        <f>F23</f>
        <v>2.2499999999999999E-2</v>
      </c>
      <c r="F122" s="134"/>
      <c r="G122" s="40"/>
      <c r="H122" s="135" t="s">
        <v>120</v>
      </c>
      <c r="I122" s="135" t="s">
        <v>121</v>
      </c>
      <c r="J122" s="3"/>
      <c r="K122" s="135" t="s">
        <v>120</v>
      </c>
      <c r="L122" s="135" t="s">
        <v>121</v>
      </c>
      <c r="M122" s="3"/>
      <c r="N122" s="135" t="s">
        <v>122</v>
      </c>
      <c r="O122" s="135" t="s">
        <v>123</v>
      </c>
      <c r="P122" s="3"/>
      <c r="Q122" s="100"/>
      <c r="R122" s="44"/>
      <c r="S122" s="41"/>
      <c r="W122" s="59"/>
      <c r="Y122" s="41"/>
      <c r="AA122" s="66"/>
      <c r="AB122" s="66"/>
      <c r="AC122" s="61"/>
      <c r="AD122" s="61"/>
      <c r="AE122" s="61"/>
      <c r="AG122" s="61"/>
      <c r="AH122" s="61"/>
      <c r="AJ122" s="41"/>
      <c r="AP122" s="1"/>
      <c r="AQ122" s="1"/>
      <c r="BA122" s="72"/>
      <c r="BB122" s="72"/>
      <c r="BC122" s="72"/>
      <c r="BG122" s="57"/>
      <c r="CQ122" s="1"/>
    </row>
    <row r="123" spans="1:95" ht="13.5">
      <c r="A123" s="40"/>
      <c r="B123" s="130" t="s">
        <v>124</v>
      </c>
      <c r="C123" s="127"/>
      <c r="D123" s="127"/>
      <c r="E123" s="136"/>
      <c r="F123" s="136"/>
      <c r="G123" s="40"/>
      <c r="H123" s="41"/>
      <c r="I123" s="41"/>
      <c r="J123" s="3"/>
      <c r="K123" s="4"/>
      <c r="L123" s="4"/>
      <c r="M123" s="3"/>
      <c r="N123" s="4"/>
      <c r="O123" s="4"/>
      <c r="P123" s="3"/>
      <c r="Q123" s="100"/>
      <c r="R123" s="44"/>
      <c r="S123" s="41"/>
      <c r="W123" s="59"/>
      <c r="Y123" s="41"/>
      <c r="AA123" s="66"/>
      <c r="AB123" s="66"/>
      <c r="AC123" s="61"/>
      <c r="AD123" s="61"/>
      <c r="AE123" s="61"/>
      <c r="AG123" s="61"/>
      <c r="AH123" s="61"/>
      <c r="AJ123" s="41"/>
      <c r="AP123" s="1"/>
      <c r="AQ123" s="1"/>
      <c r="BA123" s="72"/>
      <c r="BB123" s="72"/>
      <c r="BC123" s="72"/>
      <c r="BG123" s="57"/>
      <c r="CQ123" s="1"/>
    </row>
    <row r="124" spans="1:95" ht="13.5">
      <c r="A124" s="40"/>
      <c r="B124" s="130"/>
      <c r="C124" s="127"/>
      <c r="D124" s="127"/>
      <c r="E124" s="136"/>
      <c r="F124" s="136"/>
      <c r="G124" s="40"/>
      <c r="H124" s="41"/>
      <c r="I124" s="41"/>
      <c r="J124" s="3"/>
      <c r="K124" s="4"/>
      <c r="L124" s="4"/>
      <c r="M124" s="3"/>
      <c r="N124" s="4"/>
      <c r="O124" s="4"/>
      <c r="P124" s="3"/>
      <c r="Q124" s="100"/>
      <c r="R124" s="44"/>
      <c r="S124" s="41"/>
      <c r="W124" s="59"/>
      <c r="Y124" s="41"/>
      <c r="AA124" s="66"/>
      <c r="AB124" s="66"/>
      <c r="AC124" s="61"/>
      <c r="AD124" s="61"/>
      <c r="AE124" s="61"/>
      <c r="AG124" s="61"/>
      <c r="AH124" s="61"/>
      <c r="AJ124" s="41"/>
      <c r="AP124" s="1"/>
      <c r="AQ124" s="1"/>
      <c r="BA124" s="72"/>
      <c r="BB124" s="72"/>
      <c r="BC124" s="72"/>
      <c r="BG124" s="57"/>
      <c r="CQ124" s="1"/>
    </row>
    <row r="125" spans="1:95" ht="13.5">
      <c r="A125" s="40"/>
      <c r="B125" s="137">
        <f>$CS$5</f>
        <v>91001415</v>
      </c>
      <c r="C125" s="138">
        <f>$CS$9</f>
        <v>85009.599999999991</v>
      </c>
      <c r="D125" s="72">
        <f>DI$9</f>
        <v>86922.316000000006</v>
      </c>
      <c r="E125" s="139">
        <f>DY$9</f>
        <v>88878.068109999993</v>
      </c>
      <c r="F125" s="139"/>
      <c r="G125" s="40"/>
      <c r="H125" s="126">
        <f t="shared" ref="H125:H140" si="190">D125-C125</f>
        <v>1912.7160000000149</v>
      </c>
      <c r="I125" s="71">
        <f t="shared" ref="I125:I140" si="191">IF(C125=0," ",H125/C125)</f>
        <v>2.2500000000000176E-2</v>
      </c>
      <c r="J125" s="3"/>
      <c r="K125" s="139">
        <f t="shared" ref="K125:K140" si="192">E125-D125</f>
        <v>1955.7521099999867</v>
      </c>
      <c r="L125" s="71">
        <f t="shared" ref="L125:L140" si="193">IF($D125=0," ",K125/$D125)</f>
        <v>2.2499999999999847E-2</v>
      </c>
      <c r="M125" s="3"/>
      <c r="N125" s="139">
        <f t="shared" ref="N125:N140" si="194">E125-C125</f>
        <v>3868.4681100000016</v>
      </c>
      <c r="O125" s="71">
        <f t="shared" ref="O125:O140" si="195">IF($C125=0," ",N125/$C125)</f>
        <v>4.5506250000000026E-2</v>
      </c>
      <c r="P125" s="3"/>
      <c r="Q125" s="100"/>
      <c r="R125" s="44"/>
      <c r="S125" s="41"/>
      <c r="W125" s="59"/>
      <c r="Y125" s="41"/>
      <c r="AA125" s="66"/>
      <c r="AB125" s="66"/>
      <c r="AC125" s="61"/>
      <c r="AD125" s="61"/>
      <c r="AE125" s="61"/>
      <c r="AG125" s="61"/>
      <c r="AH125" s="61"/>
      <c r="AJ125" s="41"/>
      <c r="AP125" s="1"/>
      <c r="AQ125" s="1"/>
      <c r="BA125" s="72"/>
      <c r="BB125" s="72"/>
      <c r="BC125" s="72"/>
      <c r="BG125" s="57"/>
      <c r="CQ125" s="1"/>
    </row>
    <row r="126" spans="1:95" ht="13.5">
      <c r="A126" s="40"/>
      <c r="B126" s="137">
        <f>$CT$5</f>
        <v>91001420</v>
      </c>
      <c r="C126" s="138">
        <f>$CT$9</f>
        <v>128704.35</v>
      </c>
      <c r="D126" s="72">
        <f>DJ$9</f>
        <v>132373.04362499999</v>
      </c>
      <c r="E126" s="139">
        <f>DZ$9</f>
        <v>135872.11800749999</v>
      </c>
      <c r="F126" s="139"/>
      <c r="G126" s="40"/>
      <c r="H126" s="126">
        <f t="shared" si="190"/>
        <v>3668.6936249999853</v>
      </c>
      <c r="I126" s="71">
        <f t="shared" si="191"/>
        <v>2.850481452258595E-2</v>
      </c>
      <c r="J126" s="3"/>
      <c r="K126" s="139">
        <f t="shared" si="192"/>
        <v>3499.0743824999954</v>
      </c>
      <c r="L126" s="71">
        <f t="shared" si="193"/>
        <v>2.6433436043160979E-2</v>
      </c>
      <c r="M126" s="3"/>
      <c r="N126" s="139">
        <f t="shared" si="194"/>
        <v>7167.7680074999807</v>
      </c>
      <c r="O126" s="71">
        <f t="shared" si="195"/>
        <v>5.5691730757351871E-2</v>
      </c>
      <c r="P126" s="3"/>
      <c r="Q126" s="43"/>
      <c r="R126" s="44"/>
      <c r="S126" s="41"/>
      <c r="W126" s="59"/>
      <c r="Y126" s="41"/>
      <c r="AA126" s="66"/>
      <c r="AB126" s="66"/>
      <c r="AC126" s="61"/>
      <c r="AD126" s="61"/>
      <c r="AE126" s="61"/>
      <c r="AG126" s="61"/>
      <c r="AH126" s="61"/>
      <c r="AJ126" s="41"/>
      <c r="AP126" s="1"/>
      <c r="AQ126" s="1"/>
      <c r="BA126" s="72"/>
      <c r="BB126" s="72"/>
      <c r="BC126" s="72"/>
      <c r="BG126" s="57"/>
      <c r="CQ126" s="1"/>
    </row>
    <row r="127" spans="1:95" ht="13.5">
      <c r="A127" s="40"/>
      <c r="B127" s="137">
        <f>$CU$5</f>
        <v>91001430</v>
      </c>
      <c r="C127" s="138">
        <f>$CU$9</f>
        <v>70170.3</v>
      </c>
      <c r="D127" s="72">
        <f>DK$9</f>
        <v>71800.205625000002</v>
      </c>
      <c r="E127" s="139">
        <f>EA$9</f>
        <v>73981.207902656257</v>
      </c>
      <c r="F127" s="139"/>
      <c r="G127" s="40"/>
      <c r="H127" s="126">
        <f t="shared" si="190"/>
        <v>1629.9056249999994</v>
      </c>
      <c r="I127" s="71">
        <f t="shared" si="191"/>
        <v>2.3227856016006763E-2</v>
      </c>
      <c r="J127" s="3"/>
      <c r="K127" s="139">
        <f t="shared" si="192"/>
        <v>2181.0022776562546</v>
      </c>
      <c r="L127" s="71">
        <f t="shared" si="193"/>
        <v>3.0375989297958986E-2</v>
      </c>
      <c r="M127" s="3"/>
      <c r="N127" s="139">
        <f t="shared" si="194"/>
        <v>3810.907902656254</v>
      </c>
      <c r="O127" s="71">
        <f t="shared" si="195"/>
        <v>5.43094144197225E-2</v>
      </c>
      <c r="P127" s="3"/>
      <c r="Q127" s="43"/>
      <c r="R127" s="44"/>
      <c r="S127" s="41"/>
      <c r="W127" s="59"/>
      <c r="Y127" s="41"/>
      <c r="AA127" s="66"/>
      <c r="AB127" s="66"/>
      <c r="AC127" s="61"/>
      <c r="AD127" s="61"/>
      <c r="AE127" s="61"/>
      <c r="AG127" s="61"/>
      <c r="AH127" s="61"/>
      <c r="AJ127" s="41"/>
      <c r="AP127" s="1"/>
      <c r="AQ127" s="1"/>
      <c r="BA127" s="72"/>
      <c r="BB127" s="72"/>
      <c r="BC127" s="72"/>
      <c r="BG127" s="57"/>
      <c r="CQ127" s="1"/>
    </row>
    <row r="128" spans="1:95" ht="13.5">
      <c r="A128" s="40"/>
      <c r="B128" s="137">
        <f>$CV$5</f>
        <v>88002111</v>
      </c>
      <c r="C128" s="138">
        <f>$CV$9</f>
        <v>0</v>
      </c>
      <c r="D128" s="72">
        <f>DL$9</f>
        <v>0</v>
      </c>
      <c r="E128" s="139">
        <f>EB$9</f>
        <v>0</v>
      </c>
      <c r="F128" s="139"/>
      <c r="G128" s="40"/>
      <c r="H128" s="126">
        <f t="shared" si="190"/>
        <v>0</v>
      </c>
      <c r="I128" s="71" t="str">
        <f t="shared" si="191"/>
        <v xml:space="preserve"> </v>
      </c>
      <c r="J128" s="3"/>
      <c r="K128" s="139">
        <f t="shared" si="192"/>
        <v>0</v>
      </c>
      <c r="L128" s="71" t="str">
        <f t="shared" si="193"/>
        <v xml:space="preserve"> </v>
      </c>
      <c r="M128" s="3"/>
      <c r="N128" s="139">
        <f t="shared" si="194"/>
        <v>0</v>
      </c>
      <c r="O128" s="71" t="str">
        <f t="shared" si="195"/>
        <v xml:space="preserve"> </v>
      </c>
      <c r="P128" s="3"/>
      <c r="Q128" s="43"/>
      <c r="R128" s="44"/>
      <c r="S128" s="41"/>
      <c r="W128" s="59"/>
      <c r="Y128" s="41"/>
      <c r="AA128" s="66"/>
      <c r="AB128" s="66"/>
      <c r="AC128" s="61"/>
      <c r="AD128" s="61"/>
      <c r="AE128" s="61"/>
      <c r="AG128" s="61"/>
      <c r="AH128" s="61"/>
      <c r="AJ128" s="41"/>
      <c r="AP128" s="1"/>
      <c r="AQ128" s="1"/>
      <c r="BA128" s="72"/>
      <c r="BB128" s="72"/>
      <c r="BC128" s="72"/>
      <c r="BG128" s="57"/>
      <c r="CQ128" s="1"/>
    </row>
    <row r="129" spans="1:95" ht="13.5">
      <c r="A129" s="40"/>
      <c r="B129" s="137">
        <f>$CW$5</f>
        <v>88052111</v>
      </c>
      <c r="C129" s="138">
        <f>$CW$9</f>
        <v>0</v>
      </c>
      <c r="D129" s="72">
        <f>DM$9</f>
        <v>0</v>
      </c>
      <c r="E129" s="139">
        <f>EC$9</f>
        <v>0</v>
      </c>
      <c r="F129" s="139"/>
      <c r="G129" s="40"/>
      <c r="H129" s="126">
        <f t="shared" si="190"/>
        <v>0</v>
      </c>
      <c r="I129" s="71" t="str">
        <f t="shared" si="191"/>
        <v xml:space="preserve"> </v>
      </c>
      <c r="J129" s="3"/>
      <c r="K129" s="139">
        <f t="shared" si="192"/>
        <v>0</v>
      </c>
      <c r="L129" s="71" t="str">
        <f t="shared" si="193"/>
        <v xml:space="preserve"> </v>
      </c>
      <c r="M129" s="3"/>
      <c r="N129" s="139">
        <f t="shared" si="194"/>
        <v>0</v>
      </c>
      <c r="O129" s="71" t="str">
        <f t="shared" si="195"/>
        <v xml:space="preserve"> </v>
      </c>
      <c r="P129" s="3"/>
      <c r="Q129" s="100"/>
      <c r="R129" s="44"/>
      <c r="S129" s="41"/>
      <c r="W129" s="59"/>
      <c r="Y129" s="41"/>
      <c r="AA129" s="66"/>
      <c r="AB129" s="66"/>
      <c r="AC129" s="61"/>
      <c r="AD129" s="61"/>
      <c r="AE129" s="61"/>
      <c r="AG129" s="61"/>
      <c r="AH129" s="61"/>
      <c r="AJ129" s="41"/>
      <c r="AP129" s="1"/>
      <c r="AQ129" s="1"/>
      <c r="BA129" s="72"/>
      <c r="BB129" s="72"/>
      <c r="BC129" s="72"/>
      <c r="BG129" s="57"/>
      <c r="CQ129" s="1"/>
    </row>
    <row r="130" spans="1:95" ht="13.5">
      <c r="A130" s="40"/>
      <c r="B130" s="137">
        <f>CX5</f>
        <v>88152111</v>
      </c>
      <c r="C130" s="138">
        <f>$CX$9</f>
        <v>0</v>
      </c>
      <c r="D130" s="72">
        <f>DN$9</f>
        <v>0</v>
      </c>
      <c r="E130" s="139">
        <f>ED$9</f>
        <v>0</v>
      </c>
      <c r="F130" s="139"/>
      <c r="G130" s="40"/>
      <c r="H130" s="126">
        <f t="shared" si="190"/>
        <v>0</v>
      </c>
      <c r="I130" s="71" t="str">
        <f t="shared" si="191"/>
        <v xml:space="preserve"> </v>
      </c>
      <c r="J130" s="3"/>
      <c r="K130" s="139">
        <f t="shared" si="192"/>
        <v>0</v>
      </c>
      <c r="L130" s="71" t="str">
        <f t="shared" si="193"/>
        <v xml:space="preserve"> </v>
      </c>
      <c r="M130" s="3"/>
      <c r="N130" s="139">
        <f t="shared" si="194"/>
        <v>0</v>
      </c>
      <c r="O130" s="71" t="str">
        <f t="shared" si="195"/>
        <v xml:space="preserve"> </v>
      </c>
      <c r="P130" s="3"/>
      <c r="Q130" s="100"/>
      <c r="R130" s="44"/>
      <c r="S130" s="41"/>
      <c r="W130" s="59"/>
      <c r="Y130" s="41"/>
      <c r="AA130" s="66"/>
      <c r="AB130" s="66"/>
      <c r="AC130" s="61"/>
      <c r="AD130" s="61"/>
      <c r="AE130" s="61"/>
      <c r="AG130" s="61"/>
      <c r="AH130" s="61"/>
      <c r="AJ130" s="41"/>
      <c r="AP130" s="1"/>
      <c r="AQ130" s="1"/>
      <c r="BA130" s="72"/>
      <c r="BB130" s="72"/>
      <c r="BC130" s="72"/>
      <c r="BG130" s="57"/>
      <c r="CQ130" s="1"/>
    </row>
    <row r="131" spans="1:95" ht="13.5">
      <c r="A131" s="40"/>
      <c r="B131" s="137">
        <f>$CY$5</f>
        <v>88162111</v>
      </c>
      <c r="C131" s="138">
        <f>$CY$9</f>
        <v>0</v>
      </c>
      <c r="D131" s="72">
        <f>DO$9</f>
        <v>0</v>
      </c>
      <c r="E131" s="139">
        <f>EE$9</f>
        <v>0</v>
      </c>
      <c r="F131" s="139"/>
      <c r="G131" s="40"/>
      <c r="H131" s="126">
        <f t="shared" si="190"/>
        <v>0</v>
      </c>
      <c r="I131" s="71" t="str">
        <f t="shared" si="191"/>
        <v xml:space="preserve"> </v>
      </c>
      <c r="J131" s="3"/>
      <c r="K131" s="139">
        <f t="shared" si="192"/>
        <v>0</v>
      </c>
      <c r="L131" s="71" t="str">
        <f t="shared" si="193"/>
        <v xml:space="preserve"> </v>
      </c>
      <c r="M131" s="3"/>
      <c r="N131" s="139">
        <f t="shared" si="194"/>
        <v>0</v>
      </c>
      <c r="O131" s="71" t="str">
        <f t="shared" si="195"/>
        <v xml:space="preserve"> </v>
      </c>
      <c r="P131" s="3"/>
      <c r="Q131" s="100"/>
      <c r="R131" s="44"/>
      <c r="S131" s="41"/>
      <c r="W131" s="59"/>
      <c r="Y131" s="41"/>
      <c r="AA131" s="66"/>
      <c r="AB131" s="66"/>
      <c r="AC131" s="61"/>
      <c r="AD131" s="61"/>
      <c r="AE131" s="61"/>
      <c r="AG131" s="61"/>
      <c r="AH131" s="61"/>
      <c r="AJ131" s="41"/>
      <c r="AP131" s="1"/>
      <c r="AQ131" s="1"/>
      <c r="BA131" s="72"/>
      <c r="BB131" s="72"/>
      <c r="BC131" s="72"/>
      <c r="BG131" s="57"/>
      <c r="CQ131" s="1"/>
    </row>
    <row r="132" spans="1:95" ht="13.5">
      <c r="A132" s="40"/>
      <c r="B132" s="137">
        <f>$CZ$5</f>
        <v>88202111</v>
      </c>
      <c r="C132" s="138">
        <f>$CZ$9</f>
        <v>0</v>
      </c>
      <c r="D132" s="72">
        <f>DP$9</f>
        <v>0</v>
      </c>
      <c r="E132" s="139">
        <f>EF$9</f>
        <v>0</v>
      </c>
      <c r="F132" s="139"/>
      <c r="G132" s="40"/>
      <c r="H132" s="126">
        <f t="shared" si="190"/>
        <v>0</v>
      </c>
      <c r="I132" s="71" t="str">
        <f t="shared" si="191"/>
        <v xml:space="preserve"> </v>
      </c>
      <c r="J132" s="3"/>
      <c r="K132" s="139">
        <f t="shared" si="192"/>
        <v>0</v>
      </c>
      <c r="L132" s="71" t="str">
        <f t="shared" si="193"/>
        <v xml:space="preserve"> </v>
      </c>
      <c r="M132" s="3"/>
      <c r="N132" s="139">
        <f t="shared" si="194"/>
        <v>0</v>
      </c>
      <c r="O132" s="71" t="str">
        <f t="shared" si="195"/>
        <v xml:space="preserve"> </v>
      </c>
      <c r="P132" s="3"/>
      <c r="Q132" s="100"/>
      <c r="R132" s="44"/>
      <c r="S132" s="41"/>
      <c r="W132" s="59"/>
      <c r="Y132" s="41"/>
      <c r="AA132" s="66"/>
      <c r="AB132" s="66"/>
      <c r="AC132" s="61"/>
      <c r="AD132" s="61"/>
      <c r="AE132" s="61"/>
      <c r="AG132" s="61"/>
      <c r="AH132" s="61"/>
      <c r="AJ132" s="41"/>
      <c r="AP132" s="1"/>
      <c r="AQ132" s="1"/>
      <c r="BA132" s="72"/>
      <c r="BB132" s="72"/>
      <c r="BC132" s="72"/>
      <c r="BG132" s="57"/>
      <c r="CQ132" s="1"/>
    </row>
    <row r="133" spans="1:95" ht="13.5">
      <c r="A133" s="40"/>
      <c r="B133" s="137">
        <f>$DA$5</f>
        <v>88302111</v>
      </c>
      <c r="C133" s="140">
        <f>$DA$9</f>
        <v>0</v>
      </c>
      <c r="D133" s="72">
        <f>DQ$9</f>
        <v>0</v>
      </c>
      <c r="E133" s="139">
        <f>EG$9</f>
        <v>0</v>
      </c>
      <c r="F133" s="139"/>
      <c r="G133" s="40"/>
      <c r="H133" s="126">
        <f t="shared" si="190"/>
        <v>0</v>
      </c>
      <c r="I133" s="71" t="str">
        <f t="shared" si="191"/>
        <v xml:space="preserve"> </v>
      </c>
      <c r="J133" s="3"/>
      <c r="K133" s="139">
        <f t="shared" si="192"/>
        <v>0</v>
      </c>
      <c r="L133" s="71" t="str">
        <f t="shared" si="193"/>
        <v xml:space="preserve"> </v>
      </c>
      <c r="M133" s="3"/>
      <c r="N133" s="139">
        <f t="shared" si="194"/>
        <v>0</v>
      </c>
      <c r="O133" s="71" t="str">
        <f t="shared" si="195"/>
        <v xml:space="preserve"> </v>
      </c>
      <c r="P133" s="3"/>
      <c r="Q133" s="100"/>
      <c r="R133" s="44"/>
      <c r="S133" s="41"/>
      <c r="W133" s="59"/>
      <c r="Y133" s="41"/>
      <c r="AA133" s="66"/>
      <c r="AB133" s="66"/>
      <c r="AC133" s="61"/>
      <c r="AD133" s="61"/>
      <c r="AE133" s="61"/>
      <c r="AG133" s="61"/>
      <c r="AH133" s="61"/>
      <c r="AJ133" s="41"/>
      <c r="AP133" s="1"/>
      <c r="AQ133" s="1"/>
      <c r="BA133" s="72"/>
      <c r="BB133" s="72"/>
      <c r="BC133" s="72"/>
      <c r="BG133" s="57"/>
      <c r="CQ133" s="1"/>
    </row>
    <row r="134" spans="1:95" ht="13.5">
      <c r="A134" s="40"/>
      <c r="B134" s="137">
        <f>$DB$5</f>
        <v>89053111</v>
      </c>
      <c r="C134" s="140">
        <f>$DB$9</f>
        <v>0</v>
      </c>
      <c r="D134" s="72">
        <f>DR$9</f>
        <v>0</v>
      </c>
      <c r="E134" s="139">
        <f>EH$9</f>
        <v>0</v>
      </c>
      <c r="F134" s="139"/>
      <c r="G134" s="40"/>
      <c r="H134" s="126">
        <f t="shared" si="190"/>
        <v>0</v>
      </c>
      <c r="I134" s="71" t="str">
        <f t="shared" si="191"/>
        <v xml:space="preserve"> </v>
      </c>
      <c r="J134" s="3"/>
      <c r="K134" s="139">
        <f t="shared" si="192"/>
        <v>0</v>
      </c>
      <c r="L134" s="71" t="str">
        <f t="shared" si="193"/>
        <v xml:space="preserve"> </v>
      </c>
      <c r="M134" s="3"/>
      <c r="N134" s="139">
        <f t="shared" si="194"/>
        <v>0</v>
      </c>
      <c r="O134" s="71" t="str">
        <f t="shared" si="195"/>
        <v xml:space="preserve"> </v>
      </c>
      <c r="P134" s="3"/>
      <c r="Q134" s="100"/>
      <c r="R134" s="44"/>
      <c r="S134" s="41"/>
      <c r="W134" s="59"/>
      <c r="Y134" s="41"/>
      <c r="AA134" s="66"/>
      <c r="AB134" s="66"/>
      <c r="AC134" s="61"/>
      <c r="AD134" s="61"/>
      <c r="AE134" s="61"/>
      <c r="AG134" s="61"/>
      <c r="AH134" s="61"/>
      <c r="AJ134" s="41"/>
      <c r="AP134" s="1"/>
      <c r="AQ134" s="1"/>
      <c r="BA134" s="72"/>
      <c r="BB134" s="72"/>
      <c r="BC134" s="72"/>
      <c r="BG134" s="57"/>
      <c r="CQ134" s="1"/>
    </row>
    <row r="135" spans="1:95" ht="13.5">
      <c r="A135" s="40"/>
      <c r="B135" s="137">
        <f>$DC$5</f>
        <v>89153111</v>
      </c>
      <c r="C135" s="140">
        <f>$DC$9</f>
        <v>0</v>
      </c>
      <c r="D135" s="72">
        <f>DS$9</f>
        <v>0</v>
      </c>
      <c r="E135" s="139">
        <f>EI$9</f>
        <v>0</v>
      </c>
      <c r="F135" s="139"/>
      <c r="G135" s="40"/>
      <c r="H135" s="126">
        <f t="shared" si="190"/>
        <v>0</v>
      </c>
      <c r="I135" s="71" t="str">
        <f t="shared" si="191"/>
        <v xml:space="preserve"> </v>
      </c>
      <c r="J135" s="3"/>
      <c r="K135" s="139">
        <f t="shared" si="192"/>
        <v>0</v>
      </c>
      <c r="L135" s="71" t="str">
        <f t="shared" si="193"/>
        <v xml:space="preserve"> </v>
      </c>
      <c r="M135" s="3"/>
      <c r="N135" s="139">
        <f t="shared" si="194"/>
        <v>0</v>
      </c>
      <c r="O135" s="71" t="str">
        <f t="shared" si="195"/>
        <v xml:space="preserve"> </v>
      </c>
      <c r="P135" s="3"/>
      <c r="Q135" s="100"/>
      <c r="R135" s="44"/>
      <c r="S135" s="41"/>
      <c r="W135" s="59"/>
      <c r="Y135" s="41"/>
      <c r="AA135" s="66"/>
      <c r="AB135" s="66"/>
      <c r="AC135" s="61"/>
      <c r="AD135" s="61"/>
      <c r="AE135" s="61"/>
      <c r="AG135" s="61"/>
      <c r="AH135" s="61"/>
      <c r="AJ135" s="41"/>
      <c r="AP135" s="1"/>
      <c r="AQ135" s="1"/>
      <c r="BA135" s="72"/>
      <c r="BB135" s="72"/>
      <c r="BC135" s="72"/>
      <c r="BG135" s="57"/>
      <c r="CQ135" s="1"/>
    </row>
    <row r="136" spans="1:95" ht="13.5">
      <c r="A136" s="40"/>
      <c r="B136" s="137">
        <f>$DD$5</f>
        <v>89203111</v>
      </c>
      <c r="C136" s="140">
        <f>$DD$9</f>
        <v>0</v>
      </c>
      <c r="D136" s="72">
        <f>DT$9</f>
        <v>0</v>
      </c>
      <c r="E136" s="139">
        <f>EJ$9</f>
        <v>0</v>
      </c>
      <c r="F136" s="139"/>
      <c r="G136" s="40"/>
      <c r="H136" s="126">
        <f t="shared" si="190"/>
        <v>0</v>
      </c>
      <c r="I136" s="71" t="str">
        <f t="shared" si="191"/>
        <v xml:space="preserve"> </v>
      </c>
      <c r="J136" s="3"/>
      <c r="K136" s="139">
        <f t="shared" si="192"/>
        <v>0</v>
      </c>
      <c r="L136" s="71" t="str">
        <f t="shared" si="193"/>
        <v xml:space="preserve"> </v>
      </c>
      <c r="M136" s="3"/>
      <c r="N136" s="139">
        <f t="shared" si="194"/>
        <v>0</v>
      </c>
      <c r="O136" s="71" t="str">
        <f t="shared" si="195"/>
        <v xml:space="preserve"> </v>
      </c>
      <c r="P136" s="3"/>
      <c r="Q136" s="100"/>
      <c r="R136" s="44"/>
      <c r="S136" s="41"/>
      <c r="W136" s="59"/>
      <c r="Y136" s="41"/>
      <c r="AA136" s="66"/>
      <c r="AB136" s="66"/>
      <c r="AC136" s="61"/>
      <c r="AD136" s="61"/>
      <c r="AE136" s="61"/>
      <c r="AG136" s="61"/>
      <c r="AH136" s="61"/>
      <c r="AJ136" s="41"/>
      <c r="AP136" s="1"/>
      <c r="AQ136" s="1"/>
      <c r="BA136" s="72"/>
      <c r="BB136" s="72"/>
      <c r="BC136" s="72"/>
      <c r="BG136" s="57"/>
      <c r="CQ136" s="1"/>
    </row>
    <row r="137" spans="1:95" ht="13.5">
      <c r="A137" s="40"/>
      <c r="B137" s="137">
        <f>$DE$5</f>
        <v>90014111</v>
      </c>
      <c r="C137" s="140">
        <f>$DE$9</f>
        <v>0</v>
      </c>
      <c r="D137" s="72">
        <f>DU$9</f>
        <v>0</v>
      </c>
      <c r="E137" s="139">
        <f>EK$9</f>
        <v>0</v>
      </c>
      <c r="F137" s="139"/>
      <c r="G137" s="40"/>
      <c r="H137" s="126">
        <f t="shared" si="190"/>
        <v>0</v>
      </c>
      <c r="I137" s="71" t="str">
        <f t="shared" si="191"/>
        <v xml:space="preserve"> </v>
      </c>
      <c r="J137" s="3"/>
      <c r="K137" s="139">
        <f t="shared" si="192"/>
        <v>0</v>
      </c>
      <c r="L137" s="71" t="str">
        <f t="shared" si="193"/>
        <v xml:space="preserve"> </v>
      </c>
      <c r="M137" s="3"/>
      <c r="N137" s="139">
        <f t="shared" si="194"/>
        <v>0</v>
      </c>
      <c r="O137" s="71" t="str">
        <f t="shared" si="195"/>
        <v xml:space="preserve"> </v>
      </c>
      <c r="P137" s="3"/>
      <c r="Q137" s="100"/>
      <c r="R137" s="44"/>
      <c r="S137" s="41"/>
      <c r="W137" s="59"/>
      <c r="Y137" s="41"/>
      <c r="AA137" s="66"/>
      <c r="AB137" s="66"/>
      <c r="AC137" s="61"/>
      <c r="AD137" s="61"/>
      <c r="AE137" s="61"/>
      <c r="AG137" s="61"/>
      <c r="AH137" s="61"/>
      <c r="AJ137" s="41"/>
      <c r="AP137" s="1"/>
      <c r="AQ137" s="1"/>
      <c r="BA137" s="72"/>
      <c r="BB137" s="72"/>
      <c r="BC137" s="72"/>
      <c r="BG137" s="57"/>
      <c r="CQ137" s="1"/>
    </row>
    <row r="138" spans="1:95" ht="13.5">
      <c r="A138" s="40"/>
      <c r="B138" s="137">
        <f>$DF$5</f>
        <v>90154110</v>
      </c>
      <c r="C138" s="140">
        <f>$DF$9</f>
        <v>0</v>
      </c>
      <c r="D138" s="72">
        <f>DV$9</f>
        <v>0</v>
      </c>
      <c r="E138" s="139">
        <f>EL$9</f>
        <v>0</v>
      </c>
      <c r="F138" s="139"/>
      <c r="G138" s="40"/>
      <c r="H138" s="126">
        <f t="shared" si="190"/>
        <v>0</v>
      </c>
      <c r="I138" s="71" t="str">
        <f t="shared" si="191"/>
        <v xml:space="preserve"> </v>
      </c>
      <c r="J138" s="3"/>
      <c r="K138" s="139">
        <f t="shared" si="192"/>
        <v>0</v>
      </c>
      <c r="L138" s="71" t="str">
        <f t="shared" si="193"/>
        <v xml:space="preserve"> </v>
      </c>
      <c r="M138" s="3"/>
      <c r="N138" s="139">
        <f t="shared" si="194"/>
        <v>0</v>
      </c>
      <c r="O138" s="71" t="str">
        <f t="shared" si="195"/>
        <v xml:space="preserve"> </v>
      </c>
      <c r="P138" s="3"/>
      <c r="Q138" s="100"/>
      <c r="R138" s="44"/>
      <c r="S138" s="41"/>
      <c r="W138" s="59"/>
      <c r="Y138" s="41"/>
      <c r="AA138" s="66"/>
      <c r="AB138" s="66"/>
      <c r="AC138" s="61"/>
      <c r="AD138" s="61"/>
      <c r="AE138" s="61"/>
      <c r="AG138" s="61"/>
      <c r="AH138" s="61"/>
      <c r="AJ138" s="41"/>
      <c r="AP138" s="1"/>
      <c r="AQ138" s="1"/>
      <c r="BA138" s="72"/>
      <c r="BB138" s="72"/>
      <c r="BC138" s="72"/>
      <c r="BG138" s="57"/>
      <c r="CQ138" s="1"/>
    </row>
    <row r="139" spans="1:95" ht="13.5">
      <c r="A139" s="40"/>
      <c r="B139" s="137">
        <f>$DG$5</f>
        <v>99310031</v>
      </c>
      <c r="C139" s="140">
        <f>$DG$9</f>
        <v>0</v>
      </c>
      <c r="D139" s="72">
        <f>DW$9</f>
        <v>0</v>
      </c>
      <c r="E139" s="139">
        <f>EM$9</f>
        <v>0</v>
      </c>
      <c r="F139" s="139"/>
      <c r="G139" s="40"/>
      <c r="H139" s="126">
        <f t="shared" si="190"/>
        <v>0</v>
      </c>
      <c r="I139" s="71" t="str">
        <f t="shared" si="191"/>
        <v xml:space="preserve"> </v>
      </c>
      <c r="J139" s="3"/>
      <c r="K139" s="139">
        <f t="shared" si="192"/>
        <v>0</v>
      </c>
      <c r="L139" s="71" t="str">
        <f t="shared" si="193"/>
        <v xml:space="preserve"> </v>
      </c>
      <c r="M139" s="3"/>
      <c r="N139" s="139">
        <f t="shared" si="194"/>
        <v>0</v>
      </c>
      <c r="O139" s="71" t="str">
        <f t="shared" si="195"/>
        <v xml:space="preserve"> </v>
      </c>
      <c r="P139" s="3"/>
      <c r="Q139" s="100"/>
      <c r="R139" s="44"/>
      <c r="S139" s="41"/>
      <c r="W139" s="59"/>
      <c r="Y139" s="41"/>
      <c r="AA139" s="66"/>
      <c r="AB139" s="66"/>
      <c r="AC139" s="61"/>
      <c r="AD139" s="61"/>
      <c r="AE139" s="61"/>
      <c r="AG139" s="61"/>
      <c r="AH139" s="61"/>
      <c r="AJ139" s="41"/>
      <c r="AP139" s="1"/>
      <c r="AQ139" s="1"/>
      <c r="BA139" s="72"/>
      <c r="BB139" s="72"/>
      <c r="BC139" s="72"/>
      <c r="BG139" s="57"/>
      <c r="CQ139" s="1"/>
    </row>
    <row r="140" spans="1:95" ht="13.5">
      <c r="A140" s="40"/>
      <c r="B140" s="137">
        <f>$DH$5</f>
        <v>99320032</v>
      </c>
      <c r="C140" s="140">
        <f>$DH$9</f>
        <v>0</v>
      </c>
      <c r="D140" s="72">
        <f>DX$9</f>
        <v>0</v>
      </c>
      <c r="E140" s="139">
        <f>EN$9</f>
        <v>0</v>
      </c>
      <c r="F140" s="139"/>
      <c r="G140" s="40"/>
      <c r="H140" s="126">
        <f t="shared" si="190"/>
        <v>0</v>
      </c>
      <c r="I140" s="71" t="str">
        <f t="shared" si="191"/>
        <v xml:space="preserve"> </v>
      </c>
      <c r="J140" s="3"/>
      <c r="K140" s="139">
        <f t="shared" si="192"/>
        <v>0</v>
      </c>
      <c r="L140" s="71" t="str">
        <f t="shared" si="193"/>
        <v xml:space="preserve"> </v>
      </c>
      <c r="M140" s="3"/>
      <c r="N140" s="139">
        <f t="shared" si="194"/>
        <v>0</v>
      </c>
      <c r="O140" s="71" t="str">
        <f t="shared" si="195"/>
        <v xml:space="preserve"> </v>
      </c>
      <c r="P140" s="3"/>
      <c r="Q140" s="100"/>
      <c r="R140" s="44"/>
      <c r="S140" s="41"/>
      <c r="W140" s="59"/>
      <c r="Y140" s="41"/>
      <c r="AA140" s="66"/>
      <c r="AB140" s="66"/>
      <c r="AC140" s="61"/>
      <c r="AD140" s="61"/>
      <c r="AE140" s="61"/>
      <c r="AG140" s="61"/>
      <c r="AH140" s="61"/>
      <c r="AJ140" s="41"/>
      <c r="AP140" s="1"/>
      <c r="AQ140" s="1"/>
      <c r="BA140" s="72"/>
      <c r="BB140" s="72"/>
      <c r="BC140" s="72"/>
      <c r="BG140" s="57"/>
      <c r="CQ140" s="1"/>
    </row>
    <row r="141" spans="1:95" ht="13.5">
      <c r="A141" s="40"/>
      <c r="B141" s="141"/>
      <c r="C141" s="127"/>
      <c r="D141" s="127"/>
      <c r="E141" s="136"/>
      <c r="F141" s="136"/>
      <c r="G141" s="40"/>
      <c r="H141" s="126"/>
      <c r="I141" s="71"/>
      <c r="J141" s="3"/>
      <c r="K141" s="139"/>
      <c r="L141" s="71"/>
      <c r="M141" s="3"/>
      <c r="N141" s="139"/>
      <c r="O141" s="71"/>
      <c r="P141" s="3"/>
      <c r="Q141" s="100"/>
      <c r="R141" s="44"/>
      <c r="S141" s="41"/>
      <c r="W141" s="59"/>
      <c r="Y141" s="41"/>
      <c r="AA141" s="66"/>
      <c r="AB141" s="66"/>
      <c r="AC141" s="61"/>
      <c r="AD141" s="61"/>
      <c r="AE141" s="61"/>
      <c r="AG141" s="61"/>
      <c r="AH141" s="61"/>
      <c r="AJ141" s="41"/>
      <c r="AP141" s="1"/>
      <c r="AQ141" s="1"/>
      <c r="BA141" s="72"/>
      <c r="BB141" s="72"/>
      <c r="BC141" s="72"/>
      <c r="BG141" s="57"/>
      <c r="CQ141" s="1"/>
    </row>
    <row r="142" spans="1:95" ht="13.5">
      <c r="A142" s="40"/>
      <c r="B142" s="141" t="s">
        <v>125</v>
      </c>
      <c r="C142" s="127">
        <f>SUM(C125:C141)</f>
        <v>283884.25</v>
      </c>
      <c r="D142" s="127">
        <f>SUM(D125:D141)</f>
        <v>291095.56524999999</v>
      </c>
      <c r="E142" s="127">
        <f>SUM(E125:E141)</f>
        <v>298731.39402015624</v>
      </c>
      <c r="F142" s="127"/>
      <c r="G142" s="40"/>
      <c r="H142" s="128">
        <f>D142-C142</f>
        <v>7211.3152499999851</v>
      </c>
      <c r="I142" s="129">
        <f>IF(C142=0," ",H142/C142)</f>
        <v>2.5402308335175289E-2</v>
      </c>
      <c r="J142" s="3"/>
      <c r="K142" s="142">
        <f t="shared" ref="K142:K148" si="196">E142-D142</f>
        <v>7635.8287701562513</v>
      </c>
      <c r="L142" s="129">
        <f t="shared" ref="L142:L148" si="197">IF($D142=0," ",K142/$D142)</f>
        <v>2.6231346958509708E-2</v>
      </c>
      <c r="M142" s="3"/>
      <c r="N142" s="142">
        <f t="shared" ref="N142:N148" si="198">E142-C142</f>
        <v>14847.144020156236</v>
      </c>
      <c r="O142" s="129">
        <f t="shared" ref="O142:O148" si="199">IF($C142=0," ",N142/$C142)</f>
        <v>5.2299992057172021E-2</v>
      </c>
      <c r="P142" s="3"/>
      <c r="Q142" s="100"/>
      <c r="R142" s="44"/>
      <c r="S142" s="41"/>
      <c r="W142" s="59"/>
      <c r="Y142" s="41"/>
      <c r="AA142" s="66"/>
      <c r="AB142" s="66"/>
      <c r="AC142" s="61"/>
      <c r="AD142" s="61"/>
      <c r="AE142" s="61"/>
      <c r="AG142" s="61"/>
      <c r="AH142" s="61"/>
      <c r="AJ142" s="41"/>
      <c r="AP142" s="1"/>
      <c r="AQ142" s="1"/>
      <c r="BA142" s="72"/>
      <c r="BB142" s="72"/>
      <c r="BC142" s="72"/>
      <c r="BG142" s="57"/>
      <c r="CQ142" s="1"/>
    </row>
    <row r="143" spans="1:95" ht="13.5">
      <c r="A143" s="40"/>
      <c r="B143" s="141"/>
      <c r="C143" s="127"/>
      <c r="D143" s="127"/>
      <c r="E143" s="136"/>
      <c r="F143" s="136"/>
      <c r="G143" s="40"/>
      <c r="H143" s="126"/>
      <c r="I143" s="71"/>
      <c r="J143" s="3"/>
      <c r="K143" s="139">
        <f t="shared" si="196"/>
        <v>0</v>
      </c>
      <c r="L143" s="71" t="str">
        <f t="shared" si="197"/>
        <v xml:space="preserve"> </v>
      </c>
      <c r="M143" s="3"/>
      <c r="N143" s="139">
        <f t="shared" si="198"/>
        <v>0</v>
      </c>
      <c r="O143" s="71" t="str">
        <f t="shared" si="199"/>
        <v xml:space="preserve"> </v>
      </c>
      <c r="P143" s="3"/>
      <c r="Q143" s="100"/>
      <c r="R143" s="44"/>
      <c r="S143" s="41"/>
      <c r="W143" s="59"/>
      <c r="Y143" s="41"/>
      <c r="AA143" s="66"/>
      <c r="AB143" s="66"/>
      <c r="AC143" s="61"/>
      <c r="AD143" s="61"/>
      <c r="AE143" s="61"/>
      <c r="AG143" s="61"/>
      <c r="AH143" s="61"/>
      <c r="AJ143" s="41"/>
      <c r="AP143" s="1"/>
      <c r="AQ143" s="1"/>
      <c r="BA143" s="72"/>
      <c r="BB143" s="72"/>
      <c r="BC143" s="72"/>
      <c r="BG143" s="57"/>
      <c r="CQ143" s="1"/>
    </row>
    <row r="144" spans="1:95" ht="13.5">
      <c r="A144" s="40"/>
      <c r="B144" s="141"/>
      <c r="C144" s="127"/>
      <c r="D144" s="127"/>
      <c r="E144" s="136"/>
      <c r="F144" s="136"/>
      <c r="G144" s="40"/>
      <c r="H144" s="126"/>
      <c r="I144" s="71"/>
      <c r="J144" s="3"/>
      <c r="K144" s="139">
        <f t="shared" si="196"/>
        <v>0</v>
      </c>
      <c r="L144" s="71" t="str">
        <f t="shared" si="197"/>
        <v xml:space="preserve"> </v>
      </c>
      <c r="M144" s="3"/>
      <c r="N144" s="139">
        <f t="shared" si="198"/>
        <v>0</v>
      </c>
      <c r="O144" s="71" t="str">
        <f t="shared" si="199"/>
        <v xml:space="preserve"> </v>
      </c>
      <c r="P144" s="3"/>
      <c r="Q144" s="100"/>
      <c r="R144" s="44"/>
      <c r="S144" s="41"/>
      <c r="W144" s="59"/>
      <c r="Y144" s="41"/>
      <c r="AA144" s="66"/>
      <c r="AB144" s="66"/>
      <c r="AC144" s="61"/>
      <c r="AD144" s="61"/>
      <c r="AE144" s="61"/>
      <c r="AG144" s="61"/>
      <c r="AH144" s="61"/>
      <c r="AJ144" s="41"/>
      <c r="AP144" s="1"/>
      <c r="AQ144" s="1"/>
      <c r="BA144" s="72"/>
      <c r="BB144" s="72"/>
      <c r="BC144" s="72"/>
      <c r="BG144" s="57"/>
      <c r="CQ144" s="1"/>
    </row>
    <row r="145" spans="1:95" ht="13.5">
      <c r="A145" s="40"/>
      <c r="B145" s="130" t="s">
        <v>126</v>
      </c>
      <c r="C145" s="127"/>
      <c r="D145" s="127"/>
      <c r="E145" s="136"/>
      <c r="F145" s="136"/>
      <c r="G145" s="40"/>
      <c r="H145" s="126"/>
      <c r="I145" s="71"/>
      <c r="J145" s="3"/>
      <c r="K145" s="139">
        <f t="shared" si="196"/>
        <v>0</v>
      </c>
      <c r="L145" s="71" t="str">
        <f t="shared" si="197"/>
        <v xml:space="preserve"> </v>
      </c>
      <c r="M145" s="3"/>
      <c r="N145" s="139">
        <f t="shared" si="198"/>
        <v>0</v>
      </c>
      <c r="O145" s="71" t="str">
        <f t="shared" si="199"/>
        <v xml:space="preserve"> </v>
      </c>
      <c r="P145" s="3"/>
      <c r="Q145" s="100"/>
      <c r="R145" s="44"/>
      <c r="S145" s="41"/>
      <c r="W145" s="59"/>
      <c r="Y145" s="41"/>
      <c r="AA145" s="66"/>
      <c r="AB145" s="66"/>
      <c r="AC145" s="61"/>
      <c r="AD145" s="61"/>
      <c r="AE145" s="61"/>
      <c r="AG145" s="61"/>
      <c r="AH145" s="61"/>
      <c r="AJ145" s="41"/>
      <c r="AP145" s="1"/>
      <c r="AQ145" s="1"/>
      <c r="BA145" s="72"/>
      <c r="BB145" s="72"/>
      <c r="BC145" s="72"/>
      <c r="BG145" s="57"/>
      <c r="CQ145" s="1"/>
    </row>
    <row r="146" spans="1:95" ht="13.5">
      <c r="A146" s="40"/>
      <c r="B146" s="137"/>
      <c r="C146" s="143"/>
      <c r="D146" s="143"/>
      <c r="E146" s="143"/>
      <c r="F146" s="143"/>
      <c r="G146" s="40"/>
      <c r="H146" s="126">
        <f>D146-C146</f>
        <v>0</v>
      </c>
      <c r="I146" s="71" t="str">
        <f>IF(C146=0," ",H146/C146)</f>
        <v xml:space="preserve"> </v>
      </c>
      <c r="J146" s="3"/>
      <c r="K146" s="139">
        <f t="shared" si="196"/>
        <v>0</v>
      </c>
      <c r="L146" s="71" t="str">
        <f t="shared" si="197"/>
        <v xml:space="preserve"> </v>
      </c>
      <c r="M146" s="3"/>
      <c r="N146" s="139">
        <f t="shared" si="198"/>
        <v>0</v>
      </c>
      <c r="O146" s="71" t="str">
        <f t="shared" si="199"/>
        <v xml:space="preserve"> </v>
      </c>
      <c r="P146" s="3"/>
      <c r="Q146" s="100"/>
      <c r="R146" s="44"/>
      <c r="S146" s="41"/>
      <c r="W146" s="59"/>
      <c r="Y146" s="41"/>
      <c r="AA146" s="66"/>
      <c r="AB146" s="66"/>
      <c r="AC146" s="61"/>
      <c r="AD146" s="61"/>
      <c r="AE146" s="61"/>
      <c r="AG146" s="61"/>
      <c r="AH146" s="61"/>
      <c r="AJ146" s="41"/>
      <c r="AP146" s="1"/>
      <c r="AQ146" s="1"/>
      <c r="BA146" s="72"/>
      <c r="BB146" s="72"/>
      <c r="BC146" s="72"/>
      <c r="BG146" s="57"/>
      <c r="CQ146" s="1"/>
    </row>
    <row r="147" spans="1:95" ht="13.5">
      <c r="A147" s="40"/>
      <c r="B147" s="137">
        <f>$EO$5</f>
        <v>91001416</v>
      </c>
      <c r="C147" s="143">
        <f>$EO$9</f>
        <v>21749.349616</v>
      </c>
      <c r="D147" s="143">
        <f>FE$9</f>
        <v>18359.387792960002</v>
      </c>
      <c r="E147" s="143" t="e">
        <f>FU$9</f>
        <v>#REF!</v>
      </c>
      <c r="F147" s="143"/>
      <c r="G147" s="40"/>
      <c r="H147" s="126">
        <f>D147-C147</f>
        <v>-3389.9618230399974</v>
      </c>
      <c r="I147" s="71">
        <f>IF(C147=0," ",H147/C147)</f>
        <v>-0.15586497448853173</v>
      </c>
      <c r="J147" s="3"/>
      <c r="K147" s="139" t="e">
        <f t="shared" si="196"/>
        <v>#REF!</v>
      </c>
      <c r="L147" s="71" t="e">
        <f t="shared" si="197"/>
        <v>#REF!</v>
      </c>
      <c r="M147" s="3"/>
      <c r="N147" s="139" t="e">
        <f t="shared" si="198"/>
        <v>#REF!</v>
      </c>
      <c r="O147" s="71" t="e">
        <f t="shared" si="199"/>
        <v>#REF!</v>
      </c>
      <c r="P147" s="3"/>
      <c r="Q147" s="100"/>
      <c r="R147" s="44"/>
      <c r="S147" s="41"/>
      <c r="W147" s="59"/>
      <c r="Y147" s="41"/>
      <c r="AA147" s="66"/>
      <c r="AB147" s="66"/>
      <c r="AC147" s="61"/>
      <c r="AD147" s="61"/>
      <c r="AE147" s="61"/>
      <c r="AG147" s="61"/>
      <c r="AH147" s="61"/>
      <c r="AJ147" s="41"/>
      <c r="AP147" s="1"/>
      <c r="AQ147" s="1"/>
      <c r="BA147" s="72"/>
      <c r="BB147" s="72"/>
      <c r="BC147" s="72"/>
      <c r="BG147" s="57"/>
      <c r="CQ147" s="1"/>
    </row>
    <row r="148" spans="1:95" ht="13.5">
      <c r="A148" s="40"/>
      <c r="B148" s="137">
        <f>$EP$5</f>
        <v>91001440</v>
      </c>
      <c r="C148" s="143">
        <f>$EP$9</f>
        <v>51544.843922</v>
      </c>
      <c r="D148" s="143">
        <f>FF$9</f>
        <v>53734.105774475</v>
      </c>
      <c r="E148" s="143" t="e">
        <f>FV$9</f>
        <v>#REF!</v>
      </c>
      <c r="F148" s="143"/>
      <c r="G148" s="40"/>
      <c r="H148" s="126">
        <f>D148-C148</f>
        <v>2189.2618524749996</v>
      </c>
      <c r="I148" s="71">
        <f>IF(C148=0," ",H148/C148)</f>
        <v>4.2472955312230457E-2</v>
      </c>
      <c r="J148" s="3"/>
      <c r="K148" s="139" t="e">
        <f t="shared" si="196"/>
        <v>#REF!</v>
      </c>
      <c r="L148" s="71" t="e">
        <f t="shared" si="197"/>
        <v>#REF!</v>
      </c>
      <c r="M148" s="3"/>
      <c r="N148" s="139" t="e">
        <f t="shared" si="198"/>
        <v>#REF!</v>
      </c>
      <c r="O148" s="71" t="e">
        <f t="shared" si="199"/>
        <v>#REF!</v>
      </c>
      <c r="P148" s="3"/>
      <c r="Q148" s="100"/>
      <c r="R148" s="44"/>
      <c r="S148" s="41"/>
      <c r="W148" s="59"/>
      <c r="Y148" s="41"/>
      <c r="AA148" s="66"/>
      <c r="AB148" s="66"/>
      <c r="AC148" s="61"/>
      <c r="AD148" s="61"/>
      <c r="AE148" s="61"/>
      <c r="AG148" s="61"/>
      <c r="AH148" s="61"/>
      <c r="AJ148" s="41"/>
      <c r="AP148" s="1"/>
      <c r="AQ148" s="1"/>
      <c r="BA148" s="72"/>
      <c r="BB148" s="72"/>
      <c r="BC148" s="72"/>
      <c r="BG148" s="57"/>
      <c r="CQ148" s="1"/>
    </row>
    <row r="149" spans="1:95" ht="13.5">
      <c r="A149" s="40"/>
      <c r="B149" s="137">
        <f>$EQ$5</f>
        <v>91001441</v>
      </c>
      <c r="C149" s="143">
        <f>$EQ$9</f>
        <v>37511.781796499999</v>
      </c>
      <c r="D149" s="143">
        <f>FG$9</f>
        <v>39004.443729625003</v>
      </c>
      <c r="E149" s="143" t="e">
        <f>FW$9</f>
        <v>#REF!</v>
      </c>
      <c r="F149" s="136"/>
      <c r="G149" s="40"/>
      <c r="H149" s="126"/>
      <c r="I149" s="71"/>
      <c r="J149" s="3"/>
      <c r="K149" s="139"/>
      <c r="L149" s="71"/>
      <c r="M149" s="3"/>
      <c r="N149" s="139"/>
      <c r="O149" s="71"/>
      <c r="P149" s="3"/>
      <c r="Q149" s="100"/>
      <c r="R149" s="44"/>
      <c r="S149" s="41"/>
      <c r="W149" s="59"/>
      <c r="Y149" s="41"/>
      <c r="AA149" s="66"/>
      <c r="AB149" s="66"/>
      <c r="AC149" s="61"/>
      <c r="AD149" s="61"/>
      <c r="AE149" s="61"/>
      <c r="AG149" s="61"/>
      <c r="AH149" s="61"/>
      <c r="AJ149" s="41"/>
      <c r="AP149" s="1"/>
      <c r="AQ149" s="1"/>
      <c r="BA149" s="72"/>
      <c r="BB149" s="72"/>
      <c r="BC149" s="72"/>
      <c r="BG149" s="57"/>
      <c r="CQ149" s="1"/>
    </row>
    <row r="150" spans="1:95" ht="13.5">
      <c r="A150" s="40"/>
      <c r="B150" s="141" t="s">
        <v>127</v>
      </c>
      <c r="C150" s="127">
        <f>SUM(C146:C149)</f>
        <v>110805.97533449999</v>
      </c>
      <c r="D150" s="127">
        <f>SUM(D146:D149)</f>
        <v>111097.93729706001</v>
      </c>
      <c r="E150" s="127" t="e">
        <f>SUM(E146:E149)</f>
        <v>#REF!</v>
      </c>
      <c r="F150" s="127"/>
      <c r="G150" s="40"/>
      <c r="H150" s="128">
        <f>D150-C150</f>
        <v>291.96196256001713</v>
      </c>
      <c r="I150" s="129">
        <f>IF(C150=0," ",H150/C150)</f>
        <v>2.6348936659656235E-3</v>
      </c>
      <c r="J150" s="3"/>
      <c r="K150" s="142" t="e">
        <f>E150-D150</f>
        <v>#REF!</v>
      </c>
      <c r="L150" s="129" t="e">
        <f>IF($D150=0," ",K150/$D150)</f>
        <v>#REF!</v>
      </c>
      <c r="M150" s="3"/>
      <c r="N150" s="142" t="e">
        <f>E150-C150</f>
        <v>#REF!</v>
      </c>
      <c r="O150" s="129" t="e">
        <f>IF($C150=0," ",N150/$C150)</f>
        <v>#REF!</v>
      </c>
      <c r="P150" s="3"/>
      <c r="Q150" s="100"/>
      <c r="R150" s="44"/>
      <c r="S150" s="41"/>
      <c r="W150" s="59"/>
      <c r="Y150" s="41"/>
      <c r="AA150" s="66"/>
      <c r="AB150" s="66"/>
      <c r="AC150" s="61"/>
      <c r="AD150" s="61"/>
      <c r="AE150" s="61"/>
      <c r="AG150" s="61"/>
      <c r="AH150" s="61"/>
      <c r="AJ150" s="41"/>
      <c r="AP150" s="1"/>
      <c r="AQ150" s="1"/>
      <c r="BA150" s="72"/>
      <c r="BB150" s="72"/>
      <c r="BC150" s="72"/>
      <c r="BG150" s="57"/>
      <c r="CQ150" s="1"/>
    </row>
    <row r="151" spans="1:95" ht="13.5">
      <c r="A151" s="40"/>
      <c r="B151" s="130"/>
      <c r="C151" s="127"/>
      <c r="D151" s="127"/>
      <c r="E151" s="127"/>
      <c r="F151" s="127"/>
      <c r="G151" s="40"/>
      <c r="H151" s="127"/>
      <c r="I151" s="127"/>
      <c r="J151" s="3"/>
      <c r="K151" s="4"/>
      <c r="L151" s="4"/>
      <c r="M151" s="3"/>
      <c r="N151" s="136"/>
      <c r="O151" s="43"/>
      <c r="P151" s="3"/>
      <c r="Q151" s="100"/>
      <c r="R151" s="44"/>
      <c r="S151" s="41"/>
      <c r="W151" s="59"/>
      <c r="Y151" s="41"/>
      <c r="AA151" s="66"/>
      <c r="AB151" s="66"/>
      <c r="AC151" s="61"/>
      <c r="AD151" s="61"/>
      <c r="AE151" s="61"/>
      <c r="AG151" s="61"/>
      <c r="AH151" s="61"/>
      <c r="AJ151" s="41"/>
      <c r="AP151" s="1"/>
      <c r="AQ151" s="1"/>
      <c r="BA151" s="72"/>
      <c r="BB151" s="72"/>
      <c r="BC151" s="72"/>
      <c r="BG151" s="57"/>
      <c r="CQ151" s="1"/>
    </row>
    <row r="152" spans="1:95" ht="13.5">
      <c r="A152" s="40"/>
      <c r="B152" s="40"/>
      <c r="C152" s="40"/>
      <c r="D152" s="40"/>
      <c r="E152" s="40"/>
      <c r="F152" s="40"/>
      <c r="G152" s="40"/>
      <c r="H152" s="40"/>
      <c r="I152" s="40"/>
      <c r="J152" s="3"/>
      <c r="K152" s="3"/>
      <c r="L152" s="3"/>
      <c r="M152" s="3"/>
      <c r="N152" s="3"/>
      <c r="O152" s="3"/>
      <c r="P152" s="3"/>
      <c r="Q152" s="100"/>
      <c r="R152" s="44"/>
      <c r="S152" s="41"/>
      <c r="W152" s="59"/>
      <c r="Y152" s="41"/>
      <c r="AA152" s="66"/>
      <c r="AB152" s="66"/>
      <c r="AC152" s="61"/>
      <c r="AD152" s="61"/>
      <c r="AE152" s="61"/>
      <c r="AG152" s="61"/>
      <c r="AH152" s="61"/>
      <c r="AJ152" s="41"/>
      <c r="AP152" s="1"/>
      <c r="AQ152" s="1"/>
      <c r="BA152" s="72"/>
      <c r="BB152" s="72"/>
      <c r="BC152" s="72"/>
      <c r="BG152" s="57"/>
      <c r="CQ152" s="1"/>
    </row>
    <row r="153" spans="1:95" ht="13.5">
      <c r="A153" s="40"/>
      <c r="B153" s="75"/>
      <c r="C153" s="75"/>
      <c r="D153" s="75"/>
      <c r="E153" s="75"/>
      <c r="F153" s="75"/>
      <c r="G153" s="144"/>
      <c r="H153" s="4"/>
      <c r="I153" s="4"/>
      <c r="J153" s="4"/>
      <c r="K153" s="4"/>
      <c r="L153" s="4"/>
      <c r="M153" s="4"/>
      <c r="N153" s="4"/>
      <c r="O153" s="4"/>
      <c r="P153" s="4"/>
      <c r="Q153" s="100"/>
      <c r="R153" s="44"/>
      <c r="S153" s="41"/>
      <c r="W153" s="59"/>
      <c r="Y153" s="41"/>
      <c r="AA153" s="66"/>
      <c r="AB153" s="66"/>
      <c r="AC153" s="61"/>
      <c r="AD153" s="61"/>
      <c r="AE153" s="61"/>
      <c r="AG153" s="61"/>
      <c r="AH153" s="61"/>
      <c r="AJ153" s="41"/>
      <c r="AP153" s="1"/>
      <c r="AQ153" s="1"/>
      <c r="BA153" s="72"/>
      <c r="BB153" s="72"/>
      <c r="BC153" s="72"/>
      <c r="BG153" s="57"/>
      <c r="CQ153" s="1"/>
    </row>
    <row r="154" spans="1:95" ht="13.5">
      <c r="A154" s="40"/>
      <c r="B154" s="75"/>
      <c r="C154" s="75"/>
      <c r="D154" s="75"/>
      <c r="E154" s="75"/>
      <c r="F154" s="75"/>
      <c r="G154" s="144"/>
      <c r="H154" s="4"/>
      <c r="I154" s="4"/>
      <c r="J154" s="4"/>
      <c r="K154" s="4"/>
      <c r="L154" s="4"/>
      <c r="M154" s="4"/>
      <c r="N154" s="4"/>
      <c r="O154" s="4"/>
      <c r="P154" s="4"/>
      <c r="Q154" s="100"/>
      <c r="R154" s="44"/>
      <c r="S154" s="41"/>
      <c r="W154" s="59"/>
      <c r="Y154" s="41"/>
      <c r="AA154" s="66"/>
      <c r="AB154" s="66"/>
      <c r="AC154" s="61"/>
      <c r="AD154" s="61"/>
      <c r="AE154" s="61"/>
      <c r="AG154" s="61"/>
      <c r="AH154" s="61"/>
      <c r="AJ154" s="41"/>
      <c r="AP154" s="1"/>
      <c r="AQ154" s="1"/>
      <c r="BA154" s="72"/>
      <c r="BB154" s="72"/>
      <c r="BC154" s="72"/>
      <c r="BG154" s="57"/>
      <c r="CQ154" s="1"/>
    </row>
    <row r="155" spans="1:95">
      <c r="A155" s="40"/>
      <c r="B155" s="40"/>
      <c r="C155" s="40"/>
      <c r="D155" s="44"/>
      <c r="E155" s="44"/>
      <c r="F155" s="44"/>
      <c r="G155" s="44"/>
      <c r="H155" s="43"/>
      <c r="I155" s="43"/>
      <c r="J155" s="43"/>
      <c r="K155" s="43"/>
      <c r="L155" s="43"/>
      <c r="M155" s="43"/>
      <c r="N155" s="43"/>
      <c r="O155" s="43"/>
      <c r="P155" s="43"/>
      <c r="Q155" s="100"/>
      <c r="R155" s="44"/>
      <c r="S155" s="41"/>
      <c r="W155" s="59"/>
      <c r="Y155" s="41"/>
      <c r="AA155" s="66"/>
      <c r="AB155" s="66"/>
      <c r="AC155" s="61"/>
      <c r="AD155" s="61"/>
      <c r="AE155" s="61"/>
      <c r="AG155" s="61"/>
      <c r="AH155" s="61"/>
      <c r="AJ155" s="41"/>
      <c r="AP155" s="1"/>
      <c r="AQ155" s="1"/>
      <c r="BA155" s="72"/>
      <c r="BB155" s="72"/>
      <c r="BC155" s="72"/>
      <c r="BG155" s="57"/>
      <c r="CQ155" s="1"/>
    </row>
    <row r="156" spans="1:95">
      <c r="A156" s="40"/>
      <c r="B156" s="59"/>
      <c r="C156" s="45" t="s">
        <v>128</v>
      </c>
      <c r="D156" s="59"/>
      <c r="E156" s="59"/>
      <c r="F156" s="59"/>
      <c r="G156" s="44"/>
      <c r="H156" s="43"/>
      <c r="I156" s="43"/>
      <c r="J156" s="43"/>
      <c r="K156" s="43"/>
      <c r="L156" s="43"/>
      <c r="M156" s="43"/>
      <c r="N156" s="43"/>
      <c r="O156" s="43"/>
      <c r="P156" s="43"/>
      <c r="Q156" s="100"/>
      <c r="R156" s="44"/>
      <c r="S156" s="41"/>
      <c r="W156" s="59"/>
      <c r="Y156" s="41"/>
      <c r="AA156" s="66"/>
      <c r="AB156" s="66"/>
      <c r="AC156" s="61"/>
      <c r="AD156" s="61"/>
      <c r="AE156" s="61"/>
      <c r="AG156" s="61"/>
      <c r="AH156" s="61"/>
      <c r="AJ156" s="41"/>
      <c r="AP156" s="1"/>
      <c r="AQ156" s="1"/>
      <c r="BA156" s="72"/>
      <c r="BB156" s="72"/>
      <c r="BC156" s="72"/>
      <c r="BG156" s="57"/>
      <c r="CQ156" s="1"/>
    </row>
    <row r="157" spans="1:95">
      <c r="A157" s="40"/>
      <c r="C157" s="41" t="s">
        <v>129</v>
      </c>
      <c r="G157" s="44"/>
      <c r="H157" s="43"/>
      <c r="I157" s="43"/>
      <c r="J157" s="43"/>
      <c r="K157" s="43"/>
      <c r="L157" s="43"/>
      <c r="M157" s="43"/>
      <c r="N157" s="43"/>
      <c r="O157" s="43"/>
      <c r="P157" s="43"/>
      <c r="Q157" s="100"/>
      <c r="R157" s="44"/>
      <c r="S157" s="41"/>
      <c r="W157" s="59"/>
      <c r="Y157" s="41"/>
      <c r="AA157" s="66"/>
      <c r="AB157" s="66"/>
      <c r="AC157" s="61"/>
      <c r="AD157" s="61"/>
      <c r="AE157" s="61"/>
      <c r="AG157" s="61"/>
      <c r="AH157" s="61"/>
      <c r="AJ157" s="41"/>
      <c r="AP157" s="1"/>
      <c r="AQ157" s="1"/>
      <c r="BA157" s="72"/>
      <c r="BB157" s="72"/>
      <c r="BC157" s="72"/>
      <c r="BG157" s="57"/>
      <c r="CQ157" s="1"/>
    </row>
    <row r="158" spans="1:95">
      <c r="A158" s="40"/>
      <c r="C158" s="41" t="s">
        <v>130</v>
      </c>
      <c r="G158" s="121"/>
      <c r="H158" s="145"/>
      <c r="I158" s="145"/>
      <c r="J158" s="145"/>
      <c r="K158" s="145"/>
      <c r="L158" s="145"/>
      <c r="M158" s="145"/>
      <c r="N158" s="145"/>
      <c r="O158" s="145"/>
      <c r="P158" s="145"/>
      <c r="Q158" s="100"/>
      <c r="R158" s="44"/>
      <c r="S158" s="41"/>
      <c r="W158" s="59"/>
      <c r="Y158" s="41"/>
      <c r="AA158" s="66"/>
      <c r="AB158" s="66"/>
      <c r="AC158" s="61"/>
      <c r="AD158" s="61"/>
      <c r="AE158" s="61"/>
      <c r="AG158" s="61"/>
      <c r="AH158" s="61"/>
      <c r="AJ158" s="41"/>
      <c r="AP158" s="1"/>
      <c r="AQ158" s="1"/>
      <c r="BA158" s="72"/>
      <c r="BB158" s="72"/>
      <c r="BC158" s="72"/>
      <c r="BG158" s="57"/>
      <c r="CQ158" s="1"/>
    </row>
    <row r="159" spans="1:95">
      <c r="A159" s="40"/>
      <c r="C159" s="41"/>
      <c r="G159" s="44"/>
      <c r="H159" s="43"/>
      <c r="I159" s="43"/>
      <c r="J159" s="43"/>
      <c r="K159" s="43"/>
      <c r="L159" s="43"/>
      <c r="M159" s="43"/>
      <c r="N159" s="43"/>
      <c r="O159" s="43"/>
      <c r="P159" s="43"/>
      <c r="Q159" s="100"/>
      <c r="R159" s="44"/>
      <c r="S159" s="41"/>
      <c r="W159" s="59"/>
      <c r="Y159" s="41"/>
      <c r="AA159" s="66"/>
      <c r="AB159" s="66"/>
      <c r="AC159" s="61"/>
      <c r="AD159" s="61"/>
      <c r="AE159" s="61"/>
      <c r="AG159" s="61"/>
      <c r="AH159" s="61"/>
      <c r="AJ159" s="41"/>
      <c r="AP159" s="1"/>
      <c r="AQ159" s="1"/>
      <c r="BA159" s="72"/>
      <c r="BB159" s="72"/>
      <c r="BC159" s="72"/>
      <c r="BG159" s="57"/>
      <c r="CQ159" s="1"/>
    </row>
    <row r="160" spans="1:95" ht="13.5">
      <c r="A160" s="40"/>
      <c r="B160" s="124"/>
      <c r="C160" s="19"/>
      <c r="D160" s="195"/>
      <c r="E160" s="195"/>
      <c r="F160" s="195"/>
      <c r="G160" s="92"/>
      <c r="H160" s="43"/>
      <c r="I160" s="43"/>
      <c r="J160" s="43"/>
      <c r="K160" s="43"/>
      <c r="L160" s="43"/>
      <c r="M160" s="43"/>
      <c r="N160" s="43"/>
      <c r="O160" s="43"/>
      <c r="P160" s="43"/>
      <c r="Q160" s="100"/>
      <c r="R160" s="44"/>
      <c r="S160" s="41"/>
      <c r="W160" s="59"/>
      <c r="Y160" s="41"/>
      <c r="AA160" s="66"/>
      <c r="AB160" s="66"/>
      <c r="AC160" s="61"/>
      <c r="AD160" s="61"/>
      <c r="AE160" s="61"/>
      <c r="AG160" s="61"/>
      <c r="AH160" s="61"/>
      <c r="AJ160" s="41"/>
      <c r="AP160" s="1"/>
      <c r="AQ160" s="1"/>
      <c r="BA160" s="72"/>
      <c r="BB160" s="72"/>
      <c r="BC160" s="72"/>
      <c r="BG160" s="57"/>
      <c r="CQ160" s="1"/>
    </row>
    <row r="161" spans="1:95" ht="13.5">
      <c r="A161" s="40"/>
      <c r="B161" s="124"/>
      <c r="C161" s="19"/>
      <c r="D161" s="72"/>
      <c r="E161" s="181"/>
      <c r="F161" s="181"/>
      <c r="G161" s="181"/>
      <c r="H161" s="43"/>
      <c r="I161" s="43"/>
      <c r="J161" s="43"/>
      <c r="K161" s="43"/>
      <c r="L161" s="43"/>
      <c r="M161" s="43"/>
      <c r="N161" s="43"/>
      <c r="O161" s="43"/>
      <c r="P161" s="43"/>
      <c r="Q161" s="100"/>
      <c r="R161" s="44"/>
      <c r="S161" s="41"/>
      <c r="W161" s="59"/>
      <c r="Y161" s="41"/>
      <c r="AA161" s="66"/>
      <c r="AB161" s="66"/>
      <c r="AC161" s="61"/>
      <c r="AD161" s="61"/>
      <c r="AE161" s="61"/>
      <c r="AG161" s="61"/>
      <c r="AH161" s="61"/>
      <c r="AJ161" s="41"/>
      <c r="AP161" s="1"/>
      <c r="AQ161" s="1"/>
      <c r="BA161" s="72"/>
      <c r="BB161" s="72"/>
      <c r="BC161" s="72"/>
      <c r="BG161" s="57"/>
      <c r="CQ161" s="1"/>
    </row>
    <row r="162" spans="1:95">
      <c r="A162" s="40"/>
      <c r="C162" s="45"/>
      <c r="D162" s="68"/>
      <c r="E162" s="72"/>
      <c r="H162" s="43"/>
      <c r="I162" s="43"/>
      <c r="J162" s="43"/>
      <c r="K162" s="43"/>
      <c r="L162" s="43"/>
      <c r="M162" s="43"/>
      <c r="N162" s="43"/>
      <c r="O162" s="43"/>
      <c r="P162" s="43"/>
      <c r="Q162" s="100"/>
      <c r="R162" s="44"/>
      <c r="S162" s="41"/>
      <c r="W162" s="59"/>
      <c r="Y162" s="41"/>
      <c r="AA162" s="66"/>
      <c r="AB162" s="66"/>
      <c r="AC162" s="61"/>
      <c r="AD162" s="61"/>
      <c r="AE162" s="61"/>
      <c r="AG162" s="61"/>
      <c r="AH162" s="61"/>
      <c r="AJ162" s="41"/>
      <c r="AP162" s="1"/>
      <c r="AQ162" s="1"/>
      <c r="BA162" s="72"/>
      <c r="BB162" s="72"/>
      <c r="BC162" s="72"/>
      <c r="BG162" s="57"/>
      <c r="CQ162" s="1"/>
    </row>
    <row r="163" spans="1:95">
      <c r="A163" s="40"/>
      <c r="B163" s="42"/>
      <c r="C163" s="182"/>
      <c r="D163" s="183"/>
      <c r="E163" s="184"/>
      <c r="F163" s="184"/>
      <c r="G163" s="184"/>
      <c r="H163" s="43"/>
      <c r="I163" s="43"/>
      <c r="J163" s="43"/>
      <c r="K163" s="43"/>
      <c r="L163" s="43"/>
      <c r="M163" s="43"/>
      <c r="N163" s="43"/>
      <c r="O163" s="43"/>
      <c r="P163" s="43"/>
      <c r="Q163" s="100"/>
      <c r="R163" s="44"/>
      <c r="S163" s="41"/>
      <c r="W163" s="59"/>
      <c r="Y163" s="41"/>
      <c r="AA163" s="66"/>
      <c r="AB163" s="66"/>
      <c r="AC163" s="61"/>
      <c r="AD163" s="61"/>
      <c r="AE163" s="61"/>
      <c r="AG163" s="61"/>
      <c r="AH163" s="61"/>
      <c r="AJ163" s="41"/>
      <c r="AP163" s="1"/>
      <c r="AQ163" s="1"/>
      <c r="BA163" s="72"/>
      <c r="BB163" s="72"/>
      <c r="BC163" s="72"/>
      <c r="BG163" s="57"/>
      <c r="CQ163" s="1"/>
    </row>
    <row r="164" spans="1:95" ht="13.5">
      <c r="A164" s="40"/>
      <c r="B164" s="124" t="s">
        <v>131</v>
      </c>
      <c r="C164" s="19"/>
      <c r="D164" s="92" t="str">
        <f>D6</f>
        <v>15-16</v>
      </c>
      <c r="E164" s="92" t="str">
        <f>E6</f>
        <v>16-17</v>
      </c>
      <c r="F164" s="92" t="str">
        <f>F6</f>
        <v>17-18</v>
      </c>
      <c r="G164" s="92"/>
      <c r="H164" s="43"/>
      <c r="I164" s="43"/>
      <c r="J164" s="43"/>
      <c r="K164" s="43"/>
      <c r="L164" s="43"/>
      <c r="M164" s="43"/>
      <c r="N164" s="43"/>
      <c r="O164" s="43"/>
      <c r="P164" s="43"/>
      <c r="Q164" s="100"/>
      <c r="R164" s="44"/>
      <c r="S164" s="41"/>
      <c r="W164" s="59"/>
      <c r="Y164" s="41"/>
      <c r="AA164" s="66"/>
      <c r="AB164" s="66"/>
      <c r="AC164" s="61"/>
      <c r="AD164" s="61"/>
      <c r="AE164" s="61"/>
      <c r="AG164" s="61"/>
      <c r="AH164" s="61"/>
      <c r="AJ164" s="41"/>
      <c r="AP164" s="1"/>
      <c r="AQ164" s="1"/>
      <c r="BA164" s="72"/>
      <c r="BB164" s="72"/>
      <c r="BC164" s="72"/>
      <c r="BG164" s="57"/>
      <c r="CQ164" s="1"/>
    </row>
    <row r="165" spans="1:95" ht="13.5">
      <c r="A165" s="40"/>
      <c r="B165" s="124"/>
      <c r="C165" s="19"/>
      <c r="D165" s="72"/>
      <c r="E165" s="181">
        <f>E23</f>
        <v>2.2499999999999999E-2</v>
      </c>
      <c r="F165" s="181">
        <f>F23</f>
        <v>2.2499999999999999E-2</v>
      </c>
      <c r="G165" s="181"/>
      <c r="H165" s="43"/>
      <c r="I165" s="43"/>
      <c r="J165" s="43"/>
      <c r="K165" s="43"/>
      <c r="L165" s="43"/>
      <c r="M165" s="43"/>
      <c r="N165" s="43"/>
      <c r="O165" s="43"/>
      <c r="P165" s="43"/>
      <c r="Q165" s="100"/>
      <c r="R165" s="44"/>
      <c r="S165" s="41"/>
      <c r="W165" s="59"/>
      <c r="Y165" s="41"/>
      <c r="AA165" s="66"/>
      <c r="AB165" s="66"/>
      <c r="AC165" s="61"/>
      <c r="AD165" s="61"/>
      <c r="AE165" s="61"/>
      <c r="AG165" s="61"/>
      <c r="AH165" s="61"/>
      <c r="AJ165" s="41"/>
      <c r="AP165" s="1"/>
      <c r="AQ165" s="1"/>
      <c r="BA165" s="72"/>
      <c r="BB165" s="72"/>
      <c r="BC165" s="72"/>
      <c r="BG165" s="57"/>
      <c r="CQ165" s="1"/>
    </row>
    <row r="166" spans="1:95">
      <c r="A166" s="40"/>
      <c r="C166" s="45" t="s">
        <v>132</v>
      </c>
      <c r="D166" s="68"/>
      <c r="E166" s="72"/>
      <c r="H166" s="43"/>
      <c r="I166" s="43"/>
      <c r="J166" s="43"/>
      <c r="K166" s="43"/>
      <c r="L166" s="43"/>
      <c r="M166" s="43"/>
      <c r="N166" s="43"/>
      <c r="O166" s="43"/>
      <c r="P166" s="43"/>
      <c r="Q166" s="100"/>
      <c r="R166" s="44"/>
      <c r="S166" s="41"/>
      <c r="W166" s="59"/>
      <c r="Y166" s="41"/>
      <c r="AA166" s="66"/>
      <c r="AB166" s="66"/>
      <c r="AC166" s="61"/>
      <c r="AD166" s="61"/>
      <c r="AE166" s="61"/>
      <c r="AG166" s="61"/>
      <c r="AH166" s="61"/>
      <c r="AJ166" s="41"/>
      <c r="AP166" s="1"/>
      <c r="AQ166" s="1"/>
      <c r="BA166" s="72"/>
      <c r="BB166" s="72"/>
      <c r="BC166" s="72"/>
      <c r="BG166" s="57"/>
      <c r="CQ166" s="1"/>
    </row>
    <row r="167" spans="1:95">
      <c r="A167" s="40"/>
      <c r="B167" s="42" t="s">
        <v>157</v>
      </c>
      <c r="C167" s="182">
        <v>0</v>
      </c>
      <c r="D167" s="183">
        <v>0</v>
      </c>
      <c r="E167" s="184"/>
      <c r="F167" s="184"/>
      <c r="G167" s="184"/>
      <c r="H167" s="43"/>
      <c r="I167" s="43"/>
      <c r="J167" s="43"/>
      <c r="K167" s="43"/>
      <c r="L167" s="43"/>
      <c r="M167" s="43"/>
      <c r="N167" s="43"/>
      <c r="O167" s="43"/>
      <c r="P167" s="43"/>
      <c r="Q167" s="100"/>
      <c r="R167" s="44"/>
      <c r="S167" s="41"/>
      <c r="W167" s="59"/>
      <c r="Y167" s="41"/>
      <c r="AA167" s="66"/>
      <c r="AB167" s="66"/>
      <c r="AC167" s="61"/>
      <c r="AD167" s="61"/>
      <c r="AE167" s="61"/>
      <c r="AG167" s="61"/>
      <c r="AH167" s="61"/>
      <c r="AJ167" s="41"/>
      <c r="AP167" s="1"/>
      <c r="AQ167" s="1"/>
      <c r="BA167" s="72"/>
      <c r="BB167" s="72"/>
      <c r="BC167" s="72"/>
      <c r="BG167" s="57"/>
      <c r="CQ167" s="1"/>
    </row>
    <row r="168" spans="1:95" ht="15.75">
      <c r="A168" s="40"/>
      <c r="B168" s="185" t="s">
        <v>158</v>
      </c>
      <c r="C168" s="182">
        <v>0.5</v>
      </c>
      <c r="D168" s="186"/>
      <c r="E168" s="187"/>
      <c r="F168" s="187"/>
      <c r="G168" s="187"/>
      <c r="H168" s="43"/>
      <c r="I168" s="43"/>
      <c r="J168" s="43"/>
      <c r="K168" s="43"/>
      <c r="L168" s="43"/>
      <c r="M168" s="43"/>
      <c r="N168" s="43"/>
      <c r="O168" s="43"/>
      <c r="P168" s="43"/>
      <c r="Q168" s="100"/>
      <c r="R168" s="44"/>
      <c r="S168" s="41"/>
      <c r="W168" s="59"/>
      <c r="Y168" s="41"/>
      <c r="AA168" s="66"/>
      <c r="AB168" s="66"/>
      <c r="AC168" s="61"/>
      <c r="AD168" s="61"/>
      <c r="AE168" s="61"/>
      <c r="AG168" s="61"/>
      <c r="AH168" s="61"/>
      <c r="AJ168" s="41"/>
      <c r="AP168" s="1"/>
      <c r="AQ168" s="1"/>
      <c r="BA168" s="72"/>
      <c r="BB168" s="72"/>
      <c r="BC168" s="72"/>
      <c r="BG168" s="57"/>
      <c r="CQ168" s="1"/>
    </row>
    <row r="169" spans="1:95" ht="15.75">
      <c r="A169" s="40"/>
      <c r="B169" s="188">
        <v>0</v>
      </c>
      <c r="C169" s="189">
        <v>1</v>
      </c>
      <c r="D169" s="209">
        <v>13.07</v>
      </c>
      <c r="E169" s="190">
        <f>D169*(1+E$165)</f>
        <v>13.364075</v>
      </c>
      <c r="F169" s="190">
        <f>E169*(1+F$165)</f>
        <v>13.664766687499998</v>
      </c>
      <c r="G169" s="190"/>
      <c r="H169" s="191"/>
      <c r="I169" s="191"/>
      <c r="J169" s="43"/>
      <c r="K169" s="43"/>
      <c r="L169" s="43"/>
      <c r="M169" s="43"/>
      <c r="N169" s="43"/>
      <c r="O169" s="43"/>
      <c r="P169" s="43"/>
      <c r="Q169" s="100"/>
      <c r="R169" s="44"/>
      <c r="S169" s="41"/>
      <c r="W169" s="59"/>
      <c r="Y169" s="41"/>
      <c r="AA169" s="66"/>
      <c r="AB169" s="66"/>
      <c r="AC169" s="61"/>
      <c r="AD169" s="61"/>
      <c r="AE169" s="61"/>
      <c r="AG169" s="61"/>
      <c r="AH169" s="61"/>
      <c r="AJ169" s="41"/>
      <c r="AP169" s="1"/>
      <c r="AQ169" s="1"/>
      <c r="BA169" s="72"/>
      <c r="BB169" s="72"/>
      <c r="BC169" s="72"/>
      <c r="BG169" s="57"/>
      <c r="CQ169" s="1"/>
    </row>
    <row r="170" spans="1:95" ht="15.75">
      <c r="A170" s="40"/>
      <c r="B170" s="188" t="s">
        <v>197</v>
      </c>
      <c r="C170" s="189">
        <v>2</v>
      </c>
      <c r="D170" s="208">
        <v>13.07</v>
      </c>
      <c r="E170" s="190">
        <f t="shared" ref="E170:F185" si="200">D170*(1+E$165)</f>
        <v>13.364075</v>
      </c>
      <c r="F170" s="190">
        <f t="shared" si="200"/>
        <v>13.664766687499998</v>
      </c>
      <c r="G170" s="192"/>
      <c r="H170" s="191"/>
      <c r="I170" s="191"/>
      <c r="J170" s="43"/>
      <c r="K170" s="43"/>
      <c r="L170" s="43"/>
      <c r="M170" s="43"/>
      <c r="N170" s="43"/>
      <c r="O170" s="43"/>
      <c r="P170" s="43"/>
      <c r="Q170" s="100"/>
      <c r="R170" s="44"/>
      <c r="S170" s="41"/>
      <c r="W170" s="59"/>
      <c r="Y170" s="41"/>
      <c r="AA170" s="66"/>
      <c r="AB170" s="66"/>
      <c r="AC170" s="61"/>
      <c r="AD170" s="61"/>
      <c r="AE170" s="61"/>
      <c r="AG170" s="61"/>
      <c r="AH170" s="61"/>
      <c r="AJ170" s="41"/>
      <c r="AP170" s="1"/>
      <c r="AQ170" s="1"/>
      <c r="BA170" s="72"/>
      <c r="BB170" s="72"/>
      <c r="BC170" s="72"/>
      <c r="BG170" s="57"/>
      <c r="CQ170" s="1"/>
    </row>
    <row r="171" spans="1:95" ht="15.75">
      <c r="A171" s="40"/>
      <c r="B171" s="188">
        <v>1</v>
      </c>
      <c r="C171" s="189">
        <v>3</v>
      </c>
      <c r="D171" s="208">
        <v>13.07</v>
      </c>
      <c r="E171" s="190">
        <f t="shared" si="200"/>
        <v>13.364075</v>
      </c>
      <c r="F171" s="190">
        <f t="shared" si="200"/>
        <v>13.664766687499998</v>
      </c>
      <c r="G171" s="192"/>
      <c r="H171" s="191"/>
      <c r="I171" s="191"/>
      <c r="J171" s="43"/>
      <c r="K171" s="43"/>
      <c r="L171" s="43"/>
      <c r="M171" s="43"/>
      <c r="N171" s="43"/>
      <c r="O171" s="43"/>
      <c r="P171" s="43"/>
      <c r="Q171" s="100"/>
      <c r="R171" s="44"/>
      <c r="S171" s="41"/>
      <c r="W171" s="59"/>
      <c r="Y171" s="41"/>
      <c r="AA171" s="66"/>
      <c r="AB171" s="66"/>
      <c r="AC171" s="61"/>
      <c r="AD171" s="61"/>
      <c r="AE171" s="61"/>
      <c r="AG171" s="61"/>
      <c r="AH171" s="61"/>
      <c r="AJ171" s="41"/>
      <c r="AP171" s="1"/>
      <c r="AQ171" s="1"/>
      <c r="BA171" s="72"/>
      <c r="BB171" s="72"/>
      <c r="BC171" s="72"/>
      <c r="BG171" s="57"/>
      <c r="CQ171" s="1"/>
    </row>
    <row r="172" spans="1:95" ht="15.75">
      <c r="A172" s="40"/>
      <c r="B172" s="188">
        <v>2</v>
      </c>
      <c r="C172" s="189">
        <v>4</v>
      </c>
      <c r="D172" s="208">
        <v>13.13</v>
      </c>
      <c r="E172" s="190">
        <f t="shared" si="200"/>
        <v>13.425425000000001</v>
      </c>
      <c r="F172" s="190">
        <f t="shared" si="200"/>
        <v>13.727497062499999</v>
      </c>
      <c r="G172" s="192"/>
      <c r="H172" s="191"/>
      <c r="I172" s="191"/>
      <c r="J172" s="43"/>
      <c r="K172" s="43"/>
      <c r="L172" s="43"/>
      <c r="M172" s="43"/>
      <c r="N172" s="43"/>
      <c r="O172" s="43"/>
      <c r="P172" s="43"/>
      <c r="Q172" s="100"/>
      <c r="R172" s="44"/>
      <c r="S172" s="41"/>
      <c r="W172" s="59"/>
      <c r="Y172" s="41"/>
      <c r="AA172" s="66"/>
      <c r="AB172" s="66"/>
      <c r="AC172" s="61"/>
      <c r="AD172" s="61"/>
      <c r="AE172" s="61"/>
      <c r="AG172" s="61"/>
      <c r="AH172" s="61"/>
      <c r="AJ172" s="41"/>
      <c r="AP172" s="1"/>
      <c r="AQ172" s="1"/>
      <c r="BA172" s="72"/>
      <c r="BB172" s="72"/>
      <c r="BC172" s="72"/>
      <c r="BG172" s="57"/>
      <c r="CQ172" s="1"/>
    </row>
    <row r="173" spans="1:95" ht="15.75">
      <c r="A173" s="40"/>
      <c r="B173" s="188">
        <v>3</v>
      </c>
      <c r="C173" s="189">
        <v>5</v>
      </c>
      <c r="D173" s="208">
        <v>13.13</v>
      </c>
      <c r="E173" s="190">
        <f t="shared" si="200"/>
        <v>13.425425000000001</v>
      </c>
      <c r="F173" s="190">
        <f t="shared" si="200"/>
        <v>13.727497062499999</v>
      </c>
      <c r="G173" s="192"/>
      <c r="H173" s="191"/>
      <c r="I173" s="191"/>
      <c r="J173" s="43"/>
      <c r="K173" s="43"/>
      <c r="L173" s="43"/>
      <c r="M173" s="43"/>
      <c r="N173" s="43"/>
      <c r="O173" s="43"/>
      <c r="P173" s="43"/>
      <c r="Q173" s="100"/>
      <c r="R173" s="44"/>
      <c r="S173" s="41"/>
      <c r="W173" s="59"/>
      <c r="Y173" s="41"/>
      <c r="AA173" s="66"/>
      <c r="AB173" s="66"/>
      <c r="AC173" s="61"/>
      <c r="AD173" s="61"/>
      <c r="AE173" s="61"/>
      <c r="AG173" s="61"/>
      <c r="AH173" s="61"/>
      <c r="AJ173" s="41"/>
      <c r="AP173" s="1"/>
      <c r="AQ173" s="1"/>
      <c r="BA173" s="72"/>
      <c r="BB173" s="72"/>
      <c r="BC173" s="72"/>
      <c r="BG173" s="57"/>
      <c r="CQ173" s="1"/>
    </row>
    <row r="174" spans="1:95" ht="15.75">
      <c r="A174" s="40"/>
      <c r="B174" s="188">
        <v>4</v>
      </c>
      <c r="C174" s="189">
        <v>6</v>
      </c>
      <c r="D174" s="208">
        <v>13.19</v>
      </c>
      <c r="E174" s="190">
        <f t="shared" si="200"/>
        <v>13.486775</v>
      </c>
      <c r="F174" s="190">
        <f t="shared" si="200"/>
        <v>13.790227437499999</v>
      </c>
      <c r="G174" s="192"/>
      <c r="H174" s="191"/>
      <c r="I174" s="191"/>
      <c r="J174" s="43"/>
      <c r="K174" s="43"/>
      <c r="L174" s="43"/>
      <c r="M174" s="43"/>
      <c r="N174" s="43"/>
      <c r="O174" s="43"/>
      <c r="P174" s="43"/>
      <c r="Q174" s="100"/>
      <c r="R174" s="44"/>
      <c r="S174" s="41"/>
      <c r="W174" s="59"/>
      <c r="Y174" s="41"/>
      <c r="AA174" s="66"/>
      <c r="AB174" s="66"/>
      <c r="AC174" s="61"/>
      <c r="AD174" s="61"/>
      <c r="AE174" s="61"/>
      <c r="AG174" s="61"/>
      <c r="AH174" s="61"/>
      <c r="AJ174" s="41"/>
      <c r="AP174" s="1"/>
      <c r="AQ174" s="1"/>
      <c r="BA174" s="72"/>
      <c r="BB174" s="72"/>
      <c r="BC174" s="72"/>
      <c r="BG174" s="57"/>
      <c r="CQ174" s="1"/>
    </row>
    <row r="175" spans="1:95" ht="15.75">
      <c r="A175" s="40"/>
      <c r="B175" s="188">
        <v>5</v>
      </c>
      <c r="C175" s="189">
        <v>7</v>
      </c>
      <c r="D175" s="208">
        <v>13.19</v>
      </c>
      <c r="E175" s="190">
        <f t="shared" si="200"/>
        <v>13.486775</v>
      </c>
      <c r="F175" s="190">
        <f t="shared" si="200"/>
        <v>13.790227437499999</v>
      </c>
      <c r="G175" s="192"/>
      <c r="H175" s="191"/>
      <c r="I175" s="191"/>
      <c r="J175" s="43"/>
      <c r="K175" s="43"/>
      <c r="L175" s="43"/>
      <c r="M175" s="43"/>
      <c r="N175" s="43"/>
      <c r="O175" s="43"/>
      <c r="P175" s="43"/>
      <c r="Q175" s="100"/>
      <c r="R175" s="44"/>
      <c r="S175" s="41"/>
      <c r="W175" s="59"/>
      <c r="Y175" s="41"/>
      <c r="AA175" s="66"/>
      <c r="AB175" s="66"/>
      <c r="AC175" s="61"/>
      <c r="AD175" s="61"/>
      <c r="AE175" s="61"/>
      <c r="AG175" s="61"/>
      <c r="AH175" s="61"/>
      <c r="AJ175" s="41"/>
      <c r="AP175" s="1"/>
      <c r="AQ175" s="1"/>
      <c r="BA175" s="72"/>
      <c r="BB175" s="72"/>
      <c r="BC175" s="72"/>
      <c r="BG175" s="57"/>
      <c r="CQ175" s="1"/>
    </row>
    <row r="176" spans="1:95" ht="15.75">
      <c r="A176" s="40"/>
      <c r="B176" s="188">
        <v>6</v>
      </c>
      <c r="C176" s="189">
        <v>8</v>
      </c>
      <c r="D176" s="208">
        <v>13.34</v>
      </c>
      <c r="E176" s="190">
        <f t="shared" si="200"/>
        <v>13.64015</v>
      </c>
      <c r="F176" s="190">
        <f t="shared" si="200"/>
        <v>13.947053374999999</v>
      </c>
      <c r="G176" s="192"/>
      <c r="H176" s="191"/>
      <c r="I176" s="191"/>
      <c r="J176" s="43"/>
      <c r="K176" s="43"/>
      <c r="L176" s="43"/>
      <c r="M176" s="43"/>
      <c r="N176" s="43"/>
      <c r="O176" s="43"/>
      <c r="P176" s="43"/>
      <c r="Q176" s="100"/>
      <c r="R176" s="44"/>
      <c r="S176" s="41"/>
      <c r="W176" s="59"/>
      <c r="Y176" s="41"/>
      <c r="AA176" s="66"/>
      <c r="AB176" s="66"/>
      <c r="AC176" s="61"/>
      <c r="AD176" s="61"/>
      <c r="AE176" s="61"/>
      <c r="AG176" s="61"/>
      <c r="AH176" s="61"/>
      <c r="AJ176" s="41"/>
      <c r="AP176" s="1"/>
      <c r="AQ176" s="1"/>
      <c r="BA176" s="72"/>
      <c r="BB176" s="72"/>
      <c r="BC176" s="72"/>
      <c r="BG176" s="57"/>
      <c r="CQ176" s="1"/>
    </row>
    <row r="177" spans="1:95" ht="15.75">
      <c r="A177" s="40"/>
      <c r="B177" s="188">
        <v>7</v>
      </c>
      <c r="C177" s="189">
        <v>9</v>
      </c>
      <c r="D177" s="208">
        <v>13.34</v>
      </c>
      <c r="E177" s="190">
        <f t="shared" si="200"/>
        <v>13.64015</v>
      </c>
      <c r="F177" s="190">
        <f t="shared" si="200"/>
        <v>13.947053374999999</v>
      </c>
      <c r="G177" s="192"/>
      <c r="H177" s="191"/>
      <c r="I177" s="191"/>
      <c r="J177" s="43"/>
      <c r="K177" s="43"/>
      <c r="L177" s="43"/>
      <c r="M177" s="43"/>
      <c r="N177" s="43"/>
      <c r="O177" s="43"/>
      <c r="P177" s="43"/>
      <c r="Q177" s="100"/>
      <c r="R177" s="44"/>
      <c r="S177" s="41"/>
      <c r="W177" s="59"/>
      <c r="Y177" s="41"/>
      <c r="AA177" s="66"/>
      <c r="AB177" s="66"/>
      <c r="AC177" s="61"/>
      <c r="AD177" s="61"/>
      <c r="AE177" s="61"/>
      <c r="AG177" s="61"/>
      <c r="AH177" s="61"/>
      <c r="AJ177" s="41"/>
      <c r="AP177" s="1"/>
      <c r="AQ177" s="1"/>
      <c r="BA177" s="72"/>
      <c r="BB177" s="72"/>
      <c r="BC177" s="72"/>
      <c r="BG177" s="57"/>
      <c r="CQ177" s="1"/>
    </row>
    <row r="178" spans="1:95" ht="15.75">
      <c r="A178" s="40"/>
      <c r="B178" s="188">
        <v>8</v>
      </c>
      <c r="C178" s="189">
        <v>10</v>
      </c>
      <c r="D178" s="208">
        <v>13.46</v>
      </c>
      <c r="E178" s="190">
        <f t="shared" si="200"/>
        <v>13.76285</v>
      </c>
      <c r="F178" s="190">
        <f t="shared" si="200"/>
        <v>14.072514125</v>
      </c>
      <c r="G178" s="192"/>
      <c r="H178" s="191"/>
      <c r="I178" s="191"/>
      <c r="J178" s="43"/>
      <c r="K178" s="43"/>
      <c r="L178" s="43"/>
      <c r="M178" s="43"/>
      <c r="N178" s="43"/>
      <c r="O178" s="43"/>
      <c r="P178" s="43"/>
      <c r="Q178" s="100"/>
      <c r="R178" s="44"/>
      <c r="S178" s="41"/>
      <c r="W178" s="59"/>
      <c r="Y178" s="41"/>
      <c r="AA178" s="66"/>
      <c r="AB178" s="66"/>
      <c r="AC178" s="61"/>
      <c r="AD178" s="61"/>
      <c r="AE178" s="61"/>
      <c r="AG178" s="61"/>
      <c r="AH178" s="61"/>
      <c r="AJ178" s="41"/>
      <c r="AP178" s="1"/>
      <c r="AQ178" s="1"/>
      <c r="BA178" s="72"/>
      <c r="BB178" s="72"/>
      <c r="BC178" s="72"/>
      <c r="BG178" s="57"/>
      <c r="CQ178" s="1"/>
    </row>
    <row r="179" spans="1:95" ht="15.75">
      <c r="A179" s="40"/>
      <c r="B179" s="188">
        <v>9</v>
      </c>
      <c r="C179" s="189">
        <v>11</v>
      </c>
      <c r="D179" s="208">
        <v>13.46</v>
      </c>
      <c r="E179" s="190">
        <f t="shared" si="200"/>
        <v>13.76285</v>
      </c>
      <c r="F179" s="190">
        <f t="shared" si="200"/>
        <v>14.072514125</v>
      </c>
      <c r="G179" s="196"/>
      <c r="H179" s="191"/>
      <c r="I179" s="191"/>
      <c r="J179" s="43"/>
      <c r="K179" s="43"/>
      <c r="L179" s="43"/>
      <c r="M179" s="43"/>
      <c r="N179" s="43"/>
      <c r="O179" s="43"/>
      <c r="P179" s="43"/>
      <c r="Q179" s="100"/>
      <c r="R179" s="44"/>
      <c r="S179" s="41"/>
      <c r="W179" s="59"/>
      <c r="Y179" s="41"/>
      <c r="AA179" s="66"/>
      <c r="AB179" s="66"/>
      <c r="AC179" s="61"/>
      <c r="AD179" s="61"/>
      <c r="AE179" s="61"/>
      <c r="AG179" s="61"/>
      <c r="AH179" s="61"/>
      <c r="AJ179" s="41"/>
      <c r="AP179" s="1"/>
      <c r="AQ179" s="1"/>
      <c r="BA179" s="72"/>
      <c r="BB179" s="72"/>
      <c r="BC179" s="72"/>
      <c r="BG179" s="57"/>
      <c r="CQ179" s="1"/>
    </row>
    <row r="180" spans="1:95" ht="15.75">
      <c r="A180" s="40"/>
      <c r="B180" s="188">
        <v>10</v>
      </c>
      <c r="C180" s="189">
        <v>12</v>
      </c>
      <c r="D180" s="208">
        <v>13.6</v>
      </c>
      <c r="E180" s="190">
        <f>D180*(1+E$165)-0.01</f>
        <v>13.895999999999999</v>
      </c>
      <c r="F180" s="190">
        <f t="shared" si="200"/>
        <v>14.208659999999998</v>
      </c>
      <c r="G180" s="192"/>
      <c r="H180" s="191"/>
      <c r="I180" s="191"/>
      <c r="J180" s="43"/>
      <c r="K180" s="43"/>
      <c r="L180" s="43"/>
      <c r="M180" s="43"/>
      <c r="N180" s="43"/>
      <c r="O180" s="43"/>
      <c r="P180" s="43"/>
      <c r="R180" s="75"/>
      <c r="S180" s="75"/>
    </row>
    <row r="181" spans="1:95" ht="15.75">
      <c r="A181" s="75"/>
      <c r="B181" s="188">
        <v>11</v>
      </c>
      <c r="C181" s="193">
        <v>13</v>
      </c>
      <c r="D181" s="208">
        <v>13.6</v>
      </c>
      <c r="E181" s="190">
        <f>D181*(1+E$165)-0.01</f>
        <v>13.895999999999999</v>
      </c>
      <c r="F181" s="190">
        <f t="shared" si="200"/>
        <v>14.208659999999998</v>
      </c>
      <c r="G181" s="192"/>
      <c r="H181" s="191"/>
      <c r="I181" s="191"/>
      <c r="J181" s="43"/>
      <c r="K181" s="43"/>
      <c r="L181" s="43"/>
      <c r="M181" s="43"/>
      <c r="N181" s="43"/>
      <c r="O181" s="43"/>
      <c r="P181" s="43"/>
      <c r="R181" s="75"/>
      <c r="S181" s="75"/>
    </row>
    <row r="182" spans="1:95" ht="15.75">
      <c r="A182" s="75"/>
      <c r="B182" s="188">
        <v>12</v>
      </c>
      <c r="C182" s="194">
        <v>14</v>
      </c>
      <c r="D182" s="208">
        <v>13.72</v>
      </c>
      <c r="E182" s="190">
        <f t="shared" si="200"/>
        <v>14.028700000000001</v>
      </c>
      <c r="F182" s="190">
        <f t="shared" si="200"/>
        <v>14.34434575</v>
      </c>
      <c r="G182" s="187"/>
      <c r="H182" s="191"/>
      <c r="I182" s="191"/>
      <c r="J182" s="43"/>
      <c r="K182" s="43"/>
      <c r="L182" s="43"/>
      <c r="M182" s="43"/>
      <c r="N182" s="43"/>
      <c r="O182" s="43"/>
      <c r="P182" s="43"/>
      <c r="R182" s="75"/>
      <c r="S182" s="75"/>
    </row>
    <row r="183" spans="1:95" ht="15.75">
      <c r="A183" s="75"/>
      <c r="B183" s="188">
        <v>13</v>
      </c>
      <c r="C183" s="75">
        <v>15</v>
      </c>
      <c r="D183" s="208">
        <v>13.72</v>
      </c>
      <c r="E183" s="190">
        <f t="shared" si="200"/>
        <v>14.028700000000001</v>
      </c>
      <c r="F183" s="190">
        <f t="shared" si="200"/>
        <v>14.34434575</v>
      </c>
      <c r="G183" s="190"/>
      <c r="H183" s="191"/>
      <c r="I183" s="191"/>
      <c r="J183" s="43"/>
      <c r="K183" s="43"/>
      <c r="L183" s="43"/>
      <c r="M183" s="43"/>
      <c r="N183" s="43"/>
      <c r="O183" s="43"/>
      <c r="P183" s="43"/>
      <c r="R183" s="75"/>
      <c r="S183" s="75"/>
    </row>
    <row r="184" spans="1:95" ht="15.75">
      <c r="A184" s="75"/>
      <c r="B184" s="188">
        <v>14</v>
      </c>
      <c r="C184" s="75">
        <v>16</v>
      </c>
      <c r="D184" s="202">
        <v>13.87</v>
      </c>
      <c r="E184" s="190">
        <f>D184*(1+E$165)+0.01</f>
        <v>14.192074999999999</v>
      </c>
      <c r="F184" s="190">
        <f t="shared" si="200"/>
        <v>14.511396687499998</v>
      </c>
      <c r="G184" s="190"/>
      <c r="H184" s="191"/>
      <c r="I184" s="191"/>
      <c r="J184" s="43"/>
      <c r="K184" s="43"/>
      <c r="L184" s="43"/>
      <c r="M184" s="43"/>
      <c r="N184" s="43"/>
      <c r="O184" s="43"/>
      <c r="P184" s="43"/>
      <c r="R184" s="75"/>
      <c r="S184" s="75"/>
    </row>
    <row r="185" spans="1:95" ht="15.75">
      <c r="A185" s="75"/>
      <c r="B185" s="188">
        <v>15</v>
      </c>
      <c r="C185" s="75">
        <v>17</v>
      </c>
      <c r="D185" s="202">
        <v>13.87</v>
      </c>
      <c r="E185" s="190">
        <f>D185*(1+E$165)+0.01</f>
        <v>14.192074999999999</v>
      </c>
      <c r="F185" s="190">
        <f t="shared" si="200"/>
        <v>14.511396687499998</v>
      </c>
      <c r="G185" s="190"/>
      <c r="H185" s="191"/>
      <c r="I185" s="191"/>
      <c r="J185" s="43"/>
      <c r="K185" s="43"/>
      <c r="L185" s="43"/>
      <c r="M185" s="43"/>
      <c r="N185" s="43"/>
      <c r="O185" s="43"/>
      <c r="P185" s="43"/>
      <c r="S185" s="75"/>
    </row>
    <row r="186" spans="1:95" ht="15.75">
      <c r="A186" s="75"/>
      <c r="B186" s="188">
        <v>16</v>
      </c>
      <c r="C186" s="75">
        <v>18</v>
      </c>
      <c r="D186" s="201">
        <v>14.01</v>
      </c>
      <c r="E186" s="190">
        <f>D186*(1+E$165)-0.01</f>
        <v>14.315225</v>
      </c>
      <c r="F186" s="190">
        <f t="shared" ref="E186:F190" si="201">E186*(1+F$165)</f>
        <v>14.6373175625</v>
      </c>
      <c r="G186" s="190"/>
      <c r="H186" s="191"/>
      <c r="I186" s="191"/>
      <c r="J186" s="43"/>
      <c r="K186" s="43"/>
      <c r="L186" s="43"/>
      <c r="M186" s="43"/>
      <c r="N186" s="43"/>
      <c r="O186" s="43"/>
      <c r="P186" s="43"/>
      <c r="S186" s="75"/>
    </row>
    <row r="187" spans="1:95" ht="15.75">
      <c r="A187" s="75"/>
      <c r="B187" s="188">
        <v>17</v>
      </c>
      <c r="C187" s="75">
        <v>19</v>
      </c>
      <c r="D187" s="201">
        <v>14.01</v>
      </c>
      <c r="E187" s="190">
        <f>ROUND(D187*(1+E$165),2)-0.01</f>
        <v>14.32</v>
      </c>
      <c r="F187" s="190">
        <f t="shared" si="201"/>
        <v>14.642199999999999</v>
      </c>
      <c r="G187" s="190"/>
      <c r="H187" s="191"/>
      <c r="I187" s="191"/>
      <c r="J187" s="43"/>
      <c r="K187" s="43"/>
      <c r="L187" s="43"/>
      <c r="M187" s="43"/>
      <c r="N187" s="43"/>
      <c r="O187" s="43"/>
      <c r="P187" s="43"/>
      <c r="S187" s="75"/>
    </row>
    <row r="188" spans="1:95" ht="15.75">
      <c r="A188" s="75"/>
      <c r="B188" s="188">
        <v>18</v>
      </c>
      <c r="C188" s="75">
        <v>20</v>
      </c>
      <c r="D188" s="201">
        <v>14.143000000000001</v>
      </c>
      <c r="E188" s="190">
        <f t="shared" si="201"/>
        <v>14.4612175</v>
      </c>
      <c r="F188" s="190">
        <f t="shared" si="201"/>
        <v>14.786594893749999</v>
      </c>
      <c r="G188" s="190"/>
      <c r="H188" s="191"/>
      <c r="I188" s="191"/>
      <c r="J188" s="43"/>
      <c r="K188" s="43"/>
      <c r="L188" s="43"/>
      <c r="M188" s="43"/>
      <c r="N188" s="43"/>
      <c r="O188" s="43"/>
      <c r="P188" s="43"/>
      <c r="S188" s="75"/>
    </row>
    <row r="189" spans="1:95" ht="15.75">
      <c r="A189" s="75"/>
      <c r="B189" s="188">
        <v>19</v>
      </c>
      <c r="C189" s="75">
        <v>21</v>
      </c>
      <c r="D189" s="201">
        <v>14.14</v>
      </c>
      <c r="E189" s="190">
        <f t="shared" si="201"/>
        <v>14.45815</v>
      </c>
      <c r="F189" s="190">
        <f t="shared" si="201"/>
        <v>14.783458374999999</v>
      </c>
      <c r="G189" s="190"/>
      <c r="H189" s="191"/>
      <c r="I189" s="191"/>
      <c r="J189" s="43"/>
      <c r="K189" s="43"/>
      <c r="L189" s="43"/>
      <c r="M189" s="43"/>
      <c r="N189" s="43"/>
      <c r="O189" s="43"/>
      <c r="P189" s="43"/>
      <c r="S189" s="75"/>
    </row>
    <row r="190" spans="1:95" ht="15.75">
      <c r="A190" s="75"/>
      <c r="B190" s="188" t="s">
        <v>199</v>
      </c>
      <c r="C190" s="75">
        <v>22</v>
      </c>
      <c r="D190" s="201">
        <v>14.29</v>
      </c>
      <c r="E190" s="190">
        <f t="shared" si="201"/>
        <v>14.611524999999999</v>
      </c>
      <c r="F190" s="190">
        <f t="shared" si="201"/>
        <v>14.940284312499998</v>
      </c>
      <c r="G190" s="190"/>
      <c r="H190" s="191"/>
      <c r="I190" s="191"/>
      <c r="J190" s="43"/>
      <c r="K190" s="43"/>
      <c r="L190" s="43"/>
      <c r="M190" s="43"/>
      <c r="N190" s="43"/>
      <c r="O190" s="43"/>
      <c r="P190" s="43"/>
      <c r="S190" s="75"/>
    </row>
    <row r="191" spans="1:95" ht="15.75">
      <c r="A191" s="75"/>
      <c r="B191" s="188" t="s">
        <v>198</v>
      </c>
      <c r="C191" s="75">
        <v>23</v>
      </c>
      <c r="D191" s="201">
        <v>1</v>
      </c>
      <c r="E191" s="190">
        <v>1</v>
      </c>
      <c r="F191" s="190">
        <v>1</v>
      </c>
      <c r="G191" s="190"/>
      <c r="H191" s="191"/>
      <c r="I191" s="191"/>
      <c r="J191" s="43"/>
      <c r="K191" s="43"/>
      <c r="L191" s="43"/>
      <c r="M191" s="43"/>
      <c r="N191" s="43"/>
      <c r="O191" s="43"/>
      <c r="P191" s="43"/>
      <c r="S191" s="75"/>
    </row>
    <row r="192" spans="1:95" ht="15.75">
      <c r="A192" s="75"/>
      <c r="B192" s="188"/>
      <c r="C192" s="75">
        <v>24</v>
      </c>
      <c r="D192" s="201"/>
      <c r="E192" s="190"/>
      <c r="F192" s="190"/>
      <c r="G192" s="190"/>
      <c r="H192" s="191"/>
      <c r="I192" s="191"/>
      <c r="J192" s="43"/>
      <c r="K192" s="43"/>
      <c r="L192" s="43"/>
      <c r="M192" s="43"/>
      <c r="N192" s="43"/>
      <c r="O192" s="43"/>
      <c r="P192" s="43"/>
      <c r="S192" s="75"/>
    </row>
    <row r="193" spans="1:19" ht="15.75">
      <c r="A193" s="75"/>
      <c r="B193" s="188"/>
      <c r="C193" s="75"/>
      <c r="D193" s="201"/>
      <c r="E193" s="190"/>
      <c r="F193" s="190"/>
      <c r="G193" s="190"/>
      <c r="H193" s="191"/>
      <c r="I193" s="191"/>
      <c r="J193" s="43"/>
      <c r="K193" s="43"/>
      <c r="L193" s="43"/>
      <c r="M193" s="43"/>
      <c r="N193" s="43"/>
      <c r="O193" s="43"/>
      <c r="P193" s="43"/>
      <c r="S193" s="75"/>
    </row>
    <row r="194" spans="1:19" ht="15.75">
      <c r="A194" s="75"/>
      <c r="B194" s="188"/>
      <c r="C194" s="75"/>
      <c r="D194" s="201"/>
      <c r="E194" s="190"/>
      <c r="F194" s="190"/>
      <c r="G194" s="190"/>
      <c r="H194" s="191"/>
      <c r="I194" s="191"/>
      <c r="J194" s="43"/>
      <c r="K194" s="43"/>
      <c r="L194" s="43"/>
      <c r="M194" s="43"/>
      <c r="N194" s="43"/>
      <c r="O194" s="43"/>
      <c r="P194" s="43"/>
      <c r="S194" s="75"/>
    </row>
    <row r="195" spans="1:19" ht="15.75">
      <c r="A195" s="75"/>
      <c r="B195" s="188" t="s">
        <v>156</v>
      </c>
      <c r="C195" s="75"/>
      <c r="D195" s="201"/>
      <c r="E195" s="190"/>
      <c r="F195" s="190"/>
      <c r="G195" s="190"/>
      <c r="H195" s="191"/>
      <c r="I195" s="191"/>
      <c r="J195" s="43"/>
      <c r="K195" s="43"/>
      <c r="L195" s="43"/>
      <c r="M195" s="43"/>
      <c r="N195" s="43"/>
      <c r="O195" s="43"/>
      <c r="P195" s="43"/>
      <c r="S195" s="75"/>
    </row>
    <row r="196" spans="1:19" ht="15.75">
      <c r="A196" s="75"/>
      <c r="B196" s="188">
        <v>0</v>
      </c>
      <c r="C196" s="1">
        <v>25</v>
      </c>
      <c r="D196" s="201">
        <v>16.32</v>
      </c>
      <c r="E196" s="190">
        <f>D196*(1+E$165)-0.01</f>
        <v>16.677199999999999</v>
      </c>
      <c r="F196" s="190">
        <f t="shared" ref="E196:F211" si="202">E196*(1+F$165)</f>
        <v>17.052436999999998</v>
      </c>
      <c r="G196" s="190"/>
      <c r="H196" s="191"/>
      <c r="I196" s="191"/>
      <c r="J196" s="43"/>
      <c r="K196" s="43"/>
      <c r="L196" s="43"/>
      <c r="M196" s="43"/>
      <c r="N196" s="43"/>
      <c r="O196" s="43"/>
      <c r="P196" s="43"/>
      <c r="S196" s="75"/>
    </row>
    <row r="197" spans="1:19" ht="15.75">
      <c r="A197" s="75"/>
      <c r="B197" s="188" t="s">
        <v>197</v>
      </c>
      <c r="C197" s="1">
        <v>26</v>
      </c>
      <c r="D197" s="201">
        <v>16.32</v>
      </c>
      <c r="E197" s="190">
        <f>D197*(1+E$165)-0.01</f>
        <v>16.677199999999999</v>
      </c>
      <c r="F197" s="190">
        <f t="shared" si="202"/>
        <v>17.052436999999998</v>
      </c>
      <c r="G197" s="190"/>
      <c r="H197" s="191"/>
      <c r="I197" s="191"/>
      <c r="J197" s="43"/>
      <c r="K197" s="43"/>
      <c r="L197" s="43"/>
      <c r="M197" s="43"/>
      <c r="N197" s="43"/>
      <c r="O197" s="43"/>
      <c r="P197" s="43"/>
      <c r="S197" s="75"/>
    </row>
    <row r="198" spans="1:19" ht="15.75">
      <c r="A198" s="75"/>
      <c r="B198" s="188">
        <v>1</v>
      </c>
      <c r="C198" s="1">
        <v>27</v>
      </c>
      <c r="D198" s="201">
        <v>16.32</v>
      </c>
      <c r="E198" s="190">
        <f>D198*(1+E$165)-0.01</f>
        <v>16.677199999999999</v>
      </c>
      <c r="F198" s="190">
        <f t="shared" si="202"/>
        <v>17.052436999999998</v>
      </c>
      <c r="G198" s="190"/>
      <c r="H198" s="191"/>
      <c r="I198" s="191"/>
      <c r="J198" s="43"/>
      <c r="K198" s="43"/>
      <c r="L198" s="43"/>
      <c r="M198" s="43"/>
      <c r="N198" s="43"/>
      <c r="O198" s="43"/>
      <c r="P198" s="43"/>
      <c r="S198" s="75"/>
    </row>
    <row r="199" spans="1:19" ht="15.75">
      <c r="A199" s="75"/>
      <c r="B199" s="188">
        <v>2</v>
      </c>
      <c r="C199" s="1">
        <v>28</v>
      </c>
      <c r="D199" s="201">
        <v>16.399999999999999</v>
      </c>
      <c r="E199" s="190">
        <f t="shared" si="202"/>
        <v>16.768999999999998</v>
      </c>
      <c r="F199" s="190">
        <f t="shared" si="202"/>
        <v>17.146302499999997</v>
      </c>
      <c r="G199" s="190"/>
      <c r="H199" s="191"/>
      <c r="I199" s="191"/>
      <c r="J199" s="43"/>
      <c r="K199" s="43"/>
      <c r="L199" s="43"/>
      <c r="M199" s="43"/>
      <c r="N199" s="43"/>
      <c r="O199" s="43"/>
      <c r="P199" s="43"/>
      <c r="S199" s="75"/>
    </row>
    <row r="200" spans="1:19" ht="15.75">
      <c r="A200" s="75"/>
      <c r="B200" s="188">
        <v>3</v>
      </c>
      <c r="C200" s="1">
        <v>29</v>
      </c>
      <c r="D200" s="201">
        <v>16.399999999999999</v>
      </c>
      <c r="E200" s="190">
        <f t="shared" si="202"/>
        <v>16.768999999999998</v>
      </c>
      <c r="F200" s="190">
        <f t="shared" si="202"/>
        <v>17.146302499999997</v>
      </c>
      <c r="G200" s="190"/>
      <c r="H200" s="191"/>
      <c r="I200" s="191"/>
      <c r="J200" s="43"/>
      <c r="K200" s="43"/>
      <c r="L200" s="43"/>
      <c r="M200" s="43"/>
      <c r="N200" s="43"/>
      <c r="O200" s="43"/>
      <c r="P200" s="43"/>
      <c r="S200" s="75"/>
    </row>
    <row r="201" spans="1:19" ht="15.75">
      <c r="A201" s="75"/>
      <c r="B201" s="188">
        <v>4</v>
      </c>
      <c r="C201" s="1">
        <v>30</v>
      </c>
      <c r="D201" s="201">
        <v>16.47</v>
      </c>
      <c r="E201" s="190">
        <f t="shared" si="202"/>
        <v>16.840574999999998</v>
      </c>
      <c r="F201" s="190">
        <f t="shared" si="202"/>
        <v>17.219487937499999</v>
      </c>
      <c r="G201" s="190"/>
      <c r="H201" s="191"/>
      <c r="I201" s="191"/>
      <c r="J201" s="43"/>
      <c r="K201" s="43"/>
      <c r="L201" s="43"/>
      <c r="M201" s="43"/>
      <c r="N201" s="43"/>
      <c r="O201" s="43"/>
      <c r="P201" s="43"/>
      <c r="S201" s="75"/>
    </row>
    <row r="202" spans="1:19" ht="15.75">
      <c r="A202" s="75"/>
      <c r="B202" s="188">
        <v>5</v>
      </c>
      <c r="C202" s="1">
        <v>31</v>
      </c>
      <c r="D202" s="201">
        <v>16.47</v>
      </c>
      <c r="E202" s="190">
        <f t="shared" si="202"/>
        <v>16.840574999999998</v>
      </c>
      <c r="F202" s="190">
        <f t="shared" si="202"/>
        <v>17.219487937499999</v>
      </c>
      <c r="G202" s="190"/>
      <c r="H202" s="191"/>
      <c r="I202" s="191"/>
      <c r="J202" s="43"/>
      <c r="K202" s="43"/>
      <c r="L202" s="43"/>
      <c r="M202" s="43"/>
      <c r="N202" s="43"/>
      <c r="O202" s="43"/>
      <c r="P202" s="43"/>
      <c r="S202" s="75"/>
    </row>
    <row r="203" spans="1:19" ht="15.75">
      <c r="A203" s="75"/>
      <c r="B203" s="188">
        <v>6</v>
      </c>
      <c r="C203" s="1">
        <v>32</v>
      </c>
      <c r="D203" s="201">
        <v>16.66</v>
      </c>
      <c r="E203" s="190">
        <f t="shared" si="202"/>
        <v>17.034849999999999</v>
      </c>
      <c r="F203" s="190">
        <f t="shared" si="202"/>
        <v>17.418134124999998</v>
      </c>
      <c r="G203" s="190"/>
      <c r="H203" s="191"/>
      <c r="I203" s="191"/>
      <c r="J203" s="43"/>
      <c r="K203" s="43"/>
      <c r="L203" s="43"/>
      <c r="M203" s="43"/>
      <c r="N203" s="43"/>
      <c r="O203" s="43"/>
      <c r="P203" s="43"/>
      <c r="S203" s="75"/>
    </row>
    <row r="204" spans="1:19" ht="15.75">
      <c r="A204" s="75"/>
      <c r="B204" s="188">
        <v>7</v>
      </c>
      <c r="C204" s="1">
        <v>33</v>
      </c>
      <c r="D204" s="201">
        <v>16.66</v>
      </c>
      <c r="E204" s="190">
        <f t="shared" si="202"/>
        <v>17.034849999999999</v>
      </c>
      <c r="F204" s="190">
        <f t="shared" si="202"/>
        <v>17.418134124999998</v>
      </c>
      <c r="G204" s="190"/>
      <c r="H204" s="191"/>
      <c r="I204" s="191"/>
      <c r="J204" s="43"/>
      <c r="K204" s="43"/>
      <c r="L204" s="43"/>
      <c r="M204" s="43"/>
      <c r="N204" s="43"/>
      <c r="O204" s="43"/>
      <c r="P204" s="43"/>
      <c r="S204" s="75"/>
    </row>
    <row r="205" spans="1:19" ht="15.75">
      <c r="A205" s="75"/>
      <c r="B205" s="188">
        <v>8</v>
      </c>
      <c r="C205" s="1">
        <v>34</v>
      </c>
      <c r="D205" s="201">
        <v>16.809999999999999</v>
      </c>
      <c r="E205" s="190">
        <f t="shared" si="202"/>
        <v>17.188224999999999</v>
      </c>
      <c r="F205" s="190">
        <f t="shared" si="202"/>
        <v>17.574960062499997</v>
      </c>
      <c r="G205" s="190"/>
      <c r="H205" s="191"/>
      <c r="I205" s="191"/>
      <c r="J205" s="43"/>
      <c r="K205" s="43"/>
      <c r="L205" s="43"/>
      <c r="M205" s="43"/>
      <c r="N205" s="43"/>
      <c r="O205" s="43"/>
      <c r="P205" s="43"/>
      <c r="S205" s="75"/>
    </row>
    <row r="206" spans="1:19" ht="15.75">
      <c r="A206" s="75"/>
      <c r="B206" s="188">
        <v>9</v>
      </c>
      <c r="C206" s="1">
        <v>34</v>
      </c>
      <c r="D206" s="201">
        <v>16.809999999999999</v>
      </c>
      <c r="E206" s="190">
        <f t="shared" si="202"/>
        <v>17.188224999999999</v>
      </c>
      <c r="F206" s="190">
        <f t="shared" si="202"/>
        <v>17.574960062499997</v>
      </c>
      <c r="G206" s="190"/>
      <c r="H206" s="191"/>
      <c r="I206" s="191"/>
      <c r="J206" s="43"/>
      <c r="K206" s="43"/>
      <c r="L206" s="43"/>
      <c r="M206" s="43"/>
      <c r="N206" s="43"/>
      <c r="O206" s="43"/>
      <c r="P206" s="43"/>
      <c r="S206" s="75"/>
    </row>
    <row r="207" spans="1:19" ht="15.75">
      <c r="A207" s="75"/>
      <c r="B207" s="188">
        <v>10</v>
      </c>
      <c r="C207" s="1">
        <v>36</v>
      </c>
      <c r="D207" s="201">
        <v>17.21</v>
      </c>
      <c r="E207" s="190">
        <f t="shared" si="202"/>
        <v>17.597225000000002</v>
      </c>
      <c r="F207" s="190">
        <f t="shared" si="202"/>
        <v>17.9931625625</v>
      </c>
      <c r="G207" s="190"/>
      <c r="H207" s="191"/>
      <c r="I207" s="191"/>
      <c r="J207" s="43"/>
      <c r="K207" s="43"/>
      <c r="L207" s="43"/>
      <c r="M207" s="43"/>
      <c r="N207" s="43"/>
      <c r="O207" s="43"/>
      <c r="P207" s="43"/>
      <c r="S207" s="75"/>
    </row>
    <row r="208" spans="1:19" ht="15.75">
      <c r="A208" s="75"/>
      <c r="B208" s="188">
        <v>11</v>
      </c>
      <c r="C208" s="1">
        <v>37</v>
      </c>
      <c r="D208" s="201">
        <v>17.21</v>
      </c>
      <c r="E208" s="190">
        <f t="shared" si="202"/>
        <v>17.597225000000002</v>
      </c>
      <c r="F208" s="190">
        <f t="shared" si="202"/>
        <v>17.9931625625</v>
      </c>
      <c r="G208" s="190"/>
      <c r="H208" s="191"/>
      <c r="I208" s="191"/>
      <c r="J208" s="43"/>
      <c r="K208" s="43"/>
      <c r="L208" s="43"/>
      <c r="M208" s="43"/>
      <c r="N208" s="43"/>
      <c r="O208" s="43"/>
      <c r="P208" s="43"/>
      <c r="S208" s="75"/>
    </row>
    <row r="209" spans="1:19" ht="15.75">
      <c r="A209" s="75"/>
      <c r="B209" s="188">
        <v>12</v>
      </c>
      <c r="C209" s="1">
        <v>38</v>
      </c>
      <c r="D209" s="201">
        <v>17.420000000000002</v>
      </c>
      <c r="E209" s="190">
        <f t="shared" si="202"/>
        <v>17.81195</v>
      </c>
      <c r="F209" s="190">
        <f t="shared" si="202"/>
        <v>18.212718875</v>
      </c>
      <c r="G209" s="190"/>
      <c r="H209" s="191"/>
      <c r="I209" s="191"/>
      <c r="J209" s="43"/>
      <c r="K209" s="43"/>
      <c r="L209" s="43"/>
      <c r="M209" s="43"/>
      <c r="N209" s="43"/>
      <c r="O209" s="43"/>
      <c r="P209" s="43"/>
      <c r="S209" s="75"/>
    </row>
    <row r="210" spans="1:19" ht="15.75">
      <c r="A210" s="75"/>
      <c r="B210" s="188">
        <v>13</v>
      </c>
      <c r="C210" s="1">
        <v>39</v>
      </c>
      <c r="D210" s="201">
        <v>17.420000000000002</v>
      </c>
      <c r="E210" s="190">
        <f t="shared" si="202"/>
        <v>17.81195</v>
      </c>
      <c r="F210" s="190">
        <f t="shared" si="202"/>
        <v>18.212718875</v>
      </c>
      <c r="G210" s="190"/>
      <c r="H210" s="191"/>
      <c r="I210" s="191"/>
      <c r="J210" s="43"/>
      <c r="K210" s="43"/>
      <c r="L210" s="43"/>
      <c r="M210" s="43"/>
      <c r="N210" s="43"/>
      <c r="O210" s="43"/>
      <c r="P210" s="43"/>
      <c r="S210" s="75"/>
    </row>
    <row r="211" spans="1:19" ht="15.75">
      <c r="A211" s="75"/>
      <c r="B211" s="188">
        <v>14</v>
      </c>
      <c r="C211" s="1">
        <v>40</v>
      </c>
      <c r="D211" s="201">
        <v>17.579999999999998</v>
      </c>
      <c r="E211" s="190">
        <f t="shared" si="202"/>
        <v>17.975549999999998</v>
      </c>
      <c r="F211" s="190">
        <f t="shared" si="202"/>
        <v>18.379999874999999</v>
      </c>
      <c r="G211" s="190"/>
      <c r="H211" s="191"/>
      <c r="I211" s="191"/>
      <c r="J211" s="43"/>
      <c r="K211" s="43"/>
      <c r="L211" s="43"/>
      <c r="M211" s="43"/>
      <c r="N211" s="43"/>
      <c r="O211" s="43"/>
      <c r="P211" s="43"/>
      <c r="S211" s="75"/>
    </row>
    <row r="212" spans="1:19" ht="15.75">
      <c r="A212" s="75"/>
      <c r="B212" s="188">
        <v>15</v>
      </c>
      <c r="C212" s="1">
        <v>41</v>
      </c>
      <c r="D212" s="201">
        <v>17.579999999999998</v>
      </c>
      <c r="E212" s="190">
        <f t="shared" ref="E212:F217" si="203">D212*(1+E$165)</f>
        <v>17.975549999999998</v>
      </c>
      <c r="F212" s="190">
        <f t="shared" si="203"/>
        <v>18.379999874999999</v>
      </c>
      <c r="G212" s="190"/>
      <c r="H212" s="191"/>
      <c r="I212" s="191"/>
      <c r="J212" s="43"/>
      <c r="K212" s="43"/>
      <c r="L212" s="43"/>
      <c r="M212" s="43"/>
      <c r="N212" s="43"/>
      <c r="O212" s="43"/>
      <c r="P212" s="43"/>
      <c r="S212" s="75"/>
    </row>
    <row r="213" spans="1:19" ht="15.75">
      <c r="A213" s="75"/>
      <c r="B213" s="188">
        <v>16</v>
      </c>
      <c r="C213" s="1">
        <v>42</v>
      </c>
      <c r="D213" s="201">
        <v>17.739999999999998</v>
      </c>
      <c r="E213" s="190">
        <f t="shared" si="203"/>
        <v>18.139149999999997</v>
      </c>
      <c r="F213" s="190">
        <f t="shared" si="203"/>
        <v>18.547280874999995</v>
      </c>
      <c r="G213" s="190"/>
      <c r="H213" s="191"/>
      <c r="I213" s="191"/>
      <c r="J213" s="43"/>
      <c r="K213" s="43"/>
      <c r="L213" s="43"/>
      <c r="M213" s="43"/>
      <c r="N213" s="43"/>
      <c r="O213" s="43"/>
      <c r="P213" s="43"/>
      <c r="S213" s="75"/>
    </row>
    <row r="214" spans="1:19" ht="15.75">
      <c r="A214" s="75"/>
      <c r="B214" s="188">
        <v>17</v>
      </c>
      <c r="C214" s="1">
        <v>43</v>
      </c>
      <c r="D214" s="201">
        <v>17.739999999999998</v>
      </c>
      <c r="E214" s="190">
        <f t="shared" si="203"/>
        <v>18.139149999999997</v>
      </c>
      <c r="F214" s="190">
        <f t="shared" si="203"/>
        <v>18.547280874999995</v>
      </c>
      <c r="G214" s="190"/>
      <c r="H214" s="191"/>
      <c r="I214" s="191"/>
      <c r="J214" s="43"/>
      <c r="K214" s="43"/>
      <c r="L214" s="43"/>
      <c r="M214" s="43"/>
      <c r="N214" s="43"/>
      <c r="O214" s="43"/>
      <c r="P214" s="43"/>
      <c r="S214" s="75"/>
    </row>
    <row r="215" spans="1:19" ht="15.75">
      <c r="A215" s="75"/>
      <c r="B215" s="188">
        <v>18</v>
      </c>
      <c r="C215" s="1">
        <v>44</v>
      </c>
      <c r="D215" s="201">
        <v>17.920000000000002</v>
      </c>
      <c r="E215" s="190">
        <f>D215*(1+E$165)+0.01</f>
        <v>18.333200000000001</v>
      </c>
      <c r="F215" s="190">
        <f t="shared" si="203"/>
        <v>18.745697</v>
      </c>
      <c r="G215" s="190"/>
      <c r="H215" s="191"/>
      <c r="I215" s="191"/>
      <c r="J215" s="43"/>
      <c r="K215" s="43"/>
      <c r="L215" s="43"/>
      <c r="M215" s="43"/>
      <c r="N215" s="43"/>
      <c r="O215" s="43"/>
      <c r="P215" s="43"/>
      <c r="S215" s="75"/>
    </row>
    <row r="216" spans="1:19" ht="15.75">
      <c r="A216" s="75"/>
      <c r="B216" s="188">
        <v>19</v>
      </c>
      <c r="C216" s="1">
        <v>45</v>
      </c>
      <c r="D216" s="201">
        <v>17.920000000000002</v>
      </c>
      <c r="E216" s="190">
        <f>D216*(1+E$165)+0.01</f>
        <v>18.333200000000001</v>
      </c>
      <c r="F216" s="190">
        <f t="shared" si="203"/>
        <v>18.745697</v>
      </c>
      <c r="G216" s="190"/>
      <c r="H216" s="191"/>
      <c r="I216" s="191"/>
      <c r="J216" s="43"/>
      <c r="K216" s="43"/>
      <c r="L216" s="43"/>
      <c r="M216" s="43"/>
      <c r="N216" s="43"/>
      <c r="O216" s="43"/>
      <c r="P216" s="43"/>
      <c r="S216" s="75"/>
    </row>
    <row r="217" spans="1:19" ht="15.75">
      <c r="A217" s="75"/>
      <c r="B217" s="188" t="s">
        <v>199</v>
      </c>
      <c r="C217" s="1">
        <v>46</v>
      </c>
      <c r="D217" s="201">
        <v>18.100000000000001</v>
      </c>
      <c r="E217" s="190">
        <f t="shared" si="203"/>
        <v>18.507249999999999</v>
      </c>
      <c r="F217" s="190">
        <f t="shared" si="203"/>
        <v>18.923663124999997</v>
      </c>
      <c r="G217" s="190"/>
      <c r="H217" s="191"/>
      <c r="I217" s="191"/>
      <c r="J217" s="43"/>
      <c r="K217" s="43"/>
      <c r="L217" s="43"/>
      <c r="M217" s="43"/>
      <c r="N217" s="43"/>
      <c r="O217" s="43"/>
      <c r="P217" s="43"/>
    </row>
    <row r="218" spans="1:19" ht="15.75">
      <c r="A218" s="75"/>
      <c r="B218" s="188"/>
      <c r="C218" s="75"/>
      <c r="D218" s="201"/>
      <c r="E218" s="190"/>
      <c r="F218" s="190"/>
      <c r="G218" s="190"/>
      <c r="H218" s="191"/>
      <c r="I218" s="191"/>
      <c r="J218" s="43"/>
      <c r="K218" s="43"/>
      <c r="L218" s="43"/>
      <c r="M218" s="43"/>
      <c r="N218" s="43"/>
      <c r="O218" s="43"/>
      <c r="P218" s="43"/>
    </row>
    <row r="219" spans="1:19" ht="15.75">
      <c r="A219" s="75"/>
      <c r="B219" s="188"/>
      <c r="C219" s="75"/>
      <c r="E219" s="190"/>
      <c r="F219" s="190"/>
      <c r="G219" s="190"/>
      <c r="H219" s="191"/>
      <c r="I219" s="191"/>
      <c r="J219" s="43"/>
      <c r="K219" s="43"/>
      <c r="L219" s="43"/>
      <c r="M219" s="43"/>
      <c r="N219" s="43"/>
      <c r="O219" s="43"/>
      <c r="P219" s="43"/>
    </row>
    <row r="220" spans="1:19" ht="15.75">
      <c r="A220" s="75"/>
      <c r="B220" s="188" t="s">
        <v>164</v>
      </c>
      <c r="C220" s="75">
        <v>47</v>
      </c>
      <c r="D220" s="157">
        <v>40.869999999999997</v>
      </c>
      <c r="E220" s="190">
        <f>D220*(1+E$165)</f>
        <v>41.789574999999999</v>
      </c>
      <c r="F220" s="190">
        <f t="shared" ref="E220:F220" si="204">E220*(1+F$165)</f>
        <v>42.729840437499995</v>
      </c>
      <c r="G220" s="157"/>
      <c r="H220" s="191"/>
      <c r="I220" s="191"/>
      <c r="J220" s="43"/>
      <c r="K220" s="43"/>
      <c r="L220" s="43"/>
      <c r="M220" s="43"/>
      <c r="N220" s="43"/>
      <c r="O220" s="43"/>
      <c r="P220" s="43"/>
    </row>
    <row r="221" spans="1:19">
      <c r="A221" s="75"/>
      <c r="B221" s="75"/>
      <c r="C221" s="75"/>
      <c r="D221" s="75"/>
      <c r="E221" s="75"/>
      <c r="F221" s="75"/>
      <c r="G221" s="89"/>
      <c r="H221" s="43"/>
      <c r="I221" s="43"/>
      <c r="J221" s="43"/>
      <c r="K221" s="43"/>
      <c r="L221" s="43"/>
      <c r="M221" s="43"/>
      <c r="N221" s="43"/>
      <c r="O221" s="43"/>
      <c r="P221" s="43"/>
    </row>
    <row r="222" spans="1:19">
      <c r="A222" s="75"/>
      <c r="B222" s="75"/>
      <c r="C222" s="75"/>
      <c r="D222" s="75"/>
      <c r="E222" s="75"/>
      <c r="F222" s="75"/>
      <c r="G222" s="89"/>
      <c r="H222" s="43"/>
      <c r="I222" s="43"/>
      <c r="J222" s="43"/>
      <c r="K222" s="43"/>
      <c r="L222" s="43"/>
      <c r="M222" s="43"/>
      <c r="N222" s="43"/>
      <c r="O222" s="43"/>
      <c r="P222" s="43"/>
    </row>
    <row r="223" spans="1:19">
      <c r="A223" s="75"/>
      <c r="B223" s="75"/>
      <c r="C223" s="75"/>
      <c r="D223" s="75"/>
      <c r="E223" s="75"/>
      <c r="F223" s="75"/>
      <c r="G223" s="89"/>
      <c r="H223" s="43"/>
      <c r="I223" s="43"/>
      <c r="J223" s="43"/>
      <c r="K223" s="43"/>
      <c r="L223" s="43"/>
      <c r="M223" s="43"/>
      <c r="N223" s="43"/>
      <c r="O223" s="43"/>
      <c r="P223" s="43"/>
    </row>
    <row r="224" spans="1:19">
      <c r="A224" s="75"/>
      <c r="B224" s="75"/>
      <c r="C224" s="75"/>
      <c r="D224" s="75"/>
      <c r="E224" s="75"/>
      <c r="F224" s="75"/>
      <c r="G224" s="89"/>
      <c r="H224" s="43"/>
      <c r="I224" s="43"/>
      <c r="J224" s="43"/>
      <c r="K224" s="43"/>
      <c r="L224" s="43"/>
      <c r="M224" s="43"/>
      <c r="N224" s="43"/>
      <c r="O224" s="43"/>
      <c r="P224" s="43"/>
    </row>
    <row r="225" spans="1:16">
      <c r="A225" s="75"/>
      <c r="B225" s="75"/>
      <c r="C225" s="75"/>
      <c r="D225" s="75"/>
      <c r="E225" s="75"/>
      <c r="F225" s="75"/>
      <c r="G225" s="89"/>
      <c r="H225" s="43"/>
      <c r="I225" s="43"/>
      <c r="J225" s="43"/>
      <c r="K225" s="43"/>
      <c r="L225" s="43"/>
      <c r="M225" s="43"/>
      <c r="N225" s="43"/>
      <c r="O225" s="43"/>
      <c r="P225" s="43"/>
    </row>
    <row r="226" spans="1:16">
      <c r="A226" s="75"/>
      <c r="B226" s="75"/>
      <c r="C226" s="75"/>
      <c r="D226" s="75"/>
      <c r="E226" s="75"/>
      <c r="F226" s="75"/>
      <c r="G226" s="89"/>
      <c r="H226" s="43"/>
      <c r="I226" s="43"/>
      <c r="J226" s="43"/>
      <c r="K226" s="43"/>
      <c r="L226" s="43"/>
      <c r="M226" s="43"/>
      <c r="N226" s="43"/>
      <c r="O226" s="43"/>
      <c r="P226" s="43"/>
    </row>
    <row r="227" spans="1:16">
      <c r="A227" s="75"/>
      <c r="B227" s="75"/>
      <c r="C227" s="75"/>
      <c r="D227" s="75"/>
      <c r="E227" s="75"/>
      <c r="F227" s="75"/>
      <c r="G227" s="89"/>
      <c r="H227" s="43"/>
      <c r="I227" s="43"/>
      <c r="J227" s="43"/>
      <c r="K227" s="43"/>
      <c r="L227" s="43"/>
      <c r="M227" s="43"/>
      <c r="N227" s="43"/>
      <c r="O227" s="43"/>
      <c r="P227" s="43"/>
    </row>
    <row r="228" spans="1:16">
      <c r="A228" s="75"/>
      <c r="B228" s="75"/>
      <c r="C228" s="75"/>
      <c r="D228" s="75"/>
      <c r="E228" s="75"/>
      <c r="F228" s="75"/>
      <c r="G228" s="89"/>
      <c r="H228" s="43"/>
      <c r="I228" s="43"/>
      <c r="J228" s="43"/>
      <c r="K228" s="43"/>
      <c r="L228" s="43"/>
      <c r="M228" s="43"/>
      <c r="N228" s="43"/>
      <c r="O228" s="43"/>
      <c r="P228" s="43"/>
    </row>
    <row r="229" spans="1:16">
      <c r="A229" s="75"/>
      <c r="B229" s="75"/>
      <c r="C229" s="75"/>
      <c r="D229" s="89"/>
      <c r="E229" s="89"/>
      <c r="F229" s="89"/>
      <c r="G229" s="75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1:16">
      <c r="A230" s="40"/>
      <c r="B230" s="40"/>
      <c r="C230" s="40"/>
      <c r="D230" s="40"/>
      <c r="E230" s="40"/>
      <c r="F230" s="40"/>
      <c r="G230" s="44"/>
      <c r="H230" s="43"/>
      <c r="I230" s="43"/>
      <c r="J230" s="43"/>
      <c r="K230" s="43"/>
      <c r="L230" s="43"/>
      <c r="M230" s="43"/>
      <c r="N230" s="43"/>
      <c r="O230" s="43"/>
      <c r="P230" s="43"/>
    </row>
    <row r="231" spans="1:16" ht="13.5">
      <c r="A231" s="40"/>
      <c r="B231" s="19"/>
      <c r="D231" s="11" t="s">
        <v>133</v>
      </c>
      <c r="E231" s="1"/>
      <c r="F231" s="1"/>
      <c r="G231" s="3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3.5">
      <c r="A232" s="40"/>
      <c r="B232" s="146"/>
      <c r="D232" s="26"/>
      <c r="E232" s="1"/>
      <c r="F232" s="1"/>
      <c r="G232" s="3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3.5">
      <c r="A233" s="40"/>
      <c r="B233" s="147"/>
      <c r="C233" s="124"/>
      <c r="D233" s="26" t="s">
        <v>134</v>
      </c>
      <c r="E233" s="51"/>
      <c r="F233" s="51"/>
      <c r="G233" s="3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3.5">
      <c r="A234" s="40"/>
      <c r="B234" s="147"/>
      <c r="C234" s="124"/>
      <c r="D234" s="26"/>
      <c r="E234" s="51"/>
      <c r="F234" s="51"/>
      <c r="G234" s="3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3.5">
      <c r="A235" s="40"/>
      <c r="B235" s="147" t="s">
        <v>135</v>
      </c>
      <c r="G235" s="3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3.5">
      <c r="A236" s="40"/>
      <c r="B236" s="147" t="s">
        <v>136</v>
      </c>
      <c r="D236" s="41" t="str">
        <f>D6</f>
        <v>15-16</v>
      </c>
      <c r="E236" s="41" t="str">
        <f>E6</f>
        <v>16-17</v>
      </c>
      <c r="F236" s="41" t="str">
        <f>F6</f>
        <v>17-18</v>
      </c>
      <c r="G236" s="3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3.5">
      <c r="A237" s="40"/>
      <c r="C237" s="1">
        <v>0</v>
      </c>
      <c r="D237" s="41">
        <f>0</f>
        <v>0</v>
      </c>
      <c r="E237" s="41">
        <f>0</f>
        <v>0</v>
      </c>
      <c r="F237" s="41">
        <f>0</f>
        <v>0</v>
      </c>
      <c r="G237" s="3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3.5">
      <c r="A238" s="40"/>
      <c r="C238" s="1">
        <v>1</v>
      </c>
      <c r="D238" s="51">
        <f>D59</f>
        <v>6713.6256000000003</v>
      </c>
      <c r="E238" s="51">
        <f>E59</f>
        <v>7085.9266559999996</v>
      </c>
      <c r="F238" s="51">
        <f>F59</f>
        <v>7652.800788479999</v>
      </c>
      <c r="G238" s="3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3.5">
      <c r="A239" s="40"/>
      <c r="C239" s="1">
        <v>2</v>
      </c>
      <c r="D239" s="51">
        <f>D65</f>
        <v>6714</v>
      </c>
      <c r="E239" s="51">
        <f>E65</f>
        <v>7085.9266559999996</v>
      </c>
      <c r="F239" s="51">
        <f>F65</f>
        <v>7652.800788479999</v>
      </c>
      <c r="G239" s="3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3.5">
      <c r="A240" s="40"/>
      <c r="C240" s="1">
        <v>3</v>
      </c>
      <c r="D240" s="51">
        <f>D71</f>
        <v>6750.96</v>
      </c>
      <c r="E240" s="51">
        <f>E71</f>
        <v>7291.0367999999999</v>
      </c>
      <c r="F240" s="51">
        <f>F71</f>
        <v>7874.3197440000004</v>
      </c>
      <c r="G240" s="3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3.5">
      <c r="A241" s="40"/>
      <c r="C241" s="1">
        <v>4</v>
      </c>
      <c r="D241" s="51">
        <f>D77</f>
        <v>6750.96</v>
      </c>
      <c r="E241" s="51">
        <f>E77</f>
        <v>7291.0367999999999</v>
      </c>
      <c r="F241" s="51">
        <f>F77</f>
        <v>7874.3197440000004</v>
      </c>
      <c r="G241" s="3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3.5">
      <c r="A242" s="40"/>
      <c r="C242" s="1">
        <v>5</v>
      </c>
      <c r="D242" s="51">
        <f>D80</f>
        <v>3500</v>
      </c>
      <c r="E242" s="51">
        <f t="shared" ref="E242:F242" si="205">E80</f>
        <v>3500</v>
      </c>
      <c r="F242" s="51">
        <f t="shared" si="205"/>
        <v>3500</v>
      </c>
      <c r="G242" s="3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3.5">
      <c r="A243" s="40"/>
      <c r="G243" s="3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3.5">
      <c r="A244" s="40"/>
      <c r="D244" s="55">
        <v>0</v>
      </c>
      <c r="E244" s="41">
        <v>1</v>
      </c>
      <c r="G244" s="3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3.5">
      <c r="A245" s="40"/>
      <c r="D245" s="55">
        <v>87000000</v>
      </c>
      <c r="E245" s="41">
        <v>1210</v>
      </c>
      <c r="G245" s="3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3.5">
      <c r="A246" s="40"/>
      <c r="D246" s="55">
        <v>91001415</v>
      </c>
      <c r="E246" s="41">
        <v>1416</v>
      </c>
      <c r="G246" s="3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3.5">
      <c r="A247" s="40"/>
      <c r="D247" s="55">
        <v>91001420</v>
      </c>
      <c r="E247" s="41">
        <v>1440</v>
      </c>
      <c r="G247" s="3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3.5">
      <c r="A248" s="40"/>
      <c r="D248" s="55">
        <v>91001430</v>
      </c>
      <c r="E248" s="41">
        <v>1441</v>
      </c>
      <c r="G248" s="3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3.5">
      <c r="A249" s="40"/>
      <c r="G249" s="3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3.5">
      <c r="A250" s="40"/>
      <c r="B250" s="40"/>
      <c r="C250" s="40"/>
      <c r="D250" s="40"/>
      <c r="E250" s="40"/>
      <c r="F250" s="40"/>
      <c r="G250" s="3"/>
      <c r="H250" s="4"/>
      <c r="I250" s="4"/>
      <c r="J250" s="4"/>
      <c r="K250" s="4"/>
      <c r="L250" s="4"/>
      <c r="M250" s="4"/>
      <c r="N250" s="4"/>
      <c r="O250" s="4"/>
      <c r="P250" s="4"/>
    </row>
    <row r="253" spans="1:16">
      <c r="B253" s="212"/>
      <c r="C253" s="212"/>
      <c r="D253" s="212"/>
      <c r="E253" s="212"/>
      <c r="F253" s="212"/>
      <c r="G253" s="212"/>
      <c r="H253" s="213"/>
      <c r="I253" s="213"/>
      <c r="J253" s="213"/>
      <c r="K253" s="213"/>
      <c r="L253" s="271" t="s">
        <v>181</v>
      </c>
      <c r="M253" s="271"/>
      <c r="N253" s="271"/>
      <c r="O253" s="271"/>
      <c r="P253" s="271"/>
    </row>
    <row r="254" spans="1:16">
      <c r="B254" s="212"/>
      <c r="C254" s="212"/>
      <c r="D254" s="212"/>
      <c r="E254" s="212"/>
      <c r="F254" s="212"/>
      <c r="G254" s="212"/>
      <c r="H254" s="213"/>
      <c r="I254" s="213"/>
      <c r="J254" s="213"/>
      <c r="K254" s="213"/>
      <c r="L254" s="213"/>
      <c r="M254" s="213"/>
      <c r="N254" s="213"/>
      <c r="O254" s="213"/>
      <c r="P254" s="213"/>
    </row>
    <row r="255" spans="1:16" ht="36">
      <c r="B255" s="214" t="s">
        <v>124</v>
      </c>
      <c r="C255" s="228" t="str">
        <f>C121</f>
        <v>15-16</v>
      </c>
      <c r="D255" s="215" t="s">
        <v>215</v>
      </c>
      <c r="E255" s="215" t="s">
        <v>182</v>
      </c>
      <c r="F255" s="216"/>
      <c r="G255" s="216"/>
      <c r="H255" s="217" t="s">
        <v>126</v>
      </c>
      <c r="I255" s="216" t="str">
        <f>C99</f>
        <v>15-16</v>
      </c>
      <c r="J255" s="212" t="s">
        <v>183</v>
      </c>
      <c r="K255" s="212" t="s">
        <v>184</v>
      </c>
      <c r="L255" s="218" t="s">
        <v>185</v>
      </c>
      <c r="M255" s="213"/>
      <c r="N255" s="213" t="s">
        <v>206</v>
      </c>
      <c r="O255" s="213"/>
      <c r="P255" s="213"/>
    </row>
    <row r="257" spans="2:14">
      <c r="B257" s="55">
        <f t="shared" ref="B257:C259" si="206">B125</f>
        <v>91001415</v>
      </c>
      <c r="C257" s="219">
        <f t="shared" si="206"/>
        <v>85009.599999999991</v>
      </c>
      <c r="D257" s="41">
        <v>3500</v>
      </c>
      <c r="E257" s="220">
        <f>SUM(C257:D257)</f>
        <v>88509.599999999991</v>
      </c>
      <c r="H257" s="221">
        <f t="shared" ref="H257:I259" si="207">B147</f>
        <v>91001416</v>
      </c>
      <c r="I257" s="223">
        <f t="shared" si="207"/>
        <v>21749.349616</v>
      </c>
      <c r="J257" s="224">
        <f>E257*6.2%</f>
        <v>5487.5951999999997</v>
      </c>
      <c r="K257" s="224">
        <f>E257*1.45%</f>
        <v>1283.3891999999998</v>
      </c>
      <c r="L257" s="225">
        <f>(I257-J257-K257)</f>
        <v>14978.365216</v>
      </c>
      <c r="N257" s="222">
        <f>L257/12</f>
        <v>1248.1971013333334</v>
      </c>
    </row>
    <row r="258" spans="2:14">
      <c r="B258" s="55">
        <f t="shared" si="206"/>
        <v>91001420</v>
      </c>
      <c r="C258" s="219">
        <f t="shared" si="206"/>
        <v>128704.35</v>
      </c>
      <c r="E258" s="220">
        <f>SUM(C258:D258)</f>
        <v>128704.35</v>
      </c>
      <c r="H258" s="221">
        <f t="shared" si="207"/>
        <v>91001440</v>
      </c>
      <c r="I258" s="223">
        <f t="shared" si="207"/>
        <v>51544.843922</v>
      </c>
      <c r="J258" s="224">
        <f>E258*6.2%</f>
        <v>7979.6697000000004</v>
      </c>
      <c r="K258" s="224">
        <f>E258*1.45%</f>
        <v>1866.2130749999999</v>
      </c>
      <c r="L258" s="225">
        <f>(I258-J258-K258)</f>
        <v>41698.961147000002</v>
      </c>
      <c r="N258" s="222">
        <f>L258/12</f>
        <v>3474.9134289166668</v>
      </c>
    </row>
    <row r="259" spans="2:14">
      <c r="B259" s="55">
        <f t="shared" si="206"/>
        <v>91001430</v>
      </c>
      <c r="C259" s="219">
        <f t="shared" si="206"/>
        <v>70170.3</v>
      </c>
      <c r="E259" s="220">
        <f>SUM(C259:D259)</f>
        <v>70170.3</v>
      </c>
      <c r="H259" s="221">
        <f t="shared" si="207"/>
        <v>91001441</v>
      </c>
      <c r="I259" s="223">
        <f t="shared" si="207"/>
        <v>37511.781796499999</v>
      </c>
      <c r="J259" s="224">
        <f>E259*6.2%</f>
        <v>4350.5586000000003</v>
      </c>
      <c r="K259" s="224">
        <f>E259*1.45%</f>
        <v>1017.46935</v>
      </c>
      <c r="L259" s="225">
        <f>(I259-J259-K259)</f>
        <v>32143.753846499996</v>
      </c>
      <c r="N259" s="222">
        <f>L259/12</f>
        <v>2678.6461538749995</v>
      </c>
    </row>
    <row r="260" spans="2:14">
      <c r="B260" s="1" t="s">
        <v>186</v>
      </c>
      <c r="C260" s="219">
        <f>SUM(C257:C259)</f>
        <v>283884.25</v>
      </c>
      <c r="D260" s="219">
        <f t="shared" ref="D260:E260" si="208">SUM(D257:D259)</f>
        <v>3500</v>
      </c>
      <c r="E260" s="219">
        <f t="shared" si="208"/>
        <v>287384.25</v>
      </c>
      <c r="F260" s="219"/>
      <c r="G260" s="219"/>
      <c r="H260" s="219"/>
      <c r="I260" s="126">
        <f>SUM(I257:I259)</f>
        <v>110805.97533449999</v>
      </c>
      <c r="J260" s="126">
        <f t="shared" ref="J260:N260" si="209">SUM(J257:J259)</f>
        <v>17817.823499999999</v>
      </c>
      <c r="K260" s="126">
        <f t="shared" si="209"/>
        <v>4167.0716249999996</v>
      </c>
      <c r="L260" s="126">
        <f t="shared" si="209"/>
        <v>88821.080209499996</v>
      </c>
      <c r="M260" s="126">
        <f t="shared" si="209"/>
        <v>0</v>
      </c>
      <c r="N260" s="126">
        <f t="shared" si="209"/>
        <v>7401.7566841249991</v>
      </c>
    </row>
    <row r="261" spans="2:14">
      <c r="L261" s="222"/>
    </row>
  </sheetData>
  <sortState ref="S12:FG24">
    <sortCondition ref="W12:W24"/>
  </sortState>
  <mergeCells count="1">
    <mergeCell ref="L253:P253"/>
  </mergeCells>
  <printOptions horizontalCentered="1" verticalCentered="1" headings="1" gridLines="1" gridLinesSet="0"/>
  <pageMargins left="0.08" right="0.17" top="0.69" bottom="0.5" header="0.5" footer="0.17"/>
  <pageSetup scale="72" fitToWidth="2" orientation="landscape" horizontalDpi="300" verticalDpi="300" r:id="rId1"/>
  <headerFooter alignWithMargins="0">
    <oddHeader xml:space="preserve">&amp;CFood Service
2015-2016
</oddHeader>
    <oddFooter>&amp;L8/25/15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261"/>
  <sheetViews>
    <sheetView topLeftCell="A228" workbookViewId="0">
      <selection activeCell="A261" sqref="A261"/>
    </sheetView>
  </sheetViews>
  <sheetFormatPr defaultColWidth="8.7109375" defaultRowHeight="12.75"/>
  <cols>
    <col min="1" max="1" width="2.140625" style="1" customWidth="1"/>
    <col min="2" max="2" width="14.5703125" style="1" customWidth="1"/>
    <col min="3" max="3" width="13.28515625" style="1" customWidth="1"/>
    <col min="4" max="4" width="9.7109375" style="41" customWidth="1"/>
    <col min="5" max="5" width="9" style="41" customWidth="1"/>
    <col min="6" max="6" width="8" style="41" customWidth="1"/>
    <col min="7" max="7" width="10.140625" style="41" customWidth="1"/>
    <col min="8" max="8" width="12.140625" style="148" customWidth="1"/>
    <col min="9" max="9" width="8.85546875" style="148" customWidth="1"/>
    <col min="10" max="10" width="11.140625" style="148" customWidth="1"/>
    <col min="11" max="11" width="11" style="148" customWidth="1"/>
    <col min="12" max="12" width="12" style="148" customWidth="1"/>
    <col min="13" max="13" width="0.85546875" style="148" customWidth="1"/>
    <col min="14" max="14" width="9.140625" style="148" customWidth="1"/>
    <col min="15" max="15" width="8.42578125" style="148" customWidth="1"/>
    <col min="16" max="16" width="1" style="148" customWidth="1"/>
    <col min="17" max="17" width="18.5703125" style="91" customWidth="1"/>
    <col min="18" max="18" width="3.28515625" style="1" customWidth="1"/>
    <col min="19" max="19" width="4.5703125" style="1" customWidth="1"/>
    <col min="20" max="20" width="3.140625" style="41" customWidth="1"/>
    <col min="21" max="21" width="3.7109375" style="41" customWidth="1"/>
    <col min="22" max="22" width="4.140625" style="41" hidden="1" customWidth="1"/>
    <col min="23" max="23" width="14.140625" style="41" bestFit="1" customWidth="1"/>
    <col min="24" max="24" width="7.28515625" style="59" customWidth="1"/>
    <col min="25" max="25" width="5.7109375" style="59" customWidth="1"/>
    <col min="26" max="26" width="10.42578125" style="41" customWidth="1"/>
    <col min="27" max="27" width="7.7109375" style="41" customWidth="1"/>
    <col min="28" max="28" width="5.42578125" style="41" customWidth="1"/>
    <col min="29" max="29" width="4.7109375" style="66" customWidth="1"/>
    <col min="30" max="30" width="0.42578125" style="66" hidden="1" customWidth="1"/>
    <col min="31" max="31" width="5.140625" style="66" hidden="1" customWidth="1"/>
    <col min="32" max="32" width="6.28515625" style="169" customWidth="1"/>
    <col min="33" max="33" width="4.28515625" style="41" customWidth="1"/>
    <col min="34" max="34" width="3.5703125" style="41" customWidth="1"/>
    <col min="35" max="36" width="3.7109375" style="61" customWidth="1"/>
    <col min="37" max="37" width="3.42578125" style="41" customWidth="1"/>
    <col min="38" max="38" width="4.5703125" style="41" customWidth="1"/>
    <col min="39" max="39" width="3.7109375" style="41" customWidth="1"/>
    <col min="40" max="40" width="3.5703125" style="41" customWidth="1"/>
    <col min="41" max="41" width="4.7109375" style="41" customWidth="1"/>
    <col min="42" max="42" width="0.140625" style="41" customWidth="1"/>
    <col min="43" max="43" width="0.5703125" style="41" customWidth="1"/>
    <col min="44" max="45" width="3.7109375" style="1" hidden="1" customWidth="1"/>
    <col min="46" max="46" width="5.42578125" style="1" hidden="1" customWidth="1"/>
    <col min="47" max="47" width="7.85546875" style="117" customWidth="1"/>
    <col min="48" max="48" width="9.7109375" style="118" customWidth="1"/>
    <col min="49" max="49" width="9.28515625" style="118" customWidth="1"/>
    <col min="50" max="50" width="8.5703125" style="118" customWidth="1"/>
    <col min="51" max="51" width="8.85546875" style="67" customWidth="1"/>
    <col min="52" max="52" width="9" style="67" customWidth="1"/>
    <col min="53" max="53" width="8.140625" style="68" customWidth="1"/>
    <col min="54" max="55" width="9" style="73" customWidth="1"/>
    <col min="56" max="56" width="8.140625" style="73" customWidth="1"/>
    <col min="57" max="58" width="9" style="73" customWidth="1"/>
    <col min="59" max="59" width="6.7109375" style="73" customWidth="1"/>
    <col min="60" max="60" width="8.85546875" style="57" customWidth="1"/>
    <col min="61" max="61" width="9" style="57" customWidth="1"/>
    <col min="62" max="62" width="7" style="57" customWidth="1"/>
    <col min="63" max="64" width="9" style="57" customWidth="1"/>
    <col min="65" max="65" width="8.42578125" style="57" customWidth="1"/>
    <col min="66" max="66" width="8.7109375" style="57" customWidth="1"/>
    <col min="67" max="67" width="0.85546875" style="57" customWidth="1"/>
    <col min="68" max="68" width="8.7109375" style="57" customWidth="1"/>
    <col min="69" max="70" width="9" style="57" customWidth="1"/>
    <col min="71" max="71" width="8.42578125" style="57" customWidth="1"/>
    <col min="72" max="73" width="8.85546875" style="57" customWidth="1"/>
    <col min="74" max="74" width="5.28515625" style="57" customWidth="1"/>
    <col min="75" max="76" width="9" style="57" customWidth="1"/>
    <col min="77" max="77" width="6.28515625" style="57" customWidth="1"/>
    <col min="78" max="79" width="8.85546875" style="57" customWidth="1"/>
    <col min="80" max="80" width="9" style="57" customWidth="1"/>
    <col min="81" max="81" width="7.42578125" style="57" customWidth="1"/>
    <col min="82" max="82" width="8.85546875" style="57" customWidth="1"/>
    <col min="83" max="83" width="9" style="57" customWidth="1"/>
    <col min="84" max="84" width="10" style="57" customWidth="1"/>
    <col min="85" max="85" width="8.7109375" style="57" customWidth="1"/>
    <col min="86" max="86" width="1" style="57" customWidth="1"/>
    <col min="87" max="87" width="8.7109375" style="57" customWidth="1"/>
    <col min="88" max="88" width="8.85546875" style="57" hidden="1" customWidth="1"/>
    <col min="89" max="89" width="9" style="57" hidden="1" customWidth="1"/>
    <col min="90" max="90" width="9" style="57" customWidth="1"/>
    <col min="91" max="91" width="1.7109375" style="57" customWidth="1"/>
    <col min="92" max="92" width="9" style="57" customWidth="1"/>
    <col min="93" max="93" width="10.5703125" style="57" customWidth="1"/>
    <col min="94" max="94" width="4" style="57" customWidth="1"/>
    <col min="95" max="95" width="10" style="57" customWidth="1"/>
    <col min="96" max="96" width="9.7109375" style="1" customWidth="1"/>
    <col min="97" max="97" width="10.28515625" style="1" hidden="1" customWidth="1"/>
    <col min="98" max="99" width="9.7109375" style="1" hidden="1" customWidth="1"/>
    <col min="100" max="100" width="9.42578125" style="1" hidden="1" customWidth="1"/>
    <col min="101" max="101" width="10.7109375" style="1" hidden="1" customWidth="1"/>
    <col min="102" max="102" width="9.42578125" style="1" hidden="1" customWidth="1"/>
    <col min="103" max="103" width="10.28515625" style="1" hidden="1" customWidth="1"/>
    <col min="104" max="104" width="8.28515625" style="1" hidden="1" customWidth="1"/>
    <col min="105" max="105" width="9.140625" style="1" hidden="1" customWidth="1"/>
    <col min="106" max="108" width="8.28515625" style="1" hidden="1" customWidth="1"/>
    <col min="109" max="112" width="10.7109375" style="1" hidden="1" customWidth="1"/>
    <col min="113" max="113" width="9.140625" style="1" customWidth="1"/>
    <col min="114" max="114" width="10.42578125" style="1" customWidth="1"/>
    <col min="115" max="115" width="12.7109375" style="1" customWidth="1"/>
    <col min="116" max="118" width="8.28515625" style="1" hidden="1" customWidth="1"/>
    <col min="119" max="119" width="9.140625" style="1" hidden="1" customWidth="1"/>
    <col min="120" max="120" width="8.28515625" style="1" hidden="1" customWidth="1"/>
    <col min="121" max="121" width="9.140625" style="1" hidden="1" customWidth="1"/>
    <col min="122" max="124" width="8.28515625" style="1" hidden="1" customWidth="1"/>
    <col min="125" max="144" width="10.7109375" style="1" hidden="1" customWidth="1"/>
    <col min="145" max="155" width="8.28515625" style="1" hidden="1" customWidth="1"/>
    <col min="156" max="160" width="10.7109375" style="1" hidden="1" customWidth="1"/>
    <col min="161" max="162" width="8.140625" style="1" customWidth="1"/>
    <col min="163" max="171" width="8.28515625" style="1" customWidth="1"/>
    <col min="172" max="172" width="8.42578125" style="1" customWidth="1"/>
    <col min="173" max="178" width="8.7109375" style="1" customWidth="1"/>
    <col min="179" max="179" width="9.140625" style="1" customWidth="1"/>
    <col min="180" max="190" width="8.7109375" style="1" customWidth="1"/>
    <col min="191" max="191" width="0.140625" style="1" customWidth="1"/>
    <col min="192" max="16384" width="8.7109375" style="1"/>
  </cols>
  <sheetData>
    <row r="1" spans="1:192" s="19" customFormat="1" ht="13.5">
      <c r="A1" s="2"/>
      <c r="B1" s="2" t="s">
        <v>0</v>
      </c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3"/>
      <c r="V1" s="3"/>
      <c r="W1" s="3"/>
      <c r="X1" s="6"/>
      <c r="Y1" s="7"/>
      <c r="Z1" s="7"/>
      <c r="AA1" s="8"/>
      <c r="AB1" s="8"/>
      <c r="AC1" s="9"/>
      <c r="AD1" s="9"/>
      <c r="AE1" s="9"/>
      <c r="AF1" s="165"/>
      <c r="AG1" s="10"/>
      <c r="AH1" s="10"/>
      <c r="AI1" s="10"/>
      <c r="AJ1" s="3"/>
      <c r="AK1" s="3"/>
      <c r="AL1" s="3"/>
      <c r="AM1" s="3"/>
      <c r="AN1" s="3"/>
      <c r="AO1" s="3"/>
      <c r="AP1" s="3"/>
      <c r="AQ1" s="3"/>
      <c r="AR1" s="11"/>
      <c r="AS1" s="3"/>
      <c r="AT1" s="3"/>
      <c r="AU1" s="12"/>
      <c r="AV1" s="13"/>
      <c r="AW1" s="13"/>
      <c r="AX1" s="13"/>
      <c r="AY1" s="12"/>
      <c r="AZ1" s="12"/>
      <c r="BA1" s="14"/>
      <c r="BB1" s="14"/>
      <c r="BC1" s="14"/>
      <c r="BD1" s="14"/>
      <c r="BE1" s="14"/>
      <c r="BF1" s="14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98"/>
      <c r="CK1" s="15"/>
      <c r="CL1" s="15"/>
      <c r="CM1" s="15"/>
      <c r="CN1" s="16"/>
      <c r="CO1" s="16"/>
      <c r="CP1" s="16"/>
      <c r="CQ1" s="17"/>
      <c r="CR1" s="17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</row>
    <row r="2" spans="1:192" s="5" customFormat="1" ht="13.5">
      <c r="A2" s="2"/>
      <c r="B2" s="5" t="s">
        <v>1</v>
      </c>
      <c r="C2" s="1"/>
      <c r="D2" s="11"/>
      <c r="E2" s="11"/>
      <c r="F2" s="11"/>
      <c r="G2" s="3"/>
      <c r="H2" s="4"/>
      <c r="I2" s="4"/>
      <c r="J2" s="4"/>
      <c r="K2" s="4"/>
      <c r="L2" s="4"/>
      <c r="M2" s="4"/>
      <c r="N2" s="4"/>
      <c r="O2" s="4"/>
      <c r="P2" s="4"/>
      <c r="Q2" s="20"/>
      <c r="R2" s="6"/>
      <c r="S2" s="5" t="s">
        <v>2</v>
      </c>
      <c r="Y2" s="5" t="s">
        <v>2</v>
      </c>
      <c r="Z2" s="21"/>
      <c r="AA2" s="22"/>
      <c r="AB2" s="22"/>
      <c r="AC2" s="23"/>
      <c r="AD2" s="23"/>
      <c r="AE2" s="23"/>
      <c r="AF2" s="166"/>
      <c r="AG2" s="24"/>
      <c r="AH2" s="24"/>
      <c r="AI2" s="24"/>
      <c r="AL2" s="25"/>
      <c r="AP2" s="6"/>
      <c r="AQ2" s="3"/>
      <c r="AR2" s="26" t="s">
        <v>3</v>
      </c>
      <c r="AS2" s="6"/>
      <c r="AT2" s="3"/>
      <c r="AU2" s="27"/>
      <c r="AV2" s="25"/>
      <c r="AW2" s="25"/>
      <c r="AX2" s="25"/>
      <c r="AY2" s="28" t="s">
        <v>4</v>
      </c>
      <c r="AZ2" s="28"/>
      <c r="BA2" s="29"/>
      <c r="BB2" s="30"/>
      <c r="BC2" s="30"/>
      <c r="BD2" s="31"/>
      <c r="BE2" s="31"/>
      <c r="BF2" s="31"/>
      <c r="BG2" s="30" t="s">
        <v>4</v>
      </c>
      <c r="BH2" s="19"/>
      <c r="BI2" s="19"/>
      <c r="BJ2" s="19"/>
      <c r="BK2" s="19"/>
      <c r="BL2" s="19"/>
      <c r="BM2" s="19"/>
      <c r="BN2" s="30" t="s">
        <v>4</v>
      </c>
      <c r="BO2" s="30"/>
      <c r="BP2" s="30" t="s">
        <v>4</v>
      </c>
      <c r="BQ2" s="19"/>
      <c r="BR2" s="19"/>
      <c r="BS2" s="19"/>
      <c r="BT2" s="19"/>
      <c r="BU2" s="19"/>
      <c r="BV2" s="19"/>
      <c r="BW2" s="19"/>
      <c r="BX2" s="19"/>
      <c r="BY2" s="19"/>
      <c r="BZ2" s="30"/>
      <c r="CA2" s="19"/>
      <c r="CB2" s="19"/>
      <c r="CC2" s="19"/>
      <c r="CD2" s="19"/>
      <c r="CE2" s="19"/>
      <c r="CF2" s="19"/>
      <c r="CG2" s="19"/>
      <c r="CH2" s="19"/>
      <c r="CI2" s="19"/>
      <c r="CJ2" s="146"/>
      <c r="CK2" s="19"/>
      <c r="CL2" s="19"/>
      <c r="CM2" s="15"/>
      <c r="CN2" s="19"/>
      <c r="CO2" s="19"/>
      <c r="CP2" s="19"/>
      <c r="CQ2" s="17"/>
      <c r="CR2" s="17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</row>
    <row r="3" spans="1:192" s="19" customFormat="1" ht="13.5">
      <c r="A3" s="2"/>
      <c r="B3" s="80" t="s">
        <v>5</v>
      </c>
      <c r="C3" s="32"/>
      <c r="D3" s="32"/>
      <c r="E3" s="32"/>
      <c r="F3" s="32"/>
      <c r="G3" s="2"/>
      <c r="H3" s="33"/>
      <c r="I3" s="33"/>
      <c r="J3" s="33"/>
      <c r="K3" s="33"/>
      <c r="L3" s="33"/>
      <c r="M3" s="33"/>
      <c r="N3" s="33"/>
      <c r="O3" s="33"/>
      <c r="P3" s="33"/>
      <c r="Q3" s="4"/>
      <c r="R3" s="3"/>
      <c r="S3" s="11"/>
      <c r="T3" s="11"/>
      <c r="U3" s="11"/>
      <c r="V3" s="11"/>
      <c r="W3" s="5"/>
      <c r="X3" s="5"/>
      <c r="Y3" s="11"/>
      <c r="Z3" s="11"/>
      <c r="AA3" s="34"/>
      <c r="AB3" s="34"/>
      <c r="AC3" s="23"/>
      <c r="AD3" s="23"/>
      <c r="AE3" s="23"/>
      <c r="AF3" s="167"/>
      <c r="AG3" s="23"/>
      <c r="AH3" s="23"/>
      <c r="AI3" s="23"/>
      <c r="AJ3" s="11"/>
      <c r="AK3" s="11"/>
      <c r="AL3" s="11"/>
      <c r="AM3" s="11"/>
      <c r="AN3" s="11"/>
      <c r="AO3" s="11"/>
      <c r="AP3" s="3"/>
      <c r="AQ3" s="3"/>
      <c r="AR3" s="26" t="s">
        <v>6</v>
      </c>
      <c r="AS3" s="3"/>
      <c r="AT3" s="3"/>
      <c r="AU3" s="35"/>
      <c r="AV3" s="36"/>
      <c r="AW3" s="36"/>
      <c r="AX3" s="36"/>
      <c r="AY3" s="37" t="s">
        <v>7</v>
      </c>
      <c r="AZ3" s="37"/>
      <c r="BA3" s="29"/>
      <c r="BB3" s="38"/>
      <c r="BC3" s="38"/>
      <c r="BD3" s="31"/>
      <c r="BE3" s="31"/>
      <c r="BF3" s="31"/>
      <c r="BG3" s="38" t="s">
        <v>7</v>
      </c>
      <c r="BH3" s="16"/>
      <c r="BI3" s="16"/>
      <c r="BJ3" s="16"/>
      <c r="BK3" s="16"/>
      <c r="BL3" s="16"/>
      <c r="BM3" s="16"/>
      <c r="BN3" s="38" t="s">
        <v>7</v>
      </c>
      <c r="BO3" s="38"/>
      <c r="BP3" s="38" t="s">
        <v>7</v>
      </c>
      <c r="BQ3" s="16"/>
      <c r="BR3" s="16"/>
      <c r="BS3" s="16"/>
      <c r="BT3" s="16"/>
      <c r="BU3" s="16"/>
      <c r="BV3" s="16"/>
      <c r="BW3" s="16"/>
      <c r="BX3" s="16"/>
      <c r="BY3" s="16"/>
      <c r="BZ3" s="38"/>
      <c r="CA3" s="16"/>
      <c r="CB3" s="16"/>
      <c r="CC3" s="16"/>
      <c r="CD3" s="16"/>
      <c r="CE3" s="16"/>
      <c r="CF3" s="16"/>
      <c r="CG3" s="16"/>
      <c r="CH3" s="16"/>
      <c r="CI3" s="16"/>
      <c r="CJ3" s="199"/>
      <c r="CK3" s="16"/>
      <c r="CL3" s="16"/>
      <c r="CM3" s="15"/>
      <c r="CN3" s="16"/>
      <c r="CO3" s="16"/>
      <c r="CP3" s="16"/>
      <c r="CQ3" s="17"/>
      <c r="CR3" s="17"/>
      <c r="CS3" s="18">
        <v>1</v>
      </c>
      <c r="CT3" s="18">
        <v>1</v>
      </c>
      <c r="CU3" s="18">
        <v>1</v>
      </c>
      <c r="CV3" s="18">
        <v>1</v>
      </c>
      <c r="CW3" s="18">
        <v>1</v>
      </c>
      <c r="CX3" s="18">
        <v>1</v>
      </c>
      <c r="CY3" s="18">
        <v>1</v>
      </c>
      <c r="CZ3" s="18">
        <v>1</v>
      </c>
      <c r="DA3" s="18">
        <v>1</v>
      </c>
      <c r="DB3" s="18">
        <v>1</v>
      </c>
      <c r="DC3" s="18">
        <v>1</v>
      </c>
      <c r="DD3" s="18">
        <v>1</v>
      </c>
      <c r="DE3" s="18">
        <v>1</v>
      </c>
      <c r="DF3" s="18">
        <v>1</v>
      </c>
      <c r="DG3" s="18">
        <v>1</v>
      </c>
      <c r="DH3" s="18">
        <v>1</v>
      </c>
      <c r="DI3" s="18">
        <v>2</v>
      </c>
      <c r="DJ3" s="18">
        <v>2</v>
      </c>
      <c r="DK3" s="18">
        <v>2</v>
      </c>
      <c r="DL3" s="18">
        <v>2</v>
      </c>
      <c r="DM3" s="18">
        <v>2</v>
      </c>
      <c r="DN3" s="18">
        <v>2</v>
      </c>
      <c r="DO3" s="18">
        <v>2</v>
      </c>
      <c r="DP3" s="18">
        <v>2</v>
      </c>
      <c r="DQ3" s="18">
        <v>2</v>
      </c>
      <c r="DR3" s="18">
        <v>2</v>
      </c>
      <c r="DS3" s="18">
        <v>2</v>
      </c>
      <c r="DT3" s="18">
        <v>2</v>
      </c>
      <c r="DU3" s="18">
        <v>2</v>
      </c>
      <c r="DV3" s="18">
        <v>2</v>
      </c>
      <c r="DW3" s="18">
        <v>2</v>
      </c>
      <c r="DX3" s="18">
        <v>2</v>
      </c>
      <c r="DY3" s="18">
        <v>3</v>
      </c>
      <c r="DZ3" s="18">
        <v>3</v>
      </c>
      <c r="EA3" s="18">
        <v>3</v>
      </c>
      <c r="EB3" s="18">
        <v>3</v>
      </c>
      <c r="EC3" s="18">
        <v>3</v>
      </c>
      <c r="ED3" s="18">
        <v>3</v>
      </c>
      <c r="EE3" s="18">
        <v>3</v>
      </c>
      <c r="EF3" s="18">
        <v>3</v>
      </c>
      <c r="EG3" s="18">
        <v>3</v>
      </c>
      <c r="EH3" s="18">
        <v>3</v>
      </c>
      <c r="EI3" s="18">
        <v>3</v>
      </c>
      <c r="EJ3" s="18">
        <v>3</v>
      </c>
      <c r="EK3" s="18">
        <v>3</v>
      </c>
      <c r="EL3" s="18">
        <v>3</v>
      </c>
      <c r="EM3" s="18">
        <v>3</v>
      </c>
      <c r="EN3" s="18">
        <v>3</v>
      </c>
      <c r="EO3" s="18">
        <v>1</v>
      </c>
      <c r="EP3" s="18">
        <v>1</v>
      </c>
      <c r="EQ3" s="18">
        <v>1</v>
      </c>
      <c r="ER3" s="18">
        <v>1</v>
      </c>
      <c r="ES3" s="18">
        <v>1</v>
      </c>
      <c r="ET3" s="18">
        <v>1</v>
      </c>
      <c r="EU3" s="18">
        <v>1</v>
      </c>
      <c r="EV3" s="18">
        <v>1</v>
      </c>
      <c r="EW3" s="18">
        <v>1</v>
      </c>
      <c r="EX3" s="18">
        <v>1</v>
      </c>
      <c r="EY3" s="18">
        <v>1</v>
      </c>
      <c r="EZ3" s="18">
        <v>1</v>
      </c>
      <c r="FA3" s="18">
        <v>1</v>
      </c>
      <c r="FB3" s="18">
        <v>1</v>
      </c>
      <c r="FC3" s="18">
        <v>1</v>
      </c>
      <c r="FD3" s="18">
        <v>1</v>
      </c>
      <c r="FE3" s="18">
        <v>2</v>
      </c>
      <c r="FF3" s="18">
        <v>2</v>
      </c>
      <c r="FG3" s="18">
        <v>2</v>
      </c>
      <c r="FH3" s="18">
        <v>2</v>
      </c>
      <c r="FI3" s="18">
        <v>2</v>
      </c>
      <c r="FJ3" s="18">
        <v>2</v>
      </c>
      <c r="FK3" s="18">
        <v>2</v>
      </c>
      <c r="FL3" s="18">
        <v>2</v>
      </c>
      <c r="FM3" s="18">
        <v>2</v>
      </c>
      <c r="FN3" s="18">
        <v>2</v>
      </c>
      <c r="FO3" s="18">
        <v>2</v>
      </c>
      <c r="FP3" s="18">
        <v>2</v>
      </c>
      <c r="FQ3" s="18">
        <v>2</v>
      </c>
      <c r="FR3" s="18">
        <v>2</v>
      </c>
      <c r="FS3" s="18">
        <v>2</v>
      </c>
      <c r="FT3" s="18">
        <v>2</v>
      </c>
      <c r="FU3" s="18">
        <v>3</v>
      </c>
      <c r="FV3" s="18">
        <v>3</v>
      </c>
      <c r="FW3" s="18">
        <v>3</v>
      </c>
      <c r="FX3" s="18">
        <v>3</v>
      </c>
      <c r="FY3" s="18">
        <v>3</v>
      </c>
      <c r="FZ3" s="18">
        <v>3</v>
      </c>
      <c r="GA3" s="18">
        <v>3</v>
      </c>
      <c r="GB3" s="18">
        <v>3</v>
      </c>
      <c r="GC3" s="18">
        <v>3</v>
      </c>
      <c r="GD3" s="18">
        <v>3</v>
      </c>
      <c r="GE3" s="18">
        <v>3</v>
      </c>
      <c r="GF3" s="18">
        <v>3</v>
      </c>
      <c r="GG3" s="18">
        <v>3</v>
      </c>
      <c r="GH3" s="18">
        <v>3</v>
      </c>
      <c r="GI3" s="18">
        <v>3</v>
      </c>
      <c r="GJ3" s="18">
        <v>3</v>
      </c>
    </row>
    <row r="4" spans="1:192" s="19" customFormat="1" ht="13.5">
      <c r="A4" s="2"/>
      <c r="B4" s="19" t="s">
        <v>0</v>
      </c>
      <c r="D4" s="11"/>
      <c r="E4" s="11"/>
      <c r="F4" s="11"/>
      <c r="G4" s="2"/>
      <c r="H4" s="33"/>
      <c r="I4" s="33"/>
      <c r="J4" s="33"/>
      <c r="K4" s="33"/>
      <c r="L4" s="33"/>
      <c r="M4" s="33"/>
      <c r="N4" s="33"/>
      <c r="O4" s="33"/>
      <c r="P4" s="33"/>
      <c r="Q4" s="4"/>
      <c r="R4" s="3"/>
      <c r="S4" s="11"/>
      <c r="T4" s="11"/>
      <c r="U4" s="11"/>
      <c r="V4" s="11"/>
      <c r="W4" s="1"/>
      <c r="X4" s="5"/>
      <c r="Y4" s="11"/>
      <c r="Z4" s="11"/>
      <c r="AA4" s="34"/>
      <c r="AB4" s="34"/>
      <c r="AC4" s="23"/>
      <c r="AD4" s="23"/>
      <c r="AE4" s="23"/>
      <c r="AF4" s="167"/>
      <c r="AG4" s="23"/>
      <c r="AH4" s="23"/>
      <c r="AI4" s="23"/>
      <c r="AJ4" s="11"/>
      <c r="AK4" s="11"/>
      <c r="AL4" s="11"/>
      <c r="AM4" s="11"/>
      <c r="AN4" s="11"/>
      <c r="AO4" s="11"/>
      <c r="AP4" s="3"/>
      <c r="AQ4" s="3"/>
      <c r="AR4" s="26" t="s">
        <v>8</v>
      </c>
      <c r="AS4" s="3"/>
      <c r="AT4" s="3"/>
      <c r="AU4" s="158"/>
      <c r="AV4" s="39" t="str">
        <f>E6</f>
        <v>16-17</v>
      </c>
      <c r="AW4" s="39" t="str">
        <f>F6</f>
        <v>17-18</v>
      </c>
      <c r="AX4" s="39" t="s">
        <v>9</v>
      </c>
      <c r="AY4" s="35"/>
      <c r="AZ4" s="35"/>
      <c r="BA4" s="29"/>
      <c r="BB4" s="38"/>
      <c r="BC4" s="38"/>
      <c r="BD4" s="31"/>
      <c r="BE4" s="31"/>
      <c r="BF4" s="31"/>
      <c r="BG4" s="38"/>
      <c r="BH4" s="16"/>
      <c r="BI4" s="16"/>
      <c r="BJ4" s="16"/>
      <c r="BK4" s="16"/>
      <c r="BL4" s="16"/>
      <c r="BM4" s="16"/>
      <c r="BN4" s="38"/>
      <c r="BO4" s="38"/>
      <c r="BP4" s="38"/>
      <c r="BQ4" s="16"/>
      <c r="BR4" s="16"/>
      <c r="BS4" s="16"/>
      <c r="BT4" s="16"/>
      <c r="BU4" s="16"/>
      <c r="BV4" s="16"/>
      <c r="BW4" s="16"/>
      <c r="BX4" s="16"/>
      <c r="BY4" s="16"/>
      <c r="BZ4" s="38"/>
      <c r="CA4" s="16"/>
      <c r="CB4" s="16"/>
      <c r="CC4" s="16"/>
      <c r="CD4" s="16"/>
      <c r="CE4" s="16"/>
      <c r="CF4" s="16"/>
      <c r="CG4" s="16"/>
      <c r="CH4" s="16"/>
      <c r="CI4" s="16"/>
      <c r="CJ4" s="199"/>
      <c r="CK4" s="16"/>
      <c r="CL4" s="16"/>
      <c r="CM4" s="15"/>
      <c r="CN4" s="16"/>
      <c r="CO4" s="16"/>
      <c r="CP4" s="16"/>
      <c r="CQ4" s="17"/>
      <c r="CR4" s="17"/>
      <c r="CS4" s="18" t="s">
        <v>10</v>
      </c>
      <c r="CT4" s="18" t="s">
        <v>10</v>
      </c>
      <c r="CU4" s="18" t="s">
        <v>10</v>
      </c>
      <c r="CV4" s="18" t="s">
        <v>10</v>
      </c>
      <c r="CW4" s="18" t="s">
        <v>10</v>
      </c>
      <c r="CX4" s="18" t="s">
        <v>10</v>
      </c>
      <c r="CY4" s="18" t="s">
        <v>10</v>
      </c>
      <c r="CZ4" s="18" t="s">
        <v>10</v>
      </c>
      <c r="DA4" s="18" t="s">
        <v>10</v>
      </c>
      <c r="DB4" s="18" t="s">
        <v>10</v>
      </c>
      <c r="DC4" s="18" t="s">
        <v>10</v>
      </c>
      <c r="DD4" s="18" t="s">
        <v>10</v>
      </c>
      <c r="DE4" s="18" t="s">
        <v>10</v>
      </c>
      <c r="DF4" s="18" t="s">
        <v>10</v>
      </c>
      <c r="DG4" s="18" t="s">
        <v>10</v>
      </c>
      <c r="DH4" s="18" t="s">
        <v>10</v>
      </c>
      <c r="DI4" s="18" t="s">
        <v>10</v>
      </c>
      <c r="DJ4" s="18" t="s">
        <v>10</v>
      </c>
      <c r="DK4" s="18" t="s">
        <v>10</v>
      </c>
      <c r="DL4" s="18" t="s">
        <v>10</v>
      </c>
      <c r="DM4" s="18" t="s">
        <v>10</v>
      </c>
      <c r="DN4" s="18" t="s">
        <v>10</v>
      </c>
      <c r="DO4" s="18" t="s">
        <v>10</v>
      </c>
      <c r="DP4" s="18" t="s">
        <v>10</v>
      </c>
      <c r="DQ4" s="18" t="s">
        <v>10</v>
      </c>
      <c r="DR4" s="18" t="s">
        <v>10</v>
      </c>
      <c r="DS4" s="18" t="s">
        <v>10</v>
      </c>
      <c r="DT4" s="18" t="s">
        <v>10</v>
      </c>
      <c r="DU4" s="18" t="s">
        <v>10</v>
      </c>
      <c r="DV4" s="18" t="s">
        <v>10</v>
      </c>
      <c r="DW4" s="18" t="s">
        <v>10</v>
      </c>
      <c r="DX4" s="18" t="s">
        <v>10</v>
      </c>
      <c r="DY4" s="18" t="s">
        <v>10</v>
      </c>
      <c r="DZ4" s="18" t="s">
        <v>10</v>
      </c>
      <c r="EA4" s="18" t="s">
        <v>10</v>
      </c>
      <c r="EB4" s="18" t="s">
        <v>10</v>
      </c>
      <c r="EC4" s="18" t="s">
        <v>10</v>
      </c>
      <c r="ED4" s="18" t="s">
        <v>10</v>
      </c>
      <c r="EE4" s="18" t="s">
        <v>10</v>
      </c>
      <c r="EF4" s="18" t="s">
        <v>10</v>
      </c>
      <c r="EG4" s="18" t="s">
        <v>10</v>
      </c>
      <c r="EH4" s="18" t="s">
        <v>10</v>
      </c>
      <c r="EI4" s="18" t="s">
        <v>10</v>
      </c>
      <c r="EJ4" s="18" t="s">
        <v>10</v>
      </c>
      <c r="EK4" s="18" t="s">
        <v>10</v>
      </c>
      <c r="EL4" s="18" t="s">
        <v>10</v>
      </c>
      <c r="EM4" s="18" t="s">
        <v>10</v>
      </c>
      <c r="EN4" s="18" t="s">
        <v>10</v>
      </c>
      <c r="EO4" s="18" t="s">
        <v>11</v>
      </c>
      <c r="EP4" s="18" t="s">
        <v>11</v>
      </c>
      <c r="EQ4" s="18" t="s">
        <v>11</v>
      </c>
      <c r="ER4" s="18" t="s">
        <v>11</v>
      </c>
      <c r="ES4" s="18" t="s">
        <v>11</v>
      </c>
      <c r="ET4" s="18" t="s">
        <v>11</v>
      </c>
      <c r="EU4" s="18" t="s">
        <v>11</v>
      </c>
      <c r="EV4" s="18" t="s">
        <v>11</v>
      </c>
      <c r="EW4" s="18" t="s">
        <v>11</v>
      </c>
      <c r="EX4" s="18" t="s">
        <v>11</v>
      </c>
      <c r="EY4" s="18" t="s">
        <v>11</v>
      </c>
      <c r="EZ4" s="18" t="s">
        <v>11</v>
      </c>
      <c r="FA4" s="18" t="s">
        <v>11</v>
      </c>
      <c r="FB4" s="18" t="s">
        <v>11</v>
      </c>
      <c r="FC4" s="18" t="s">
        <v>11</v>
      </c>
      <c r="FD4" s="18" t="s">
        <v>11</v>
      </c>
      <c r="FE4" s="18" t="s">
        <v>11</v>
      </c>
      <c r="FF4" s="18" t="s">
        <v>11</v>
      </c>
      <c r="FG4" s="18" t="s">
        <v>11</v>
      </c>
      <c r="FH4" s="18" t="s">
        <v>11</v>
      </c>
      <c r="FI4" s="18" t="s">
        <v>11</v>
      </c>
      <c r="FJ4" s="18" t="s">
        <v>11</v>
      </c>
      <c r="FK4" s="18" t="s">
        <v>11</v>
      </c>
      <c r="FL4" s="18" t="s">
        <v>11</v>
      </c>
      <c r="FM4" s="18" t="s">
        <v>11</v>
      </c>
      <c r="FN4" s="18" t="s">
        <v>11</v>
      </c>
      <c r="FO4" s="18" t="s">
        <v>11</v>
      </c>
      <c r="FP4" s="18" t="s">
        <v>11</v>
      </c>
      <c r="FQ4" s="18" t="s">
        <v>11</v>
      </c>
      <c r="FR4" s="18" t="s">
        <v>11</v>
      </c>
      <c r="FS4" s="18" t="s">
        <v>11</v>
      </c>
      <c r="FT4" s="18" t="s">
        <v>11</v>
      </c>
      <c r="FU4" s="18" t="s">
        <v>11</v>
      </c>
      <c r="FV4" s="18" t="s">
        <v>11</v>
      </c>
      <c r="FW4" s="18" t="s">
        <v>11</v>
      </c>
      <c r="FX4" s="18" t="s">
        <v>11</v>
      </c>
      <c r="FY4" s="18" t="s">
        <v>11</v>
      </c>
      <c r="FZ4" s="18" t="s">
        <v>11</v>
      </c>
      <c r="GA4" s="18" t="s">
        <v>11</v>
      </c>
      <c r="GB4" s="18" t="s">
        <v>11</v>
      </c>
      <c r="GC4" s="18" t="s">
        <v>11</v>
      </c>
      <c r="GD4" s="18" t="s">
        <v>11</v>
      </c>
      <c r="GE4" s="18" t="s">
        <v>11</v>
      </c>
      <c r="GF4" s="18" t="s">
        <v>11</v>
      </c>
      <c r="GG4" s="18" t="s">
        <v>11</v>
      </c>
      <c r="GH4" s="18" t="s">
        <v>11</v>
      </c>
      <c r="GI4" s="18" t="s">
        <v>11</v>
      </c>
      <c r="GJ4" s="18" t="s">
        <v>11</v>
      </c>
    </row>
    <row r="5" spans="1:192" ht="14.25" thickBot="1">
      <c r="A5" s="40"/>
      <c r="C5" s="1" t="s">
        <v>0</v>
      </c>
      <c r="F5" s="11"/>
      <c r="G5" s="40"/>
      <c r="H5" s="42"/>
      <c r="I5" s="42"/>
      <c r="J5" s="42"/>
      <c r="K5" s="42"/>
      <c r="L5" s="42"/>
      <c r="M5" s="42"/>
      <c r="N5" s="42"/>
      <c r="O5" s="42"/>
      <c r="P5" s="42"/>
      <c r="Q5" s="43"/>
      <c r="R5" s="44"/>
      <c r="S5" s="45" t="s">
        <v>12</v>
      </c>
      <c r="T5" s="45" t="s">
        <v>13</v>
      </c>
      <c r="U5" s="45" t="s">
        <v>14</v>
      </c>
      <c r="V5" s="45" t="s">
        <v>15</v>
      </c>
      <c r="W5" s="45" t="s">
        <v>16</v>
      </c>
      <c r="X5" s="45" t="s">
        <v>17</v>
      </c>
      <c r="Y5" s="46" t="s">
        <v>18</v>
      </c>
      <c r="Z5" s="46" t="s">
        <v>19</v>
      </c>
      <c r="AA5" s="47" t="s">
        <v>20</v>
      </c>
      <c r="AB5" s="47" t="s">
        <v>168</v>
      </c>
      <c r="AC5" s="48" t="s">
        <v>21</v>
      </c>
      <c r="AD5" s="48" t="s">
        <v>21</v>
      </c>
      <c r="AE5" s="48" t="s">
        <v>21</v>
      </c>
      <c r="AF5" s="168" t="s">
        <v>137</v>
      </c>
      <c r="AG5" s="160" t="s">
        <v>140</v>
      </c>
      <c r="AH5" s="48" t="s">
        <v>22</v>
      </c>
      <c r="AI5" s="48" t="s">
        <v>23</v>
      </c>
      <c r="AJ5" s="58" t="s">
        <v>24</v>
      </c>
      <c r="AK5" s="58" t="s">
        <v>25</v>
      </c>
      <c r="AL5" s="58" t="s">
        <v>187</v>
      </c>
      <c r="AM5" s="58" t="s">
        <v>26</v>
      </c>
      <c r="AN5" s="58" t="s">
        <v>27</v>
      </c>
      <c r="AO5" s="58" t="s">
        <v>28</v>
      </c>
      <c r="AP5" s="44"/>
      <c r="AQ5" s="3"/>
      <c r="AR5" s="49" t="s">
        <v>29</v>
      </c>
      <c r="AS5" s="44"/>
      <c r="AT5" s="3"/>
      <c r="AU5" s="50" t="s">
        <v>30</v>
      </c>
      <c r="AV5" s="51" t="s">
        <v>31</v>
      </c>
      <c r="AW5" s="51" t="s">
        <v>32</v>
      </c>
      <c r="AX5" s="51" t="s">
        <v>33</v>
      </c>
      <c r="AY5" s="50" t="s">
        <v>30</v>
      </c>
      <c r="AZ5" s="50" t="s">
        <v>30</v>
      </c>
      <c r="BA5" s="53" t="str">
        <f>$D6</f>
        <v>15-16</v>
      </c>
      <c r="BB5" s="52" t="str">
        <f>$E6</f>
        <v>16-17</v>
      </c>
      <c r="BC5" s="52" t="str">
        <f>$F6</f>
        <v>17-18</v>
      </c>
      <c r="BD5" s="53" t="str">
        <f>$D6</f>
        <v>15-16</v>
      </c>
      <c r="BE5" s="53" t="str">
        <f>$E6</f>
        <v>16-17</v>
      </c>
      <c r="BF5" s="53" t="str">
        <f>$F6</f>
        <v>17-18</v>
      </c>
      <c r="BG5" s="53" t="str">
        <f>$D6</f>
        <v>15-16</v>
      </c>
      <c r="BH5" s="53" t="str">
        <f>$E6</f>
        <v>16-17</v>
      </c>
      <c r="BI5" s="53" t="str">
        <f>$F6</f>
        <v>17-18</v>
      </c>
      <c r="BJ5" s="53" t="str">
        <f>$D6</f>
        <v>15-16</v>
      </c>
      <c r="BK5" s="53" t="str">
        <f>$E6</f>
        <v>16-17</v>
      </c>
      <c r="BL5" s="53" t="str">
        <f>$F6</f>
        <v>17-18</v>
      </c>
      <c r="BM5" s="53" t="str">
        <f>$D6</f>
        <v>15-16</v>
      </c>
      <c r="BN5" s="53" t="str">
        <f>$E6</f>
        <v>16-17</v>
      </c>
      <c r="BO5" s="53" t="str">
        <f>$F6</f>
        <v>17-18</v>
      </c>
      <c r="BP5" s="53" t="str">
        <f>$D6</f>
        <v>15-16</v>
      </c>
      <c r="BQ5" s="53" t="str">
        <f>$E6</f>
        <v>16-17</v>
      </c>
      <c r="BR5" s="53" t="str">
        <f>$F6</f>
        <v>17-18</v>
      </c>
      <c r="BS5" s="53" t="str">
        <f>$D6</f>
        <v>15-16</v>
      </c>
      <c r="BT5" s="53" t="str">
        <f>$E6</f>
        <v>16-17</v>
      </c>
      <c r="BU5" s="197" t="str">
        <f>$F6</f>
        <v>17-18</v>
      </c>
      <c r="BV5" s="197" t="s">
        <v>194</v>
      </c>
      <c r="BW5" s="197" t="s">
        <v>195</v>
      </c>
      <c r="BX5" s="197" t="s">
        <v>196</v>
      </c>
      <c r="BY5" s="197" t="str">
        <f>$E6</f>
        <v>16-17</v>
      </c>
      <c r="BZ5" s="53" t="str">
        <f>$D6</f>
        <v>15-16</v>
      </c>
      <c r="CA5" s="53" t="str">
        <f>$E6</f>
        <v>16-17</v>
      </c>
      <c r="CB5" s="53" t="str">
        <f>$F6</f>
        <v>17-18</v>
      </c>
      <c r="CC5" s="53" t="str">
        <f>$D6</f>
        <v>15-16</v>
      </c>
      <c r="CD5" s="53" t="str">
        <f>$E6</f>
        <v>16-17</v>
      </c>
      <c r="CE5" s="53" t="str">
        <f>$F6</f>
        <v>17-18</v>
      </c>
      <c r="CF5" s="53" t="str">
        <f>$D6</f>
        <v>15-16</v>
      </c>
      <c r="CG5" s="53" t="str">
        <f>$E6</f>
        <v>16-17</v>
      </c>
      <c r="CH5" s="53" t="str">
        <f>$F6</f>
        <v>17-18</v>
      </c>
      <c r="CI5" s="197" t="str">
        <f>$D6</f>
        <v>15-16</v>
      </c>
      <c r="CJ5" s="53" t="str">
        <f>$E6</f>
        <v>16-17</v>
      </c>
      <c r="CK5" s="53" t="str">
        <f>$F6</f>
        <v>17-18</v>
      </c>
      <c r="CL5" s="52"/>
      <c r="CM5" s="15"/>
      <c r="CN5" s="52" t="str">
        <f>$E6</f>
        <v>16-17</v>
      </c>
      <c r="CO5" s="52" t="str">
        <f>$E6</f>
        <v>16-17</v>
      </c>
      <c r="CP5" s="54"/>
      <c r="CQ5" s="17" t="s">
        <v>34</v>
      </c>
      <c r="CR5" s="17" t="s">
        <v>35</v>
      </c>
      <c r="CS5" s="17">
        <v>91001415</v>
      </c>
      <c r="CT5" s="17">
        <v>91001420</v>
      </c>
      <c r="CU5" s="17">
        <v>91001430</v>
      </c>
      <c r="CV5" s="17">
        <v>88002111</v>
      </c>
      <c r="CW5" s="17">
        <v>88052111</v>
      </c>
      <c r="CX5" s="17">
        <v>88152111</v>
      </c>
      <c r="CY5" s="17">
        <v>88162111</v>
      </c>
      <c r="CZ5" s="17">
        <v>88202111</v>
      </c>
      <c r="DA5" s="17">
        <v>88302111</v>
      </c>
      <c r="DB5" s="17">
        <v>89053111</v>
      </c>
      <c r="DC5" s="17">
        <v>89153111</v>
      </c>
      <c r="DD5" s="55">
        <v>89203111</v>
      </c>
      <c r="DE5" s="55">
        <v>90014111</v>
      </c>
      <c r="DF5" s="55">
        <v>90154110</v>
      </c>
      <c r="DG5" s="55">
        <v>99310031</v>
      </c>
      <c r="DH5" s="55">
        <v>99320032</v>
      </c>
      <c r="DI5" s="17">
        <f t="shared" ref="DI5:EN5" si="0">CS5</f>
        <v>91001415</v>
      </c>
      <c r="DJ5" s="17">
        <f t="shared" si="0"/>
        <v>91001420</v>
      </c>
      <c r="DK5" s="17">
        <f t="shared" si="0"/>
        <v>91001430</v>
      </c>
      <c r="DL5" s="17">
        <f t="shared" si="0"/>
        <v>88002111</v>
      </c>
      <c r="DM5" s="17">
        <f t="shared" si="0"/>
        <v>88052111</v>
      </c>
      <c r="DN5" s="17">
        <f t="shared" si="0"/>
        <v>88152111</v>
      </c>
      <c r="DO5" s="17">
        <f t="shared" si="0"/>
        <v>88162111</v>
      </c>
      <c r="DP5" s="17">
        <f t="shared" si="0"/>
        <v>88202111</v>
      </c>
      <c r="DQ5" s="17">
        <f t="shared" si="0"/>
        <v>88302111</v>
      </c>
      <c r="DR5" s="17">
        <f t="shared" si="0"/>
        <v>89053111</v>
      </c>
      <c r="DS5" s="17">
        <f t="shared" si="0"/>
        <v>89153111</v>
      </c>
      <c r="DT5" s="17">
        <f t="shared" si="0"/>
        <v>89203111</v>
      </c>
      <c r="DU5" s="17">
        <f t="shared" si="0"/>
        <v>90014111</v>
      </c>
      <c r="DV5" s="17">
        <f t="shared" si="0"/>
        <v>90154110</v>
      </c>
      <c r="DW5" s="17">
        <f t="shared" si="0"/>
        <v>99310031</v>
      </c>
      <c r="DX5" s="17">
        <f t="shared" si="0"/>
        <v>99320032</v>
      </c>
      <c r="DY5" s="17">
        <f t="shared" si="0"/>
        <v>91001415</v>
      </c>
      <c r="DZ5" s="17">
        <f t="shared" si="0"/>
        <v>91001420</v>
      </c>
      <c r="EA5" s="17">
        <f t="shared" si="0"/>
        <v>91001430</v>
      </c>
      <c r="EB5" s="17">
        <f t="shared" si="0"/>
        <v>88002111</v>
      </c>
      <c r="EC5" s="17">
        <f t="shared" si="0"/>
        <v>88052111</v>
      </c>
      <c r="ED5" s="17">
        <f t="shared" si="0"/>
        <v>88152111</v>
      </c>
      <c r="EE5" s="17">
        <f t="shared" si="0"/>
        <v>88162111</v>
      </c>
      <c r="EF5" s="17">
        <f t="shared" si="0"/>
        <v>88202111</v>
      </c>
      <c r="EG5" s="17">
        <f t="shared" si="0"/>
        <v>88302111</v>
      </c>
      <c r="EH5" s="17">
        <f t="shared" si="0"/>
        <v>89053111</v>
      </c>
      <c r="EI5" s="17">
        <f t="shared" si="0"/>
        <v>89153111</v>
      </c>
      <c r="EJ5" s="17">
        <f t="shared" si="0"/>
        <v>89203111</v>
      </c>
      <c r="EK5" s="17">
        <f t="shared" si="0"/>
        <v>90014111</v>
      </c>
      <c r="EL5" s="17">
        <f t="shared" si="0"/>
        <v>90154110</v>
      </c>
      <c r="EM5" s="17">
        <f t="shared" si="0"/>
        <v>99310031</v>
      </c>
      <c r="EN5" s="17">
        <f t="shared" si="0"/>
        <v>99320032</v>
      </c>
      <c r="EO5" s="17">
        <f t="shared" ref="EO5:FD5" si="1">INT(CS5/10000)*10000+VLOOKUP(CS5,$D$244:$E$248,2)</f>
        <v>91001416</v>
      </c>
      <c r="EP5" s="17">
        <f t="shared" si="1"/>
        <v>91001440</v>
      </c>
      <c r="EQ5" s="17">
        <f t="shared" si="1"/>
        <v>91001441</v>
      </c>
      <c r="ER5" s="17">
        <f t="shared" si="1"/>
        <v>88001210</v>
      </c>
      <c r="ES5" s="17">
        <f t="shared" si="1"/>
        <v>88051210</v>
      </c>
      <c r="ET5" s="17">
        <f t="shared" si="1"/>
        <v>88151210</v>
      </c>
      <c r="EU5" s="17">
        <f t="shared" si="1"/>
        <v>88161210</v>
      </c>
      <c r="EV5" s="17">
        <f t="shared" si="1"/>
        <v>88201210</v>
      </c>
      <c r="EW5" s="17">
        <f t="shared" si="1"/>
        <v>88301210</v>
      </c>
      <c r="EX5" s="17">
        <f t="shared" si="1"/>
        <v>89051210</v>
      </c>
      <c r="EY5" s="17">
        <f t="shared" si="1"/>
        <v>89151210</v>
      </c>
      <c r="EZ5" s="17">
        <f t="shared" si="1"/>
        <v>89201210</v>
      </c>
      <c r="FA5" s="17">
        <f t="shared" si="1"/>
        <v>90011210</v>
      </c>
      <c r="FB5" s="17">
        <f t="shared" si="1"/>
        <v>90151210</v>
      </c>
      <c r="FC5" s="17">
        <f t="shared" si="1"/>
        <v>99311441</v>
      </c>
      <c r="FD5" s="17">
        <f t="shared" si="1"/>
        <v>99321441</v>
      </c>
      <c r="FE5" s="17">
        <f t="shared" ref="FE5:GJ5" si="2">EO5</f>
        <v>91001416</v>
      </c>
      <c r="FF5" s="17">
        <f t="shared" si="2"/>
        <v>91001440</v>
      </c>
      <c r="FG5" s="17">
        <f t="shared" si="2"/>
        <v>91001441</v>
      </c>
      <c r="FH5" s="17">
        <f t="shared" si="2"/>
        <v>88001210</v>
      </c>
      <c r="FI5" s="17">
        <f t="shared" si="2"/>
        <v>88051210</v>
      </c>
      <c r="FJ5" s="17">
        <f t="shared" si="2"/>
        <v>88151210</v>
      </c>
      <c r="FK5" s="17">
        <f t="shared" si="2"/>
        <v>88161210</v>
      </c>
      <c r="FL5" s="17">
        <f t="shared" si="2"/>
        <v>88201210</v>
      </c>
      <c r="FM5" s="17">
        <f t="shared" si="2"/>
        <v>88301210</v>
      </c>
      <c r="FN5" s="17">
        <f t="shared" si="2"/>
        <v>89051210</v>
      </c>
      <c r="FO5" s="17">
        <f t="shared" si="2"/>
        <v>89151210</v>
      </c>
      <c r="FP5" s="17">
        <f t="shared" si="2"/>
        <v>89201210</v>
      </c>
      <c r="FQ5" s="17">
        <f t="shared" si="2"/>
        <v>90011210</v>
      </c>
      <c r="FR5" s="17">
        <f t="shared" si="2"/>
        <v>90151210</v>
      </c>
      <c r="FS5" s="17">
        <f t="shared" si="2"/>
        <v>99311441</v>
      </c>
      <c r="FT5" s="17">
        <f t="shared" si="2"/>
        <v>99321441</v>
      </c>
      <c r="FU5" s="17">
        <f t="shared" si="2"/>
        <v>91001416</v>
      </c>
      <c r="FV5" s="17">
        <f t="shared" si="2"/>
        <v>91001440</v>
      </c>
      <c r="FW5" s="17">
        <f t="shared" si="2"/>
        <v>91001441</v>
      </c>
      <c r="FX5" s="17">
        <f t="shared" si="2"/>
        <v>88001210</v>
      </c>
      <c r="FY5" s="17">
        <f t="shared" si="2"/>
        <v>88051210</v>
      </c>
      <c r="FZ5" s="17">
        <f t="shared" si="2"/>
        <v>88151210</v>
      </c>
      <c r="GA5" s="17">
        <f t="shared" si="2"/>
        <v>88161210</v>
      </c>
      <c r="GB5" s="17">
        <f t="shared" si="2"/>
        <v>88201210</v>
      </c>
      <c r="GC5" s="17">
        <f t="shared" si="2"/>
        <v>88301210</v>
      </c>
      <c r="GD5" s="17">
        <f t="shared" si="2"/>
        <v>89051210</v>
      </c>
      <c r="GE5" s="17">
        <f t="shared" si="2"/>
        <v>89151210</v>
      </c>
      <c r="GF5" s="17">
        <f t="shared" si="2"/>
        <v>89201210</v>
      </c>
      <c r="GG5" s="17">
        <f t="shared" si="2"/>
        <v>90011210</v>
      </c>
      <c r="GH5" s="17">
        <f t="shared" si="2"/>
        <v>90151210</v>
      </c>
      <c r="GI5" s="17">
        <f t="shared" si="2"/>
        <v>99311441</v>
      </c>
      <c r="GJ5" s="17">
        <f t="shared" si="2"/>
        <v>99321441</v>
      </c>
    </row>
    <row r="6" spans="1:192" ht="15" thickTop="1" thickBot="1">
      <c r="A6" s="40"/>
      <c r="B6" s="1" t="s">
        <v>36</v>
      </c>
      <c r="C6" s="19"/>
      <c r="D6" s="173" t="s">
        <v>194</v>
      </c>
      <c r="E6" s="173" t="s">
        <v>195</v>
      </c>
      <c r="F6" s="173" t="s">
        <v>196</v>
      </c>
      <c r="G6" s="40"/>
      <c r="H6" s="42"/>
      <c r="I6" s="42"/>
      <c r="J6" s="42"/>
      <c r="K6" s="42" t="s">
        <v>0</v>
      </c>
      <c r="L6" s="42"/>
      <c r="M6" s="42"/>
      <c r="N6" s="42"/>
      <c r="O6" s="42"/>
      <c r="P6" s="42"/>
      <c r="Q6" s="43"/>
      <c r="R6" s="44"/>
      <c r="S6" s="45" t="s">
        <v>37</v>
      </c>
      <c r="T6" s="45"/>
      <c r="U6" s="45" t="s">
        <v>38</v>
      </c>
      <c r="V6" s="45" t="s">
        <v>39</v>
      </c>
      <c r="W6" s="45" t="s">
        <v>40</v>
      </c>
      <c r="X6" s="45" t="s">
        <v>40</v>
      </c>
      <c r="Y6" s="46" t="s">
        <v>41</v>
      </c>
      <c r="Z6" s="46" t="s">
        <v>42</v>
      </c>
      <c r="AA6" s="47" t="s">
        <v>43</v>
      </c>
      <c r="AB6" s="47" t="s">
        <v>169</v>
      </c>
      <c r="AC6" s="175" t="str">
        <f>D6</f>
        <v>15-16</v>
      </c>
      <c r="AD6" s="175" t="str">
        <f>E6</f>
        <v>16-17</v>
      </c>
      <c r="AE6" s="175" t="str">
        <f>F6</f>
        <v>17-18</v>
      </c>
      <c r="AF6" s="168" t="s">
        <v>44</v>
      </c>
      <c r="AG6" s="160" t="s">
        <v>45</v>
      </c>
      <c r="AH6" s="48" t="s">
        <v>140</v>
      </c>
      <c r="AI6" s="48" t="s">
        <v>140</v>
      </c>
      <c r="AJ6" s="45" t="s">
        <v>46</v>
      </c>
      <c r="AK6" s="45" t="s">
        <v>47</v>
      </c>
      <c r="AL6" s="56" t="s">
        <v>48</v>
      </c>
      <c r="AM6" s="45"/>
      <c r="AN6" s="45" t="s">
        <v>49</v>
      </c>
      <c r="AO6" s="45" t="s">
        <v>50</v>
      </c>
      <c r="AP6" s="44"/>
      <c r="AQ6" s="3"/>
      <c r="AR6" s="49" t="s">
        <v>51</v>
      </c>
      <c r="AS6" s="44"/>
      <c r="AT6" s="3"/>
      <c r="AU6" s="50" t="str">
        <f>C99</f>
        <v>15-16</v>
      </c>
      <c r="AV6" s="51" t="s">
        <v>52</v>
      </c>
      <c r="AW6" s="51" t="s">
        <v>52</v>
      </c>
      <c r="AX6" s="51" t="s">
        <v>52</v>
      </c>
      <c r="AY6" s="50" t="str">
        <f>D99</f>
        <v>16-17</v>
      </c>
      <c r="AZ6" s="50" t="str">
        <f>E99</f>
        <v>17-18</v>
      </c>
      <c r="BA6" s="53" t="s">
        <v>52</v>
      </c>
      <c r="BB6" s="53" t="s">
        <v>52</v>
      </c>
      <c r="BC6" s="53" t="s">
        <v>52</v>
      </c>
      <c r="BD6" s="54" t="s">
        <v>53</v>
      </c>
      <c r="BE6" s="54" t="s">
        <v>53</v>
      </c>
      <c r="BF6" s="54" t="s">
        <v>53</v>
      </c>
      <c r="BG6" s="54" t="s">
        <v>54</v>
      </c>
      <c r="BH6" s="54" t="s">
        <v>54</v>
      </c>
      <c r="BI6" s="54" t="s">
        <v>54</v>
      </c>
      <c r="BJ6" s="54" t="s">
        <v>55</v>
      </c>
      <c r="BK6" s="54" t="s">
        <v>55</v>
      </c>
      <c r="BL6" s="54" t="s">
        <v>55</v>
      </c>
      <c r="BM6" s="54" t="s">
        <v>26</v>
      </c>
      <c r="BN6" s="54" t="s">
        <v>26</v>
      </c>
      <c r="BO6" s="54" t="s">
        <v>26</v>
      </c>
      <c r="BP6" s="54" t="s">
        <v>56</v>
      </c>
      <c r="BQ6" s="54" t="s">
        <v>56</v>
      </c>
      <c r="BR6" s="54" t="s">
        <v>56</v>
      </c>
      <c r="BS6" s="54" t="s">
        <v>57</v>
      </c>
      <c r="BT6" s="54" t="s">
        <v>57</v>
      </c>
      <c r="BU6" s="54" t="s">
        <v>57</v>
      </c>
      <c r="BV6" s="54" t="s">
        <v>213</v>
      </c>
      <c r="BW6" s="54" t="s">
        <v>213</v>
      </c>
      <c r="BX6" s="54" t="s">
        <v>213</v>
      </c>
      <c r="BY6" s="179" t="s">
        <v>155</v>
      </c>
      <c r="BZ6" s="54" t="s">
        <v>178</v>
      </c>
      <c r="CA6" s="54" t="s">
        <v>178</v>
      </c>
      <c r="CB6" s="54" t="s">
        <v>178</v>
      </c>
      <c r="CC6" s="54" t="s">
        <v>177</v>
      </c>
      <c r="CD6" s="54" t="s">
        <v>177</v>
      </c>
      <c r="CE6" s="54" t="s">
        <v>177</v>
      </c>
      <c r="CF6" s="54" t="s">
        <v>58</v>
      </c>
      <c r="CG6" s="54" t="s">
        <v>58</v>
      </c>
      <c r="CH6" s="54" t="s">
        <v>58</v>
      </c>
      <c r="CI6" s="54" t="s">
        <v>148</v>
      </c>
      <c r="CJ6" s="54" t="s">
        <v>148</v>
      </c>
      <c r="CK6" s="176" t="s">
        <v>148</v>
      </c>
      <c r="CL6" s="176"/>
      <c r="CM6" s="15"/>
      <c r="CQ6" s="17" t="s">
        <v>59</v>
      </c>
      <c r="CR6" s="17" t="s">
        <v>59</v>
      </c>
      <c r="CS6" s="17" t="str">
        <f t="shared" ref="CS6:DH6" si="3">$D$6</f>
        <v>15-16</v>
      </c>
      <c r="CT6" s="17" t="str">
        <f t="shared" si="3"/>
        <v>15-16</v>
      </c>
      <c r="CU6" s="17" t="str">
        <f t="shared" si="3"/>
        <v>15-16</v>
      </c>
      <c r="CV6" s="17" t="str">
        <f t="shared" si="3"/>
        <v>15-16</v>
      </c>
      <c r="CW6" s="17" t="str">
        <f t="shared" si="3"/>
        <v>15-16</v>
      </c>
      <c r="CX6" s="17" t="str">
        <f t="shared" si="3"/>
        <v>15-16</v>
      </c>
      <c r="CY6" s="17" t="str">
        <f t="shared" si="3"/>
        <v>15-16</v>
      </c>
      <c r="CZ6" s="17" t="str">
        <f t="shared" si="3"/>
        <v>15-16</v>
      </c>
      <c r="DA6" s="17" t="str">
        <f t="shared" si="3"/>
        <v>15-16</v>
      </c>
      <c r="DB6" s="17" t="str">
        <f t="shared" si="3"/>
        <v>15-16</v>
      </c>
      <c r="DC6" s="17" t="str">
        <f t="shared" si="3"/>
        <v>15-16</v>
      </c>
      <c r="DD6" s="17" t="str">
        <f t="shared" si="3"/>
        <v>15-16</v>
      </c>
      <c r="DE6" s="17" t="str">
        <f t="shared" si="3"/>
        <v>15-16</v>
      </c>
      <c r="DF6" s="17" t="str">
        <f t="shared" si="3"/>
        <v>15-16</v>
      </c>
      <c r="DG6" s="17" t="str">
        <f t="shared" si="3"/>
        <v>15-16</v>
      </c>
      <c r="DH6" s="17" t="str">
        <f t="shared" si="3"/>
        <v>15-16</v>
      </c>
      <c r="DI6" s="17" t="str">
        <f t="shared" ref="DI6:DX6" si="4">$E$6</f>
        <v>16-17</v>
      </c>
      <c r="DJ6" s="17" t="str">
        <f t="shared" si="4"/>
        <v>16-17</v>
      </c>
      <c r="DK6" s="17" t="str">
        <f t="shared" si="4"/>
        <v>16-17</v>
      </c>
      <c r="DL6" s="17" t="str">
        <f t="shared" si="4"/>
        <v>16-17</v>
      </c>
      <c r="DM6" s="17" t="str">
        <f t="shared" si="4"/>
        <v>16-17</v>
      </c>
      <c r="DN6" s="17" t="str">
        <f t="shared" si="4"/>
        <v>16-17</v>
      </c>
      <c r="DO6" s="17" t="str">
        <f t="shared" si="4"/>
        <v>16-17</v>
      </c>
      <c r="DP6" s="17" t="str">
        <f t="shared" si="4"/>
        <v>16-17</v>
      </c>
      <c r="DQ6" s="17" t="str">
        <f t="shared" si="4"/>
        <v>16-17</v>
      </c>
      <c r="DR6" s="17" t="str">
        <f t="shared" si="4"/>
        <v>16-17</v>
      </c>
      <c r="DS6" s="17" t="str">
        <f t="shared" si="4"/>
        <v>16-17</v>
      </c>
      <c r="DT6" s="17" t="str">
        <f t="shared" si="4"/>
        <v>16-17</v>
      </c>
      <c r="DU6" s="17" t="str">
        <f t="shared" si="4"/>
        <v>16-17</v>
      </c>
      <c r="DV6" s="17" t="str">
        <f t="shared" si="4"/>
        <v>16-17</v>
      </c>
      <c r="DW6" s="17" t="str">
        <f t="shared" si="4"/>
        <v>16-17</v>
      </c>
      <c r="DX6" s="17" t="str">
        <f t="shared" si="4"/>
        <v>16-17</v>
      </c>
      <c r="DY6" s="17" t="str">
        <f t="shared" ref="DY6:EN6" si="5">$F$6</f>
        <v>17-18</v>
      </c>
      <c r="DZ6" s="17" t="str">
        <f t="shared" si="5"/>
        <v>17-18</v>
      </c>
      <c r="EA6" s="17" t="str">
        <f t="shared" si="5"/>
        <v>17-18</v>
      </c>
      <c r="EB6" s="17" t="str">
        <f t="shared" si="5"/>
        <v>17-18</v>
      </c>
      <c r="EC6" s="17" t="str">
        <f t="shared" si="5"/>
        <v>17-18</v>
      </c>
      <c r="ED6" s="17" t="str">
        <f t="shared" si="5"/>
        <v>17-18</v>
      </c>
      <c r="EE6" s="17" t="str">
        <f t="shared" si="5"/>
        <v>17-18</v>
      </c>
      <c r="EF6" s="17" t="str">
        <f t="shared" si="5"/>
        <v>17-18</v>
      </c>
      <c r="EG6" s="17" t="str">
        <f t="shared" si="5"/>
        <v>17-18</v>
      </c>
      <c r="EH6" s="17" t="str">
        <f t="shared" si="5"/>
        <v>17-18</v>
      </c>
      <c r="EI6" s="17" t="str">
        <f t="shared" si="5"/>
        <v>17-18</v>
      </c>
      <c r="EJ6" s="17" t="str">
        <f t="shared" si="5"/>
        <v>17-18</v>
      </c>
      <c r="EK6" s="17" t="str">
        <f t="shared" si="5"/>
        <v>17-18</v>
      </c>
      <c r="EL6" s="17" t="str">
        <f t="shared" si="5"/>
        <v>17-18</v>
      </c>
      <c r="EM6" s="17" t="str">
        <f t="shared" si="5"/>
        <v>17-18</v>
      </c>
      <c r="EN6" s="17" t="str">
        <f t="shared" si="5"/>
        <v>17-18</v>
      </c>
      <c r="EO6" s="17" t="str">
        <f t="shared" ref="EO6:FD6" si="6">$D$6</f>
        <v>15-16</v>
      </c>
      <c r="EP6" s="17" t="str">
        <f t="shared" si="6"/>
        <v>15-16</v>
      </c>
      <c r="EQ6" s="17" t="str">
        <f t="shared" si="6"/>
        <v>15-16</v>
      </c>
      <c r="ER6" s="17" t="str">
        <f t="shared" si="6"/>
        <v>15-16</v>
      </c>
      <c r="ES6" s="17" t="str">
        <f t="shared" si="6"/>
        <v>15-16</v>
      </c>
      <c r="ET6" s="17" t="str">
        <f t="shared" si="6"/>
        <v>15-16</v>
      </c>
      <c r="EU6" s="17" t="str">
        <f t="shared" si="6"/>
        <v>15-16</v>
      </c>
      <c r="EV6" s="17" t="str">
        <f t="shared" si="6"/>
        <v>15-16</v>
      </c>
      <c r="EW6" s="17" t="str">
        <f t="shared" si="6"/>
        <v>15-16</v>
      </c>
      <c r="EX6" s="17" t="str">
        <f t="shared" si="6"/>
        <v>15-16</v>
      </c>
      <c r="EY6" s="17" t="str">
        <f t="shared" si="6"/>
        <v>15-16</v>
      </c>
      <c r="EZ6" s="17" t="str">
        <f t="shared" si="6"/>
        <v>15-16</v>
      </c>
      <c r="FA6" s="17" t="str">
        <f t="shared" si="6"/>
        <v>15-16</v>
      </c>
      <c r="FB6" s="17" t="str">
        <f t="shared" si="6"/>
        <v>15-16</v>
      </c>
      <c r="FC6" s="17" t="str">
        <f t="shared" si="6"/>
        <v>15-16</v>
      </c>
      <c r="FD6" s="17" t="str">
        <f t="shared" si="6"/>
        <v>15-16</v>
      </c>
      <c r="FE6" s="17" t="str">
        <f t="shared" ref="FE6:FT6" si="7">$E$6</f>
        <v>16-17</v>
      </c>
      <c r="FF6" s="17" t="str">
        <f t="shared" si="7"/>
        <v>16-17</v>
      </c>
      <c r="FG6" s="17" t="str">
        <f t="shared" si="7"/>
        <v>16-17</v>
      </c>
      <c r="FH6" s="17" t="str">
        <f t="shared" si="7"/>
        <v>16-17</v>
      </c>
      <c r="FI6" s="17" t="str">
        <f t="shared" si="7"/>
        <v>16-17</v>
      </c>
      <c r="FJ6" s="17" t="str">
        <f t="shared" si="7"/>
        <v>16-17</v>
      </c>
      <c r="FK6" s="17" t="str">
        <f t="shared" si="7"/>
        <v>16-17</v>
      </c>
      <c r="FL6" s="17" t="str">
        <f t="shared" si="7"/>
        <v>16-17</v>
      </c>
      <c r="FM6" s="17" t="str">
        <f t="shared" si="7"/>
        <v>16-17</v>
      </c>
      <c r="FN6" s="17" t="str">
        <f t="shared" si="7"/>
        <v>16-17</v>
      </c>
      <c r="FO6" s="17" t="str">
        <f t="shared" si="7"/>
        <v>16-17</v>
      </c>
      <c r="FP6" s="17" t="str">
        <f t="shared" si="7"/>
        <v>16-17</v>
      </c>
      <c r="FQ6" s="17" t="str">
        <f t="shared" si="7"/>
        <v>16-17</v>
      </c>
      <c r="FR6" s="17" t="str">
        <f t="shared" si="7"/>
        <v>16-17</v>
      </c>
      <c r="FS6" s="17" t="str">
        <f t="shared" si="7"/>
        <v>16-17</v>
      </c>
      <c r="FT6" s="17" t="str">
        <f t="shared" si="7"/>
        <v>16-17</v>
      </c>
      <c r="FU6" s="17" t="str">
        <f t="shared" ref="FU6:GJ6" si="8">$F$6</f>
        <v>17-18</v>
      </c>
      <c r="FV6" s="17" t="str">
        <f t="shared" si="8"/>
        <v>17-18</v>
      </c>
      <c r="FW6" s="17" t="str">
        <f t="shared" si="8"/>
        <v>17-18</v>
      </c>
      <c r="FX6" s="17" t="str">
        <f t="shared" si="8"/>
        <v>17-18</v>
      </c>
      <c r="FY6" s="17" t="str">
        <f t="shared" si="8"/>
        <v>17-18</v>
      </c>
      <c r="FZ6" s="17" t="str">
        <f t="shared" si="8"/>
        <v>17-18</v>
      </c>
      <c r="GA6" s="17" t="str">
        <f t="shared" si="8"/>
        <v>17-18</v>
      </c>
      <c r="GB6" s="17" t="str">
        <f t="shared" si="8"/>
        <v>17-18</v>
      </c>
      <c r="GC6" s="17" t="str">
        <f t="shared" si="8"/>
        <v>17-18</v>
      </c>
      <c r="GD6" s="17" t="str">
        <f t="shared" si="8"/>
        <v>17-18</v>
      </c>
      <c r="GE6" s="17" t="str">
        <f t="shared" si="8"/>
        <v>17-18</v>
      </c>
      <c r="GF6" s="17" t="str">
        <f t="shared" si="8"/>
        <v>17-18</v>
      </c>
      <c r="GG6" s="17" t="str">
        <f t="shared" si="8"/>
        <v>17-18</v>
      </c>
      <c r="GH6" s="17" t="str">
        <f t="shared" si="8"/>
        <v>17-18</v>
      </c>
      <c r="GI6" s="17" t="str">
        <f t="shared" si="8"/>
        <v>17-18</v>
      </c>
      <c r="GJ6" s="17" t="str">
        <f t="shared" si="8"/>
        <v>17-18</v>
      </c>
    </row>
    <row r="7" spans="1:192" ht="14.25" thickTop="1">
      <c r="A7" s="40"/>
      <c r="C7" s="19"/>
      <c r="G7" s="40"/>
      <c r="H7" s="42"/>
      <c r="I7" s="42"/>
      <c r="J7" s="42"/>
      <c r="K7" s="42"/>
      <c r="L7" s="42"/>
      <c r="M7" s="42"/>
      <c r="N7" s="42"/>
      <c r="O7" s="42"/>
      <c r="P7" s="42"/>
      <c r="Q7" s="43"/>
      <c r="R7" s="44"/>
      <c r="S7" s="45"/>
      <c r="T7" s="45"/>
      <c r="U7" s="45"/>
      <c r="V7" s="45"/>
      <c r="W7" s="58"/>
      <c r="X7" s="58"/>
      <c r="Y7" s="46" t="s">
        <v>60</v>
      </c>
      <c r="Z7" s="46"/>
      <c r="AA7" s="47" t="s">
        <v>61</v>
      </c>
      <c r="AB7" s="47" t="s">
        <v>170</v>
      </c>
      <c r="AC7" s="48" t="s">
        <v>62</v>
      </c>
      <c r="AD7" s="48" t="s">
        <v>62</v>
      </c>
      <c r="AE7" s="48" t="s">
        <v>62</v>
      </c>
      <c r="AF7" s="168" t="s">
        <v>138</v>
      </c>
      <c r="AG7" s="48" t="s">
        <v>139</v>
      </c>
      <c r="AH7" s="48" t="s">
        <v>139</v>
      </c>
      <c r="AI7" s="48" t="s">
        <v>139</v>
      </c>
      <c r="AJ7" s="26" t="s">
        <v>63</v>
      </c>
      <c r="AK7" s="26" t="s">
        <v>63</v>
      </c>
      <c r="AL7" s="147" t="s">
        <v>205</v>
      </c>
      <c r="AM7" s="26" t="s">
        <v>63</v>
      </c>
      <c r="AN7" s="26" t="s">
        <v>210</v>
      </c>
      <c r="AO7" s="26" t="s">
        <v>211</v>
      </c>
      <c r="AP7" s="44"/>
      <c r="AQ7" s="3"/>
      <c r="AR7" s="26" t="s">
        <v>64</v>
      </c>
      <c r="AS7" s="44"/>
      <c r="AT7" s="3"/>
      <c r="AU7" s="50" t="s">
        <v>65</v>
      </c>
      <c r="AV7" s="51" t="s">
        <v>34</v>
      </c>
      <c r="AW7" s="51" t="s">
        <v>34</v>
      </c>
      <c r="AX7" s="51" t="s">
        <v>34</v>
      </c>
      <c r="AY7" s="50" t="s">
        <v>65</v>
      </c>
      <c r="AZ7" s="50" t="s">
        <v>65</v>
      </c>
      <c r="BA7" s="53" t="s">
        <v>66</v>
      </c>
      <c r="BB7" s="53" t="s">
        <v>66</v>
      </c>
      <c r="BC7" s="53" t="s">
        <v>66</v>
      </c>
      <c r="BD7" s="54" t="s">
        <v>35</v>
      </c>
      <c r="BE7" s="54" t="s">
        <v>35</v>
      </c>
      <c r="BF7" s="54" t="s">
        <v>35</v>
      </c>
      <c r="BG7" s="54" t="s">
        <v>35</v>
      </c>
      <c r="BH7" s="54" t="s">
        <v>35</v>
      </c>
      <c r="BI7" s="54" t="s">
        <v>35</v>
      </c>
      <c r="BJ7" s="54" t="s">
        <v>35</v>
      </c>
      <c r="BK7" s="54" t="s">
        <v>35</v>
      </c>
      <c r="BL7" s="54" t="s">
        <v>35</v>
      </c>
      <c r="BM7" s="54" t="s">
        <v>35</v>
      </c>
      <c r="BN7" s="54" t="s">
        <v>35</v>
      </c>
      <c r="BO7" s="54" t="s">
        <v>35</v>
      </c>
      <c r="BP7" s="54" t="s">
        <v>35</v>
      </c>
      <c r="BQ7" s="54" t="s">
        <v>35</v>
      </c>
      <c r="BR7" s="54" t="s">
        <v>35</v>
      </c>
      <c r="BS7" s="54" t="s">
        <v>35</v>
      </c>
      <c r="BT7" s="54" t="s">
        <v>35</v>
      </c>
      <c r="BU7" s="54" t="s">
        <v>35</v>
      </c>
      <c r="BV7" s="54" t="s">
        <v>35</v>
      </c>
      <c r="BW7" s="54" t="s">
        <v>35</v>
      </c>
      <c r="BX7" s="54" t="s">
        <v>35</v>
      </c>
      <c r="BY7" s="54" t="s">
        <v>35</v>
      </c>
      <c r="BZ7" s="54" t="s">
        <v>35</v>
      </c>
      <c r="CA7" s="54" t="s">
        <v>35</v>
      </c>
      <c r="CB7" s="54" t="s">
        <v>35</v>
      </c>
      <c r="CC7" s="54" t="s">
        <v>35</v>
      </c>
      <c r="CD7" s="54" t="s">
        <v>35</v>
      </c>
      <c r="CE7" s="54" t="s">
        <v>35</v>
      </c>
      <c r="CF7" s="54" t="s">
        <v>35</v>
      </c>
      <c r="CG7" s="54" t="s">
        <v>35</v>
      </c>
      <c r="CH7" s="54" t="s">
        <v>35</v>
      </c>
      <c r="CI7" s="54" t="s">
        <v>149</v>
      </c>
      <c r="CJ7" s="54" t="s">
        <v>149</v>
      </c>
      <c r="CK7" s="176" t="s">
        <v>149</v>
      </c>
      <c r="CL7" s="176"/>
      <c r="CM7" s="1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"/>
      <c r="FQ7" s="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"/>
      <c r="GG7" s="5"/>
    </row>
    <row r="8" spans="1:192" ht="14.25" thickBot="1">
      <c r="A8" s="40"/>
      <c r="B8" s="1" t="s">
        <v>67</v>
      </c>
      <c r="C8" s="19"/>
      <c r="G8" s="40"/>
      <c r="H8" s="42"/>
      <c r="I8" s="42"/>
      <c r="J8" s="42"/>
      <c r="K8" s="42"/>
      <c r="L8" s="42"/>
      <c r="M8" s="42"/>
      <c r="N8" s="42"/>
      <c r="O8" s="42"/>
      <c r="P8" s="42"/>
      <c r="Q8" s="43"/>
      <c r="R8" s="44"/>
      <c r="S8" s="41"/>
      <c r="W8" s="59"/>
      <c r="Y8" s="60"/>
      <c r="Z8" s="60"/>
      <c r="AA8" s="97">
        <f>E11</f>
        <v>42248</v>
      </c>
      <c r="AB8" s="97"/>
      <c r="AC8" s="61"/>
      <c r="AD8" s="61"/>
      <c r="AE8" s="61"/>
      <c r="AG8" s="61"/>
      <c r="AH8" s="61"/>
      <c r="AJ8" s="56" t="s">
        <v>68</v>
      </c>
      <c r="AK8" s="56" t="s">
        <v>68</v>
      </c>
      <c r="AL8" s="159" t="s">
        <v>180</v>
      </c>
      <c r="AM8" s="56" t="s">
        <v>68</v>
      </c>
      <c r="AN8" s="26"/>
      <c r="AO8" s="56" t="s">
        <v>212</v>
      </c>
      <c r="AP8" s="44"/>
      <c r="AQ8" s="3"/>
      <c r="AR8" s="49" t="s">
        <v>69</v>
      </c>
      <c r="AS8" s="44"/>
      <c r="AT8" s="3"/>
      <c r="AU8" s="62" t="str">
        <f>IF($E$9=0,"per year", "per hour")</f>
        <v>per hour</v>
      </c>
      <c r="AV8" s="63" t="s">
        <v>70</v>
      </c>
      <c r="AW8" s="63" t="s">
        <v>70</v>
      </c>
      <c r="AX8" s="63" t="s">
        <v>71</v>
      </c>
      <c r="AY8" s="62" t="str">
        <f>IF($E$9=0,"per year", "per hour")</f>
        <v>per hour</v>
      </c>
      <c r="AZ8" s="62" t="str">
        <f>IF($E$9=0,"per year", "per hour")</f>
        <v>per hour</v>
      </c>
      <c r="BA8" s="53" t="s">
        <v>72</v>
      </c>
      <c r="BB8" s="53" t="s">
        <v>72</v>
      </c>
      <c r="BC8" s="53" t="s">
        <v>72</v>
      </c>
      <c r="BD8" s="53" t="s">
        <v>72</v>
      </c>
      <c r="BE8" s="53" t="s">
        <v>72</v>
      </c>
      <c r="BF8" s="53" t="s">
        <v>72</v>
      </c>
      <c r="BG8" s="53" t="s">
        <v>72</v>
      </c>
      <c r="BH8" s="53" t="s">
        <v>72</v>
      </c>
      <c r="BI8" s="53" t="s">
        <v>72</v>
      </c>
      <c r="BJ8" s="53" t="s">
        <v>72</v>
      </c>
      <c r="BK8" s="53" t="s">
        <v>72</v>
      </c>
      <c r="BL8" s="53" t="s">
        <v>72</v>
      </c>
      <c r="BM8" s="53" t="s">
        <v>72</v>
      </c>
      <c r="BN8" s="53" t="s">
        <v>72</v>
      </c>
      <c r="BO8" s="53" t="s">
        <v>72</v>
      </c>
      <c r="BP8" s="53" t="s">
        <v>72</v>
      </c>
      <c r="BQ8" s="53" t="s">
        <v>72</v>
      </c>
      <c r="BR8" s="53" t="s">
        <v>72</v>
      </c>
      <c r="BS8" s="53" t="s">
        <v>72</v>
      </c>
      <c r="BT8" s="53" t="s">
        <v>72</v>
      </c>
      <c r="BU8" s="53" t="s">
        <v>72</v>
      </c>
      <c r="BV8" s="53" t="s">
        <v>214</v>
      </c>
      <c r="BW8" s="53" t="s">
        <v>214</v>
      </c>
      <c r="BX8" s="53" t="s">
        <v>214</v>
      </c>
      <c r="BY8" s="53" t="s">
        <v>72</v>
      </c>
      <c r="BZ8" s="53" t="s">
        <v>72</v>
      </c>
      <c r="CA8" s="53" t="s">
        <v>72</v>
      </c>
      <c r="CB8" s="53" t="s">
        <v>72</v>
      </c>
      <c r="CC8" s="53" t="s">
        <v>72</v>
      </c>
      <c r="CD8" s="53" t="s">
        <v>72</v>
      </c>
      <c r="CE8" s="53" t="s">
        <v>72</v>
      </c>
      <c r="CF8" s="53" t="s">
        <v>72</v>
      </c>
      <c r="CG8" s="53" t="s">
        <v>72</v>
      </c>
      <c r="CH8" s="53" t="s">
        <v>72</v>
      </c>
      <c r="CI8" s="53"/>
      <c r="CJ8" s="53"/>
      <c r="CK8" s="52"/>
      <c r="CL8" s="52"/>
      <c r="CM8" s="15"/>
      <c r="CQ8" s="55"/>
      <c r="CR8" s="55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5"/>
      <c r="FQ8" s="5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5"/>
      <c r="GG8" s="5"/>
    </row>
    <row r="9" spans="1:192" ht="15" thickTop="1" thickBot="1">
      <c r="A9" s="40"/>
      <c r="B9" s="1" t="s">
        <v>73</v>
      </c>
      <c r="C9" s="19"/>
      <c r="E9" s="65">
        <v>1</v>
      </c>
      <c r="F9" s="1" t="s">
        <v>0</v>
      </c>
      <c r="G9" s="40"/>
      <c r="H9" s="42"/>
      <c r="I9" s="42"/>
      <c r="J9" s="42"/>
      <c r="K9" s="42"/>
      <c r="L9" s="42"/>
      <c r="M9" s="42"/>
      <c r="N9" s="42"/>
      <c r="O9" s="42"/>
      <c r="P9" s="42"/>
      <c r="Q9" s="43"/>
      <c r="R9" s="44"/>
      <c r="S9" s="41"/>
      <c r="W9" s="59"/>
      <c r="Y9" s="60"/>
      <c r="Z9" s="60"/>
      <c r="AA9" s="66"/>
      <c r="AB9" s="66"/>
      <c r="AC9" s="61"/>
      <c r="AD9" s="61"/>
      <c r="AE9" s="61"/>
      <c r="AG9" s="61"/>
      <c r="AH9" s="61"/>
      <c r="AJ9" s="41"/>
      <c r="AP9" s="44"/>
      <c r="AQ9" s="3"/>
      <c r="AR9" s="49" t="s">
        <v>74</v>
      </c>
      <c r="AS9" s="44"/>
      <c r="AT9" s="3"/>
      <c r="AU9" s="71"/>
      <c r="AV9" s="71">
        <f>F23</f>
        <v>2.2499999999999999E-2</v>
      </c>
      <c r="AW9" s="71">
        <f>G23</f>
        <v>0</v>
      </c>
      <c r="AX9" s="71">
        <f>H23</f>
        <v>0</v>
      </c>
      <c r="AY9" s="71">
        <f>E23</f>
        <v>2.2499999999999999E-2</v>
      </c>
      <c r="AZ9" s="71">
        <f>F23</f>
        <v>2.2499999999999999E-2</v>
      </c>
      <c r="BA9" s="161">
        <f>SUM(BA11:BA57)</f>
        <v>295893.47499999998</v>
      </c>
      <c r="BB9" s="53">
        <f>SUM(BB11:BB45)</f>
        <v>303388.96581249998</v>
      </c>
      <c r="BC9" s="203">
        <f t="shared" ref="BC9:BZ9" si="9">SUM(BC11:BC57)</f>
        <v>311310.777405</v>
      </c>
      <c r="BD9" s="53">
        <f t="shared" si="9"/>
        <v>63992.92</v>
      </c>
      <c r="BE9" s="53">
        <f t="shared" si="9"/>
        <v>63992.92</v>
      </c>
      <c r="BF9" s="52">
        <f t="shared" si="9"/>
        <v>63992.92</v>
      </c>
      <c r="BG9" s="52">
        <f t="shared" si="9"/>
        <v>2200.2799999999997</v>
      </c>
      <c r="BH9" s="53">
        <f t="shared" si="9"/>
        <v>2200.2799999999997</v>
      </c>
      <c r="BI9" s="53">
        <f t="shared" si="9"/>
        <v>2200.2799999999997</v>
      </c>
      <c r="BJ9" s="53">
        <f t="shared" si="9"/>
        <v>1010.1524160000001</v>
      </c>
      <c r="BK9" s="53">
        <f t="shared" si="9"/>
        <v>1020.5958453600002</v>
      </c>
      <c r="BL9" s="53">
        <f t="shared" si="9"/>
        <v>1031.2742518806001</v>
      </c>
      <c r="BM9" s="53">
        <f t="shared" si="9"/>
        <v>18562.395449999996</v>
      </c>
      <c r="BN9" s="53">
        <f t="shared" si="9"/>
        <v>19027.115880375004</v>
      </c>
      <c r="BO9" s="53">
        <f t="shared" si="9"/>
        <v>19518.26819911</v>
      </c>
      <c r="BP9" s="53">
        <f t="shared" si="9"/>
        <v>14202.8868</v>
      </c>
      <c r="BQ9" s="53">
        <f t="shared" si="9"/>
        <v>14562.670359</v>
      </c>
      <c r="BR9" s="53">
        <f t="shared" si="9"/>
        <v>14942.917315439998</v>
      </c>
      <c r="BS9" s="53">
        <f t="shared" si="9"/>
        <v>4341.2053875000001</v>
      </c>
      <c r="BT9" s="53">
        <f t="shared" si="9"/>
        <v>4449.8900042812502</v>
      </c>
      <c r="BU9" s="53">
        <f t="shared" si="9"/>
        <v>4564.7562723724996</v>
      </c>
      <c r="BV9" s="53">
        <f t="shared" si="9"/>
        <v>460.79999999999995</v>
      </c>
      <c r="BW9" s="53">
        <f t="shared" si="9"/>
        <v>460.79999999999995</v>
      </c>
      <c r="BX9" s="53">
        <f t="shared" si="9"/>
        <v>460.79999999999995</v>
      </c>
      <c r="BY9" s="53">
        <f t="shared" si="9"/>
        <v>595.81989712500001</v>
      </c>
      <c r="BZ9" s="53">
        <f t="shared" si="9"/>
        <v>105366.45995062498</v>
      </c>
      <c r="CA9" s="53">
        <f>SUM(CA11:CA57)</f>
        <v>106310.09198614124</v>
      </c>
      <c r="CB9" s="52">
        <f>SUM(CB11:CB26)</f>
        <v>107307.03593592811</v>
      </c>
      <c r="CC9" s="52">
        <f>SUM(CC11:CC26)</f>
        <v>6548.0329999999994</v>
      </c>
      <c r="CD9" s="52">
        <f t="shared" ref="CD9:CE9" si="10">SUM(CD11:CD26)</f>
        <v>6695.3637425000015</v>
      </c>
      <c r="CE9" s="52">
        <f t="shared" si="10"/>
        <v>6852.8522651125004</v>
      </c>
      <c r="CF9" s="53">
        <f>SUM(CF11:CF57)</f>
        <v>111914.492950625</v>
      </c>
      <c r="CG9" s="53">
        <f>SUM(CG11:CG57)</f>
        <v>113005.45572864125</v>
      </c>
      <c r="CH9" s="52">
        <f>SUM(CH11:CH26)</f>
        <v>114159.88820104059</v>
      </c>
      <c r="CI9" s="53">
        <f>SUM(BA9,CF9)</f>
        <v>407807.967950625</v>
      </c>
      <c r="CJ9" s="53">
        <f>SUM(BB9,CG9)</f>
        <v>416394.42154114123</v>
      </c>
      <c r="CK9" s="52">
        <f>SUM(BC9,CH9)</f>
        <v>425470.66560604062</v>
      </c>
      <c r="CL9" s="52" t="s">
        <v>150</v>
      </c>
      <c r="CM9" s="15"/>
      <c r="CN9" s="52"/>
      <c r="CO9" s="52"/>
      <c r="CP9" s="52"/>
      <c r="CQ9" s="52"/>
      <c r="CR9" s="52"/>
      <c r="CS9" s="52">
        <f t="shared" ref="CS9:DX9" si="11">SUM(CS11:CS57)</f>
        <v>85009.599999999991</v>
      </c>
      <c r="CT9" s="52">
        <f t="shared" si="11"/>
        <v>140735.77500000002</v>
      </c>
      <c r="CU9" s="52">
        <f t="shared" si="11"/>
        <v>70148.100000000006</v>
      </c>
      <c r="CV9" s="52">
        <f t="shared" si="11"/>
        <v>0</v>
      </c>
      <c r="CW9" s="52">
        <f t="shared" si="11"/>
        <v>0</v>
      </c>
      <c r="CX9" s="52">
        <f t="shared" si="11"/>
        <v>0</v>
      </c>
      <c r="CY9" s="52">
        <f t="shared" si="11"/>
        <v>0</v>
      </c>
      <c r="CZ9" s="52">
        <f t="shared" si="11"/>
        <v>0</v>
      </c>
      <c r="DA9" s="52">
        <f t="shared" si="11"/>
        <v>0</v>
      </c>
      <c r="DB9" s="52">
        <f t="shared" si="11"/>
        <v>0</v>
      </c>
      <c r="DC9" s="52">
        <f t="shared" si="11"/>
        <v>0</v>
      </c>
      <c r="DD9" s="52">
        <f t="shared" si="11"/>
        <v>0</v>
      </c>
      <c r="DE9" s="52">
        <f t="shared" si="11"/>
        <v>0</v>
      </c>
      <c r="DF9" s="52">
        <f t="shared" si="11"/>
        <v>0</v>
      </c>
      <c r="DG9" s="52">
        <f t="shared" si="11"/>
        <v>0</v>
      </c>
      <c r="DH9" s="52">
        <f t="shared" si="11"/>
        <v>0</v>
      </c>
      <c r="DI9" s="52">
        <f t="shared" si="11"/>
        <v>86922.316000000006</v>
      </c>
      <c r="DJ9" s="52">
        <f t="shared" si="11"/>
        <v>144666.44418749999</v>
      </c>
      <c r="DK9" s="52">
        <f t="shared" si="11"/>
        <v>71800.205625000002</v>
      </c>
      <c r="DL9" s="52">
        <f t="shared" si="11"/>
        <v>0</v>
      </c>
      <c r="DM9" s="52">
        <f t="shared" si="11"/>
        <v>0</v>
      </c>
      <c r="DN9" s="52">
        <f t="shared" si="11"/>
        <v>0</v>
      </c>
      <c r="DO9" s="52">
        <f t="shared" si="11"/>
        <v>0</v>
      </c>
      <c r="DP9" s="52">
        <f t="shared" si="11"/>
        <v>0</v>
      </c>
      <c r="DQ9" s="52">
        <f t="shared" si="11"/>
        <v>0</v>
      </c>
      <c r="DR9" s="52">
        <f t="shared" si="11"/>
        <v>0</v>
      </c>
      <c r="DS9" s="52">
        <f t="shared" si="11"/>
        <v>0</v>
      </c>
      <c r="DT9" s="52">
        <f t="shared" si="11"/>
        <v>0</v>
      </c>
      <c r="DU9" s="52">
        <f t="shared" si="11"/>
        <v>0</v>
      </c>
      <c r="DV9" s="52">
        <f t="shared" si="11"/>
        <v>0</v>
      </c>
      <c r="DW9" s="52">
        <f t="shared" si="11"/>
        <v>0</v>
      </c>
      <c r="DX9" s="52">
        <f t="shared" si="11"/>
        <v>0</v>
      </c>
      <c r="DY9" s="52">
        <f t="shared" ref="DY9:FD9" si="12">SUM(DY11:DY57)</f>
        <v>88878.068109999993</v>
      </c>
      <c r="DZ9" s="52">
        <f t="shared" si="12"/>
        <v>148499.81323921875</v>
      </c>
      <c r="EA9" s="52">
        <f t="shared" si="12"/>
        <v>73932.896055781253</v>
      </c>
      <c r="EB9" s="52">
        <f t="shared" si="12"/>
        <v>0</v>
      </c>
      <c r="EC9" s="52">
        <f t="shared" si="12"/>
        <v>0</v>
      </c>
      <c r="ED9" s="52">
        <f t="shared" si="12"/>
        <v>0</v>
      </c>
      <c r="EE9" s="52">
        <f t="shared" si="12"/>
        <v>0</v>
      </c>
      <c r="EF9" s="52">
        <f t="shared" si="12"/>
        <v>0</v>
      </c>
      <c r="EG9" s="52">
        <f t="shared" si="12"/>
        <v>0</v>
      </c>
      <c r="EH9" s="52">
        <f t="shared" si="12"/>
        <v>0</v>
      </c>
      <c r="EI9" s="52">
        <f t="shared" si="12"/>
        <v>0</v>
      </c>
      <c r="EJ9" s="52">
        <f t="shared" si="12"/>
        <v>0</v>
      </c>
      <c r="EK9" s="52">
        <f t="shared" si="12"/>
        <v>0</v>
      </c>
      <c r="EL9" s="52">
        <f t="shared" si="12"/>
        <v>0</v>
      </c>
      <c r="EM9" s="52">
        <f t="shared" si="12"/>
        <v>0</v>
      </c>
      <c r="EN9" s="52">
        <f t="shared" si="12"/>
        <v>0</v>
      </c>
      <c r="EO9" s="52">
        <f>SUM(EO11:EO57)</f>
        <v>21713.349616</v>
      </c>
      <c r="EP9" s="52">
        <f t="shared" si="12"/>
        <v>52874.29309806251</v>
      </c>
      <c r="EQ9" s="52">
        <f t="shared" si="12"/>
        <v>37326.850236562503</v>
      </c>
      <c r="ER9" s="52">
        <f t="shared" si="12"/>
        <v>0</v>
      </c>
      <c r="ES9" s="52">
        <f t="shared" si="12"/>
        <v>0</v>
      </c>
      <c r="ET9" s="52">
        <f t="shared" si="12"/>
        <v>0</v>
      </c>
      <c r="EU9" s="52">
        <f t="shared" si="12"/>
        <v>0</v>
      </c>
      <c r="EV9" s="52">
        <f t="shared" si="12"/>
        <v>0</v>
      </c>
      <c r="EW9" s="52">
        <f t="shared" si="12"/>
        <v>0</v>
      </c>
      <c r="EX9" s="52">
        <f t="shared" si="12"/>
        <v>0</v>
      </c>
      <c r="EY9" s="52">
        <f t="shared" si="12"/>
        <v>0</v>
      </c>
      <c r="EZ9" s="52">
        <f t="shared" si="12"/>
        <v>0</v>
      </c>
      <c r="FA9" s="52">
        <f t="shared" si="12"/>
        <v>0</v>
      </c>
      <c r="FB9" s="52">
        <f t="shared" si="12"/>
        <v>0</v>
      </c>
      <c r="FC9" s="52">
        <f t="shared" si="12"/>
        <v>0</v>
      </c>
      <c r="FD9" s="52">
        <f t="shared" si="12"/>
        <v>0</v>
      </c>
      <c r="FE9" s="52">
        <f>SUM(FE11:FE57)</f>
        <v>22095.816307360001</v>
      </c>
      <c r="FF9" s="52">
        <f t="shared" ref="FF9:GJ9" si="13">SUM(FF11:FF57)</f>
        <v>53371.347884406256</v>
      </c>
      <c r="FG9" s="52">
        <f t="shared" si="13"/>
        <v>37538.291536874996</v>
      </c>
      <c r="FH9" s="52">
        <f t="shared" si="13"/>
        <v>0</v>
      </c>
      <c r="FI9" s="52">
        <f t="shared" si="13"/>
        <v>0</v>
      </c>
      <c r="FJ9" s="52">
        <f t="shared" si="13"/>
        <v>0</v>
      </c>
      <c r="FK9" s="52">
        <f t="shared" si="13"/>
        <v>0</v>
      </c>
      <c r="FL9" s="52">
        <f t="shared" si="13"/>
        <v>0</v>
      </c>
      <c r="FM9" s="52">
        <f t="shared" si="13"/>
        <v>0</v>
      </c>
      <c r="FN9" s="52">
        <f t="shared" si="13"/>
        <v>0</v>
      </c>
      <c r="FO9" s="52">
        <f t="shared" si="13"/>
        <v>0</v>
      </c>
      <c r="FP9" s="52">
        <f t="shared" si="13"/>
        <v>0</v>
      </c>
      <c r="FQ9" s="52">
        <f t="shared" si="13"/>
        <v>0</v>
      </c>
      <c r="FR9" s="52">
        <f t="shared" si="13"/>
        <v>0</v>
      </c>
      <c r="FS9" s="52">
        <f t="shared" si="13"/>
        <v>0</v>
      </c>
      <c r="FT9" s="52">
        <f t="shared" si="13"/>
        <v>0</v>
      </c>
      <c r="FU9" s="52">
        <f t="shared" si="13"/>
        <v>22486.888499275599</v>
      </c>
      <c r="FV9" s="52">
        <f t="shared" si="13"/>
        <v>53860.523541257739</v>
      </c>
      <c r="FW9" s="52">
        <f t="shared" si="13"/>
        <v>37542.317345507261</v>
      </c>
      <c r="FX9" s="52">
        <f t="shared" si="13"/>
        <v>0</v>
      </c>
      <c r="FY9" s="52">
        <f t="shared" si="13"/>
        <v>0</v>
      </c>
      <c r="FZ9" s="52">
        <f t="shared" si="13"/>
        <v>0</v>
      </c>
      <c r="GA9" s="52">
        <f t="shared" si="13"/>
        <v>0</v>
      </c>
      <c r="GB9" s="52">
        <f t="shared" si="13"/>
        <v>0</v>
      </c>
      <c r="GC9" s="52">
        <f t="shared" si="13"/>
        <v>0</v>
      </c>
      <c r="GD9" s="52">
        <f t="shared" si="13"/>
        <v>0</v>
      </c>
      <c r="GE9" s="52">
        <f t="shared" si="13"/>
        <v>0</v>
      </c>
      <c r="GF9" s="52">
        <f t="shared" si="13"/>
        <v>0</v>
      </c>
      <c r="GG9" s="52">
        <f t="shared" si="13"/>
        <v>0</v>
      </c>
      <c r="GH9" s="52">
        <f t="shared" si="13"/>
        <v>0</v>
      </c>
      <c r="GI9" s="52">
        <f t="shared" si="13"/>
        <v>0</v>
      </c>
      <c r="GJ9" s="52">
        <f t="shared" si="13"/>
        <v>0</v>
      </c>
    </row>
    <row r="10" spans="1:192" ht="15" thickTop="1" thickBot="1">
      <c r="A10" s="40"/>
      <c r="C10" s="19"/>
      <c r="F10" s="41" t="s">
        <v>0</v>
      </c>
      <c r="G10" s="40"/>
      <c r="H10" s="42"/>
      <c r="I10" s="42"/>
      <c r="J10" s="42"/>
      <c r="K10" s="42"/>
      <c r="L10" s="42"/>
      <c r="M10" s="42"/>
      <c r="N10" s="42"/>
      <c r="O10" s="42"/>
      <c r="P10" s="42"/>
      <c r="Q10" s="43"/>
      <c r="R10" s="44"/>
      <c r="S10" s="41"/>
      <c r="W10" s="59"/>
      <c r="Y10" s="60"/>
      <c r="Z10" s="60"/>
      <c r="AA10" s="66"/>
      <c r="AB10" s="66"/>
      <c r="AC10" s="61"/>
      <c r="AD10" s="61"/>
      <c r="AE10" s="61"/>
      <c r="AG10" s="61"/>
      <c r="AH10" s="61"/>
      <c r="AJ10" s="41"/>
      <c r="AP10" s="44"/>
      <c r="AQ10" s="3"/>
      <c r="AR10" s="49" t="s">
        <v>75</v>
      </c>
      <c r="AS10" s="44"/>
      <c r="AT10" s="3"/>
      <c r="AU10" s="67"/>
      <c r="AV10" s="68"/>
      <c r="AW10" s="68"/>
      <c r="AX10" s="68"/>
      <c r="BA10" s="53"/>
      <c r="BB10" s="53"/>
      <c r="BC10" s="53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3"/>
      <c r="CJ10" s="54"/>
      <c r="CK10" s="52"/>
      <c r="CL10" s="176" t="s">
        <v>151</v>
      </c>
      <c r="CM10" s="15"/>
      <c r="CQ10" s="55"/>
      <c r="CR10" s="55"/>
      <c r="CS10" s="64"/>
      <c r="FP10" s="5"/>
      <c r="FQ10" s="5"/>
      <c r="GF10" s="5"/>
      <c r="GG10" s="5"/>
    </row>
    <row r="11" spans="1:192" ht="15" thickTop="1" thickBot="1">
      <c r="A11" s="40"/>
      <c r="B11" s="1" t="s">
        <v>76</v>
      </c>
      <c r="C11" s="19"/>
      <c r="E11" s="69">
        <v>42248</v>
      </c>
      <c r="G11" s="40"/>
      <c r="H11" s="42"/>
      <c r="I11" s="42"/>
      <c r="J11" s="42"/>
      <c r="K11" s="42"/>
      <c r="L11" s="42"/>
      <c r="M11" s="42"/>
      <c r="N11" s="42"/>
      <c r="O11" s="42"/>
      <c r="P11" s="42"/>
      <c r="Q11" s="43" t="s">
        <v>153</v>
      </c>
      <c r="R11" s="44"/>
      <c r="S11" s="86">
        <v>9100</v>
      </c>
      <c r="T11" s="86">
        <v>1</v>
      </c>
      <c r="U11" s="86">
        <v>415</v>
      </c>
      <c r="V11" s="86"/>
      <c r="W11" s="86" t="s">
        <v>163</v>
      </c>
      <c r="X11" s="86" t="s">
        <v>162</v>
      </c>
      <c r="Y11" s="60">
        <v>1</v>
      </c>
      <c r="Z11" s="149">
        <v>39995</v>
      </c>
      <c r="AA11" s="66">
        <f t="shared" ref="AA11:AA25" si="14">IF(Z11&gt;1,ABS(ROUND(($AA$8-Z11)/365.25,1))," ")</f>
        <v>6.2</v>
      </c>
      <c r="AB11" s="66"/>
      <c r="AC11" s="86">
        <v>47</v>
      </c>
      <c r="AD11" s="86">
        <v>47</v>
      </c>
      <c r="AE11" s="86">
        <v>47</v>
      </c>
      <c r="AF11" s="164">
        <v>40</v>
      </c>
      <c r="AG11" s="86">
        <v>52</v>
      </c>
      <c r="AH11" s="70">
        <v>0</v>
      </c>
      <c r="AI11" s="61">
        <f t="shared" ref="AI11:AI25" si="15">AG11+AH11</f>
        <v>52</v>
      </c>
      <c r="AJ11" s="41">
        <v>1</v>
      </c>
      <c r="AK11" s="41">
        <v>1</v>
      </c>
      <c r="AL11" s="41">
        <v>1</v>
      </c>
      <c r="AM11" s="41">
        <v>1</v>
      </c>
      <c r="AN11" s="41">
        <v>5</v>
      </c>
      <c r="AO11" s="41">
        <v>2</v>
      </c>
      <c r="AP11" s="44"/>
      <c r="AQ11" s="3"/>
      <c r="AR11" s="26" t="s">
        <v>3</v>
      </c>
      <c r="AS11" s="44"/>
      <c r="AT11" s="3"/>
      <c r="AU11" s="67">
        <f t="shared" ref="AU11:AU29" si="16">VLOOKUP(AC11,$C$163:$G$220,2)</f>
        <v>40.869999999999997</v>
      </c>
      <c r="AV11" s="67">
        <f>VLOOKUP(Z11,$C$163:$G$220,3)</f>
        <v>41.789574999999999</v>
      </c>
      <c r="AW11" s="67">
        <f>VLOOKUP(AA11,$C$163:$G$220,3)</f>
        <v>13.486775</v>
      </c>
      <c r="AX11" s="67">
        <f>VLOOKUP(AC11,$C$163:$G$220,3)</f>
        <v>41.789574999999999</v>
      </c>
      <c r="AY11" s="67">
        <f>VLOOKUP(AD11,$C$163:$G$220,3)</f>
        <v>41.789574999999999</v>
      </c>
      <c r="AZ11" s="67">
        <f>VLOOKUP($AE11,$C$163:$F$220,4)</f>
        <v>42.729840437499995</v>
      </c>
      <c r="BA11" s="72">
        <f t="shared" ref="BA11:BA29" si="17">IF($E$9=0,$AU11*$Y11,IF($E$9=1,$AU11*$AF11*$AI11,"error some place"))</f>
        <v>85009.599999999991</v>
      </c>
      <c r="BB11" s="72">
        <f t="shared" ref="BB11:BB26" si="18">IF($E$9=0,$AY11*$Y11,IF($E$9=1,$AY11*$AF11*$AI11,"error some place"))</f>
        <v>86922.316000000006</v>
      </c>
      <c r="BC11" s="72">
        <f t="shared" ref="BC11:BC26" si="19">IF($E$9=0,$AZ11*$Y11,IF($E$9=1,$AZ11*$AF11*$AI11,"error some place"))</f>
        <v>88878.068109999993</v>
      </c>
      <c r="BD11" s="73">
        <f t="shared" ref="BD11:BD29" si="20">Y11*VLOOKUP($AN11,$C$237:$F$242,2)</f>
        <v>3500</v>
      </c>
      <c r="BE11" s="73">
        <f t="shared" ref="BE11:BE29" si="21">Y11*VLOOKUP($AN11,$C$237:$F$242,3)</f>
        <v>3500</v>
      </c>
      <c r="BF11" s="73">
        <f t="shared" ref="BF11:BF29" si="22">$Y11*VLOOKUP($AN11,$C$237:$F$242,4)</f>
        <v>3500</v>
      </c>
      <c r="BG11" s="57">
        <f>$Y11*D$84</f>
        <v>450.28</v>
      </c>
      <c r="BH11" s="57">
        <f>$Y11*E$84</f>
        <v>450.28</v>
      </c>
      <c r="BI11" s="57">
        <f>$Y11*F$84</f>
        <v>450.28</v>
      </c>
      <c r="BJ11" s="57">
        <f>D$43*(BA11/1000)*AJ11</f>
        <v>464.15241599999996</v>
      </c>
      <c r="BK11" s="57">
        <f>E$43*(BB11/1000)*AK11</f>
        <v>474.59584536000006</v>
      </c>
      <c r="BL11" s="57">
        <f>F$43*(BC11/1000)*AL11</f>
        <v>485.27425188059993</v>
      </c>
      <c r="BM11" s="57">
        <f>(BA11+BD11)*D$90*AM11</f>
        <v>5487.5951999999997</v>
      </c>
      <c r="BN11" s="57">
        <f>(BB11+BE11)*E$90*AM11</f>
        <v>5606.1835920000003</v>
      </c>
      <c r="BO11" s="57">
        <f>(BC11+BF11)*F$90*AM11</f>
        <v>5727.4402228199997</v>
      </c>
      <c r="BP11" s="57">
        <f t="shared" ref="BP11:BP29" si="23">BA11*$D$39</f>
        <v>4080.4607999999998</v>
      </c>
      <c r="BQ11" s="57">
        <f t="shared" ref="BQ11:BQ29" si="24">BB11*$E$39</f>
        <v>4172.2711680000002</v>
      </c>
      <c r="BR11" s="57">
        <f t="shared" ref="BR11:BR29" si="25">BC11*$F$39</f>
        <v>4266.1472692799998</v>
      </c>
      <c r="BS11" s="57">
        <f>$AK11*(BA11+BD11)*D$87</f>
        <v>1283.3891999999998</v>
      </c>
      <c r="BT11" s="57">
        <f>$AK11*(BB11+BE11)*E$87</f>
        <v>1311.1235820000002</v>
      </c>
      <c r="BU11" s="57">
        <f>$AK11*(BC11+BF11)*F$87</f>
        <v>1339.481987595</v>
      </c>
      <c r="BV11" s="57">
        <f>38.4*12*Y11</f>
        <v>460.79999999999995</v>
      </c>
      <c r="BW11" s="57">
        <f>38.4*12*Y11</f>
        <v>460.79999999999995</v>
      </c>
      <c r="BX11" s="57">
        <f>38.4*12*Y11</f>
        <v>460.79999999999995</v>
      </c>
      <c r="BY11" s="57">
        <v>36</v>
      </c>
      <c r="BZ11" s="57">
        <f t="shared" ref="BZ11:BZ29" si="26">BD11+BG11+BJ11+BM11+BP11+BS11+BV11+BY11</f>
        <v>15762.677615999999</v>
      </c>
      <c r="CA11" s="57">
        <f t="shared" ref="CA11:CA29" si="27">BE11+BH11+BK11+BN11+BQ11+BT11+BW11+BY11</f>
        <v>16011.254187359998</v>
      </c>
      <c r="CB11" s="57">
        <f t="shared" ref="CB11:CB29" si="28">BF11+BI11+BL11+BO11+BR11+BU11+BX11+BY11</f>
        <v>16265.423731575598</v>
      </c>
      <c r="CC11" s="57">
        <f t="shared" ref="CC11:CC29" si="29">IF($AL11=0,0,IF($AL11=1,D$49*BA11,IF($AL11=2,BA11*D$53,"Error in col x")))</f>
        <v>5950.6719999999996</v>
      </c>
      <c r="CD11" s="57">
        <f t="shared" ref="CD11:CD29" si="30">IF($AL11=0,0,IF($AL11=1,E$49*BB11,IF($AL11=2,BB11*E$53,"Error in col x")))</f>
        <v>6084.5621200000014</v>
      </c>
      <c r="CE11" s="57">
        <f t="shared" ref="CE11:CE29" si="31">IF($AL11=0,0,IF($AL11=1,F$49*BC11,IF($AL11=2,BC11*F$53,"Error in col x")))</f>
        <v>6221.4647677000003</v>
      </c>
      <c r="CF11" s="57">
        <f t="shared" ref="CF11:CF44" si="32">BZ11+CC11</f>
        <v>21713.349616</v>
      </c>
      <c r="CG11" s="57">
        <f t="shared" ref="CG11:CG44" si="33">CA11+CD11</f>
        <v>22095.816307360001</v>
      </c>
      <c r="CH11" s="57">
        <f t="shared" ref="CH11:CH44" si="34">CB11+CE11</f>
        <v>22486.888499275599</v>
      </c>
      <c r="CI11" s="53">
        <f t="shared" ref="CI11:CI44" si="35">SUM(BA11,CF11)</f>
        <v>106722.949616</v>
      </c>
      <c r="CJ11" s="57">
        <f t="shared" ref="CJ11:CJ44" si="36">BB11+CG11</f>
        <v>109018.13230736001</v>
      </c>
      <c r="CK11" s="52">
        <f t="shared" ref="CK11:CK44" si="37">SUM(BC11,CH11)</f>
        <v>111364.9566092756</v>
      </c>
      <c r="CL11" s="178">
        <f t="shared" ref="CL11:CL25" si="38">(CI11/AI11)/AF11</f>
        <v>51.309110392307694</v>
      </c>
      <c r="CM11" s="15"/>
      <c r="CN11" s="180"/>
      <c r="CO11" s="180"/>
      <c r="CQ11" s="55">
        <f t="shared" ref="CQ11:CQ26" si="39">S11*10000+T11*1000+U11</f>
        <v>91001415</v>
      </c>
      <c r="CR11" s="55">
        <f t="shared" ref="CR11:CR26" si="40">10000*S11+VLOOKUP(CQ11,$D$244:$E$248,2)</f>
        <v>91001416</v>
      </c>
      <c r="CS11" s="64">
        <f t="shared" ref="CS11:DH20" si="41">IF($CQ11=CS$5,$BA11,0)</f>
        <v>85009.599999999991</v>
      </c>
      <c r="CT11" s="64">
        <f t="shared" si="41"/>
        <v>0</v>
      </c>
      <c r="CU11" s="64">
        <f t="shared" si="41"/>
        <v>0</v>
      </c>
      <c r="CV11" s="64">
        <f t="shared" si="41"/>
        <v>0</v>
      </c>
      <c r="CW11" s="64">
        <f t="shared" si="41"/>
        <v>0</v>
      </c>
      <c r="CX11" s="64">
        <f t="shared" si="41"/>
        <v>0</v>
      </c>
      <c r="CY11" s="64">
        <f t="shared" si="41"/>
        <v>0</v>
      </c>
      <c r="CZ11" s="64">
        <f t="shared" si="41"/>
        <v>0</v>
      </c>
      <c r="DA11" s="64">
        <f t="shared" si="41"/>
        <v>0</v>
      </c>
      <c r="DB11" s="64">
        <f t="shared" si="41"/>
        <v>0</v>
      </c>
      <c r="DC11" s="64">
        <f t="shared" si="41"/>
        <v>0</v>
      </c>
      <c r="DD11" s="64">
        <f t="shared" si="41"/>
        <v>0</v>
      </c>
      <c r="DE11" s="64">
        <f t="shared" si="41"/>
        <v>0</v>
      </c>
      <c r="DF11" s="64">
        <f t="shared" si="41"/>
        <v>0</v>
      </c>
      <c r="DG11" s="64">
        <f t="shared" si="41"/>
        <v>0</v>
      </c>
      <c r="DH11" s="64">
        <f t="shared" si="41"/>
        <v>0</v>
      </c>
      <c r="DI11" s="64">
        <f t="shared" ref="DI11:DX20" si="42">IF($CQ11=DI$5,$BB11,0)</f>
        <v>86922.316000000006</v>
      </c>
      <c r="DJ11" s="64">
        <f t="shared" si="42"/>
        <v>0</v>
      </c>
      <c r="DK11" s="64">
        <f t="shared" si="42"/>
        <v>0</v>
      </c>
      <c r="DL11" s="64">
        <f t="shared" si="42"/>
        <v>0</v>
      </c>
      <c r="DM11" s="64">
        <f t="shared" si="42"/>
        <v>0</v>
      </c>
      <c r="DN11" s="64">
        <f t="shared" si="42"/>
        <v>0</v>
      </c>
      <c r="DO11" s="64">
        <f t="shared" si="42"/>
        <v>0</v>
      </c>
      <c r="DP11" s="64">
        <f t="shared" si="42"/>
        <v>0</v>
      </c>
      <c r="DQ11" s="64">
        <f t="shared" si="42"/>
        <v>0</v>
      </c>
      <c r="DR11" s="64">
        <f t="shared" si="42"/>
        <v>0</v>
      </c>
      <c r="DS11" s="64">
        <f t="shared" si="42"/>
        <v>0</v>
      </c>
      <c r="DT11" s="64">
        <f t="shared" si="42"/>
        <v>0</v>
      </c>
      <c r="DU11" s="64">
        <f t="shared" si="42"/>
        <v>0</v>
      </c>
      <c r="DV11" s="64">
        <f t="shared" si="42"/>
        <v>0</v>
      </c>
      <c r="DW11" s="64">
        <f t="shared" si="42"/>
        <v>0</v>
      </c>
      <c r="DX11" s="64">
        <f t="shared" si="42"/>
        <v>0</v>
      </c>
      <c r="DY11" s="64">
        <f t="shared" ref="DY11:EN20" si="43">IF($CQ11=DY$5,$BC11,0)</f>
        <v>88878.068109999993</v>
      </c>
      <c r="DZ11" s="64">
        <f t="shared" si="43"/>
        <v>0</v>
      </c>
      <c r="EA11" s="64">
        <f t="shared" si="43"/>
        <v>0</v>
      </c>
      <c r="EB11" s="64">
        <f t="shared" si="43"/>
        <v>0</v>
      </c>
      <c r="EC11" s="64">
        <f t="shared" si="43"/>
        <v>0</v>
      </c>
      <c r="ED11" s="64">
        <f t="shared" si="43"/>
        <v>0</v>
      </c>
      <c r="EE11" s="64">
        <f t="shared" si="43"/>
        <v>0</v>
      </c>
      <c r="EF11" s="64">
        <f t="shared" si="43"/>
        <v>0</v>
      </c>
      <c r="EG11" s="64">
        <f t="shared" si="43"/>
        <v>0</v>
      </c>
      <c r="EH11" s="64">
        <f t="shared" si="43"/>
        <v>0</v>
      </c>
      <c r="EI11" s="64">
        <f t="shared" si="43"/>
        <v>0</v>
      </c>
      <c r="EJ11" s="64">
        <f t="shared" si="43"/>
        <v>0</v>
      </c>
      <c r="EK11" s="64">
        <f t="shared" si="43"/>
        <v>0</v>
      </c>
      <c r="EL11" s="64">
        <f t="shared" si="43"/>
        <v>0</v>
      </c>
      <c r="EM11" s="64">
        <f t="shared" si="43"/>
        <v>0</v>
      </c>
      <c r="EN11" s="64">
        <f t="shared" si="43"/>
        <v>0</v>
      </c>
      <c r="EO11" s="64">
        <f t="shared" ref="EO11:EQ26" si="44">IF($CR11=EO$5,$CF11,0)</f>
        <v>21713.349616</v>
      </c>
      <c r="EP11" s="64">
        <f t="shared" si="44"/>
        <v>0</v>
      </c>
      <c r="EQ11" s="64">
        <f t="shared" si="44"/>
        <v>0</v>
      </c>
      <c r="ER11" s="64">
        <f t="shared" ref="ER11:FD20" si="45">IF($CR11=ER$5,$BZ11,0)</f>
        <v>0</v>
      </c>
      <c r="ES11" s="64">
        <f t="shared" si="45"/>
        <v>0</v>
      </c>
      <c r="ET11" s="64">
        <f t="shared" si="45"/>
        <v>0</v>
      </c>
      <c r="EU11" s="64">
        <f t="shared" si="45"/>
        <v>0</v>
      </c>
      <c r="EV11" s="64">
        <f t="shared" si="45"/>
        <v>0</v>
      </c>
      <c r="EW11" s="64">
        <f t="shared" si="45"/>
        <v>0</v>
      </c>
      <c r="EX11" s="64">
        <f t="shared" si="45"/>
        <v>0</v>
      </c>
      <c r="EY11" s="64">
        <f t="shared" si="45"/>
        <v>0</v>
      </c>
      <c r="EZ11" s="64">
        <f t="shared" si="45"/>
        <v>0</v>
      </c>
      <c r="FA11" s="64">
        <f t="shared" si="45"/>
        <v>0</v>
      </c>
      <c r="FB11" s="64">
        <f t="shared" si="45"/>
        <v>0</v>
      </c>
      <c r="FC11" s="64">
        <f t="shared" si="45"/>
        <v>0</v>
      </c>
      <c r="FD11" s="64">
        <f t="shared" si="45"/>
        <v>0</v>
      </c>
      <c r="FE11" s="64">
        <f t="shared" ref="FE11:FF30" si="46">IF($CR11=FE$5,$CG11,0)</f>
        <v>22095.816307360001</v>
      </c>
      <c r="FF11" s="64">
        <f t="shared" si="46"/>
        <v>0</v>
      </c>
      <c r="FG11" s="64">
        <f t="shared" ref="FG11:FT20" si="47">IF($CR11=FG$5,$CA11,0)</f>
        <v>0</v>
      </c>
      <c r="FH11" s="64">
        <f t="shared" si="47"/>
        <v>0</v>
      </c>
      <c r="FI11" s="64">
        <f t="shared" si="47"/>
        <v>0</v>
      </c>
      <c r="FJ11" s="64">
        <f t="shared" si="47"/>
        <v>0</v>
      </c>
      <c r="FK11" s="64">
        <f t="shared" si="47"/>
        <v>0</v>
      </c>
      <c r="FL11" s="64">
        <f t="shared" si="47"/>
        <v>0</v>
      </c>
      <c r="FM11" s="64">
        <f t="shared" si="47"/>
        <v>0</v>
      </c>
      <c r="FN11" s="64">
        <f t="shared" si="47"/>
        <v>0</v>
      </c>
      <c r="FO11" s="64">
        <f t="shared" si="47"/>
        <v>0</v>
      </c>
      <c r="FP11" s="64">
        <f t="shared" si="47"/>
        <v>0</v>
      </c>
      <c r="FQ11" s="64">
        <f t="shared" si="47"/>
        <v>0</v>
      </c>
      <c r="FR11" s="64">
        <f t="shared" si="47"/>
        <v>0</v>
      </c>
      <c r="FS11" s="64">
        <f t="shared" si="47"/>
        <v>0</v>
      </c>
      <c r="FT11" s="64">
        <f t="shared" si="47"/>
        <v>0</v>
      </c>
      <c r="FU11" s="64">
        <f t="shared" ref="FU11:FV30" si="48">IF($CR11=FU$5,$CH11,0)</f>
        <v>22486.888499275599</v>
      </c>
      <c r="FV11" s="64">
        <f t="shared" si="48"/>
        <v>0</v>
      </c>
      <c r="FW11" s="64">
        <f t="shared" ref="FW11:GJ20" si="49">IF($CR11=FW$5,$CB11,0)</f>
        <v>0</v>
      </c>
      <c r="FX11" s="64">
        <f t="shared" si="49"/>
        <v>0</v>
      </c>
      <c r="FY11" s="64">
        <f t="shared" si="49"/>
        <v>0</v>
      </c>
      <c r="FZ11" s="64">
        <f t="shared" si="49"/>
        <v>0</v>
      </c>
      <c r="GA11" s="64">
        <f t="shared" si="49"/>
        <v>0</v>
      </c>
      <c r="GB11" s="64">
        <f t="shared" si="49"/>
        <v>0</v>
      </c>
      <c r="GC11" s="64">
        <f t="shared" si="49"/>
        <v>0</v>
      </c>
      <c r="GD11" s="64">
        <f t="shared" si="49"/>
        <v>0</v>
      </c>
      <c r="GE11" s="64">
        <f t="shared" si="49"/>
        <v>0</v>
      </c>
      <c r="GF11" s="64">
        <f t="shared" si="49"/>
        <v>0</v>
      </c>
      <c r="GG11" s="64">
        <f t="shared" si="49"/>
        <v>0</v>
      </c>
      <c r="GH11" s="64">
        <f t="shared" si="49"/>
        <v>0</v>
      </c>
      <c r="GI11" s="64">
        <f t="shared" si="49"/>
        <v>0</v>
      </c>
      <c r="GJ11" s="64">
        <f t="shared" si="49"/>
        <v>0</v>
      </c>
    </row>
    <row r="12" spans="1:192" ht="14.25" thickTop="1">
      <c r="A12" s="40"/>
      <c r="C12" s="19"/>
      <c r="G12" s="40"/>
      <c r="H12" s="42"/>
      <c r="I12" s="42"/>
      <c r="J12" s="42"/>
      <c r="K12" s="42"/>
      <c r="L12" s="42"/>
      <c r="M12" s="42"/>
      <c r="N12" s="42"/>
      <c r="O12" s="42"/>
      <c r="P12" s="42"/>
      <c r="Q12" s="43" t="s">
        <v>152</v>
      </c>
      <c r="R12" s="44"/>
      <c r="S12" s="86">
        <v>9100</v>
      </c>
      <c r="T12" s="1">
        <v>1</v>
      </c>
      <c r="U12" s="1">
        <v>420</v>
      </c>
      <c r="V12" s="1" t="s">
        <v>77</v>
      </c>
      <c r="W12" s="1" t="s">
        <v>143</v>
      </c>
      <c r="X12" s="1" t="s">
        <v>154</v>
      </c>
      <c r="Y12" s="60">
        <v>1</v>
      </c>
      <c r="Z12" s="76">
        <v>37134</v>
      </c>
      <c r="AA12" s="66">
        <f t="shared" si="14"/>
        <v>14</v>
      </c>
      <c r="AB12" s="66"/>
      <c r="AC12" s="1">
        <v>12</v>
      </c>
      <c r="AD12" s="1">
        <v>13</v>
      </c>
      <c r="AE12" s="1">
        <v>14</v>
      </c>
      <c r="AF12" s="164">
        <v>30</v>
      </c>
      <c r="AG12" s="86">
        <v>36</v>
      </c>
      <c r="AH12" s="41">
        <v>3</v>
      </c>
      <c r="AI12" s="61">
        <f t="shared" si="15"/>
        <v>39</v>
      </c>
      <c r="AJ12" s="41">
        <v>1</v>
      </c>
      <c r="AK12" s="41">
        <v>1</v>
      </c>
      <c r="AL12" s="41">
        <v>0</v>
      </c>
      <c r="AM12" s="41">
        <v>1</v>
      </c>
      <c r="AN12" s="41">
        <v>0</v>
      </c>
      <c r="AO12" s="41">
        <v>0</v>
      </c>
      <c r="AP12" s="44"/>
      <c r="AQ12" s="3"/>
      <c r="AR12" s="49" t="s">
        <v>79</v>
      </c>
      <c r="AS12" s="44"/>
      <c r="AT12" s="3"/>
      <c r="AU12" s="67">
        <f t="shared" si="16"/>
        <v>13.6</v>
      </c>
      <c r="AV12" s="68">
        <f t="shared" ref="AV12:AW19" si="50">BB12-BA12</f>
        <v>358.01999999999862</v>
      </c>
      <c r="AW12" s="68">
        <f t="shared" si="50"/>
        <v>512.86452750000353</v>
      </c>
      <c r="AX12" s="68">
        <f t="shared" ref="AX12:AX19" si="51">BC12-BA12</f>
        <v>870.88452750000215</v>
      </c>
      <c r="AY12" s="67">
        <f t="shared" ref="AY12:AY29" si="52">VLOOKUP(AD12,$C$163:$G$220,3)</f>
        <v>13.905999999999999</v>
      </c>
      <c r="AZ12" s="67">
        <f>VLOOKUP($AE12,$C$163:$F$220,4)</f>
        <v>14.34434575</v>
      </c>
      <c r="BA12" s="72">
        <f t="shared" si="17"/>
        <v>15912</v>
      </c>
      <c r="BB12" s="72">
        <f t="shared" si="18"/>
        <v>16270.019999999999</v>
      </c>
      <c r="BC12" s="72">
        <f t="shared" si="19"/>
        <v>16782.884527500002</v>
      </c>
      <c r="BD12" s="73">
        <f t="shared" si="20"/>
        <v>0</v>
      </c>
      <c r="BE12" s="73">
        <f t="shared" si="21"/>
        <v>0</v>
      </c>
      <c r="BF12" s="73">
        <f t="shared" si="22"/>
        <v>0</v>
      </c>
      <c r="BG12" s="57">
        <f t="shared" ref="BG12:BG25" si="53">$Y12*D$83*$AO12</f>
        <v>0</v>
      </c>
      <c r="BH12" s="57">
        <f t="shared" ref="BH12:BH25" si="54">$Y12*E$83*$AO12</f>
        <v>0</v>
      </c>
      <c r="BI12" s="57">
        <f t="shared" ref="BI12:BI25" si="55">$Y12*F$83*$AO12</f>
        <v>0</v>
      </c>
      <c r="BJ12" s="57">
        <f t="shared" ref="BJ12:BJ25" si="56">D$43*(D$44/1000)*AJ12</f>
        <v>54.6</v>
      </c>
      <c r="BK12" s="57">
        <f t="shared" ref="BK12:BK29" si="57">E$43*(E$44/1000)*AJ12</f>
        <v>54.6</v>
      </c>
      <c r="BL12" s="57">
        <f t="shared" ref="BL12:BL29" si="58">F$43*(F$44/1000)*AJ12</f>
        <v>54.6</v>
      </c>
      <c r="BM12" s="57">
        <f t="shared" ref="BM12:BM25" si="59">BA12*D$90*AM12</f>
        <v>986.54399999999998</v>
      </c>
      <c r="BN12" s="57">
        <f t="shared" ref="BN12:BN25" si="60">BB12*E$90*AM12</f>
        <v>1008.7412399999999</v>
      </c>
      <c r="BO12" s="57">
        <f t="shared" ref="BO12:BO25" si="61">BC12*F$90*AM12</f>
        <v>1040.5388407050002</v>
      </c>
      <c r="BP12" s="57">
        <f t="shared" si="23"/>
        <v>763.77600000000007</v>
      </c>
      <c r="BQ12" s="57">
        <f t="shared" si="24"/>
        <v>780.96096</v>
      </c>
      <c r="BR12" s="57">
        <f t="shared" si="25"/>
        <v>805.5784573200001</v>
      </c>
      <c r="BS12" s="57">
        <f t="shared" ref="BS12:BS25" si="62">$AK12*BA12*D$87</f>
        <v>230.72400000000002</v>
      </c>
      <c r="BT12" s="57">
        <f t="shared" ref="BT12:BT25" si="63">$AK12*BB12*E$87</f>
        <v>235.91529</v>
      </c>
      <c r="BU12" s="57">
        <f t="shared" ref="BU12:BU25" si="64">$AK12*BC12*F$87</f>
        <v>243.35182564875004</v>
      </c>
      <c r="BY12" s="57">
        <f t="shared" ref="BY12:BY17" si="65">BB12*0.3%</f>
        <v>48.81006</v>
      </c>
      <c r="BZ12" s="57">
        <f t="shared" si="26"/>
        <v>2084.45406</v>
      </c>
      <c r="CA12" s="57">
        <f t="shared" si="27"/>
        <v>2129.0275499999998</v>
      </c>
      <c r="CB12" s="57">
        <f t="shared" si="28"/>
        <v>2192.87918367375</v>
      </c>
      <c r="CC12" s="57">
        <f t="shared" si="29"/>
        <v>0</v>
      </c>
      <c r="CD12" s="57">
        <f t="shared" si="30"/>
        <v>0</v>
      </c>
      <c r="CE12" s="57">
        <f t="shared" si="31"/>
        <v>0</v>
      </c>
      <c r="CF12" s="57">
        <f t="shared" si="32"/>
        <v>2084.45406</v>
      </c>
      <c r="CG12" s="57">
        <f t="shared" si="33"/>
        <v>2129.0275499999998</v>
      </c>
      <c r="CH12" s="57">
        <f t="shared" si="34"/>
        <v>2192.87918367375</v>
      </c>
      <c r="CI12" s="53">
        <f t="shared" si="35"/>
        <v>17996.45406</v>
      </c>
      <c r="CJ12" s="57">
        <f t="shared" si="36"/>
        <v>18399.047549999999</v>
      </c>
      <c r="CK12" s="52">
        <f t="shared" si="37"/>
        <v>18975.763711173753</v>
      </c>
      <c r="CL12" s="178">
        <f t="shared" si="38"/>
        <v>15.381584666666667</v>
      </c>
      <c r="CM12" s="15"/>
      <c r="CN12" s="180"/>
      <c r="CO12" s="180"/>
      <c r="CQ12" s="55">
        <f t="shared" si="39"/>
        <v>91001420</v>
      </c>
      <c r="CR12" s="55">
        <f t="shared" si="40"/>
        <v>91001440</v>
      </c>
      <c r="CS12" s="64">
        <f t="shared" si="41"/>
        <v>0</v>
      </c>
      <c r="CT12" s="64">
        <f t="shared" si="41"/>
        <v>15912</v>
      </c>
      <c r="CU12" s="64">
        <f t="shared" si="41"/>
        <v>0</v>
      </c>
      <c r="CV12" s="64">
        <f t="shared" si="41"/>
        <v>0</v>
      </c>
      <c r="CW12" s="64">
        <f t="shared" si="41"/>
        <v>0</v>
      </c>
      <c r="CX12" s="64">
        <f t="shared" si="41"/>
        <v>0</v>
      </c>
      <c r="CY12" s="64">
        <f t="shared" si="41"/>
        <v>0</v>
      </c>
      <c r="CZ12" s="64">
        <f t="shared" si="41"/>
        <v>0</v>
      </c>
      <c r="DA12" s="64">
        <f t="shared" si="41"/>
        <v>0</v>
      </c>
      <c r="DB12" s="64">
        <f t="shared" si="41"/>
        <v>0</v>
      </c>
      <c r="DC12" s="64">
        <f t="shared" si="41"/>
        <v>0</v>
      </c>
      <c r="DD12" s="64">
        <f t="shared" si="41"/>
        <v>0</v>
      </c>
      <c r="DE12" s="64">
        <f t="shared" si="41"/>
        <v>0</v>
      </c>
      <c r="DF12" s="64">
        <f t="shared" si="41"/>
        <v>0</v>
      </c>
      <c r="DG12" s="64">
        <f t="shared" si="41"/>
        <v>0</v>
      </c>
      <c r="DH12" s="64">
        <f t="shared" si="41"/>
        <v>0</v>
      </c>
      <c r="DI12" s="64">
        <f t="shared" si="42"/>
        <v>0</v>
      </c>
      <c r="DJ12" s="64">
        <f t="shared" si="42"/>
        <v>16270.019999999999</v>
      </c>
      <c r="DK12" s="64">
        <f t="shared" si="42"/>
        <v>0</v>
      </c>
      <c r="DL12" s="64">
        <f t="shared" si="42"/>
        <v>0</v>
      </c>
      <c r="DM12" s="64">
        <f t="shared" si="42"/>
        <v>0</v>
      </c>
      <c r="DN12" s="64">
        <f t="shared" si="42"/>
        <v>0</v>
      </c>
      <c r="DO12" s="64">
        <f t="shared" si="42"/>
        <v>0</v>
      </c>
      <c r="DP12" s="64">
        <f t="shared" si="42"/>
        <v>0</v>
      </c>
      <c r="DQ12" s="64">
        <f t="shared" si="42"/>
        <v>0</v>
      </c>
      <c r="DR12" s="64">
        <f t="shared" si="42"/>
        <v>0</v>
      </c>
      <c r="DS12" s="64">
        <f t="shared" si="42"/>
        <v>0</v>
      </c>
      <c r="DT12" s="64">
        <f t="shared" si="42"/>
        <v>0</v>
      </c>
      <c r="DU12" s="64">
        <f t="shared" si="42"/>
        <v>0</v>
      </c>
      <c r="DV12" s="64">
        <f t="shared" si="42"/>
        <v>0</v>
      </c>
      <c r="DW12" s="64">
        <f t="shared" si="42"/>
        <v>0</v>
      </c>
      <c r="DX12" s="64">
        <f t="shared" si="42"/>
        <v>0</v>
      </c>
      <c r="DY12" s="64">
        <f t="shared" si="43"/>
        <v>0</v>
      </c>
      <c r="DZ12" s="64">
        <f t="shared" si="43"/>
        <v>16782.884527500002</v>
      </c>
      <c r="EA12" s="64">
        <f t="shared" si="43"/>
        <v>0</v>
      </c>
      <c r="EB12" s="64">
        <f t="shared" si="43"/>
        <v>0</v>
      </c>
      <c r="EC12" s="64">
        <f t="shared" si="43"/>
        <v>0</v>
      </c>
      <c r="ED12" s="64">
        <f t="shared" si="43"/>
        <v>0</v>
      </c>
      <c r="EE12" s="64">
        <f t="shared" si="43"/>
        <v>0</v>
      </c>
      <c r="EF12" s="64">
        <f t="shared" si="43"/>
        <v>0</v>
      </c>
      <c r="EG12" s="64">
        <f t="shared" si="43"/>
        <v>0</v>
      </c>
      <c r="EH12" s="64">
        <f t="shared" si="43"/>
        <v>0</v>
      </c>
      <c r="EI12" s="64">
        <f t="shared" si="43"/>
        <v>0</v>
      </c>
      <c r="EJ12" s="64">
        <f t="shared" si="43"/>
        <v>0</v>
      </c>
      <c r="EK12" s="64">
        <f t="shared" si="43"/>
        <v>0</v>
      </c>
      <c r="EL12" s="64">
        <f t="shared" si="43"/>
        <v>0</v>
      </c>
      <c r="EM12" s="64">
        <f t="shared" si="43"/>
        <v>0</v>
      </c>
      <c r="EN12" s="64">
        <f t="shared" si="43"/>
        <v>0</v>
      </c>
      <c r="EO12" s="64">
        <f t="shared" si="44"/>
        <v>0</v>
      </c>
      <c r="EP12" s="64">
        <f t="shared" si="44"/>
        <v>2084.45406</v>
      </c>
      <c r="EQ12" s="64">
        <f t="shared" si="44"/>
        <v>0</v>
      </c>
      <c r="ER12" s="64">
        <f t="shared" si="45"/>
        <v>0</v>
      </c>
      <c r="ES12" s="64">
        <f t="shared" si="45"/>
        <v>0</v>
      </c>
      <c r="ET12" s="64">
        <f t="shared" si="45"/>
        <v>0</v>
      </c>
      <c r="EU12" s="64">
        <f t="shared" si="45"/>
        <v>0</v>
      </c>
      <c r="EV12" s="64">
        <f t="shared" si="45"/>
        <v>0</v>
      </c>
      <c r="EW12" s="64">
        <f t="shared" si="45"/>
        <v>0</v>
      </c>
      <c r="EX12" s="64">
        <f t="shared" si="45"/>
        <v>0</v>
      </c>
      <c r="EY12" s="64">
        <f t="shared" si="45"/>
        <v>0</v>
      </c>
      <c r="EZ12" s="64">
        <f t="shared" si="45"/>
        <v>0</v>
      </c>
      <c r="FA12" s="64">
        <f t="shared" si="45"/>
        <v>0</v>
      </c>
      <c r="FB12" s="64">
        <f t="shared" si="45"/>
        <v>0</v>
      </c>
      <c r="FC12" s="64">
        <f t="shared" si="45"/>
        <v>0</v>
      </c>
      <c r="FD12" s="64">
        <f t="shared" si="45"/>
        <v>0</v>
      </c>
      <c r="FE12" s="64">
        <f t="shared" si="46"/>
        <v>0</v>
      </c>
      <c r="FF12" s="64">
        <f t="shared" si="46"/>
        <v>2129.0275499999998</v>
      </c>
      <c r="FG12" s="64">
        <f t="shared" si="47"/>
        <v>0</v>
      </c>
      <c r="FH12" s="64">
        <f t="shared" si="47"/>
        <v>0</v>
      </c>
      <c r="FI12" s="64">
        <f t="shared" si="47"/>
        <v>0</v>
      </c>
      <c r="FJ12" s="64">
        <f t="shared" si="47"/>
        <v>0</v>
      </c>
      <c r="FK12" s="64">
        <f t="shared" si="47"/>
        <v>0</v>
      </c>
      <c r="FL12" s="64">
        <f t="shared" si="47"/>
        <v>0</v>
      </c>
      <c r="FM12" s="64">
        <f t="shared" si="47"/>
        <v>0</v>
      </c>
      <c r="FN12" s="64">
        <f t="shared" si="47"/>
        <v>0</v>
      </c>
      <c r="FO12" s="64">
        <f t="shared" si="47"/>
        <v>0</v>
      </c>
      <c r="FP12" s="64">
        <f t="shared" si="47"/>
        <v>0</v>
      </c>
      <c r="FQ12" s="64">
        <f t="shared" si="47"/>
        <v>0</v>
      </c>
      <c r="FR12" s="64">
        <f t="shared" si="47"/>
        <v>0</v>
      </c>
      <c r="FS12" s="64">
        <f t="shared" si="47"/>
        <v>0</v>
      </c>
      <c r="FT12" s="64">
        <f t="shared" si="47"/>
        <v>0</v>
      </c>
      <c r="FU12" s="64">
        <f t="shared" si="48"/>
        <v>0</v>
      </c>
      <c r="FV12" s="64">
        <f t="shared" si="48"/>
        <v>2192.87918367375</v>
      </c>
      <c r="FW12" s="64">
        <f t="shared" si="49"/>
        <v>0</v>
      </c>
      <c r="FX12" s="64">
        <f t="shared" si="49"/>
        <v>0</v>
      </c>
      <c r="FY12" s="64">
        <f t="shared" si="49"/>
        <v>0</v>
      </c>
      <c r="FZ12" s="64">
        <f t="shared" si="49"/>
        <v>0</v>
      </c>
      <c r="GA12" s="64">
        <f t="shared" si="49"/>
        <v>0</v>
      </c>
      <c r="GB12" s="64">
        <f t="shared" si="49"/>
        <v>0</v>
      </c>
      <c r="GC12" s="64">
        <f t="shared" si="49"/>
        <v>0</v>
      </c>
      <c r="GD12" s="64">
        <f t="shared" si="49"/>
        <v>0</v>
      </c>
      <c r="GE12" s="64">
        <f t="shared" si="49"/>
        <v>0</v>
      </c>
      <c r="GF12" s="64">
        <f t="shared" si="49"/>
        <v>0</v>
      </c>
      <c r="GG12" s="64">
        <f t="shared" si="49"/>
        <v>0</v>
      </c>
      <c r="GH12" s="64">
        <f t="shared" si="49"/>
        <v>0</v>
      </c>
      <c r="GI12" s="64">
        <f t="shared" si="49"/>
        <v>0</v>
      </c>
      <c r="GJ12" s="64">
        <f t="shared" si="49"/>
        <v>0</v>
      </c>
    </row>
    <row r="13" spans="1:192" ht="13.5">
      <c r="A13" s="40"/>
      <c r="B13" s="40"/>
      <c r="C13" s="40"/>
      <c r="D13" s="40"/>
      <c r="E13" s="40"/>
      <c r="F13" s="40"/>
      <c r="G13" s="40"/>
      <c r="H13" s="42"/>
      <c r="I13" s="42"/>
      <c r="J13" s="42"/>
      <c r="K13" s="42"/>
      <c r="L13" s="42"/>
      <c r="M13" s="42"/>
      <c r="N13" s="42"/>
      <c r="O13" s="42"/>
      <c r="P13" s="42"/>
      <c r="Q13" s="43" t="s">
        <v>152</v>
      </c>
      <c r="R13" s="44"/>
      <c r="S13" s="86">
        <v>9100</v>
      </c>
      <c r="T13" s="86">
        <v>1</v>
      </c>
      <c r="U13" s="86">
        <v>420</v>
      </c>
      <c r="V13" s="86"/>
      <c r="W13" s="86" t="s">
        <v>190</v>
      </c>
      <c r="X13" s="86" t="s">
        <v>191</v>
      </c>
      <c r="Y13" s="60">
        <v>1</v>
      </c>
      <c r="Z13" s="149">
        <v>41520</v>
      </c>
      <c r="AA13" s="66">
        <f t="shared" si="14"/>
        <v>2</v>
      </c>
      <c r="AB13" s="66"/>
      <c r="AC13" s="86">
        <v>4</v>
      </c>
      <c r="AD13" s="86">
        <v>5</v>
      </c>
      <c r="AE13" s="86">
        <v>6</v>
      </c>
      <c r="AF13" s="164">
        <v>35</v>
      </c>
      <c r="AG13" s="86">
        <v>36</v>
      </c>
      <c r="AH13" s="70">
        <v>1</v>
      </c>
      <c r="AI13" s="61">
        <f t="shared" si="15"/>
        <v>37</v>
      </c>
      <c r="AJ13" s="41">
        <v>1</v>
      </c>
      <c r="AK13" s="41">
        <v>1</v>
      </c>
      <c r="AL13" s="41">
        <v>0</v>
      </c>
      <c r="AM13" s="41">
        <v>1</v>
      </c>
      <c r="AN13" s="41">
        <v>0</v>
      </c>
      <c r="AO13" s="41">
        <v>0</v>
      </c>
      <c r="AP13" s="44"/>
      <c r="AQ13" s="3"/>
      <c r="AR13" s="26" t="s">
        <v>78</v>
      </c>
      <c r="AS13" s="44"/>
      <c r="AT13" s="3"/>
      <c r="AU13" s="67">
        <f t="shared" si="16"/>
        <v>13.13</v>
      </c>
      <c r="AV13" s="68">
        <f t="shared" si="50"/>
        <v>382.57537499999671</v>
      </c>
      <c r="AW13" s="68">
        <f t="shared" si="50"/>
        <v>472.41915656250058</v>
      </c>
      <c r="AX13" s="68">
        <f t="shared" si="51"/>
        <v>854.99453156249729</v>
      </c>
      <c r="AY13" s="67">
        <f t="shared" si="52"/>
        <v>13.425425000000001</v>
      </c>
      <c r="AZ13" s="67">
        <f>VLOOKUP($AE13,$C$163:$F$220,4)</f>
        <v>13.790227437499999</v>
      </c>
      <c r="BA13" s="72">
        <f t="shared" si="17"/>
        <v>17003.350000000002</v>
      </c>
      <c r="BB13" s="72">
        <f t="shared" si="18"/>
        <v>17385.925374999999</v>
      </c>
      <c r="BC13" s="72">
        <f t="shared" si="19"/>
        <v>17858.344531562499</v>
      </c>
      <c r="BD13" s="73">
        <f t="shared" si="20"/>
        <v>0</v>
      </c>
      <c r="BE13" s="73">
        <f t="shared" si="21"/>
        <v>0</v>
      </c>
      <c r="BF13" s="73">
        <f t="shared" si="22"/>
        <v>0</v>
      </c>
      <c r="BG13" s="57">
        <f t="shared" si="53"/>
        <v>0</v>
      </c>
      <c r="BH13" s="57">
        <f t="shared" si="54"/>
        <v>0</v>
      </c>
      <c r="BI13" s="57">
        <f t="shared" si="55"/>
        <v>0</v>
      </c>
      <c r="BJ13" s="57">
        <f t="shared" si="56"/>
        <v>54.6</v>
      </c>
      <c r="BK13" s="57">
        <f t="shared" si="57"/>
        <v>54.6</v>
      </c>
      <c r="BL13" s="57">
        <f t="shared" si="58"/>
        <v>54.6</v>
      </c>
      <c r="BM13" s="57">
        <f t="shared" si="59"/>
        <v>1054.2077000000002</v>
      </c>
      <c r="BN13" s="57">
        <f t="shared" si="60"/>
        <v>1077.9273732499998</v>
      </c>
      <c r="BO13" s="57">
        <f t="shared" si="61"/>
        <v>1107.2173609568749</v>
      </c>
      <c r="BP13" s="57">
        <f t="shared" si="23"/>
        <v>816.16080000000011</v>
      </c>
      <c r="BQ13" s="57">
        <f t="shared" si="24"/>
        <v>834.52441799999997</v>
      </c>
      <c r="BR13" s="57">
        <f t="shared" si="25"/>
        <v>857.20053751499995</v>
      </c>
      <c r="BS13" s="57">
        <f t="shared" si="62"/>
        <v>246.54857500000006</v>
      </c>
      <c r="BT13" s="57">
        <f t="shared" si="63"/>
        <v>252.09591793749999</v>
      </c>
      <c r="BU13" s="57">
        <f t="shared" si="64"/>
        <v>258.94599570765627</v>
      </c>
      <c r="BY13" s="57">
        <f t="shared" si="65"/>
        <v>52.157776124999998</v>
      </c>
      <c r="BZ13" s="57">
        <f t="shared" si="26"/>
        <v>2223.6748511250003</v>
      </c>
      <c r="CA13" s="57">
        <f t="shared" si="27"/>
        <v>2271.3054853125</v>
      </c>
      <c r="CB13" s="57">
        <f t="shared" si="28"/>
        <v>2330.1216703045311</v>
      </c>
      <c r="CC13" s="57">
        <f t="shared" si="29"/>
        <v>0</v>
      </c>
      <c r="CD13" s="57">
        <f t="shared" si="30"/>
        <v>0</v>
      </c>
      <c r="CE13" s="57">
        <f t="shared" si="31"/>
        <v>0</v>
      </c>
      <c r="CF13" s="57">
        <f t="shared" si="32"/>
        <v>2223.6748511250003</v>
      </c>
      <c r="CG13" s="57">
        <f t="shared" si="33"/>
        <v>2271.3054853125</v>
      </c>
      <c r="CH13" s="57">
        <f t="shared" si="34"/>
        <v>2330.1216703045311</v>
      </c>
      <c r="CI13" s="53">
        <f t="shared" si="35"/>
        <v>19227.024851125003</v>
      </c>
      <c r="CJ13" s="57">
        <f t="shared" si="36"/>
        <v>19657.230860312498</v>
      </c>
      <c r="CK13" s="52">
        <f t="shared" si="37"/>
        <v>20188.466201867031</v>
      </c>
      <c r="CL13" s="178">
        <f t="shared" si="38"/>
        <v>14.847123437162164</v>
      </c>
      <c r="CM13" s="15"/>
      <c r="CN13" s="180"/>
      <c r="CO13" s="180"/>
      <c r="CQ13" s="55">
        <f t="shared" si="39"/>
        <v>91001420</v>
      </c>
      <c r="CR13" s="55">
        <f t="shared" si="40"/>
        <v>91001440</v>
      </c>
      <c r="CS13" s="64">
        <f t="shared" si="41"/>
        <v>0</v>
      </c>
      <c r="CT13" s="64">
        <f t="shared" si="41"/>
        <v>17003.350000000002</v>
      </c>
      <c r="CU13" s="64">
        <f t="shared" si="41"/>
        <v>0</v>
      </c>
      <c r="CV13" s="64">
        <f t="shared" si="41"/>
        <v>0</v>
      </c>
      <c r="CW13" s="64">
        <f t="shared" si="41"/>
        <v>0</v>
      </c>
      <c r="CX13" s="64">
        <f t="shared" si="41"/>
        <v>0</v>
      </c>
      <c r="CY13" s="64">
        <f t="shared" si="41"/>
        <v>0</v>
      </c>
      <c r="CZ13" s="64">
        <f t="shared" si="41"/>
        <v>0</v>
      </c>
      <c r="DA13" s="64">
        <f t="shared" si="41"/>
        <v>0</v>
      </c>
      <c r="DB13" s="64">
        <f t="shared" si="41"/>
        <v>0</v>
      </c>
      <c r="DC13" s="64">
        <f t="shared" si="41"/>
        <v>0</v>
      </c>
      <c r="DD13" s="64">
        <f t="shared" si="41"/>
        <v>0</v>
      </c>
      <c r="DE13" s="64">
        <f t="shared" si="41"/>
        <v>0</v>
      </c>
      <c r="DF13" s="64">
        <f t="shared" si="41"/>
        <v>0</v>
      </c>
      <c r="DG13" s="64">
        <f t="shared" si="41"/>
        <v>0</v>
      </c>
      <c r="DH13" s="64">
        <f t="shared" si="41"/>
        <v>0</v>
      </c>
      <c r="DI13" s="64">
        <f t="shared" si="42"/>
        <v>0</v>
      </c>
      <c r="DJ13" s="64">
        <f t="shared" si="42"/>
        <v>17385.925374999999</v>
      </c>
      <c r="DK13" s="64">
        <f t="shared" si="42"/>
        <v>0</v>
      </c>
      <c r="DL13" s="64">
        <f t="shared" si="42"/>
        <v>0</v>
      </c>
      <c r="DM13" s="64">
        <f t="shared" si="42"/>
        <v>0</v>
      </c>
      <c r="DN13" s="64">
        <f t="shared" si="42"/>
        <v>0</v>
      </c>
      <c r="DO13" s="64">
        <f t="shared" si="42"/>
        <v>0</v>
      </c>
      <c r="DP13" s="64">
        <f t="shared" si="42"/>
        <v>0</v>
      </c>
      <c r="DQ13" s="64">
        <f t="shared" si="42"/>
        <v>0</v>
      </c>
      <c r="DR13" s="64">
        <f t="shared" si="42"/>
        <v>0</v>
      </c>
      <c r="DS13" s="64">
        <f t="shared" si="42"/>
        <v>0</v>
      </c>
      <c r="DT13" s="64">
        <f t="shared" si="42"/>
        <v>0</v>
      </c>
      <c r="DU13" s="64">
        <f t="shared" si="42"/>
        <v>0</v>
      </c>
      <c r="DV13" s="64">
        <f t="shared" si="42"/>
        <v>0</v>
      </c>
      <c r="DW13" s="64">
        <f t="shared" si="42"/>
        <v>0</v>
      </c>
      <c r="DX13" s="64">
        <f t="shared" si="42"/>
        <v>0</v>
      </c>
      <c r="DY13" s="64">
        <f t="shared" si="43"/>
        <v>0</v>
      </c>
      <c r="DZ13" s="64">
        <f t="shared" si="43"/>
        <v>17858.344531562499</v>
      </c>
      <c r="EA13" s="64">
        <f t="shared" si="43"/>
        <v>0</v>
      </c>
      <c r="EB13" s="64">
        <f t="shared" si="43"/>
        <v>0</v>
      </c>
      <c r="EC13" s="64">
        <f t="shared" si="43"/>
        <v>0</v>
      </c>
      <c r="ED13" s="64">
        <f t="shared" si="43"/>
        <v>0</v>
      </c>
      <c r="EE13" s="64">
        <f t="shared" si="43"/>
        <v>0</v>
      </c>
      <c r="EF13" s="64">
        <f t="shared" si="43"/>
        <v>0</v>
      </c>
      <c r="EG13" s="64">
        <f t="shared" si="43"/>
        <v>0</v>
      </c>
      <c r="EH13" s="64">
        <f t="shared" si="43"/>
        <v>0</v>
      </c>
      <c r="EI13" s="64">
        <f t="shared" si="43"/>
        <v>0</v>
      </c>
      <c r="EJ13" s="64">
        <f t="shared" si="43"/>
        <v>0</v>
      </c>
      <c r="EK13" s="64">
        <f t="shared" si="43"/>
        <v>0</v>
      </c>
      <c r="EL13" s="64">
        <f t="shared" si="43"/>
        <v>0</v>
      </c>
      <c r="EM13" s="64">
        <f t="shared" si="43"/>
        <v>0</v>
      </c>
      <c r="EN13" s="64">
        <f t="shared" si="43"/>
        <v>0</v>
      </c>
      <c r="EO13" s="64">
        <f t="shared" si="44"/>
        <v>0</v>
      </c>
      <c r="EP13" s="64">
        <f t="shared" si="44"/>
        <v>2223.6748511250003</v>
      </c>
      <c r="EQ13" s="64">
        <f t="shared" si="44"/>
        <v>0</v>
      </c>
      <c r="ER13" s="64">
        <f t="shared" si="45"/>
        <v>0</v>
      </c>
      <c r="ES13" s="64">
        <f t="shared" si="45"/>
        <v>0</v>
      </c>
      <c r="ET13" s="64">
        <f t="shared" si="45"/>
        <v>0</v>
      </c>
      <c r="EU13" s="64">
        <f t="shared" si="45"/>
        <v>0</v>
      </c>
      <c r="EV13" s="64">
        <f t="shared" si="45"/>
        <v>0</v>
      </c>
      <c r="EW13" s="64">
        <f t="shared" si="45"/>
        <v>0</v>
      </c>
      <c r="EX13" s="64">
        <f t="shared" si="45"/>
        <v>0</v>
      </c>
      <c r="EY13" s="64">
        <f t="shared" si="45"/>
        <v>0</v>
      </c>
      <c r="EZ13" s="64">
        <f t="shared" si="45"/>
        <v>0</v>
      </c>
      <c r="FA13" s="64">
        <f t="shared" si="45"/>
        <v>0</v>
      </c>
      <c r="FB13" s="64">
        <f t="shared" si="45"/>
        <v>0</v>
      </c>
      <c r="FC13" s="64">
        <f t="shared" si="45"/>
        <v>0</v>
      </c>
      <c r="FD13" s="64">
        <f t="shared" si="45"/>
        <v>0</v>
      </c>
      <c r="FE13" s="64">
        <f t="shared" si="46"/>
        <v>0</v>
      </c>
      <c r="FF13" s="64">
        <f t="shared" si="46"/>
        <v>2271.3054853125</v>
      </c>
      <c r="FG13" s="64">
        <f t="shared" si="47"/>
        <v>0</v>
      </c>
      <c r="FH13" s="64">
        <f t="shared" si="47"/>
        <v>0</v>
      </c>
      <c r="FI13" s="64">
        <f t="shared" si="47"/>
        <v>0</v>
      </c>
      <c r="FJ13" s="64">
        <f t="shared" si="47"/>
        <v>0</v>
      </c>
      <c r="FK13" s="64">
        <f t="shared" si="47"/>
        <v>0</v>
      </c>
      <c r="FL13" s="64">
        <f t="shared" si="47"/>
        <v>0</v>
      </c>
      <c r="FM13" s="64">
        <f t="shared" si="47"/>
        <v>0</v>
      </c>
      <c r="FN13" s="64">
        <f t="shared" si="47"/>
        <v>0</v>
      </c>
      <c r="FO13" s="64">
        <f t="shared" si="47"/>
        <v>0</v>
      </c>
      <c r="FP13" s="64">
        <f t="shared" si="47"/>
        <v>0</v>
      </c>
      <c r="FQ13" s="64">
        <f t="shared" si="47"/>
        <v>0</v>
      </c>
      <c r="FR13" s="64">
        <f t="shared" si="47"/>
        <v>0</v>
      </c>
      <c r="FS13" s="64">
        <f t="shared" si="47"/>
        <v>0</v>
      </c>
      <c r="FT13" s="64">
        <f t="shared" si="47"/>
        <v>0</v>
      </c>
      <c r="FU13" s="64">
        <f t="shared" si="48"/>
        <v>0</v>
      </c>
      <c r="FV13" s="64">
        <f t="shared" si="48"/>
        <v>2330.1216703045311</v>
      </c>
      <c r="FW13" s="64">
        <f t="shared" si="49"/>
        <v>0</v>
      </c>
      <c r="FX13" s="64">
        <f t="shared" si="49"/>
        <v>0</v>
      </c>
      <c r="FY13" s="64">
        <f t="shared" si="49"/>
        <v>0</v>
      </c>
      <c r="FZ13" s="64">
        <f t="shared" si="49"/>
        <v>0</v>
      </c>
      <c r="GA13" s="64">
        <f t="shared" si="49"/>
        <v>0</v>
      </c>
      <c r="GB13" s="64">
        <f t="shared" si="49"/>
        <v>0</v>
      </c>
      <c r="GC13" s="64">
        <f t="shared" si="49"/>
        <v>0</v>
      </c>
      <c r="GD13" s="64">
        <f t="shared" si="49"/>
        <v>0</v>
      </c>
      <c r="GE13" s="64">
        <f t="shared" si="49"/>
        <v>0</v>
      </c>
      <c r="GF13" s="64">
        <f t="shared" si="49"/>
        <v>0</v>
      </c>
      <c r="GG13" s="64">
        <f t="shared" si="49"/>
        <v>0</v>
      </c>
      <c r="GH13" s="64">
        <f t="shared" si="49"/>
        <v>0</v>
      </c>
      <c r="GI13" s="64">
        <f t="shared" si="49"/>
        <v>0</v>
      </c>
      <c r="GJ13" s="64">
        <f t="shared" si="49"/>
        <v>0</v>
      </c>
    </row>
    <row r="14" spans="1:192" ht="13.5">
      <c r="A14" s="75"/>
      <c r="B14" s="75"/>
      <c r="C14" s="75"/>
      <c r="D14" s="75"/>
      <c r="E14" s="75"/>
      <c r="F14" s="75"/>
      <c r="G14" s="75"/>
      <c r="H14" s="42"/>
      <c r="I14" s="42"/>
      <c r="J14" s="42"/>
      <c r="K14" s="42"/>
      <c r="L14" s="42"/>
      <c r="M14" s="42"/>
      <c r="N14" s="42"/>
      <c r="O14" s="42"/>
      <c r="P14" s="42"/>
      <c r="Q14" s="43" t="s">
        <v>152</v>
      </c>
      <c r="R14" s="44"/>
      <c r="S14" s="86">
        <v>9100</v>
      </c>
      <c r="T14" s="86">
        <v>1</v>
      </c>
      <c r="U14" s="86">
        <v>420</v>
      </c>
      <c r="V14" s="86" t="s">
        <v>77</v>
      </c>
      <c r="W14" s="86" t="s">
        <v>80</v>
      </c>
      <c r="X14" s="86" t="s">
        <v>81</v>
      </c>
      <c r="Y14" s="60">
        <v>1</v>
      </c>
      <c r="Z14" s="150">
        <v>35314</v>
      </c>
      <c r="AA14" s="66">
        <f t="shared" si="14"/>
        <v>19</v>
      </c>
      <c r="AB14" s="66"/>
      <c r="AC14" s="86">
        <v>21</v>
      </c>
      <c r="AD14" s="86">
        <v>22</v>
      </c>
      <c r="AE14" s="86">
        <v>22</v>
      </c>
      <c r="AF14" s="164">
        <v>27.5</v>
      </c>
      <c r="AG14" s="86">
        <v>36</v>
      </c>
      <c r="AH14" s="70">
        <v>3</v>
      </c>
      <c r="AI14" s="61">
        <f t="shared" si="15"/>
        <v>39</v>
      </c>
      <c r="AJ14" s="41">
        <v>0</v>
      </c>
      <c r="AK14" s="41">
        <v>1</v>
      </c>
      <c r="AL14" s="41">
        <v>0</v>
      </c>
      <c r="AM14" s="41">
        <v>1</v>
      </c>
      <c r="AN14" s="41">
        <v>2</v>
      </c>
      <c r="AO14" s="41">
        <v>1</v>
      </c>
      <c r="AP14" s="44"/>
      <c r="AQ14" s="3"/>
      <c r="AR14" s="49"/>
      <c r="AS14" s="44"/>
      <c r="AT14" s="3"/>
      <c r="AU14" s="67">
        <f t="shared" si="16"/>
        <v>14.14</v>
      </c>
      <c r="AV14" s="68">
        <f t="shared" si="50"/>
        <v>505.71056249999674</v>
      </c>
      <c r="AW14" s="68">
        <f t="shared" si="50"/>
        <v>352.59436265624936</v>
      </c>
      <c r="AX14" s="68">
        <f t="shared" si="51"/>
        <v>858.3049251562461</v>
      </c>
      <c r="AY14" s="67">
        <f t="shared" si="52"/>
        <v>14.611524999999999</v>
      </c>
      <c r="AZ14" s="67">
        <f>VLOOKUP($AE14,$C$163:$F$220,4)</f>
        <v>14.940284312499998</v>
      </c>
      <c r="BA14" s="72">
        <f t="shared" si="17"/>
        <v>15165.150000000001</v>
      </c>
      <c r="BB14" s="72">
        <f t="shared" si="18"/>
        <v>15670.860562499998</v>
      </c>
      <c r="BC14" s="72">
        <f t="shared" si="19"/>
        <v>16023.454925156248</v>
      </c>
      <c r="BD14" s="73">
        <f t="shared" si="20"/>
        <v>6750.96</v>
      </c>
      <c r="BE14" s="73">
        <f t="shared" si="21"/>
        <v>6750.96</v>
      </c>
      <c r="BF14" s="73">
        <f t="shared" si="22"/>
        <v>6750.96</v>
      </c>
      <c r="BG14" s="57">
        <f t="shared" si="53"/>
        <v>250</v>
      </c>
      <c r="BH14" s="57">
        <f t="shared" si="54"/>
        <v>250</v>
      </c>
      <c r="BI14" s="57">
        <f t="shared" si="55"/>
        <v>250</v>
      </c>
      <c r="BJ14" s="57">
        <f t="shared" si="56"/>
        <v>0</v>
      </c>
      <c r="BK14" s="57">
        <f t="shared" si="57"/>
        <v>0</v>
      </c>
      <c r="BL14" s="57">
        <f t="shared" si="58"/>
        <v>0</v>
      </c>
      <c r="BM14" s="57">
        <f t="shared" si="59"/>
        <v>940.23930000000007</v>
      </c>
      <c r="BN14" s="57">
        <f t="shared" si="60"/>
        <v>971.59335487499993</v>
      </c>
      <c r="BO14" s="57">
        <f t="shared" si="61"/>
        <v>993.45420535968731</v>
      </c>
      <c r="BP14" s="57">
        <f t="shared" si="23"/>
        <v>727.92720000000008</v>
      </c>
      <c r="BQ14" s="57">
        <f t="shared" si="24"/>
        <v>752.20130699999993</v>
      </c>
      <c r="BR14" s="57">
        <f t="shared" si="25"/>
        <v>769.12583640749995</v>
      </c>
      <c r="BS14" s="57">
        <f t="shared" si="62"/>
        <v>219.89467500000003</v>
      </c>
      <c r="BT14" s="57">
        <f t="shared" si="63"/>
        <v>227.22747815624999</v>
      </c>
      <c r="BU14" s="57">
        <f t="shared" si="64"/>
        <v>232.34009641476561</v>
      </c>
      <c r="BY14" s="57">
        <f t="shared" si="65"/>
        <v>47.012581687499996</v>
      </c>
      <c r="BZ14" s="57">
        <f t="shared" si="26"/>
        <v>8936.0337566875005</v>
      </c>
      <c r="CA14" s="57">
        <f t="shared" si="27"/>
        <v>8998.994721718751</v>
      </c>
      <c r="CB14" s="57">
        <f t="shared" si="28"/>
        <v>9042.8927198694528</v>
      </c>
      <c r="CC14" s="57">
        <f t="shared" si="29"/>
        <v>0</v>
      </c>
      <c r="CD14" s="57">
        <f t="shared" si="30"/>
        <v>0</v>
      </c>
      <c r="CE14" s="57">
        <f t="shared" si="31"/>
        <v>0</v>
      </c>
      <c r="CF14" s="57">
        <f t="shared" si="32"/>
        <v>8936.0337566875005</v>
      </c>
      <c r="CG14" s="57">
        <f t="shared" si="33"/>
        <v>8998.994721718751</v>
      </c>
      <c r="CH14" s="57">
        <f t="shared" si="34"/>
        <v>9042.8927198694528</v>
      </c>
      <c r="CI14" s="53">
        <f t="shared" si="35"/>
        <v>24101.183756687504</v>
      </c>
      <c r="CJ14" s="57">
        <f t="shared" si="36"/>
        <v>24669.855284218749</v>
      </c>
      <c r="CK14" s="52">
        <f t="shared" si="37"/>
        <v>25066.3476450257</v>
      </c>
      <c r="CL14" s="178">
        <f t="shared" si="38"/>
        <v>22.471966206701634</v>
      </c>
      <c r="CM14" s="15"/>
      <c r="CN14" s="180"/>
      <c r="CO14" s="180"/>
      <c r="CQ14" s="55">
        <f t="shared" si="39"/>
        <v>91001420</v>
      </c>
      <c r="CR14" s="55">
        <f t="shared" si="40"/>
        <v>91001440</v>
      </c>
      <c r="CS14" s="64">
        <f t="shared" si="41"/>
        <v>0</v>
      </c>
      <c r="CT14" s="64">
        <f t="shared" si="41"/>
        <v>15165.150000000001</v>
      </c>
      <c r="CU14" s="64">
        <f t="shared" si="41"/>
        <v>0</v>
      </c>
      <c r="CV14" s="64">
        <f t="shared" si="41"/>
        <v>0</v>
      </c>
      <c r="CW14" s="64">
        <f t="shared" si="41"/>
        <v>0</v>
      </c>
      <c r="CX14" s="64">
        <f t="shared" si="41"/>
        <v>0</v>
      </c>
      <c r="CY14" s="64">
        <f t="shared" si="41"/>
        <v>0</v>
      </c>
      <c r="CZ14" s="64">
        <f t="shared" si="41"/>
        <v>0</v>
      </c>
      <c r="DA14" s="64">
        <f t="shared" si="41"/>
        <v>0</v>
      </c>
      <c r="DB14" s="64">
        <f t="shared" si="41"/>
        <v>0</v>
      </c>
      <c r="DC14" s="64">
        <f t="shared" si="41"/>
        <v>0</v>
      </c>
      <c r="DD14" s="64">
        <f t="shared" si="41"/>
        <v>0</v>
      </c>
      <c r="DE14" s="64">
        <f t="shared" si="41"/>
        <v>0</v>
      </c>
      <c r="DF14" s="64">
        <f t="shared" si="41"/>
        <v>0</v>
      </c>
      <c r="DG14" s="64">
        <f t="shared" si="41"/>
        <v>0</v>
      </c>
      <c r="DH14" s="64">
        <f t="shared" si="41"/>
        <v>0</v>
      </c>
      <c r="DI14" s="64">
        <f t="shared" si="42"/>
        <v>0</v>
      </c>
      <c r="DJ14" s="64">
        <f t="shared" si="42"/>
        <v>15670.860562499998</v>
      </c>
      <c r="DK14" s="64">
        <f t="shared" si="42"/>
        <v>0</v>
      </c>
      <c r="DL14" s="64">
        <f t="shared" si="42"/>
        <v>0</v>
      </c>
      <c r="DM14" s="64">
        <f t="shared" si="42"/>
        <v>0</v>
      </c>
      <c r="DN14" s="64">
        <f t="shared" si="42"/>
        <v>0</v>
      </c>
      <c r="DO14" s="64">
        <f t="shared" si="42"/>
        <v>0</v>
      </c>
      <c r="DP14" s="64">
        <f t="shared" si="42"/>
        <v>0</v>
      </c>
      <c r="DQ14" s="64">
        <f t="shared" si="42"/>
        <v>0</v>
      </c>
      <c r="DR14" s="64">
        <f t="shared" si="42"/>
        <v>0</v>
      </c>
      <c r="DS14" s="64">
        <f t="shared" si="42"/>
        <v>0</v>
      </c>
      <c r="DT14" s="64">
        <f t="shared" si="42"/>
        <v>0</v>
      </c>
      <c r="DU14" s="64">
        <f t="shared" si="42"/>
        <v>0</v>
      </c>
      <c r="DV14" s="64">
        <f t="shared" si="42"/>
        <v>0</v>
      </c>
      <c r="DW14" s="64">
        <f t="shared" si="42"/>
        <v>0</v>
      </c>
      <c r="DX14" s="64">
        <f t="shared" si="42"/>
        <v>0</v>
      </c>
      <c r="DY14" s="64">
        <f t="shared" si="43"/>
        <v>0</v>
      </c>
      <c r="DZ14" s="64">
        <f t="shared" si="43"/>
        <v>16023.454925156248</v>
      </c>
      <c r="EA14" s="64">
        <f t="shared" si="43"/>
        <v>0</v>
      </c>
      <c r="EB14" s="64">
        <f t="shared" si="43"/>
        <v>0</v>
      </c>
      <c r="EC14" s="64">
        <f t="shared" si="43"/>
        <v>0</v>
      </c>
      <c r="ED14" s="64">
        <f t="shared" si="43"/>
        <v>0</v>
      </c>
      <c r="EE14" s="64">
        <f t="shared" si="43"/>
        <v>0</v>
      </c>
      <c r="EF14" s="64">
        <f t="shared" si="43"/>
        <v>0</v>
      </c>
      <c r="EG14" s="64">
        <f t="shared" si="43"/>
        <v>0</v>
      </c>
      <c r="EH14" s="64">
        <f t="shared" si="43"/>
        <v>0</v>
      </c>
      <c r="EI14" s="64">
        <f t="shared" si="43"/>
        <v>0</v>
      </c>
      <c r="EJ14" s="64">
        <f t="shared" si="43"/>
        <v>0</v>
      </c>
      <c r="EK14" s="64">
        <f t="shared" si="43"/>
        <v>0</v>
      </c>
      <c r="EL14" s="64">
        <f t="shared" si="43"/>
        <v>0</v>
      </c>
      <c r="EM14" s="64">
        <f t="shared" si="43"/>
        <v>0</v>
      </c>
      <c r="EN14" s="64">
        <f t="shared" si="43"/>
        <v>0</v>
      </c>
      <c r="EO14" s="64">
        <f t="shared" si="44"/>
        <v>0</v>
      </c>
      <c r="EP14" s="64">
        <f t="shared" si="44"/>
        <v>8936.0337566875005</v>
      </c>
      <c r="EQ14" s="64">
        <f t="shared" si="44"/>
        <v>0</v>
      </c>
      <c r="ER14" s="64">
        <f t="shared" si="45"/>
        <v>0</v>
      </c>
      <c r="ES14" s="64">
        <f t="shared" si="45"/>
        <v>0</v>
      </c>
      <c r="ET14" s="64">
        <f t="shared" si="45"/>
        <v>0</v>
      </c>
      <c r="EU14" s="64">
        <f t="shared" si="45"/>
        <v>0</v>
      </c>
      <c r="EV14" s="64">
        <f t="shared" si="45"/>
        <v>0</v>
      </c>
      <c r="EW14" s="64">
        <f t="shared" si="45"/>
        <v>0</v>
      </c>
      <c r="EX14" s="64">
        <f t="shared" si="45"/>
        <v>0</v>
      </c>
      <c r="EY14" s="64">
        <f t="shared" si="45"/>
        <v>0</v>
      </c>
      <c r="EZ14" s="64">
        <f t="shared" si="45"/>
        <v>0</v>
      </c>
      <c r="FA14" s="64">
        <f t="shared" si="45"/>
        <v>0</v>
      </c>
      <c r="FB14" s="64">
        <f t="shared" si="45"/>
        <v>0</v>
      </c>
      <c r="FC14" s="64">
        <f t="shared" si="45"/>
        <v>0</v>
      </c>
      <c r="FD14" s="64">
        <f t="shared" si="45"/>
        <v>0</v>
      </c>
      <c r="FE14" s="64">
        <f t="shared" si="46"/>
        <v>0</v>
      </c>
      <c r="FF14" s="64">
        <f t="shared" si="46"/>
        <v>8998.994721718751</v>
      </c>
      <c r="FG14" s="64">
        <f t="shared" si="47"/>
        <v>0</v>
      </c>
      <c r="FH14" s="64">
        <f t="shared" si="47"/>
        <v>0</v>
      </c>
      <c r="FI14" s="64">
        <f t="shared" si="47"/>
        <v>0</v>
      </c>
      <c r="FJ14" s="64">
        <f t="shared" si="47"/>
        <v>0</v>
      </c>
      <c r="FK14" s="64">
        <f t="shared" si="47"/>
        <v>0</v>
      </c>
      <c r="FL14" s="64">
        <f t="shared" si="47"/>
        <v>0</v>
      </c>
      <c r="FM14" s="64">
        <f t="shared" si="47"/>
        <v>0</v>
      </c>
      <c r="FN14" s="64">
        <f t="shared" si="47"/>
        <v>0</v>
      </c>
      <c r="FO14" s="64">
        <f t="shared" si="47"/>
        <v>0</v>
      </c>
      <c r="FP14" s="64">
        <f t="shared" si="47"/>
        <v>0</v>
      </c>
      <c r="FQ14" s="64">
        <f t="shared" si="47"/>
        <v>0</v>
      </c>
      <c r="FR14" s="64">
        <f t="shared" si="47"/>
        <v>0</v>
      </c>
      <c r="FS14" s="64">
        <f t="shared" si="47"/>
        <v>0</v>
      </c>
      <c r="FT14" s="64">
        <f t="shared" si="47"/>
        <v>0</v>
      </c>
      <c r="FU14" s="64">
        <f t="shared" si="48"/>
        <v>0</v>
      </c>
      <c r="FV14" s="64">
        <f t="shared" si="48"/>
        <v>9042.8927198694528</v>
      </c>
      <c r="FW14" s="64">
        <f t="shared" si="49"/>
        <v>0</v>
      </c>
      <c r="FX14" s="64">
        <f t="shared" si="49"/>
        <v>0</v>
      </c>
      <c r="FY14" s="64">
        <f t="shared" si="49"/>
        <v>0</v>
      </c>
      <c r="FZ14" s="64">
        <f t="shared" si="49"/>
        <v>0</v>
      </c>
      <c r="GA14" s="64">
        <f t="shared" si="49"/>
        <v>0</v>
      </c>
      <c r="GB14" s="64">
        <f t="shared" si="49"/>
        <v>0</v>
      </c>
      <c r="GC14" s="64">
        <f t="shared" si="49"/>
        <v>0</v>
      </c>
      <c r="GD14" s="64">
        <f t="shared" si="49"/>
        <v>0</v>
      </c>
      <c r="GE14" s="64">
        <f t="shared" si="49"/>
        <v>0</v>
      </c>
      <c r="GF14" s="64">
        <f t="shared" si="49"/>
        <v>0</v>
      </c>
      <c r="GG14" s="64">
        <f t="shared" si="49"/>
        <v>0</v>
      </c>
      <c r="GH14" s="64">
        <f t="shared" si="49"/>
        <v>0</v>
      </c>
      <c r="GI14" s="64">
        <f t="shared" si="49"/>
        <v>0</v>
      </c>
      <c r="GJ14" s="64">
        <f t="shared" si="49"/>
        <v>0</v>
      </c>
    </row>
    <row r="15" spans="1:192" ht="13.5">
      <c r="A15" s="41"/>
      <c r="B15" s="75"/>
      <c r="C15" s="75"/>
      <c r="D15" s="75"/>
      <c r="E15" s="75"/>
      <c r="F15" s="75"/>
      <c r="Q15" s="43" t="s">
        <v>152</v>
      </c>
      <c r="R15" s="44"/>
      <c r="S15" s="86">
        <v>9100</v>
      </c>
      <c r="T15" s="86">
        <v>1</v>
      </c>
      <c r="U15" s="86">
        <v>420</v>
      </c>
      <c r="V15" s="86"/>
      <c r="W15" s="86" t="s">
        <v>171</v>
      </c>
      <c r="X15" s="86" t="s">
        <v>161</v>
      </c>
      <c r="Y15" s="60">
        <v>1</v>
      </c>
      <c r="Z15" s="149">
        <v>39692</v>
      </c>
      <c r="AA15" s="66">
        <f t="shared" si="14"/>
        <v>7</v>
      </c>
      <c r="AB15" s="66"/>
      <c r="AC15" s="86">
        <v>9</v>
      </c>
      <c r="AD15" s="86">
        <v>10</v>
      </c>
      <c r="AE15" s="86">
        <v>11</v>
      </c>
      <c r="AF15" s="164">
        <v>30</v>
      </c>
      <c r="AG15" s="86">
        <v>36</v>
      </c>
      <c r="AH15" s="70">
        <v>2</v>
      </c>
      <c r="AI15" s="61">
        <f t="shared" si="15"/>
        <v>38</v>
      </c>
      <c r="AJ15" s="41">
        <v>1</v>
      </c>
      <c r="AK15" s="41">
        <v>1</v>
      </c>
      <c r="AL15" s="41">
        <v>0</v>
      </c>
      <c r="AM15" s="41">
        <v>1</v>
      </c>
      <c r="AN15" s="41">
        <v>0</v>
      </c>
      <c r="AO15" s="41">
        <v>0</v>
      </c>
      <c r="AP15" s="44"/>
      <c r="AQ15" s="3"/>
      <c r="AR15" s="71"/>
      <c r="AS15" s="44"/>
      <c r="AT15" s="3"/>
      <c r="AU15" s="67">
        <f t="shared" si="16"/>
        <v>13.34</v>
      </c>
      <c r="AV15" s="68">
        <f t="shared" si="50"/>
        <v>482.04899999999907</v>
      </c>
      <c r="AW15" s="68">
        <f t="shared" si="50"/>
        <v>353.01710249999996</v>
      </c>
      <c r="AX15" s="68">
        <f t="shared" si="51"/>
        <v>835.06610249999903</v>
      </c>
      <c r="AY15" s="67">
        <f t="shared" si="52"/>
        <v>13.76285</v>
      </c>
      <c r="AZ15" s="67">
        <f>VLOOKUP($AE15,$C$163:$F$220,4)</f>
        <v>14.072514125</v>
      </c>
      <c r="BA15" s="72">
        <f t="shared" si="17"/>
        <v>15207.6</v>
      </c>
      <c r="BB15" s="72">
        <f t="shared" si="18"/>
        <v>15689.648999999999</v>
      </c>
      <c r="BC15" s="72">
        <f t="shared" si="19"/>
        <v>16042.666102499999</v>
      </c>
      <c r="BD15" s="73">
        <f t="shared" si="20"/>
        <v>0</v>
      </c>
      <c r="BE15" s="73">
        <f t="shared" si="21"/>
        <v>0</v>
      </c>
      <c r="BF15" s="73">
        <f t="shared" si="22"/>
        <v>0</v>
      </c>
      <c r="BG15" s="57">
        <f t="shared" si="53"/>
        <v>0</v>
      </c>
      <c r="BH15" s="57">
        <f t="shared" si="54"/>
        <v>0</v>
      </c>
      <c r="BI15" s="57">
        <f t="shared" si="55"/>
        <v>0</v>
      </c>
      <c r="BJ15" s="57">
        <f t="shared" si="56"/>
        <v>54.6</v>
      </c>
      <c r="BK15" s="57">
        <f t="shared" si="57"/>
        <v>54.6</v>
      </c>
      <c r="BL15" s="57">
        <f t="shared" si="58"/>
        <v>54.6</v>
      </c>
      <c r="BM15" s="57">
        <f t="shared" si="59"/>
        <v>942.87120000000004</v>
      </c>
      <c r="BN15" s="57">
        <f t="shared" si="60"/>
        <v>972.75823800000001</v>
      </c>
      <c r="BO15" s="57">
        <f t="shared" si="61"/>
        <v>994.64529835499991</v>
      </c>
      <c r="BP15" s="57">
        <f t="shared" si="23"/>
        <v>729.96480000000008</v>
      </c>
      <c r="BQ15" s="57">
        <f t="shared" si="24"/>
        <v>753.10315200000002</v>
      </c>
      <c r="BR15" s="57">
        <f t="shared" si="25"/>
        <v>770.04797292000001</v>
      </c>
      <c r="BS15" s="57">
        <f t="shared" si="62"/>
        <v>220.51020000000003</v>
      </c>
      <c r="BT15" s="57">
        <f t="shared" si="63"/>
        <v>227.4999105</v>
      </c>
      <c r="BU15" s="57">
        <f t="shared" si="64"/>
        <v>232.61865848625001</v>
      </c>
      <c r="BY15" s="57">
        <f t="shared" si="65"/>
        <v>47.068947000000001</v>
      </c>
      <c r="BZ15" s="57">
        <f t="shared" si="26"/>
        <v>1995.0151470000001</v>
      </c>
      <c r="CA15" s="57">
        <f t="shared" si="27"/>
        <v>2055.0302474999999</v>
      </c>
      <c r="CB15" s="57">
        <f t="shared" si="28"/>
        <v>2098.9808767612499</v>
      </c>
      <c r="CC15" s="57">
        <f t="shared" si="29"/>
        <v>0</v>
      </c>
      <c r="CD15" s="57">
        <f t="shared" si="30"/>
        <v>0</v>
      </c>
      <c r="CE15" s="57">
        <f t="shared" si="31"/>
        <v>0</v>
      </c>
      <c r="CF15" s="57">
        <f t="shared" si="32"/>
        <v>1995.0151470000001</v>
      </c>
      <c r="CG15" s="57">
        <f t="shared" si="33"/>
        <v>2055.0302474999999</v>
      </c>
      <c r="CH15" s="57">
        <f t="shared" si="34"/>
        <v>2098.9808767612499</v>
      </c>
      <c r="CI15" s="53">
        <f t="shared" si="35"/>
        <v>17202.615147</v>
      </c>
      <c r="CJ15" s="57">
        <f t="shared" si="36"/>
        <v>17744.6792475</v>
      </c>
      <c r="CK15" s="52">
        <f t="shared" si="37"/>
        <v>18141.646979261248</v>
      </c>
      <c r="CL15" s="178">
        <f t="shared" si="38"/>
        <v>15.090013286842105</v>
      </c>
      <c r="CM15" s="15"/>
      <c r="CN15" s="180"/>
      <c r="CO15" s="180"/>
      <c r="CQ15" s="55">
        <f t="shared" si="39"/>
        <v>91001420</v>
      </c>
      <c r="CR15" s="55">
        <f t="shared" si="40"/>
        <v>91001440</v>
      </c>
      <c r="CS15" s="64">
        <f t="shared" si="41"/>
        <v>0</v>
      </c>
      <c r="CT15" s="64">
        <f t="shared" si="41"/>
        <v>15207.6</v>
      </c>
      <c r="CU15" s="64">
        <f t="shared" si="41"/>
        <v>0</v>
      </c>
      <c r="CV15" s="64">
        <f t="shared" si="41"/>
        <v>0</v>
      </c>
      <c r="CW15" s="64">
        <f t="shared" si="41"/>
        <v>0</v>
      </c>
      <c r="CX15" s="64">
        <f t="shared" si="41"/>
        <v>0</v>
      </c>
      <c r="CY15" s="64">
        <f t="shared" si="41"/>
        <v>0</v>
      </c>
      <c r="CZ15" s="64">
        <f t="shared" si="41"/>
        <v>0</v>
      </c>
      <c r="DA15" s="64">
        <f t="shared" si="41"/>
        <v>0</v>
      </c>
      <c r="DB15" s="64">
        <f t="shared" si="41"/>
        <v>0</v>
      </c>
      <c r="DC15" s="64">
        <f t="shared" si="41"/>
        <v>0</v>
      </c>
      <c r="DD15" s="64">
        <f t="shared" si="41"/>
        <v>0</v>
      </c>
      <c r="DE15" s="64">
        <f t="shared" si="41"/>
        <v>0</v>
      </c>
      <c r="DF15" s="64">
        <f t="shared" si="41"/>
        <v>0</v>
      </c>
      <c r="DG15" s="64">
        <f t="shared" si="41"/>
        <v>0</v>
      </c>
      <c r="DH15" s="64">
        <f t="shared" si="41"/>
        <v>0</v>
      </c>
      <c r="DI15" s="64">
        <f t="shared" si="42"/>
        <v>0</v>
      </c>
      <c r="DJ15" s="64">
        <f t="shared" si="42"/>
        <v>15689.648999999999</v>
      </c>
      <c r="DK15" s="64">
        <f t="shared" si="42"/>
        <v>0</v>
      </c>
      <c r="DL15" s="64">
        <f t="shared" si="42"/>
        <v>0</v>
      </c>
      <c r="DM15" s="64">
        <f t="shared" si="42"/>
        <v>0</v>
      </c>
      <c r="DN15" s="64">
        <f t="shared" si="42"/>
        <v>0</v>
      </c>
      <c r="DO15" s="64">
        <f t="shared" si="42"/>
        <v>0</v>
      </c>
      <c r="DP15" s="64">
        <f t="shared" si="42"/>
        <v>0</v>
      </c>
      <c r="DQ15" s="64">
        <f t="shared" si="42"/>
        <v>0</v>
      </c>
      <c r="DR15" s="64">
        <f t="shared" si="42"/>
        <v>0</v>
      </c>
      <c r="DS15" s="64">
        <f t="shared" si="42"/>
        <v>0</v>
      </c>
      <c r="DT15" s="64">
        <f t="shared" si="42"/>
        <v>0</v>
      </c>
      <c r="DU15" s="64">
        <f t="shared" si="42"/>
        <v>0</v>
      </c>
      <c r="DV15" s="64">
        <f t="shared" si="42"/>
        <v>0</v>
      </c>
      <c r="DW15" s="64">
        <f t="shared" si="42"/>
        <v>0</v>
      </c>
      <c r="DX15" s="64">
        <f t="shared" si="42"/>
        <v>0</v>
      </c>
      <c r="DY15" s="64">
        <f t="shared" si="43"/>
        <v>0</v>
      </c>
      <c r="DZ15" s="64">
        <f t="shared" si="43"/>
        <v>16042.666102499999</v>
      </c>
      <c r="EA15" s="64">
        <f t="shared" si="43"/>
        <v>0</v>
      </c>
      <c r="EB15" s="64">
        <f t="shared" si="43"/>
        <v>0</v>
      </c>
      <c r="EC15" s="64">
        <f t="shared" si="43"/>
        <v>0</v>
      </c>
      <c r="ED15" s="64">
        <f t="shared" si="43"/>
        <v>0</v>
      </c>
      <c r="EE15" s="64">
        <f t="shared" si="43"/>
        <v>0</v>
      </c>
      <c r="EF15" s="64">
        <f t="shared" si="43"/>
        <v>0</v>
      </c>
      <c r="EG15" s="64">
        <f t="shared" si="43"/>
        <v>0</v>
      </c>
      <c r="EH15" s="64">
        <f t="shared" si="43"/>
        <v>0</v>
      </c>
      <c r="EI15" s="64">
        <f t="shared" si="43"/>
        <v>0</v>
      </c>
      <c r="EJ15" s="64">
        <f t="shared" si="43"/>
        <v>0</v>
      </c>
      <c r="EK15" s="64">
        <f t="shared" si="43"/>
        <v>0</v>
      </c>
      <c r="EL15" s="64">
        <f t="shared" si="43"/>
        <v>0</v>
      </c>
      <c r="EM15" s="64">
        <f t="shared" si="43"/>
        <v>0</v>
      </c>
      <c r="EN15" s="64">
        <f t="shared" si="43"/>
        <v>0</v>
      </c>
      <c r="EO15" s="64">
        <f t="shared" si="44"/>
        <v>0</v>
      </c>
      <c r="EP15" s="64">
        <f t="shared" si="44"/>
        <v>1995.0151470000001</v>
      </c>
      <c r="EQ15" s="64">
        <f t="shared" si="44"/>
        <v>0</v>
      </c>
      <c r="ER15" s="64">
        <f t="shared" si="45"/>
        <v>0</v>
      </c>
      <c r="ES15" s="64">
        <f t="shared" si="45"/>
        <v>0</v>
      </c>
      <c r="ET15" s="64">
        <f t="shared" si="45"/>
        <v>0</v>
      </c>
      <c r="EU15" s="64">
        <f t="shared" si="45"/>
        <v>0</v>
      </c>
      <c r="EV15" s="64">
        <f t="shared" si="45"/>
        <v>0</v>
      </c>
      <c r="EW15" s="64">
        <f t="shared" si="45"/>
        <v>0</v>
      </c>
      <c r="EX15" s="64">
        <f t="shared" si="45"/>
        <v>0</v>
      </c>
      <c r="EY15" s="64">
        <f t="shared" si="45"/>
        <v>0</v>
      </c>
      <c r="EZ15" s="64">
        <f t="shared" si="45"/>
        <v>0</v>
      </c>
      <c r="FA15" s="64">
        <f t="shared" si="45"/>
        <v>0</v>
      </c>
      <c r="FB15" s="64">
        <f t="shared" si="45"/>
        <v>0</v>
      </c>
      <c r="FC15" s="64">
        <f t="shared" si="45"/>
        <v>0</v>
      </c>
      <c r="FD15" s="64">
        <f t="shared" si="45"/>
        <v>0</v>
      </c>
      <c r="FE15" s="64">
        <f t="shared" si="46"/>
        <v>0</v>
      </c>
      <c r="FF15" s="64">
        <f t="shared" si="46"/>
        <v>2055.0302474999999</v>
      </c>
      <c r="FG15" s="64">
        <f t="shared" si="47"/>
        <v>0</v>
      </c>
      <c r="FH15" s="64">
        <f t="shared" si="47"/>
        <v>0</v>
      </c>
      <c r="FI15" s="64">
        <f t="shared" si="47"/>
        <v>0</v>
      </c>
      <c r="FJ15" s="64">
        <f t="shared" si="47"/>
        <v>0</v>
      </c>
      <c r="FK15" s="64">
        <f t="shared" si="47"/>
        <v>0</v>
      </c>
      <c r="FL15" s="64">
        <f t="shared" si="47"/>
        <v>0</v>
      </c>
      <c r="FM15" s="64">
        <f t="shared" si="47"/>
        <v>0</v>
      </c>
      <c r="FN15" s="64">
        <f t="shared" si="47"/>
        <v>0</v>
      </c>
      <c r="FO15" s="64">
        <f t="shared" si="47"/>
        <v>0</v>
      </c>
      <c r="FP15" s="64">
        <f t="shared" si="47"/>
        <v>0</v>
      </c>
      <c r="FQ15" s="64">
        <f t="shared" si="47"/>
        <v>0</v>
      </c>
      <c r="FR15" s="64">
        <f t="shared" si="47"/>
        <v>0</v>
      </c>
      <c r="FS15" s="64">
        <f t="shared" si="47"/>
        <v>0</v>
      </c>
      <c r="FT15" s="64">
        <f t="shared" si="47"/>
        <v>0</v>
      </c>
      <c r="FU15" s="64">
        <f t="shared" si="48"/>
        <v>0</v>
      </c>
      <c r="FV15" s="64">
        <f t="shared" si="48"/>
        <v>2098.9808767612499</v>
      </c>
      <c r="FW15" s="64">
        <f t="shared" si="49"/>
        <v>0</v>
      </c>
      <c r="FX15" s="64">
        <f t="shared" si="49"/>
        <v>0</v>
      </c>
      <c r="FY15" s="64">
        <f t="shared" si="49"/>
        <v>0</v>
      </c>
      <c r="FZ15" s="64">
        <f t="shared" si="49"/>
        <v>0</v>
      </c>
      <c r="GA15" s="64">
        <f t="shared" si="49"/>
        <v>0</v>
      </c>
      <c r="GB15" s="64">
        <f t="shared" si="49"/>
        <v>0</v>
      </c>
      <c r="GC15" s="64">
        <f t="shared" si="49"/>
        <v>0</v>
      </c>
      <c r="GD15" s="64">
        <f t="shared" si="49"/>
        <v>0</v>
      </c>
      <c r="GE15" s="64">
        <f t="shared" si="49"/>
        <v>0</v>
      </c>
      <c r="GF15" s="64">
        <f t="shared" si="49"/>
        <v>0</v>
      </c>
      <c r="GG15" s="64">
        <f t="shared" si="49"/>
        <v>0</v>
      </c>
      <c r="GH15" s="64">
        <f t="shared" si="49"/>
        <v>0</v>
      </c>
      <c r="GI15" s="64">
        <f t="shared" si="49"/>
        <v>0</v>
      </c>
      <c r="GJ15" s="64">
        <f t="shared" si="49"/>
        <v>0</v>
      </c>
    </row>
    <row r="16" spans="1:192" ht="13.5">
      <c r="A16" s="40"/>
      <c r="B16" s="40"/>
      <c r="C16" s="40"/>
      <c r="D16" s="40"/>
      <c r="E16" s="40"/>
      <c r="F16" s="40"/>
      <c r="G16" s="40"/>
      <c r="H16" s="42"/>
      <c r="I16" s="42"/>
      <c r="J16" s="42"/>
      <c r="K16" s="42"/>
      <c r="L16" s="42"/>
      <c r="M16" s="42"/>
      <c r="N16" s="42"/>
      <c r="O16" s="42"/>
      <c r="P16" s="42"/>
      <c r="Q16" s="43" t="s">
        <v>152</v>
      </c>
      <c r="R16" s="44"/>
      <c r="S16" s="86">
        <v>9100</v>
      </c>
      <c r="T16" s="86">
        <v>1</v>
      </c>
      <c r="U16" s="86">
        <v>420</v>
      </c>
      <c r="V16" s="86"/>
      <c r="W16" s="86" t="s">
        <v>159</v>
      </c>
      <c r="X16" s="86" t="s">
        <v>160</v>
      </c>
      <c r="Y16" s="60">
        <v>1</v>
      </c>
      <c r="Z16" s="149">
        <v>39713</v>
      </c>
      <c r="AA16" s="66">
        <f t="shared" si="14"/>
        <v>6.9</v>
      </c>
      <c r="AB16" s="66"/>
      <c r="AC16" s="86">
        <v>9</v>
      </c>
      <c r="AD16" s="86">
        <v>10</v>
      </c>
      <c r="AE16" s="86">
        <v>11</v>
      </c>
      <c r="AF16" s="164">
        <v>15</v>
      </c>
      <c r="AG16" s="86">
        <v>36</v>
      </c>
      <c r="AH16" s="70">
        <v>2</v>
      </c>
      <c r="AI16" s="61">
        <f t="shared" si="15"/>
        <v>38</v>
      </c>
      <c r="AJ16" s="41">
        <v>0</v>
      </c>
      <c r="AK16" s="41">
        <v>1</v>
      </c>
      <c r="AL16" s="41">
        <v>0</v>
      </c>
      <c r="AM16" s="41">
        <v>1</v>
      </c>
      <c r="AN16" s="41">
        <v>0</v>
      </c>
      <c r="AO16" s="41">
        <v>0</v>
      </c>
      <c r="AP16" s="44"/>
      <c r="AQ16" s="3"/>
      <c r="AR16" s="26" t="s">
        <v>74</v>
      </c>
      <c r="AS16" s="44"/>
      <c r="AT16" s="3"/>
      <c r="AU16" s="67">
        <f t="shared" si="16"/>
        <v>13.34</v>
      </c>
      <c r="AV16" s="68">
        <f t="shared" si="50"/>
        <v>241.02449999999953</v>
      </c>
      <c r="AW16" s="68">
        <f t="shared" si="50"/>
        <v>259.93994999999904</v>
      </c>
      <c r="AX16" s="68">
        <f t="shared" si="51"/>
        <v>500.96444999999858</v>
      </c>
      <c r="AY16" s="67">
        <f t="shared" si="52"/>
        <v>13.76285</v>
      </c>
      <c r="AZ16" s="67">
        <f>VLOOKUP($AF16,$C$163:$F$181,4)</f>
        <v>14.218884999999998</v>
      </c>
      <c r="BA16" s="72">
        <f t="shared" si="17"/>
        <v>7603.8</v>
      </c>
      <c r="BB16" s="72">
        <f t="shared" si="18"/>
        <v>7844.8244999999997</v>
      </c>
      <c r="BC16" s="72">
        <f t="shared" si="19"/>
        <v>8104.7644499999988</v>
      </c>
      <c r="BD16" s="73">
        <f t="shared" si="20"/>
        <v>0</v>
      </c>
      <c r="BE16" s="73">
        <f t="shared" si="21"/>
        <v>0</v>
      </c>
      <c r="BF16" s="73">
        <f t="shared" si="22"/>
        <v>0</v>
      </c>
      <c r="BG16" s="57">
        <f t="shared" si="53"/>
        <v>0</v>
      </c>
      <c r="BH16" s="57">
        <f t="shared" si="54"/>
        <v>0</v>
      </c>
      <c r="BI16" s="57">
        <f t="shared" si="55"/>
        <v>0</v>
      </c>
      <c r="BJ16" s="57">
        <f t="shared" si="56"/>
        <v>0</v>
      </c>
      <c r="BK16" s="57">
        <f t="shared" si="57"/>
        <v>0</v>
      </c>
      <c r="BL16" s="57">
        <f t="shared" si="58"/>
        <v>0</v>
      </c>
      <c r="BM16" s="57">
        <f t="shared" si="59"/>
        <v>471.43560000000002</v>
      </c>
      <c r="BN16" s="57">
        <f t="shared" si="60"/>
        <v>486.379119</v>
      </c>
      <c r="BO16" s="57">
        <f t="shared" si="61"/>
        <v>502.49539589999989</v>
      </c>
      <c r="BP16" s="57">
        <f t="shared" si="23"/>
        <v>364.98240000000004</v>
      </c>
      <c r="BQ16" s="57">
        <f t="shared" si="24"/>
        <v>376.55157600000001</v>
      </c>
      <c r="BR16" s="57">
        <f t="shared" si="25"/>
        <v>389.02869359999994</v>
      </c>
      <c r="BS16" s="57">
        <f t="shared" si="62"/>
        <v>110.25510000000001</v>
      </c>
      <c r="BT16" s="57">
        <f t="shared" si="63"/>
        <v>113.74995525</v>
      </c>
      <c r="BU16" s="57">
        <f t="shared" si="64"/>
        <v>117.51908452499998</v>
      </c>
      <c r="BY16" s="57">
        <f t="shared" si="65"/>
        <v>23.534473500000001</v>
      </c>
      <c r="BZ16" s="57">
        <f t="shared" si="26"/>
        <v>970.20757350000008</v>
      </c>
      <c r="CA16" s="57">
        <f t="shared" si="27"/>
        <v>1000.21512375</v>
      </c>
      <c r="CB16" s="57">
        <f t="shared" si="28"/>
        <v>1032.577647525</v>
      </c>
      <c r="CC16" s="57">
        <f t="shared" si="29"/>
        <v>0</v>
      </c>
      <c r="CD16" s="57">
        <f t="shared" si="30"/>
        <v>0</v>
      </c>
      <c r="CE16" s="57">
        <f t="shared" si="31"/>
        <v>0</v>
      </c>
      <c r="CF16" s="57">
        <f t="shared" si="32"/>
        <v>970.20757350000008</v>
      </c>
      <c r="CG16" s="57">
        <f t="shared" si="33"/>
        <v>1000.21512375</v>
      </c>
      <c r="CH16" s="57">
        <f t="shared" si="34"/>
        <v>1032.577647525</v>
      </c>
      <c r="CI16" s="53">
        <f t="shared" si="35"/>
        <v>8574.0075735000009</v>
      </c>
      <c r="CJ16" s="57">
        <f t="shared" si="36"/>
        <v>8845.039623749999</v>
      </c>
      <c r="CK16" s="52">
        <f t="shared" si="37"/>
        <v>9137.3420975249992</v>
      </c>
      <c r="CL16" s="178">
        <f t="shared" si="38"/>
        <v>15.042118550000001</v>
      </c>
      <c r="CM16" s="15"/>
      <c r="CN16" s="180"/>
      <c r="CO16" s="180"/>
      <c r="CQ16" s="55">
        <f t="shared" si="39"/>
        <v>91001420</v>
      </c>
      <c r="CR16" s="55">
        <f t="shared" si="40"/>
        <v>91001440</v>
      </c>
      <c r="CS16" s="64">
        <f t="shared" si="41"/>
        <v>0</v>
      </c>
      <c r="CT16" s="64">
        <f t="shared" si="41"/>
        <v>7603.8</v>
      </c>
      <c r="CU16" s="64">
        <f t="shared" si="41"/>
        <v>0</v>
      </c>
      <c r="CV16" s="64">
        <f t="shared" si="41"/>
        <v>0</v>
      </c>
      <c r="CW16" s="64">
        <f t="shared" si="41"/>
        <v>0</v>
      </c>
      <c r="CX16" s="64">
        <f t="shared" si="41"/>
        <v>0</v>
      </c>
      <c r="CY16" s="64">
        <f t="shared" si="41"/>
        <v>0</v>
      </c>
      <c r="CZ16" s="64">
        <f t="shared" si="41"/>
        <v>0</v>
      </c>
      <c r="DA16" s="64">
        <f t="shared" si="41"/>
        <v>0</v>
      </c>
      <c r="DB16" s="64">
        <f t="shared" si="41"/>
        <v>0</v>
      </c>
      <c r="DC16" s="64">
        <f t="shared" si="41"/>
        <v>0</v>
      </c>
      <c r="DD16" s="64">
        <f t="shared" si="41"/>
        <v>0</v>
      </c>
      <c r="DE16" s="64">
        <f t="shared" si="41"/>
        <v>0</v>
      </c>
      <c r="DF16" s="64">
        <f t="shared" si="41"/>
        <v>0</v>
      </c>
      <c r="DG16" s="64">
        <f t="shared" si="41"/>
        <v>0</v>
      </c>
      <c r="DH16" s="64">
        <f t="shared" si="41"/>
        <v>0</v>
      </c>
      <c r="DI16" s="64">
        <f t="shared" si="42"/>
        <v>0</v>
      </c>
      <c r="DJ16" s="64">
        <f t="shared" si="42"/>
        <v>7844.8244999999997</v>
      </c>
      <c r="DK16" s="64">
        <f t="shared" si="42"/>
        <v>0</v>
      </c>
      <c r="DL16" s="64">
        <f t="shared" si="42"/>
        <v>0</v>
      </c>
      <c r="DM16" s="64">
        <f t="shared" si="42"/>
        <v>0</v>
      </c>
      <c r="DN16" s="64">
        <f t="shared" si="42"/>
        <v>0</v>
      </c>
      <c r="DO16" s="64">
        <f t="shared" si="42"/>
        <v>0</v>
      </c>
      <c r="DP16" s="64">
        <f t="shared" si="42"/>
        <v>0</v>
      </c>
      <c r="DQ16" s="64">
        <f t="shared" si="42"/>
        <v>0</v>
      </c>
      <c r="DR16" s="64">
        <f t="shared" si="42"/>
        <v>0</v>
      </c>
      <c r="DS16" s="64">
        <f t="shared" si="42"/>
        <v>0</v>
      </c>
      <c r="DT16" s="64">
        <f t="shared" si="42"/>
        <v>0</v>
      </c>
      <c r="DU16" s="64">
        <f t="shared" si="42"/>
        <v>0</v>
      </c>
      <c r="DV16" s="64">
        <f t="shared" si="42"/>
        <v>0</v>
      </c>
      <c r="DW16" s="64">
        <f t="shared" si="42"/>
        <v>0</v>
      </c>
      <c r="DX16" s="64">
        <f t="shared" si="42"/>
        <v>0</v>
      </c>
      <c r="DY16" s="64">
        <f t="shared" si="43"/>
        <v>0</v>
      </c>
      <c r="DZ16" s="64">
        <f t="shared" si="43"/>
        <v>8104.7644499999988</v>
      </c>
      <c r="EA16" s="64">
        <f t="shared" si="43"/>
        <v>0</v>
      </c>
      <c r="EB16" s="64">
        <f t="shared" si="43"/>
        <v>0</v>
      </c>
      <c r="EC16" s="64">
        <f t="shared" si="43"/>
        <v>0</v>
      </c>
      <c r="ED16" s="64">
        <f t="shared" si="43"/>
        <v>0</v>
      </c>
      <c r="EE16" s="64">
        <f t="shared" si="43"/>
        <v>0</v>
      </c>
      <c r="EF16" s="64">
        <f t="shared" si="43"/>
        <v>0</v>
      </c>
      <c r="EG16" s="64">
        <f t="shared" si="43"/>
        <v>0</v>
      </c>
      <c r="EH16" s="64">
        <f t="shared" si="43"/>
        <v>0</v>
      </c>
      <c r="EI16" s="64">
        <f t="shared" si="43"/>
        <v>0</v>
      </c>
      <c r="EJ16" s="64">
        <f t="shared" si="43"/>
        <v>0</v>
      </c>
      <c r="EK16" s="64">
        <f t="shared" si="43"/>
        <v>0</v>
      </c>
      <c r="EL16" s="64">
        <f t="shared" si="43"/>
        <v>0</v>
      </c>
      <c r="EM16" s="64">
        <f t="shared" si="43"/>
        <v>0</v>
      </c>
      <c r="EN16" s="64">
        <f t="shared" si="43"/>
        <v>0</v>
      </c>
      <c r="EO16" s="64">
        <f t="shared" si="44"/>
        <v>0</v>
      </c>
      <c r="EP16" s="64">
        <f t="shared" si="44"/>
        <v>970.20757350000008</v>
      </c>
      <c r="EQ16" s="64">
        <f t="shared" si="44"/>
        <v>0</v>
      </c>
      <c r="ER16" s="64">
        <f t="shared" si="45"/>
        <v>0</v>
      </c>
      <c r="ES16" s="64">
        <f t="shared" si="45"/>
        <v>0</v>
      </c>
      <c r="ET16" s="64">
        <f t="shared" si="45"/>
        <v>0</v>
      </c>
      <c r="EU16" s="64">
        <f t="shared" si="45"/>
        <v>0</v>
      </c>
      <c r="EV16" s="64">
        <f t="shared" si="45"/>
        <v>0</v>
      </c>
      <c r="EW16" s="64">
        <f t="shared" si="45"/>
        <v>0</v>
      </c>
      <c r="EX16" s="64">
        <f t="shared" si="45"/>
        <v>0</v>
      </c>
      <c r="EY16" s="64">
        <f t="shared" si="45"/>
        <v>0</v>
      </c>
      <c r="EZ16" s="64">
        <f t="shared" si="45"/>
        <v>0</v>
      </c>
      <c r="FA16" s="64">
        <f t="shared" si="45"/>
        <v>0</v>
      </c>
      <c r="FB16" s="64">
        <f t="shared" si="45"/>
        <v>0</v>
      </c>
      <c r="FC16" s="64">
        <f t="shared" si="45"/>
        <v>0</v>
      </c>
      <c r="FD16" s="64">
        <f t="shared" si="45"/>
        <v>0</v>
      </c>
      <c r="FE16" s="64">
        <f t="shared" si="46"/>
        <v>0</v>
      </c>
      <c r="FF16" s="64">
        <f t="shared" si="46"/>
        <v>1000.21512375</v>
      </c>
      <c r="FG16" s="64">
        <f t="shared" si="47"/>
        <v>0</v>
      </c>
      <c r="FH16" s="64">
        <f t="shared" si="47"/>
        <v>0</v>
      </c>
      <c r="FI16" s="64">
        <f t="shared" si="47"/>
        <v>0</v>
      </c>
      <c r="FJ16" s="64">
        <f t="shared" si="47"/>
        <v>0</v>
      </c>
      <c r="FK16" s="64">
        <f t="shared" si="47"/>
        <v>0</v>
      </c>
      <c r="FL16" s="64">
        <f t="shared" si="47"/>
        <v>0</v>
      </c>
      <c r="FM16" s="64">
        <f t="shared" si="47"/>
        <v>0</v>
      </c>
      <c r="FN16" s="64">
        <f t="shared" si="47"/>
        <v>0</v>
      </c>
      <c r="FO16" s="64">
        <f t="shared" si="47"/>
        <v>0</v>
      </c>
      <c r="FP16" s="64">
        <f t="shared" si="47"/>
        <v>0</v>
      </c>
      <c r="FQ16" s="64">
        <f t="shared" si="47"/>
        <v>0</v>
      </c>
      <c r="FR16" s="64">
        <f t="shared" si="47"/>
        <v>0</v>
      </c>
      <c r="FS16" s="64">
        <f t="shared" si="47"/>
        <v>0</v>
      </c>
      <c r="FT16" s="64">
        <f t="shared" si="47"/>
        <v>0</v>
      </c>
      <c r="FU16" s="64">
        <f t="shared" si="48"/>
        <v>0</v>
      </c>
      <c r="FV16" s="64">
        <f t="shared" si="48"/>
        <v>1032.577647525</v>
      </c>
      <c r="FW16" s="64">
        <f t="shared" si="49"/>
        <v>0</v>
      </c>
      <c r="FX16" s="64">
        <f t="shared" si="49"/>
        <v>0</v>
      </c>
      <c r="FY16" s="64">
        <f t="shared" si="49"/>
        <v>0</v>
      </c>
      <c r="FZ16" s="64">
        <f t="shared" si="49"/>
        <v>0</v>
      </c>
      <c r="GA16" s="64">
        <f t="shared" si="49"/>
        <v>0</v>
      </c>
      <c r="GB16" s="64">
        <f t="shared" si="49"/>
        <v>0</v>
      </c>
      <c r="GC16" s="64">
        <f t="shared" si="49"/>
        <v>0</v>
      </c>
      <c r="GD16" s="64">
        <f t="shared" si="49"/>
        <v>0</v>
      </c>
      <c r="GE16" s="64">
        <f t="shared" si="49"/>
        <v>0</v>
      </c>
      <c r="GF16" s="64">
        <f t="shared" si="49"/>
        <v>0</v>
      </c>
      <c r="GG16" s="64">
        <f t="shared" si="49"/>
        <v>0</v>
      </c>
      <c r="GH16" s="64">
        <f t="shared" si="49"/>
        <v>0</v>
      </c>
      <c r="GI16" s="64">
        <f t="shared" si="49"/>
        <v>0</v>
      </c>
      <c r="GJ16" s="64">
        <f t="shared" si="49"/>
        <v>0</v>
      </c>
    </row>
    <row r="17" spans="1:192" ht="13.5">
      <c r="A17" s="40"/>
      <c r="B17" s="77" t="s">
        <v>82</v>
      </c>
      <c r="C17" s="78"/>
      <c r="D17" s="78"/>
      <c r="E17" s="79"/>
      <c r="F17" s="79"/>
      <c r="G17" s="40"/>
      <c r="H17" s="42"/>
      <c r="I17" s="42"/>
      <c r="J17" s="42"/>
      <c r="K17" s="42"/>
      <c r="L17" s="42"/>
      <c r="M17" s="42"/>
      <c r="N17" s="42"/>
      <c r="O17" s="42"/>
      <c r="P17" s="42"/>
      <c r="Q17" s="43" t="s">
        <v>152</v>
      </c>
      <c r="R17" s="44"/>
      <c r="S17" s="86">
        <v>9100</v>
      </c>
      <c r="T17" s="86">
        <v>1</v>
      </c>
      <c r="U17" s="86">
        <v>420</v>
      </c>
      <c r="V17" s="86" t="s">
        <v>77</v>
      </c>
      <c r="W17" s="226" t="s">
        <v>202</v>
      </c>
      <c r="X17" s="1"/>
      <c r="Y17" s="60">
        <v>1</v>
      </c>
      <c r="Z17" s="85">
        <v>42248</v>
      </c>
      <c r="AA17" s="66">
        <f t="shared" si="14"/>
        <v>0</v>
      </c>
      <c r="AB17" s="66"/>
      <c r="AC17" s="211">
        <v>2</v>
      </c>
      <c r="AD17" s="211">
        <v>3</v>
      </c>
      <c r="AE17" s="211">
        <v>4</v>
      </c>
      <c r="AF17" s="229">
        <v>27.5</v>
      </c>
      <c r="AG17" s="211">
        <v>36</v>
      </c>
      <c r="AH17" s="227">
        <v>1</v>
      </c>
      <c r="AI17" s="230">
        <f t="shared" si="15"/>
        <v>37</v>
      </c>
      <c r="AJ17" s="227">
        <v>0</v>
      </c>
      <c r="AK17" s="227">
        <v>1</v>
      </c>
      <c r="AL17" s="227">
        <v>0</v>
      </c>
      <c r="AM17" s="227">
        <v>1</v>
      </c>
      <c r="AN17" s="227">
        <v>1</v>
      </c>
      <c r="AO17" s="227">
        <v>0</v>
      </c>
      <c r="AP17" s="44"/>
      <c r="AQ17" s="3"/>
      <c r="AR17" s="49" t="s">
        <v>29</v>
      </c>
      <c r="AS17" s="44"/>
      <c r="AT17" s="3"/>
      <c r="AU17" s="67">
        <f t="shared" si="16"/>
        <v>13.07</v>
      </c>
      <c r="AV17" s="68">
        <f t="shared" si="50"/>
        <v>299.22131249999984</v>
      </c>
      <c r="AW17" s="68">
        <f t="shared" si="50"/>
        <v>369.78194859374889</v>
      </c>
      <c r="AX17" s="68">
        <f t="shared" si="51"/>
        <v>669.00326109374873</v>
      </c>
      <c r="AY17" s="67">
        <f t="shared" si="52"/>
        <v>13.364075</v>
      </c>
      <c r="AZ17" s="67">
        <f t="shared" ref="AZ17:AZ26" si="66">VLOOKUP($AE17,$C$163:$F$220,4)</f>
        <v>13.727497062499999</v>
      </c>
      <c r="BA17" s="72">
        <f t="shared" si="17"/>
        <v>13298.725</v>
      </c>
      <c r="BB17" s="72">
        <f t="shared" si="18"/>
        <v>13597.9463125</v>
      </c>
      <c r="BC17" s="72">
        <f t="shared" si="19"/>
        <v>13967.728261093749</v>
      </c>
      <c r="BD17" s="73">
        <f t="shared" si="20"/>
        <v>6713</v>
      </c>
      <c r="BE17" s="73">
        <f t="shared" si="21"/>
        <v>6713</v>
      </c>
      <c r="BF17" s="73">
        <f t="shared" si="22"/>
        <v>6713</v>
      </c>
      <c r="BG17" s="57">
        <f t="shared" si="53"/>
        <v>0</v>
      </c>
      <c r="BH17" s="57">
        <f t="shared" si="54"/>
        <v>0</v>
      </c>
      <c r="BI17" s="57">
        <f t="shared" si="55"/>
        <v>0</v>
      </c>
      <c r="BJ17" s="57">
        <f t="shared" si="56"/>
        <v>0</v>
      </c>
      <c r="BK17" s="57">
        <f t="shared" si="57"/>
        <v>0</v>
      </c>
      <c r="BL17" s="57">
        <f t="shared" si="58"/>
        <v>0</v>
      </c>
      <c r="BM17" s="57">
        <f t="shared" si="59"/>
        <v>824.52094999999997</v>
      </c>
      <c r="BN17" s="57">
        <f t="shared" si="60"/>
        <v>843.07267137500003</v>
      </c>
      <c r="BO17" s="57">
        <f t="shared" si="61"/>
        <v>865.99915218781246</v>
      </c>
      <c r="BP17" s="57">
        <f t="shared" si="23"/>
        <v>638.33879999999999</v>
      </c>
      <c r="BQ17" s="57">
        <f t="shared" si="24"/>
        <v>652.70142299999998</v>
      </c>
      <c r="BR17" s="57">
        <f t="shared" si="25"/>
        <v>670.45095653249996</v>
      </c>
      <c r="BS17" s="57">
        <f t="shared" si="62"/>
        <v>192.8315125</v>
      </c>
      <c r="BT17" s="57">
        <f t="shared" si="63"/>
        <v>197.17022153125001</v>
      </c>
      <c r="BU17" s="57">
        <f t="shared" si="64"/>
        <v>202.53205978585936</v>
      </c>
      <c r="BY17" s="57">
        <f t="shared" si="65"/>
        <v>40.793838937499999</v>
      </c>
      <c r="BZ17" s="57">
        <f t="shared" si="26"/>
        <v>8409.4851014374999</v>
      </c>
      <c r="CA17" s="57">
        <f t="shared" si="27"/>
        <v>8446.7381548437497</v>
      </c>
      <c r="CB17" s="57">
        <f t="shared" si="28"/>
        <v>8492.7760074436719</v>
      </c>
      <c r="CC17" s="57">
        <f t="shared" si="29"/>
        <v>0</v>
      </c>
      <c r="CD17" s="57">
        <f t="shared" si="30"/>
        <v>0</v>
      </c>
      <c r="CE17" s="57">
        <f t="shared" si="31"/>
        <v>0</v>
      </c>
      <c r="CF17" s="57">
        <f t="shared" si="32"/>
        <v>8409.4851014374999</v>
      </c>
      <c r="CG17" s="57">
        <f t="shared" si="33"/>
        <v>8446.7381548437497</v>
      </c>
      <c r="CH17" s="57">
        <f t="shared" si="34"/>
        <v>8492.7760074436719</v>
      </c>
      <c r="CI17" s="53">
        <f t="shared" si="35"/>
        <v>21708.2101014375</v>
      </c>
      <c r="CJ17" s="57">
        <f t="shared" si="36"/>
        <v>22044.684467343752</v>
      </c>
      <c r="CK17" s="52">
        <f t="shared" si="37"/>
        <v>22460.504268537421</v>
      </c>
      <c r="CL17" s="178">
        <f t="shared" si="38"/>
        <v>21.334850222543</v>
      </c>
      <c r="CM17" s="15"/>
      <c r="CN17" s="180"/>
      <c r="CO17" s="180"/>
      <c r="CQ17" s="55">
        <f t="shared" si="39"/>
        <v>91001420</v>
      </c>
      <c r="CR17" s="55">
        <f t="shared" si="40"/>
        <v>91001440</v>
      </c>
      <c r="CS17" s="64">
        <f t="shared" si="41"/>
        <v>0</v>
      </c>
      <c r="CT17" s="64">
        <f t="shared" si="41"/>
        <v>13298.725</v>
      </c>
      <c r="CU17" s="64">
        <f t="shared" si="41"/>
        <v>0</v>
      </c>
      <c r="CV17" s="64">
        <f t="shared" si="41"/>
        <v>0</v>
      </c>
      <c r="CW17" s="64">
        <f t="shared" si="41"/>
        <v>0</v>
      </c>
      <c r="CX17" s="64">
        <f t="shared" si="41"/>
        <v>0</v>
      </c>
      <c r="CY17" s="64">
        <f t="shared" si="41"/>
        <v>0</v>
      </c>
      <c r="CZ17" s="64">
        <f t="shared" si="41"/>
        <v>0</v>
      </c>
      <c r="DA17" s="64">
        <f t="shared" si="41"/>
        <v>0</v>
      </c>
      <c r="DB17" s="64">
        <f t="shared" si="41"/>
        <v>0</v>
      </c>
      <c r="DC17" s="64">
        <f t="shared" si="41"/>
        <v>0</v>
      </c>
      <c r="DD17" s="64">
        <f t="shared" si="41"/>
        <v>0</v>
      </c>
      <c r="DE17" s="64">
        <f t="shared" si="41"/>
        <v>0</v>
      </c>
      <c r="DF17" s="64">
        <f t="shared" si="41"/>
        <v>0</v>
      </c>
      <c r="DG17" s="64">
        <f t="shared" si="41"/>
        <v>0</v>
      </c>
      <c r="DH17" s="64">
        <f t="shared" si="41"/>
        <v>0</v>
      </c>
      <c r="DI17" s="64">
        <f t="shared" si="42"/>
        <v>0</v>
      </c>
      <c r="DJ17" s="64">
        <f t="shared" si="42"/>
        <v>13597.9463125</v>
      </c>
      <c r="DK17" s="64">
        <f t="shared" si="42"/>
        <v>0</v>
      </c>
      <c r="DL17" s="64">
        <f t="shared" si="42"/>
        <v>0</v>
      </c>
      <c r="DM17" s="64">
        <f t="shared" si="42"/>
        <v>0</v>
      </c>
      <c r="DN17" s="64">
        <f t="shared" si="42"/>
        <v>0</v>
      </c>
      <c r="DO17" s="64">
        <f t="shared" si="42"/>
        <v>0</v>
      </c>
      <c r="DP17" s="64">
        <f t="shared" si="42"/>
        <v>0</v>
      </c>
      <c r="DQ17" s="64">
        <f t="shared" si="42"/>
        <v>0</v>
      </c>
      <c r="DR17" s="64">
        <f t="shared" si="42"/>
        <v>0</v>
      </c>
      <c r="DS17" s="64">
        <f t="shared" si="42"/>
        <v>0</v>
      </c>
      <c r="DT17" s="64">
        <f t="shared" si="42"/>
        <v>0</v>
      </c>
      <c r="DU17" s="64">
        <f t="shared" si="42"/>
        <v>0</v>
      </c>
      <c r="DV17" s="64">
        <f t="shared" si="42"/>
        <v>0</v>
      </c>
      <c r="DW17" s="64">
        <f t="shared" si="42"/>
        <v>0</v>
      </c>
      <c r="DX17" s="64">
        <f t="shared" si="42"/>
        <v>0</v>
      </c>
      <c r="DY17" s="64">
        <f t="shared" si="43"/>
        <v>0</v>
      </c>
      <c r="DZ17" s="64">
        <f t="shared" si="43"/>
        <v>13967.728261093749</v>
      </c>
      <c r="EA17" s="64">
        <f t="shared" si="43"/>
        <v>0</v>
      </c>
      <c r="EB17" s="64">
        <f t="shared" si="43"/>
        <v>0</v>
      </c>
      <c r="EC17" s="64">
        <f t="shared" si="43"/>
        <v>0</v>
      </c>
      <c r="ED17" s="64">
        <f t="shared" si="43"/>
        <v>0</v>
      </c>
      <c r="EE17" s="64">
        <f t="shared" si="43"/>
        <v>0</v>
      </c>
      <c r="EF17" s="64">
        <f t="shared" si="43"/>
        <v>0</v>
      </c>
      <c r="EG17" s="64">
        <f t="shared" si="43"/>
        <v>0</v>
      </c>
      <c r="EH17" s="64">
        <f t="shared" si="43"/>
        <v>0</v>
      </c>
      <c r="EI17" s="64">
        <f t="shared" si="43"/>
        <v>0</v>
      </c>
      <c r="EJ17" s="64">
        <f t="shared" si="43"/>
        <v>0</v>
      </c>
      <c r="EK17" s="64">
        <f t="shared" si="43"/>
        <v>0</v>
      </c>
      <c r="EL17" s="64">
        <f t="shared" si="43"/>
        <v>0</v>
      </c>
      <c r="EM17" s="64">
        <f t="shared" si="43"/>
        <v>0</v>
      </c>
      <c r="EN17" s="64">
        <f t="shared" si="43"/>
        <v>0</v>
      </c>
      <c r="EO17" s="64">
        <f t="shared" si="44"/>
        <v>0</v>
      </c>
      <c r="EP17" s="64">
        <f t="shared" si="44"/>
        <v>8409.4851014374999</v>
      </c>
      <c r="EQ17" s="64">
        <f t="shared" si="44"/>
        <v>0</v>
      </c>
      <c r="ER17" s="64">
        <f t="shared" si="45"/>
        <v>0</v>
      </c>
      <c r="ES17" s="64">
        <f t="shared" si="45"/>
        <v>0</v>
      </c>
      <c r="ET17" s="64">
        <f t="shared" si="45"/>
        <v>0</v>
      </c>
      <c r="EU17" s="64">
        <f t="shared" si="45"/>
        <v>0</v>
      </c>
      <c r="EV17" s="64">
        <f t="shared" si="45"/>
        <v>0</v>
      </c>
      <c r="EW17" s="64">
        <f t="shared" si="45"/>
        <v>0</v>
      </c>
      <c r="EX17" s="64">
        <f t="shared" si="45"/>
        <v>0</v>
      </c>
      <c r="EY17" s="64">
        <f t="shared" si="45"/>
        <v>0</v>
      </c>
      <c r="EZ17" s="64">
        <f t="shared" si="45"/>
        <v>0</v>
      </c>
      <c r="FA17" s="64">
        <f t="shared" si="45"/>
        <v>0</v>
      </c>
      <c r="FB17" s="64">
        <f t="shared" si="45"/>
        <v>0</v>
      </c>
      <c r="FC17" s="64">
        <f t="shared" si="45"/>
        <v>0</v>
      </c>
      <c r="FD17" s="64">
        <f t="shared" si="45"/>
        <v>0</v>
      </c>
      <c r="FE17" s="64">
        <f t="shared" si="46"/>
        <v>0</v>
      </c>
      <c r="FF17" s="64">
        <f t="shared" si="46"/>
        <v>8446.7381548437497</v>
      </c>
      <c r="FG17" s="64">
        <f t="shared" si="47"/>
        <v>0</v>
      </c>
      <c r="FH17" s="64">
        <f t="shared" si="47"/>
        <v>0</v>
      </c>
      <c r="FI17" s="64">
        <f t="shared" si="47"/>
        <v>0</v>
      </c>
      <c r="FJ17" s="64">
        <f t="shared" si="47"/>
        <v>0</v>
      </c>
      <c r="FK17" s="64">
        <f t="shared" si="47"/>
        <v>0</v>
      </c>
      <c r="FL17" s="64">
        <f t="shared" si="47"/>
        <v>0</v>
      </c>
      <c r="FM17" s="64">
        <f t="shared" si="47"/>
        <v>0</v>
      </c>
      <c r="FN17" s="64">
        <f t="shared" si="47"/>
        <v>0</v>
      </c>
      <c r="FO17" s="64">
        <f t="shared" si="47"/>
        <v>0</v>
      </c>
      <c r="FP17" s="64">
        <f t="shared" si="47"/>
        <v>0</v>
      </c>
      <c r="FQ17" s="64">
        <f t="shared" si="47"/>
        <v>0</v>
      </c>
      <c r="FR17" s="64">
        <f t="shared" si="47"/>
        <v>0</v>
      </c>
      <c r="FS17" s="64">
        <f t="shared" si="47"/>
        <v>0</v>
      </c>
      <c r="FT17" s="64">
        <f t="shared" si="47"/>
        <v>0</v>
      </c>
      <c r="FU17" s="64">
        <f t="shared" si="48"/>
        <v>0</v>
      </c>
      <c r="FV17" s="64">
        <f t="shared" si="48"/>
        <v>8492.7760074436719</v>
      </c>
      <c r="FW17" s="64">
        <f t="shared" si="49"/>
        <v>0</v>
      </c>
      <c r="FX17" s="64">
        <f t="shared" si="49"/>
        <v>0</v>
      </c>
      <c r="FY17" s="64">
        <f t="shared" si="49"/>
        <v>0</v>
      </c>
      <c r="FZ17" s="64">
        <f t="shared" si="49"/>
        <v>0</v>
      </c>
      <c r="GA17" s="64">
        <f t="shared" si="49"/>
        <v>0</v>
      </c>
      <c r="GB17" s="64">
        <f t="shared" si="49"/>
        <v>0</v>
      </c>
      <c r="GC17" s="64">
        <f t="shared" si="49"/>
        <v>0</v>
      </c>
      <c r="GD17" s="64">
        <f t="shared" si="49"/>
        <v>0</v>
      </c>
      <c r="GE17" s="64">
        <f t="shared" si="49"/>
        <v>0</v>
      </c>
      <c r="GF17" s="64">
        <f t="shared" si="49"/>
        <v>0</v>
      </c>
      <c r="GG17" s="64">
        <f t="shared" si="49"/>
        <v>0</v>
      </c>
      <c r="GH17" s="64">
        <f t="shared" si="49"/>
        <v>0</v>
      </c>
      <c r="GI17" s="64">
        <f t="shared" si="49"/>
        <v>0</v>
      </c>
      <c r="GJ17" s="64">
        <f t="shared" si="49"/>
        <v>0</v>
      </c>
    </row>
    <row r="18" spans="1:192" ht="13.5">
      <c r="A18" s="40"/>
      <c r="B18" s="80" t="s">
        <v>83</v>
      </c>
      <c r="C18" s="80"/>
      <c r="D18" s="80"/>
      <c r="E18" s="81"/>
      <c r="F18" s="81"/>
      <c r="G18" s="40"/>
      <c r="H18" s="42"/>
      <c r="I18" s="42"/>
      <c r="J18" s="42"/>
      <c r="K18" s="42"/>
      <c r="L18" s="42"/>
      <c r="M18" s="42"/>
      <c r="N18" s="42"/>
      <c r="O18" s="42"/>
      <c r="P18" s="42"/>
      <c r="Q18" s="43" t="s">
        <v>156</v>
      </c>
      <c r="R18" s="44"/>
      <c r="S18" s="86">
        <v>9100</v>
      </c>
      <c r="T18" s="86">
        <v>1</v>
      </c>
      <c r="U18" s="86">
        <v>420</v>
      </c>
      <c r="V18" s="86" t="s">
        <v>77</v>
      </c>
      <c r="W18" s="86" t="s">
        <v>144</v>
      </c>
      <c r="X18" s="86" t="s">
        <v>145</v>
      </c>
      <c r="Y18" s="60">
        <v>1</v>
      </c>
      <c r="Z18" s="149">
        <v>36843</v>
      </c>
      <c r="AA18" s="66">
        <f t="shared" si="14"/>
        <v>14.8</v>
      </c>
      <c r="AB18" s="66"/>
      <c r="AC18" s="86">
        <v>41</v>
      </c>
      <c r="AD18" s="86">
        <v>42</v>
      </c>
      <c r="AE18" s="86">
        <v>43</v>
      </c>
      <c r="AF18" s="164">
        <v>40</v>
      </c>
      <c r="AG18" s="86">
        <v>36</v>
      </c>
      <c r="AH18" s="70">
        <v>3</v>
      </c>
      <c r="AI18" s="61">
        <f t="shared" si="15"/>
        <v>39</v>
      </c>
      <c r="AJ18" s="41">
        <v>0</v>
      </c>
      <c r="AK18" s="41">
        <v>1</v>
      </c>
      <c r="AL18" s="41">
        <v>0</v>
      </c>
      <c r="AM18" s="41">
        <v>1</v>
      </c>
      <c r="AN18" s="41">
        <v>1</v>
      </c>
      <c r="AO18" s="41">
        <v>1</v>
      </c>
      <c r="AP18" s="44"/>
      <c r="AQ18" s="3"/>
      <c r="AR18" s="26"/>
      <c r="AS18" s="44"/>
      <c r="AT18" s="3"/>
      <c r="AU18" s="67">
        <f t="shared" si="16"/>
        <v>17.579999999999998</v>
      </c>
      <c r="AV18" s="68">
        <f t="shared" si="50"/>
        <v>872.27400000000125</v>
      </c>
      <c r="AW18" s="68">
        <f t="shared" si="50"/>
        <v>636.68416499999512</v>
      </c>
      <c r="AX18" s="68">
        <f t="shared" si="51"/>
        <v>1508.9581649999964</v>
      </c>
      <c r="AY18" s="67">
        <f t="shared" si="52"/>
        <v>18.139149999999997</v>
      </c>
      <c r="AZ18" s="67">
        <f t="shared" si="66"/>
        <v>18.547280874999995</v>
      </c>
      <c r="BA18" s="72">
        <f t="shared" si="17"/>
        <v>27424.799999999996</v>
      </c>
      <c r="BB18" s="72">
        <f t="shared" si="18"/>
        <v>28297.073999999997</v>
      </c>
      <c r="BC18" s="72">
        <f t="shared" si="19"/>
        <v>28933.758164999992</v>
      </c>
      <c r="BD18" s="73">
        <f t="shared" si="20"/>
        <v>6713</v>
      </c>
      <c r="BE18" s="73">
        <f t="shared" si="21"/>
        <v>6713</v>
      </c>
      <c r="BF18" s="73">
        <f t="shared" si="22"/>
        <v>6713</v>
      </c>
      <c r="BG18" s="57">
        <f t="shared" si="53"/>
        <v>250</v>
      </c>
      <c r="BH18" s="57">
        <f t="shared" si="54"/>
        <v>250</v>
      </c>
      <c r="BI18" s="57">
        <f t="shared" si="55"/>
        <v>250</v>
      </c>
      <c r="BJ18" s="57">
        <f t="shared" si="56"/>
        <v>0</v>
      </c>
      <c r="BK18" s="57">
        <f t="shared" si="57"/>
        <v>0</v>
      </c>
      <c r="BL18" s="57">
        <f t="shared" si="58"/>
        <v>0</v>
      </c>
      <c r="BM18" s="57">
        <f t="shared" si="59"/>
        <v>1700.3375999999996</v>
      </c>
      <c r="BN18" s="57">
        <f t="shared" si="60"/>
        <v>1754.4185879999998</v>
      </c>
      <c r="BO18" s="57">
        <f t="shared" si="61"/>
        <v>1793.8930062299994</v>
      </c>
      <c r="BP18" s="57">
        <f t="shared" si="23"/>
        <v>1316.3903999999998</v>
      </c>
      <c r="BQ18" s="57">
        <f t="shared" si="24"/>
        <v>1358.259552</v>
      </c>
      <c r="BR18" s="57">
        <f t="shared" si="25"/>
        <v>1388.8203919199996</v>
      </c>
      <c r="BS18" s="57">
        <f t="shared" si="62"/>
        <v>397.65959999999995</v>
      </c>
      <c r="BT18" s="57">
        <f t="shared" si="63"/>
        <v>410.30757299999999</v>
      </c>
      <c r="BU18" s="57">
        <f t="shared" si="64"/>
        <v>419.53949339249988</v>
      </c>
      <c r="BY18" s="57">
        <v>36</v>
      </c>
      <c r="BZ18" s="57">
        <f t="shared" si="26"/>
        <v>10413.387599999998</v>
      </c>
      <c r="CA18" s="57">
        <f t="shared" si="27"/>
        <v>10521.985713</v>
      </c>
      <c r="CB18" s="57">
        <f t="shared" si="28"/>
        <v>10601.252891542497</v>
      </c>
      <c r="CC18" s="57">
        <f t="shared" si="29"/>
        <v>0</v>
      </c>
      <c r="CD18" s="57">
        <f t="shared" si="30"/>
        <v>0</v>
      </c>
      <c r="CE18" s="57">
        <f t="shared" si="31"/>
        <v>0</v>
      </c>
      <c r="CF18" s="57">
        <f t="shared" si="32"/>
        <v>10413.387599999998</v>
      </c>
      <c r="CG18" s="57">
        <f t="shared" si="33"/>
        <v>10521.985713</v>
      </c>
      <c r="CH18" s="57">
        <f t="shared" si="34"/>
        <v>10601.252891542497</v>
      </c>
      <c r="CI18" s="53">
        <f t="shared" si="35"/>
        <v>37838.18759999999</v>
      </c>
      <c r="CJ18" s="57">
        <f t="shared" si="36"/>
        <v>38819.059712999995</v>
      </c>
      <c r="CK18" s="52">
        <f t="shared" si="37"/>
        <v>39535.011056542491</v>
      </c>
      <c r="CL18" s="178">
        <f t="shared" si="38"/>
        <v>24.255248461538454</v>
      </c>
      <c r="CM18" s="15"/>
      <c r="CN18" s="180"/>
      <c r="CO18" s="180"/>
      <c r="CQ18" s="55">
        <f t="shared" si="39"/>
        <v>91001420</v>
      </c>
      <c r="CR18" s="55">
        <f t="shared" si="40"/>
        <v>91001440</v>
      </c>
      <c r="CS18" s="64">
        <f t="shared" si="41"/>
        <v>0</v>
      </c>
      <c r="CT18" s="64">
        <f t="shared" si="41"/>
        <v>27424.799999999996</v>
      </c>
      <c r="CU18" s="64">
        <f t="shared" si="41"/>
        <v>0</v>
      </c>
      <c r="CV18" s="64">
        <f t="shared" si="41"/>
        <v>0</v>
      </c>
      <c r="CW18" s="64">
        <f t="shared" si="41"/>
        <v>0</v>
      </c>
      <c r="CX18" s="64">
        <f t="shared" si="41"/>
        <v>0</v>
      </c>
      <c r="CY18" s="64">
        <f t="shared" si="41"/>
        <v>0</v>
      </c>
      <c r="CZ18" s="64">
        <f t="shared" si="41"/>
        <v>0</v>
      </c>
      <c r="DA18" s="64">
        <f t="shared" si="41"/>
        <v>0</v>
      </c>
      <c r="DB18" s="64">
        <f t="shared" si="41"/>
        <v>0</v>
      </c>
      <c r="DC18" s="64">
        <f t="shared" si="41"/>
        <v>0</v>
      </c>
      <c r="DD18" s="64">
        <f t="shared" si="41"/>
        <v>0</v>
      </c>
      <c r="DE18" s="64">
        <f t="shared" si="41"/>
        <v>0</v>
      </c>
      <c r="DF18" s="64">
        <f t="shared" si="41"/>
        <v>0</v>
      </c>
      <c r="DG18" s="64">
        <f t="shared" si="41"/>
        <v>0</v>
      </c>
      <c r="DH18" s="64">
        <f t="shared" si="41"/>
        <v>0</v>
      </c>
      <c r="DI18" s="64">
        <f t="shared" si="42"/>
        <v>0</v>
      </c>
      <c r="DJ18" s="64">
        <f t="shared" si="42"/>
        <v>28297.073999999997</v>
      </c>
      <c r="DK18" s="64">
        <f t="shared" si="42"/>
        <v>0</v>
      </c>
      <c r="DL18" s="64">
        <f t="shared" si="42"/>
        <v>0</v>
      </c>
      <c r="DM18" s="64">
        <f t="shared" si="42"/>
        <v>0</v>
      </c>
      <c r="DN18" s="64">
        <f t="shared" si="42"/>
        <v>0</v>
      </c>
      <c r="DO18" s="64">
        <f t="shared" si="42"/>
        <v>0</v>
      </c>
      <c r="DP18" s="64">
        <f t="shared" si="42"/>
        <v>0</v>
      </c>
      <c r="DQ18" s="64">
        <f t="shared" si="42"/>
        <v>0</v>
      </c>
      <c r="DR18" s="64">
        <f t="shared" si="42"/>
        <v>0</v>
      </c>
      <c r="DS18" s="64">
        <f t="shared" si="42"/>
        <v>0</v>
      </c>
      <c r="DT18" s="64">
        <f t="shared" si="42"/>
        <v>0</v>
      </c>
      <c r="DU18" s="64">
        <f t="shared" si="42"/>
        <v>0</v>
      </c>
      <c r="DV18" s="64">
        <f t="shared" si="42"/>
        <v>0</v>
      </c>
      <c r="DW18" s="64">
        <f t="shared" si="42"/>
        <v>0</v>
      </c>
      <c r="DX18" s="64">
        <f t="shared" si="42"/>
        <v>0</v>
      </c>
      <c r="DY18" s="64">
        <f t="shared" si="43"/>
        <v>0</v>
      </c>
      <c r="DZ18" s="64">
        <f t="shared" si="43"/>
        <v>28933.758164999992</v>
      </c>
      <c r="EA18" s="64">
        <f t="shared" si="43"/>
        <v>0</v>
      </c>
      <c r="EB18" s="64">
        <f t="shared" si="43"/>
        <v>0</v>
      </c>
      <c r="EC18" s="64">
        <f t="shared" si="43"/>
        <v>0</v>
      </c>
      <c r="ED18" s="64">
        <f t="shared" si="43"/>
        <v>0</v>
      </c>
      <c r="EE18" s="64">
        <f t="shared" si="43"/>
        <v>0</v>
      </c>
      <c r="EF18" s="64">
        <f t="shared" si="43"/>
        <v>0</v>
      </c>
      <c r="EG18" s="64">
        <f t="shared" si="43"/>
        <v>0</v>
      </c>
      <c r="EH18" s="64">
        <f t="shared" si="43"/>
        <v>0</v>
      </c>
      <c r="EI18" s="64">
        <f t="shared" si="43"/>
        <v>0</v>
      </c>
      <c r="EJ18" s="64">
        <f t="shared" si="43"/>
        <v>0</v>
      </c>
      <c r="EK18" s="64">
        <f t="shared" si="43"/>
        <v>0</v>
      </c>
      <c r="EL18" s="64">
        <f t="shared" si="43"/>
        <v>0</v>
      </c>
      <c r="EM18" s="64">
        <f t="shared" si="43"/>
        <v>0</v>
      </c>
      <c r="EN18" s="64">
        <f t="shared" si="43"/>
        <v>0</v>
      </c>
      <c r="EO18" s="64">
        <f t="shared" si="44"/>
        <v>0</v>
      </c>
      <c r="EP18" s="64">
        <f t="shared" si="44"/>
        <v>10413.387599999998</v>
      </c>
      <c r="EQ18" s="64">
        <f t="shared" si="44"/>
        <v>0</v>
      </c>
      <c r="ER18" s="64">
        <f t="shared" si="45"/>
        <v>0</v>
      </c>
      <c r="ES18" s="64">
        <f t="shared" si="45"/>
        <v>0</v>
      </c>
      <c r="ET18" s="64">
        <f t="shared" si="45"/>
        <v>0</v>
      </c>
      <c r="EU18" s="64">
        <f t="shared" si="45"/>
        <v>0</v>
      </c>
      <c r="EV18" s="64">
        <f t="shared" si="45"/>
        <v>0</v>
      </c>
      <c r="EW18" s="64">
        <f t="shared" si="45"/>
        <v>0</v>
      </c>
      <c r="EX18" s="64">
        <f t="shared" si="45"/>
        <v>0</v>
      </c>
      <c r="EY18" s="64">
        <f t="shared" si="45"/>
        <v>0</v>
      </c>
      <c r="EZ18" s="64">
        <f t="shared" si="45"/>
        <v>0</v>
      </c>
      <c r="FA18" s="64">
        <f t="shared" si="45"/>
        <v>0</v>
      </c>
      <c r="FB18" s="64">
        <f t="shared" si="45"/>
        <v>0</v>
      </c>
      <c r="FC18" s="64">
        <f t="shared" si="45"/>
        <v>0</v>
      </c>
      <c r="FD18" s="64">
        <f t="shared" si="45"/>
        <v>0</v>
      </c>
      <c r="FE18" s="64">
        <f t="shared" si="46"/>
        <v>0</v>
      </c>
      <c r="FF18" s="64">
        <f t="shared" si="46"/>
        <v>10521.985713</v>
      </c>
      <c r="FG18" s="64">
        <f t="shared" si="47"/>
        <v>0</v>
      </c>
      <c r="FH18" s="64">
        <f t="shared" si="47"/>
        <v>0</v>
      </c>
      <c r="FI18" s="64">
        <f t="shared" si="47"/>
        <v>0</v>
      </c>
      <c r="FJ18" s="64">
        <f t="shared" si="47"/>
        <v>0</v>
      </c>
      <c r="FK18" s="64">
        <f t="shared" si="47"/>
        <v>0</v>
      </c>
      <c r="FL18" s="64">
        <f t="shared" si="47"/>
        <v>0</v>
      </c>
      <c r="FM18" s="64">
        <f t="shared" si="47"/>
        <v>0</v>
      </c>
      <c r="FN18" s="64">
        <f t="shared" si="47"/>
        <v>0</v>
      </c>
      <c r="FO18" s="64">
        <f t="shared" si="47"/>
        <v>0</v>
      </c>
      <c r="FP18" s="64">
        <f t="shared" si="47"/>
        <v>0</v>
      </c>
      <c r="FQ18" s="64">
        <f t="shared" si="47"/>
        <v>0</v>
      </c>
      <c r="FR18" s="64">
        <f t="shared" si="47"/>
        <v>0</v>
      </c>
      <c r="FS18" s="64">
        <f t="shared" si="47"/>
        <v>0</v>
      </c>
      <c r="FT18" s="64">
        <f t="shared" si="47"/>
        <v>0</v>
      </c>
      <c r="FU18" s="64">
        <f t="shared" si="48"/>
        <v>0</v>
      </c>
      <c r="FV18" s="64">
        <f t="shared" si="48"/>
        <v>10601.252891542497</v>
      </c>
      <c r="FW18" s="64">
        <f t="shared" si="49"/>
        <v>0</v>
      </c>
      <c r="FX18" s="64">
        <f t="shared" si="49"/>
        <v>0</v>
      </c>
      <c r="FY18" s="64">
        <f t="shared" si="49"/>
        <v>0</v>
      </c>
      <c r="FZ18" s="64">
        <f t="shared" si="49"/>
        <v>0</v>
      </c>
      <c r="GA18" s="64">
        <f t="shared" si="49"/>
        <v>0</v>
      </c>
      <c r="GB18" s="64">
        <f t="shared" si="49"/>
        <v>0</v>
      </c>
      <c r="GC18" s="64">
        <f t="shared" si="49"/>
        <v>0</v>
      </c>
      <c r="GD18" s="64">
        <f t="shared" si="49"/>
        <v>0</v>
      </c>
      <c r="GE18" s="64">
        <f t="shared" si="49"/>
        <v>0</v>
      </c>
      <c r="GF18" s="64">
        <f t="shared" si="49"/>
        <v>0</v>
      </c>
      <c r="GG18" s="64">
        <f t="shared" si="49"/>
        <v>0</v>
      </c>
      <c r="GH18" s="64">
        <f t="shared" si="49"/>
        <v>0</v>
      </c>
      <c r="GI18" s="64">
        <f t="shared" si="49"/>
        <v>0</v>
      </c>
      <c r="GJ18" s="64">
        <f t="shared" si="49"/>
        <v>0</v>
      </c>
    </row>
    <row r="19" spans="1:192" ht="13.5">
      <c r="A19" s="40"/>
      <c r="C19" s="19"/>
      <c r="G19" s="40"/>
      <c r="H19" s="42"/>
      <c r="I19" s="42"/>
      <c r="J19" s="42"/>
      <c r="K19" s="42"/>
      <c r="L19" s="42"/>
      <c r="M19" s="42"/>
      <c r="N19" s="42"/>
      <c r="O19" s="42"/>
      <c r="P19" s="42"/>
      <c r="Q19" s="43" t="s">
        <v>152</v>
      </c>
      <c r="R19" s="44"/>
      <c r="S19" s="86">
        <v>9100</v>
      </c>
      <c r="T19" s="86">
        <v>1</v>
      </c>
      <c r="U19" s="86">
        <v>420</v>
      </c>
      <c r="V19" s="86" t="s">
        <v>77</v>
      </c>
      <c r="W19" s="86" t="s">
        <v>146</v>
      </c>
      <c r="X19" s="86" t="s">
        <v>147</v>
      </c>
      <c r="Y19" s="60">
        <v>1</v>
      </c>
      <c r="Z19" s="149">
        <v>37627</v>
      </c>
      <c r="AA19" s="66">
        <f t="shared" si="14"/>
        <v>12.7</v>
      </c>
      <c r="AB19" s="66"/>
      <c r="AC19" s="86">
        <v>15</v>
      </c>
      <c r="AD19" s="86">
        <v>16</v>
      </c>
      <c r="AE19" s="86">
        <v>17</v>
      </c>
      <c r="AF19" s="164">
        <v>22.5</v>
      </c>
      <c r="AG19" s="86">
        <v>36</v>
      </c>
      <c r="AH19" s="70">
        <v>3</v>
      </c>
      <c r="AI19" s="61">
        <f t="shared" si="15"/>
        <v>39</v>
      </c>
      <c r="AJ19" s="41">
        <v>1</v>
      </c>
      <c r="AK19" s="41">
        <v>1</v>
      </c>
      <c r="AL19" s="41">
        <v>0</v>
      </c>
      <c r="AM19" s="41">
        <v>1</v>
      </c>
      <c r="AN19" s="41">
        <v>1</v>
      </c>
      <c r="AO19" s="41">
        <v>1</v>
      </c>
      <c r="AP19" s="44"/>
      <c r="AQ19" s="3"/>
      <c r="AR19" s="49" t="s">
        <v>75</v>
      </c>
      <c r="AS19" s="44"/>
      <c r="AT19" s="3"/>
      <c r="AU19" s="67">
        <f t="shared" si="16"/>
        <v>13.72</v>
      </c>
      <c r="AV19" s="68">
        <f t="shared" si="50"/>
        <v>405.47081249999974</v>
      </c>
      <c r="AW19" s="68">
        <f t="shared" si="50"/>
        <v>280.00734328125145</v>
      </c>
      <c r="AX19" s="68">
        <f t="shared" si="51"/>
        <v>685.47815578125119</v>
      </c>
      <c r="AY19" s="67">
        <f t="shared" si="52"/>
        <v>14.182074999999999</v>
      </c>
      <c r="AZ19" s="67">
        <f t="shared" si="66"/>
        <v>14.501171687499999</v>
      </c>
      <c r="BA19" s="72">
        <f t="shared" si="17"/>
        <v>12039.3</v>
      </c>
      <c r="BB19" s="72">
        <f t="shared" si="18"/>
        <v>12444.770812499999</v>
      </c>
      <c r="BC19" s="72">
        <f t="shared" si="19"/>
        <v>12724.77815578125</v>
      </c>
      <c r="BD19" s="73">
        <f t="shared" si="20"/>
        <v>6713</v>
      </c>
      <c r="BE19" s="73">
        <f t="shared" si="21"/>
        <v>6713</v>
      </c>
      <c r="BF19" s="73">
        <f t="shared" si="22"/>
        <v>6713</v>
      </c>
      <c r="BG19" s="57">
        <f t="shared" si="53"/>
        <v>250</v>
      </c>
      <c r="BH19" s="57">
        <f t="shared" si="54"/>
        <v>250</v>
      </c>
      <c r="BI19" s="57">
        <f t="shared" si="55"/>
        <v>250</v>
      </c>
      <c r="BJ19" s="57">
        <f t="shared" si="56"/>
        <v>54.6</v>
      </c>
      <c r="BK19" s="57">
        <f t="shared" si="57"/>
        <v>54.6</v>
      </c>
      <c r="BL19" s="57">
        <f t="shared" si="58"/>
        <v>54.6</v>
      </c>
      <c r="BM19" s="57">
        <f t="shared" si="59"/>
        <v>746.4366</v>
      </c>
      <c r="BN19" s="57">
        <f t="shared" si="60"/>
        <v>771.57579037499988</v>
      </c>
      <c r="BO19" s="57">
        <f t="shared" si="61"/>
        <v>788.93624565843754</v>
      </c>
      <c r="BP19" s="57">
        <f t="shared" si="23"/>
        <v>577.88639999999998</v>
      </c>
      <c r="BQ19" s="57">
        <f t="shared" si="24"/>
        <v>597.34899899999994</v>
      </c>
      <c r="BR19" s="57">
        <f t="shared" si="25"/>
        <v>610.78935147750008</v>
      </c>
      <c r="BS19" s="57">
        <f t="shared" si="62"/>
        <v>174.56985</v>
      </c>
      <c r="BT19" s="57">
        <f t="shared" si="63"/>
        <v>180.44917678125</v>
      </c>
      <c r="BU19" s="57">
        <f t="shared" si="64"/>
        <v>184.50928325882813</v>
      </c>
      <c r="BY19" s="57">
        <f>BB19*0.3%</f>
        <v>37.334312437499996</v>
      </c>
      <c r="BZ19" s="57">
        <f t="shared" si="26"/>
        <v>8553.8271624375011</v>
      </c>
      <c r="CA19" s="57">
        <f t="shared" si="27"/>
        <v>8604.3082785937513</v>
      </c>
      <c r="CB19" s="57">
        <f t="shared" si="28"/>
        <v>8639.1691928322671</v>
      </c>
      <c r="CC19" s="57">
        <f t="shared" si="29"/>
        <v>0</v>
      </c>
      <c r="CD19" s="57">
        <f t="shared" si="30"/>
        <v>0</v>
      </c>
      <c r="CE19" s="57">
        <f t="shared" si="31"/>
        <v>0</v>
      </c>
      <c r="CF19" s="57">
        <f t="shared" si="32"/>
        <v>8553.8271624375011</v>
      </c>
      <c r="CG19" s="57">
        <f t="shared" si="33"/>
        <v>8604.3082785937513</v>
      </c>
      <c r="CH19" s="57">
        <f t="shared" si="34"/>
        <v>8639.1691928322671</v>
      </c>
      <c r="CI19" s="53">
        <f t="shared" si="35"/>
        <v>20593.1271624375</v>
      </c>
      <c r="CJ19" s="57">
        <f t="shared" si="36"/>
        <v>21049.07909109375</v>
      </c>
      <c r="CK19" s="52">
        <f t="shared" si="37"/>
        <v>21363.947348613518</v>
      </c>
      <c r="CL19" s="178">
        <f t="shared" si="38"/>
        <v>23.467951182264962</v>
      </c>
      <c r="CM19" s="15"/>
      <c r="CN19" s="180"/>
      <c r="CO19" s="180"/>
      <c r="CQ19" s="55">
        <f t="shared" si="39"/>
        <v>91001420</v>
      </c>
      <c r="CR19" s="55">
        <f t="shared" si="40"/>
        <v>91001440</v>
      </c>
      <c r="CS19" s="64">
        <f t="shared" si="41"/>
        <v>0</v>
      </c>
      <c r="CT19" s="64">
        <f t="shared" si="41"/>
        <v>12039.3</v>
      </c>
      <c r="CU19" s="64">
        <f t="shared" si="41"/>
        <v>0</v>
      </c>
      <c r="CV19" s="64">
        <f t="shared" si="41"/>
        <v>0</v>
      </c>
      <c r="CW19" s="64">
        <f t="shared" si="41"/>
        <v>0</v>
      </c>
      <c r="CX19" s="64">
        <f t="shared" si="41"/>
        <v>0</v>
      </c>
      <c r="CY19" s="64">
        <f t="shared" si="41"/>
        <v>0</v>
      </c>
      <c r="CZ19" s="64">
        <f t="shared" si="41"/>
        <v>0</v>
      </c>
      <c r="DA19" s="64">
        <f t="shared" si="41"/>
        <v>0</v>
      </c>
      <c r="DB19" s="64">
        <f t="shared" si="41"/>
        <v>0</v>
      </c>
      <c r="DC19" s="64">
        <f t="shared" si="41"/>
        <v>0</v>
      </c>
      <c r="DD19" s="64">
        <f t="shared" si="41"/>
        <v>0</v>
      </c>
      <c r="DE19" s="64">
        <f t="shared" si="41"/>
        <v>0</v>
      </c>
      <c r="DF19" s="64">
        <f t="shared" si="41"/>
        <v>0</v>
      </c>
      <c r="DG19" s="64">
        <f t="shared" si="41"/>
        <v>0</v>
      </c>
      <c r="DH19" s="64">
        <f t="shared" si="41"/>
        <v>0</v>
      </c>
      <c r="DI19" s="64">
        <f t="shared" si="42"/>
        <v>0</v>
      </c>
      <c r="DJ19" s="64">
        <f t="shared" si="42"/>
        <v>12444.770812499999</v>
      </c>
      <c r="DK19" s="64">
        <f t="shared" si="42"/>
        <v>0</v>
      </c>
      <c r="DL19" s="64">
        <f t="shared" si="42"/>
        <v>0</v>
      </c>
      <c r="DM19" s="64">
        <f t="shared" si="42"/>
        <v>0</v>
      </c>
      <c r="DN19" s="64">
        <f t="shared" si="42"/>
        <v>0</v>
      </c>
      <c r="DO19" s="64">
        <f t="shared" si="42"/>
        <v>0</v>
      </c>
      <c r="DP19" s="64">
        <f t="shared" si="42"/>
        <v>0</v>
      </c>
      <c r="DQ19" s="64">
        <f t="shared" si="42"/>
        <v>0</v>
      </c>
      <c r="DR19" s="64">
        <f t="shared" si="42"/>
        <v>0</v>
      </c>
      <c r="DS19" s="64">
        <f t="shared" si="42"/>
        <v>0</v>
      </c>
      <c r="DT19" s="64">
        <f t="shared" si="42"/>
        <v>0</v>
      </c>
      <c r="DU19" s="64">
        <f t="shared" si="42"/>
        <v>0</v>
      </c>
      <c r="DV19" s="64">
        <f t="shared" si="42"/>
        <v>0</v>
      </c>
      <c r="DW19" s="64">
        <f t="shared" si="42"/>
        <v>0</v>
      </c>
      <c r="DX19" s="64">
        <f t="shared" si="42"/>
        <v>0</v>
      </c>
      <c r="DY19" s="64">
        <f t="shared" si="43"/>
        <v>0</v>
      </c>
      <c r="DZ19" s="64">
        <f t="shared" si="43"/>
        <v>12724.77815578125</v>
      </c>
      <c r="EA19" s="64">
        <f t="shared" si="43"/>
        <v>0</v>
      </c>
      <c r="EB19" s="64">
        <f t="shared" si="43"/>
        <v>0</v>
      </c>
      <c r="EC19" s="64">
        <f t="shared" si="43"/>
        <v>0</v>
      </c>
      <c r="ED19" s="64">
        <f t="shared" si="43"/>
        <v>0</v>
      </c>
      <c r="EE19" s="64">
        <f t="shared" si="43"/>
        <v>0</v>
      </c>
      <c r="EF19" s="64">
        <f t="shared" si="43"/>
        <v>0</v>
      </c>
      <c r="EG19" s="64">
        <f t="shared" si="43"/>
        <v>0</v>
      </c>
      <c r="EH19" s="64">
        <f t="shared" si="43"/>
        <v>0</v>
      </c>
      <c r="EI19" s="64">
        <f t="shared" si="43"/>
        <v>0</v>
      </c>
      <c r="EJ19" s="64">
        <f t="shared" si="43"/>
        <v>0</v>
      </c>
      <c r="EK19" s="64">
        <f t="shared" si="43"/>
        <v>0</v>
      </c>
      <c r="EL19" s="64">
        <f t="shared" si="43"/>
        <v>0</v>
      </c>
      <c r="EM19" s="64">
        <f t="shared" si="43"/>
        <v>0</v>
      </c>
      <c r="EN19" s="64">
        <f t="shared" si="43"/>
        <v>0</v>
      </c>
      <c r="EO19" s="64">
        <f t="shared" si="44"/>
        <v>0</v>
      </c>
      <c r="EP19" s="64">
        <f t="shared" si="44"/>
        <v>8553.8271624375011</v>
      </c>
      <c r="EQ19" s="64">
        <f t="shared" si="44"/>
        <v>0</v>
      </c>
      <c r="ER19" s="64">
        <f t="shared" si="45"/>
        <v>0</v>
      </c>
      <c r="ES19" s="64">
        <f t="shared" si="45"/>
        <v>0</v>
      </c>
      <c r="ET19" s="64">
        <f t="shared" si="45"/>
        <v>0</v>
      </c>
      <c r="EU19" s="64">
        <f t="shared" si="45"/>
        <v>0</v>
      </c>
      <c r="EV19" s="64">
        <f t="shared" si="45"/>
        <v>0</v>
      </c>
      <c r="EW19" s="64">
        <f t="shared" si="45"/>
        <v>0</v>
      </c>
      <c r="EX19" s="64">
        <f t="shared" si="45"/>
        <v>0</v>
      </c>
      <c r="EY19" s="64">
        <f t="shared" si="45"/>
        <v>0</v>
      </c>
      <c r="EZ19" s="64">
        <f t="shared" si="45"/>
        <v>0</v>
      </c>
      <c r="FA19" s="64">
        <f t="shared" si="45"/>
        <v>0</v>
      </c>
      <c r="FB19" s="64">
        <f t="shared" si="45"/>
        <v>0</v>
      </c>
      <c r="FC19" s="64">
        <f t="shared" si="45"/>
        <v>0</v>
      </c>
      <c r="FD19" s="64">
        <f t="shared" si="45"/>
        <v>0</v>
      </c>
      <c r="FE19" s="64">
        <f t="shared" si="46"/>
        <v>0</v>
      </c>
      <c r="FF19" s="64">
        <f t="shared" si="46"/>
        <v>8604.3082785937513</v>
      </c>
      <c r="FG19" s="64">
        <f t="shared" si="47"/>
        <v>0</v>
      </c>
      <c r="FH19" s="64">
        <f t="shared" si="47"/>
        <v>0</v>
      </c>
      <c r="FI19" s="64">
        <f t="shared" si="47"/>
        <v>0</v>
      </c>
      <c r="FJ19" s="64">
        <f t="shared" si="47"/>
        <v>0</v>
      </c>
      <c r="FK19" s="64">
        <f t="shared" si="47"/>
        <v>0</v>
      </c>
      <c r="FL19" s="64">
        <f t="shared" si="47"/>
        <v>0</v>
      </c>
      <c r="FM19" s="64">
        <f t="shared" si="47"/>
        <v>0</v>
      </c>
      <c r="FN19" s="64">
        <f t="shared" si="47"/>
        <v>0</v>
      </c>
      <c r="FO19" s="64">
        <f t="shared" si="47"/>
        <v>0</v>
      </c>
      <c r="FP19" s="64">
        <f t="shared" si="47"/>
        <v>0</v>
      </c>
      <c r="FQ19" s="64">
        <f t="shared" si="47"/>
        <v>0</v>
      </c>
      <c r="FR19" s="64">
        <f t="shared" si="47"/>
        <v>0</v>
      </c>
      <c r="FS19" s="64">
        <f t="shared" si="47"/>
        <v>0</v>
      </c>
      <c r="FT19" s="64">
        <f t="shared" si="47"/>
        <v>0</v>
      </c>
      <c r="FU19" s="64">
        <f t="shared" si="48"/>
        <v>0</v>
      </c>
      <c r="FV19" s="64">
        <f t="shared" si="48"/>
        <v>8639.1691928322671</v>
      </c>
      <c r="FW19" s="64">
        <f t="shared" si="49"/>
        <v>0</v>
      </c>
      <c r="FX19" s="64">
        <f t="shared" si="49"/>
        <v>0</v>
      </c>
      <c r="FY19" s="64">
        <f t="shared" si="49"/>
        <v>0</v>
      </c>
      <c r="FZ19" s="64">
        <f t="shared" si="49"/>
        <v>0</v>
      </c>
      <c r="GA19" s="64">
        <f t="shared" si="49"/>
        <v>0</v>
      </c>
      <c r="GB19" s="64">
        <f t="shared" si="49"/>
        <v>0</v>
      </c>
      <c r="GC19" s="64">
        <f t="shared" si="49"/>
        <v>0</v>
      </c>
      <c r="GD19" s="64">
        <f t="shared" si="49"/>
        <v>0</v>
      </c>
      <c r="GE19" s="64">
        <f t="shared" si="49"/>
        <v>0</v>
      </c>
      <c r="GF19" s="64">
        <f t="shared" si="49"/>
        <v>0</v>
      </c>
      <c r="GG19" s="64">
        <f t="shared" si="49"/>
        <v>0</v>
      </c>
      <c r="GH19" s="64">
        <f t="shared" si="49"/>
        <v>0</v>
      </c>
      <c r="GI19" s="64">
        <f t="shared" si="49"/>
        <v>0</v>
      </c>
      <c r="GJ19" s="64">
        <f t="shared" si="49"/>
        <v>0</v>
      </c>
    </row>
    <row r="20" spans="1:192" ht="13.5">
      <c r="A20" s="40"/>
      <c r="E20" s="41" t="str">
        <f>E6</f>
        <v>16-17</v>
      </c>
      <c r="F20" s="41" t="str">
        <f>F6</f>
        <v>17-18</v>
      </c>
      <c r="G20" s="40"/>
      <c r="H20" s="42"/>
      <c r="I20" s="42"/>
      <c r="J20" s="42"/>
      <c r="K20" s="42"/>
      <c r="L20" s="42"/>
      <c r="M20" s="42"/>
      <c r="N20" s="42"/>
      <c r="O20" s="42"/>
      <c r="P20" s="42"/>
      <c r="Q20" s="43" t="s">
        <v>152</v>
      </c>
      <c r="R20" s="44"/>
      <c r="S20" s="86">
        <v>9100</v>
      </c>
      <c r="T20" s="86">
        <v>1</v>
      </c>
      <c r="U20" s="86">
        <v>420</v>
      </c>
      <c r="V20" s="86" t="s">
        <v>77</v>
      </c>
      <c r="W20" s="86" t="s">
        <v>188</v>
      </c>
      <c r="X20" s="86" t="s">
        <v>189</v>
      </c>
      <c r="Y20" s="60">
        <v>1</v>
      </c>
      <c r="Z20" s="149">
        <v>41515</v>
      </c>
      <c r="AA20" s="66">
        <f t="shared" si="14"/>
        <v>2</v>
      </c>
      <c r="AB20" s="66" t="s">
        <v>167</v>
      </c>
      <c r="AC20" s="86">
        <v>6</v>
      </c>
      <c r="AD20" s="86">
        <v>7</v>
      </c>
      <c r="AE20" s="86">
        <v>8</v>
      </c>
      <c r="AF20" s="164">
        <v>35</v>
      </c>
      <c r="AG20" s="86">
        <v>36</v>
      </c>
      <c r="AH20" s="70">
        <v>1</v>
      </c>
      <c r="AI20" s="61">
        <f t="shared" si="15"/>
        <v>37</v>
      </c>
      <c r="AJ20" s="41">
        <v>1</v>
      </c>
      <c r="AK20" s="41">
        <v>1</v>
      </c>
      <c r="AL20" s="41">
        <v>2</v>
      </c>
      <c r="AM20" s="41">
        <v>1</v>
      </c>
      <c r="AN20" s="41">
        <v>1</v>
      </c>
      <c r="AO20" s="41">
        <v>0</v>
      </c>
      <c r="AP20" s="44"/>
      <c r="AQ20" s="3"/>
      <c r="AR20" s="49" t="s">
        <v>69</v>
      </c>
      <c r="AS20" s="44"/>
      <c r="AT20" s="3"/>
      <c r="AU20" s="67">
        <f t="shared" si="16"/>
        <v>13.19</v>
      </c>
      <c r="AV20" s="67">
        <f>VLOOKUP(Z20,$C$163:$G$220,3)</f>
        <v>41.789574999999999</v>
      </c>
      <c r="AW20" s="67">
        <f>VLOOKUP(AA20,$C$163:$G$220,3)</f>
        <v>13.364075</v>
      </c>
      <c r="AX20" s="67">
        <f>VLOOKUP(AC20,$C$163:$G$220,3)</f>
        <v>13.486775</v>
      </c>
      <c r="AY20" s="67">
        <f t="shared" si="52"/>
        <v>13.486775</v>
      </c>
      <c r="AZ20" s="67">
        <f t="shared" si="66"/>
        <v>13.947053374999999</v>
      </c>
      <c r="BA20" s="72">
        <f t="shared" si="17"/>
        <v>17081.05</v>
      </c>
      <c r="BB20" s="72">
        <f t="shared" si="18"/>
        <v>17465.373625</v>
      </c>
      <c r="BC20" s="72">
        <f t="shared" si="19"/>
        <v>18061.434120624999</v>
      </c>
      <c r="BD20" s="73">
        <f t="shared" si="20"/>
        <v>6713</v>
      </c>
      <c r="BE20" s="73">
        <f t="shared" si="21"/>
        <v>6713</v>
      </c>
      <c r="BF20" s="73">
        <f t="shared" si="22"/>
        <v>6713</v>
      </c>
      <c r="BG20" s="57">
        <f t="shared" si="53"/>
        <v>0</v>
      </c>
      <c r="BH20" s="57">
        <f t="shared" si="54"/>
        <v>0</v>
      </c>
      <c r="BI20" s="57">
        <f t="shared" si="55"/>
        <v>0</v>
      </c>
      <c r="BJ20" s="57">
        <f t="shared" si="56"/>
        <v>54.6</v>
      </c>
      <c r="BK20" s="57">
        <f t="shared" si="57"/>
        <v>54.6</v>
      </c>
      <c r="BL20" s="57">
        <f t="shared" si="58"/>
        <v>54.6</v>
      </c>
      <c r="BM20" s="57">
        <f t="shared" si="59"/>
        <v>1059.0250999999998</v>
      </c>
      <c r="BN20" s="57">
        <f t="shared" si="60"/>
        <v>1082.8531647499999</v>
      </c>
      <c r="BO20" s="57">
        <f t="shared" si="61"/>
        <v>1119.8089154787499</v>
      </c>
      <c r="BP20" s="57">
        <f t="shared" si="23"/>
        <v>819.8904</v>
      </c>
      <c r="BQ20" s="57">
        <f t="shared" si="24"/>
        <v>838.33793400000002</v>
      </c>
      <c r="BR20" s="57">
        <f t="shared" si="25"/>
        <v>866.94883778999997</v>
      </c>
      <c r="BS20" s="57">
        <f t="shared" si="62"/>
        <v>247.67522500000001</v>
      </c>
      <c r="BT20" s="57">
        <f t="shared" si="63"/>
        <v>253.24791756250002</v>
      </c>
      <c r="BU20" s="57">
        <f t="shared" si="64"/>
        <v>261.89079474906248</v>
      </c>
      <c r="BY20" s="57">
        <f>BB20*0.3%</f>
        <v>52.396120875000001</v>
      </c>
      <c r="BZ20" s="57">
        <f t="shared" si="26"/>
        <v>8946.586845875001</v>
      </c>
      <c r="CA20" s="57">
        <f t="shared" si="27"/>
        <v>8994.4351371875</v>
      </c>
      <c r="CB20" s="57">
        <f t="shared" si="28"/>
        <v>9068.6446688928136</v>
      </c>
      <c r="CC20" s="57">
        <f t="shared" si="29"/>
        <v>341.62099999999998</v>
      </c>
      <c r="CD20" s="57">
        <f t="shared" si="30"/>
        <v>349.30747250000002</v>
      </c>
      <c r="CE20" s="57">
        <f t="shared" si="31"/>
        <v>361.22868241250001</v>
      </c>
      <c r="CF20" s="57">
        <f t="shared" si="32"/>
        <v>9288.2078458750002</v>
      </c>
      <c r="CG20" s="57">
        <f t="shared" si="33"/>
        <v>9343.7426096875006</v>
      </c>
      <c r="CH20" s="57">
        <f t="shared" si="34"/>
        <v>9429.8733513053139</v>
      </c>
      <c r="CI20" s="53">
        <f t="shared" si="35"/>
        <v>26369.257845874999</v>
      </c>
      <c r="CJ20" s="57">
        <f t="shared" si="36"/>
        <v>26809.116234687499</v>
      </c>
      <c r="CK20" s="52">
        <f t="shared" si="37"/>
        <v>27491.307471930311</v>
      </c>
      <c r="CL20" s="178">
        <f t="shared" si="38"/>
        <v>20.362361270945947</v>
      </c>
      <c r="CM20" s="15"/>
      <c r="CN20" s="180"/>
      <c r="CO20" s="180"/>
      <c r="CQ20" s="55">
        <f t="shared" si="39"/>
        <v>91001420</v>
      </c>
      <c r="CR20" s="55">
        <f t="shared" si="40"/>
        <v>91001440</v>
      </c>
      <c r="CS20" s="64">
        <f t="shared" si="41"/>
        <v>0</v>
      </c>
      <c r="CT20" s="64">
        <f t="shared" si="41"/>
        <v>17081.05</v>
      </c>
      <c r="CU20" s="64">
        <f t="shared" si="41"/>
        <v>0</v>
      </c>
      <c r="CV20" s="64">
        <f t="shared" si="41"/>
        <v>0</v>
      </c>
      <c r="CW20" s="64">
        <f t="shared" si="41"/>
        <v>0</v>
      </c>
      <c r="CX20" s="64">
        <f t="shared" si="41"/>
        <v>0</v>
      </c>
      <c r="CY20" s="64">
        <f t="shared" si="41"/>
        <v>0</v>
      </c>
      <c r="CZ20" s="64">
        <f t="shared" si="41"/>
        <v>0</v>
      </c>
      <c r="DA20" s="64">
        <f t="shared" si="41"/>
        <v>0</v>
      </c>
      <c r="DB20" s="64">
        <f t="shared" si="41"/>
        <v>0</v>
      </c>
      <c r="DC20" s="64">
        <f t="shared" si="41"/>
        <v>0</v>
      </c>
      <c r="DD20" s="64">
        <f t="shared" si="41"/>
        <v>0</v>
      </c>
      <c r="DE20" s="64">
        <f t="shared" si="41"/>
        <v>0</v>
      </c>
      <c r="DF20" s="64">
        <f t="shared" si="41"/>
        <v>0</v>
      </c>
      <c r="DG20" s="64">
        <f t="shared" si="41"/>
        <v>0</v>
      </c>
      <c r="DH20" s="64">
        <f t="shared" si="41"/>
        <v>0</v>
      </c>
      <c r="DI20" s="64">
        <f t="shared" si="42"/>
        <v>0</v>
      </c>
      <c r="DJ20" s="64">
        <f t="shared" si="42"/>
        <v>17465.373625</v>
      </c>
      <c r="DK20" s="64">
        <f t="shared" si="42"/>
        <v>0</v>
      </c>
      <c r="DL20" s="64">
        <f t="shared" si="42"/>
        <v>0</v>
      </c>
      <c r="DM20" s="64">
        <f t="shared" si="42"/>
        <v>0</v>
      </c>
      <c r="DN20" s="64">
        <f t="shared" si="42"/>
        <v>0</v>
      </c>
      <c r="DO20" s="64">
        <f t="shared" si="42"/>
        <v>0</v>
      </c>
      <c r="DP20" s="64">
        <f t="shared" si="42"/>
        <v>0</v>
      </c>
      <c r="DQ20" s="64">
        <f t="shared" si="42"/>
        <v>0</v>
      </c>
      <c r="DR20" s="64">
        <f t="shared" si="42"/>
        <v>0</v>
      </c>
      <c r="DS20" s="64">
        <f t="shared" si="42"/>
        <v>0</v>
      </c>
      <c r="DT20" s="64">
        <f t="shared" si="42"/>
        <v>0</v>
      </c>
      <c r="DU20" s="64">
        <f t="shared" si="42"/>
        <v>0</v>
      </c>
      <c r="DV20" s="64">
        <f t="shared" si="42"/>
        <v>0</v>
      </c>
      <c r="DW20" s="64">
        <f t="shared" si="42"/>
        <v>0</v>
      </c>
      <c r="DX20" s="64">
        <f t="shared" si="42"/>
        <v>0</v>
      </c>
      <c r="DY20" s="64">
        <f t="shared" si="43"/>
        <v>0</v>
      </c>
      <c r="DZ20" s="64">
        <f t="shared" si="43"/>
        <v>18061.434120624999</v>
      </c>
      <c r="EA20" s="64">
        <f t="shared" si="43"/>
        <v>0</v>
      </c>
      <c r="EB20" s="64">
        <f t="shared" si="43"/>
        <v>0</v>
      </c>
      <c r="EC20" s="64">
        <f t="shared" si="43"/>
        <v>0</v>
      </c>
      <c r="ED20" s="64">
        <f t="shared" si="43"/>
        <v>0</v>
      </c>
      <c r="EE20" s="64">
        <f t="shared" si="43"/>
        <v>0</v>
      </c>
      <c r="EF20" s="64">
        <f t="shared" si="43"/>
        <v>0</v>
      </c>
      <c r="EG20" s="64">
        <f t="shared" si="43"/>
        <v>0</v>
      </c>
      <c r="EH20" s="64">
        <f t="shared" si="43"/>
        <v>0</v>
      </c>
      <c r="EI20" s="64">
        <f t="shared" si="43"/>
        <v>0</v>
      </c>
      <c r="EJ20" s="64">
        <f t="shared" si="43"/>
        <v>0</v>
      </c>
      <c r="EK20" s="64">
        <f t="shared" si="43"/>
        <v>0</v>
      </c>
      <c r="EL20" s="64">
        <f t="shared" si="43"/>
        <v>0</v>
      </c>
      <c r="EM20" s="64">
        <f t="shared" si="43"/>
        <v>0</v>
      </c>
      <c r="EN20" s="64">
        <f t="shared" si="43"/>
        <v>0</v>
      </c>
      <c r="EO20" s="64">
        <f t="shared" si="44"/>
        <v>0</v>
      </c>
      <c r="EP20" s="64">
        <f t="shared" si="44"/>
        <v>9288.2078458750002</v>
      </c>
      <c r="EQ20" s="64">
        <f t="shared" si="44"/>
        <v>0</v>
      </c>
      <c r="ER20" s="64">
        <f t="shared" si="45"/>
        <v>0</v>
      </c>
      <c r="ES20" s="64">
        <f t="shared" si="45"/>
        <v>0</v>
      </c>
      <c r="ET20" s="64">
        <f t="shared" si="45"/>
        <v>0</v>
      </c>
      <c r="EU20" s="64">
        <f t="shared" si="45"/>
        <v>0</v>
      </c>
      <c r="EV20" s="64">
        <f t="shared" si="45"/>
        <v>0</v>
      </c>
      <c r="EW20" s="64">
        <f t="shared" si="45"/>
        <v>0</v>
      </c>
      <c r="EX20" s="64">
        <f t="shared" si="45"/>
        <v>0</v>
      </c>
      <c r="EY20" s="64">
        <f t="shared" si="45"/>
        <v>0</v>
      </c>
      <c r="EZ20" s="64">
        <f t="shared" si="45"/>
        <v>0</v>
      </c>
      <c r="FA20" s="64">
        <f t="shared" si="45"/>
        <v>0</v>
      </c>
      <c r="FB20" s="64">
        <f t="shared" si="45"/>
        <v>0</v>
      </c>
      <c r="FC20" s="64">
        <f t="shared" si="45"/>
        <v>0</v>
      </c>
      <c r="FD20" s="64">
        <f t="shared" si="45"/>
        <v>0</v>
      </c>
      <c r="FE20" s="64">
        <f t="shared" si="46"/>
        <v>0</v>
      </c>
      <c r="FF20" s="64">
        <f t="shared" si="46"/>
        <v>9343.7426096875006</v>
      </c>
      <c r="FG20" s="64">
        <f t="shared" si="47"/>
        <v>0</v>
      </c>
      <c r="FH20" s="64">
        <f t="shared" si="47"/>
        <v>0</v>
      </c>
      <c r="FI20" s="64">
        <f t="shared" si="47"/>
        <v>0</v>
      </c>
      <c r="FJ20" s="64">
        <f t="shared" si="47"/>
        <v>0</v>
      </c>
      <c r="FK20" s="64">
        <f t="shared" si="47"/>
        <v>0</v>
      </c>
      <c r="FL20" s="64">
        <f t="shared" si="47"/>
        <v>0</v>
      </c>
      <c r="FM20" s="64">
        <f t="shared" si="47"/>
        <v>0</v>
      </c>
      <c r="FN20" s="64">
        <f t="shared" si="47"/>
        <v>0</v>
      </c>
      <c r="FO20" s="64">
        <f t="shared" si="47"/>
        <v>0</v>
      </c>
      <c r="FP20" s="64">
        <f t="shared" si="47"/>
        <v>0</v>
      </c>
      <c r="FQ20" s="64">
        <f t="shared" si="47"/>
        <v>0</v>
      </c>
      <c r="FR20" s="64">
        <f t="shared" si="47"/>
        <v>0</v>
      </c>
      <c r="FS20" s="64">
        <f t="shared" si="47"/>
        <v>0</v>
      </c>
      <c r="FT20" s="64">
        <f t="shared" si="47"/>
        <v>0</v>
      </c>
      <c r="FU20" s="64">
        <f t="shared" si="48"/>
        <v>0</v>
      </c>
      <c r="FV20" s="64">
        <f t="shared" si="48"/>
        <v>9429.8733513053139</v>
      </c>
      <c r="FW20" s="64">
        <f t="shared" si="49"/>
        <v>0</v>
      </c>
      <c r="FX20" s="64">
        <f t="shared" si="49"/>
        <v>0</v>
      </c>
      <c r="FY20" s="64">
        <f t="shared" si="49"/>
        <v>0</v>
      </c>
      <c r="FZ20" s="64">
        <f t="shared" si="49"/>
        <v>0</v>
      </c>
      <c r="GA20" s="64">
        <f t="shared" si="49"/>
        <v>0</v>
      </c>
      <c r="GB20" s="64">
        <f t="shared" si="49"/>
        <v>0</v>
      </c>
      <c r="GC20" s="64">
        <f t="shared" si="49"/>
        <v>0</v>
      </c>
      <c r="GD20" s="64">
        <f t="shared" si="49"/>
        <v>0</v>
      </c>
      <c r="GE20" s="64">
        <f t="shared" si="49"/>
        <v>0</v>
      </c>
      <c r="GF20" s="64">
        <f t="shared" si="49"/>
        <v>0</v>
      </c>
      <c r="GG20" s="64">
        <f t="shared" si="49"/>
        <v>0</v>
      </c>
      <c r="GH20" s="64">
        <f t="shared" si="49"/>
        <v>0</v>
      </c>
      <c r="GI20" s="64">
        <f t="shared" si="49"/>
        <v>0</v>
      </c>
      <c r="GJ20" s="64">
        <f t="shared" si="49"/>
        <v>0</v>
      </c>
    </row>
    <row r="21" spans="1:192" ht="13.5">
      <c r="A21" s="40"/>
      <c r="B21" s="82" t="s">
        <v>84</v>
      </c>
      <c r="C21" s="42"/>
      <c r="D21" s="43"/>
      <c r="E21" s="43"/>
      <c r="G21" s="44"/>
      <c r="H21" s="43"/>
      <c r="I21" s="43"/>
      <c r="J21" s="43"/>
      <c r="K21" s="43"/>
      <c r="L21" s="43"/>
      <c r="M21" s="43"/>
      <c r="N21" s="43"/>
      <c r="O21" s="43"/>
      <c r="P21" s="43"/>
      <c r="Q21" s="43" t="s">
        <v>152</v>
      </c>
      <c r="R21" s="44"/>
      <c r="S21" s="86">
        <v>9100</v>
      </c>
      <c r="T21" s="86">
        <v>1</v>
      </c>
      <c r="U21" s="86">
        <v>430</v>
      </c>
      <c r="V21" s="86" t="s">
        <v>77</v>
      </c>
      <c r="W21" s="1" t="s">
        <v>203</v>
      </c>
      <c r="X21" s="1" t="s">
        <v>204</v>
      </c>
      <c r="Y21" s="60">
        <v>1</v>
      </c>
      <c r="Z21" s="85">
        <v>41932</v>
      </c>
      <c r="AA21" s="66">
        <f t="shared" si="14"/>
        <v>0.9</v>
      </c>
      <c r="AB21" s="66"/>
      <c r="AC21" s="86">
        <v>3</v>
      </c>
      <c r="AD21" s="86">
        <v>4</v>
      </c>
      <c r="AE21" s="86">
        <v>5</v>
      </c>
      <c r="AF21" s="164">
        <v>32.5</v>
      </c>
      <c r="AG21" s="86">
        <v>36</v>
      </c>
      <c r="AH21" s="41">
        <v>1</v>
      </c>
      <c r="AI21" s="61">
        <f t="shared" si="15"/>
        <v>37</v>
      </c>
      <c r="AJ21" s="41">
        <v>1</v>
      </c>
      <c r="AK21" s="41">
        <v>1</v>
      </c>
      <c r="AL21" s="41">
        <v>0</v>
      </c>
      <c r="AM21" s="41">
        <v>1</v>
      </c>
      <c r="AN21" s="41">
        <v>0</v>
      </c>
      <c r="AO21" s="41">
        <v>0</v>
      </c>
      <c r="AP21" s="44"/>
      <c r="AQ21" s="3"/>
      <c r="AR21" s="49" t="s">
        <v>74</v>
      </c>
      <c r="AS21" s="44"/>
      <c r="AT21" s="3"/>
      <c r="AU21" s="67">
        <f t="shared" si="16"/>
        <v>13.07</v>
      </c>
      <c r="AV21" s="68">
        <f t="shared" ref="AV21:AW25" si="67">BB21-BA21</f>
        <v>427.39856250000048</v>
      </c>
      <c r="AW21" s="68">
        <f t="shared" si="67"/>
        <v>363.24165515624918</v>
      </c>
      <c r="AX21" s="68">
        <f>BC21-BA21</f>
        <v>790.64021765624966</v>
      </c>
      <c r="AY21" s="67">
        <f t="shared" si="52"/>
        <v>13.425425000000001</v>
      </c>
      <c r="AZ21" s="67">
        <f t="shared" si="66"/>
        <v>13.727497062499999</v>
      </c>
      <c r="BA21" s="72">
        <f t="shared" si="17"/>
        <v>15716.675000000001</v>
      </c>
      <c r="BB21" s="72">
        <f t="shared" si="18"/>
        <v>16144.073562500002</v>
      </c>
      <c r="BC21" s="72">
        <f t="shared" si="19"/>
        <v>16507.315217656251</v>
      </c>
      <c r="BD21" s="73">
        <f t="shared" si="20"/>
        <v>0</v>
      </c>
      <c r="BE21" s="73">
        <f t="shared" si="21"/>
        <v>0</v>
      </c>
      <c r="BF21" s="73">
        <f t="shared" si="22"/>
        <v>0</v>
      </c>
      <c r="BG21" s="57">
        <f t="shared" si="53"/>
        <v>0</v>
      </c>
      <c r="BH21" s="57">
        <f t="shared" si="54"/>
        <v>0</v>
      </c>
      <c r="BI21" s="57">
        <f t="shared" si="55"/>
        <v>0</v>
      </c>
      <c r="BJ21" s="57">
        <f t="shared" si="56"/>
        <v>54.6</v>
      </c>
      <c r="BK21" s="57">
        <f t="shared" si="57"/>
        <v>54.6</v>
      </c>
      <c r="BL21" s="57">
        <f t="shared" si="58"/>
        <v>54.6</v>
      </c>
      <c r="BM21" s="57">
        <f t="shared" si="59"/>
        <v>974.43385000000001</v>
      </c>
      <c r="BN21" s="57">
        <f t="shared" si="60"/>
        <v>1000.932560875</v>
      </c>
      <c r="BO21" s="57">
        <f t="shared" si="61"/>
        <v>1023.4535434946876</v>
      </c>
      <c r="BP21" s="57">
        <f t="shared" si="23"/>
        <v>754.4004000000001</v>
      </c>
      <c r="BQ21" s="57">
        <f t="shared" si="24"/>
        <v>774.9155310000001</v>
      </c>
      <c r="BR21" s="57">
        <f t="shared" si="25"/>
        <v>792.35113044750005</v>
      </c>
      <c r="BS21" s="57">
        <f t="shared" si="62"/>
        <v>227.89178750000002</v>
      </c>
      <c r="BT21" s="57">
        <f t="shared" si="63"/>
        <v>234.08906665625003</v>
      </c>
      <c r="BU21" s="57">
        <f t="shared" si="64"/>
        <v>239.35607065601565</v>
      </c>
      <c r="BY21" s="57">
        <v>36</v>
      </c>
      <c r="BZ21" s="57">
        <f t="shared" si="26"/>
        <v>2047.3260375000002</v>
      </c>
      <c r="CA21" s="57">
        <f t="shared" si="27"/>
        <v>2100.53715853125</v>
      </c>
      <c r="CB21" s="57">
        <f t="shared" si="28"/>
        <v>2145.7607445982035</v>
      </c>
      <c r="CC21" s="57">
        <f t="shared" si="29"/>
        <v>0</v>
      </c>
      <c r="CD21" s="57">
        <f t="shared" si="30"/>
        <v>0</v>
      </c>
      <c r="CE21" s="57">
        <f t="shared" si="31"/>
        <v>0</v>
      </c>
      <c r="CF21" s="57">
        <f t="shared" si="32"/>
        <v>2047.3260375000002</v>
      </c>
      <c r="CG21" s="57">
        <f t="shared" si="33"/>
        <v>2100.53715853125</v>
      </c>
      <c r="CH21" s="57">
        <f t="shared" si="34"/>
        <v>2145.7607445982035</v>
      </c>
      <c r="CI21" s="53">
        <f t="shared" si="35"/>
        <v>17764.001037500002</v>
      </c>
      <c r="CJ21" s="57">
        <f t="shared" si="36"/>
        <v>18244.610721031251</v>
      </c>
      <c r="CK21" s="52">
        <f t="shared" si="37"/>
        <v>18653.075962254454</v>
      </c>
      <c r="CL21" s="178">
        <f t="shared" si="38"/>
        <v>14.772558035343037</v>
      </c>
      <c r="CM21" s="15"/>
      <c r="CN21" s="180"/>
      <c r="CO21" s="180"/>
      <c r="CQ21" s="55">
        <f t="shared" si="39"/>
        <v>91001430</v>
      </c>
      <c r="CR21" s="55">
        <f t="shared" si="40"/>
        <v>91001441</v>
      </c>
      <c r="CS21" s="64">
        <f t="shared" ref="CS21:DH26" si="68">IF($CQ21=CS$5,$BA21,0)</f>
        <v>0</v>
      </c>
      <c r="CT21" s="64">
        <f t="shared" si="68"/>
        <v>0</v>
      </c>
      <c r="CU21" s="64">
        <f t="shared" si="68"/>
        <v>15716.675000000001</v>
      </c>
      <c r="CV21" s="64">
        <f t="shared" si="68"/>
        <v>0</v>
      </c>
      <c r="CW21" s="64">
        <f t="shared" si="68"/>
        <v>0</v>
      </c>
      <c r="CX21" s="64">
        <f t="shared" si="68"/>
        <v>0</v>
      </c>
      <c r="CY21" s="64">
        <f t="shared" si="68"/>
        <v>0</v>
      </c>
      <c r="CZ21" s="64">
        <f t="shared" si="68"/>
        <v>0</v>
      </c>
      <c r="DA21" s="64">
        <f t="shared" si="68"/>
        <v>0</v>
      </c>
      <c r="DB21" s="64">
        <f t="shared" si="68"/>
        <v>0</v>
      </c>
      <c r="DC21" s="64">
        <f t="shared" si="68"/>
        <v>0</v>
      </c>
      <c r="DD21" s="64">
        <f t="shared" si="68"/>
        <v>0</v>
      </c>
      <c r="DE21" s="64">
        <f t="shared" si="68"/>
        <v>0</v>
      </c>
      <c r="DF21" s="64">
        <f t="shared" si="68"/>
        <v>0</v>
      </c>
      <c r="DG21" s="64">
        <f t="shared" si="68"/>
        <v>0</v>
      </c>
      <c r="DH21" s="64">
        <f t="shared" si="68"/>
        <v>0</v>
      </c>
      <c r="DI21" s="64">
        <f t="shared" ref="DI21:DX26" si="69">IF($CQ21=DI$5,$BB21,0)</f>
        <v>0</v>
      </c>
      <c r="DJ21" s="64">
        <f t="shared" si="69"/>
        <v>0</v>
      </c>
      <c r="DK21" s="64">
        <f t="shared" si="69"/>
        <v>16144.073562500002</v>
      </c>
      <c r="DL21" s="64">
        <f t="shared" si="69"/>
        <v>0</v>
      </c>
      <c r="DM21" s="64">
        <f t="shared" si="69"/>
        <v>0</v>
      </c>
      <c r="DN21" s="64">
        <f t="shared" si="69"/>
        <v>0</v>
      </c>
      <c r="DO21" s="64">
        <f t="shared" si="69"/>
        <v>0</v>
      </c>
      <c r="DP21" s="64">
        <f t="shared" si="69"/>
        <v>0</v>
      </c>
      <c r="DQ21" s="64">
        <f t="shared" si="69"/>
        <v>0</v>
      </c>
      <c r="DR21" s="64">
        <f t="shared" si="69"/>
        <v>0</v>
      </c>
      <c r="DS21" s="64">
        <f t="shared" si="69"/>
        <v>0</v>
      </c>
      <c r="DT21" s="64">
        <f t="shared" si="69"/>
        <v>0</v>
      </c>
      <c r="DU21" s="64">
        <f t="shared" si="69"/>
        <v>0</v>
      </c>
      <c r="DV21" s="64">
        <f t="shared" si="69"/>
        <v>0</v>
      </c>
      <c r="DW21" s="64">
        <f t="shared" si="69"/>
        <v>0</v>
      </c>
      <c r="DX21" s="64">
        <f t="shared" si="69"/>
        <v>0</v>
      </c>
      <c r="DY21" s="64">
        <f t="shared" ref="DY21:EN26" si="70">IF($CQ21=DY$5,$BC21,0)</f>
        <v>0</v>
      </c>
      <c r="DZ21" s="64">
        <f t="shared" si="70"/>
        <v>0</v>
      </c>
      <c r="EA21" s="64">
        <f t="shared" si="70"/>
        <v>16507.315217656251</v>
      </c>
      <c r="EB21" s="64">
        <f t="shared" si="70"/>
        <v>0</v>
      </c>
      <c r="EC21" s="64">
        <f t="shared" si="70"/>
        <v>0</v>
      </c>
      <c r="ED21" s="64">
        <f t="shared" si="70"/>
        <v>0</v>
      </c>
      <c r="EE21" s="64">
        <f t="shared" si="70"/>
        <v>0</v>
      </c>
      <c r="EF21" s="64">
        <f t="shared" si="70"/>
        <v>0</v>
      </c>
      <c r="EG21" s="64">
        <f t="shared" si="70"/>
        <v>0</v>
      </c>
      <c r="EH21" s="64">
        <f t="shared" si="70"/>
        <v>0</v>
      </c>
      <c r="EI21" s="64">
        <f t="shared" si="70"/>
        <v>0</v>
      </c>
      <c r="EJ21" s="64">
        <f t="shared" si="70"/>
        <v>0</v>
      </c>
      <c r="EK21" s="64">
        <f t="shared" si="70"/>
        <v>0</v>
      </c>
      <c r="EL21" s="64">
        <f t="shared" si="70"/>
        <v>0</v>
      </c>
      <c r="EM21" s="64">
        <f t="shared" si="70"/>
        <v>0</v>
      </c>
      <c r="EN21" s="64">
        <f t="shared" si="70"/>
        <v>0</v>
      </c>
      <c r="EO21" s="64">
        <f t="shared" si="44"/>
        <v>0</v>
      </c>
      <c r="EP21" s="64">
        <f t="shared" si="44"/>
        <v>0</v>
      </c>
      <c r="EQ21" s="64">
        <f t="shared" si="44"/>
        <v>2047.3260375000002</v>
      </c>
      <c r="ER21" s="64">
        <f t="shared" ref="ER21:FD26" si="71">IF($CR21=ER$5,$BZ21,0)</f>
        <v>0</v>
      </c>
      <c r="ES21" s="64">
        <f t="shared" si="71"/>
        <v>0</v>
      </c>
      <c r="ET21" s="64">
        <f t="shared" si="71"/>
        <v>0</v>
      </c>
      <c r="EU21" s="64">
        <f t="shared" si="71"/>
        <v>0</v>
      </c>
      <c r="EV21" s="64">
        <f t="shared" si="71"/>
        <v>0</v>
      </c>
      <c r="EW21" s="64">
        <f t="shared" si="71"/>
        <v>0</v>
      </c>
      <c r="EX21" s="64">
        <f t="shared" si="71"/>
        <v>0</v>
      </c>
      <c r="EY21" s="64">
        <f t="shared" si="71"/>
        <v>0</v>
      </c>
      <c r="EZ21" s="64">
        <f t="shared" si="71"/>
        <v>0</v>
      </c>
      <c r="FA21" s="64">
        <f t="shared" si="71"/>
        <v>0</v>
      </c>
      <c r="FB21" s="64">
        <f t="shared" si="71"/>
        <v>0</v>
      </c>
      <c r="FC21" s="64">
        <f t="shared" si="71"/>
        <v>0</v>
      </c>
      <c r="FD21" s="64">
        <f t="shared" si="71"/>
        <v>0</v>
      </c>
      <c r="FE21" s="64">
        <f t="shared" si="46"/>
        <v>0</v>
      </c>
      <c r="FF21" s="64">
        <f t="shared" si="46"/>
        <v>0</v>
      </c>
      <c r="FG21" s="64">
        <f t="shared" ref="FG21:FT26" si="72">IF($CR21=FG$5,$CA21,0)</f>
        <v>2100.53715853125</v>
      </c>
      <c r="FH21" s="64">
        <f t="shared" si="72"/>
        <v>0</v>
      </c>
      <c r="FI21" s="64">
        <f t="shared" si="72"/>
        <v>0</v>
      </c>
      <c r="FJ21" s="64">
        <f t="shared" si="72"/>
        <v>0</v>
      </c>
      <c r="FK21" s="64">
        <f t="shared" si="72"/>
        <v>0</v>
      </c>
      <c r="FL21" s="64">
        <f t="shared" si="72"/>
        <v>0</v>
      </c>
      <c r="FM21" s="64">
        <f t="shared" si="72"/>
        <v>0</v>
      </c>
      <c r="FN21" s="64">
        <f t="shared" si="72"/>
        <v>0</v>
      </c>
      <c r="FO21" s="64">
        <f t="shared" si="72"/>
        <v>0</v>
      </c>
      <c r="FP21" s="64">
        <f t="shared" si="72"/>
        <v>0</v>
      </c>
      <c r="FQ21" s="64">
        <f t="shared" si="72"/>
        <v>0</v>
      </c>
      <c r="FR21" s="64">
        <f t="shared" si="72"/>
        <v>0</v>
      </c>
      <c r="FS21" s="64">
        <f t="shared" si="72"/>
        <v>0</v>
      </c>
      <c r="FT21" s="64">
        <f t="shared" si="72"/>
        <v>0</v>
      </c>
      <c r="FU21" s="64">
        <f t="shared" si="48"/>
        <v>0</v>
      </c>
      <c r="FV21" s="64">
        <f t="shared" si="48"/>
        <v>0</v>
      </c>
      <c r="FW21" s="64">
        <f t="shared" ref="FW21:GJ26" si="73">IF($CR21=FW$5,$CB21,0)</f>
        <v>2145.7607445982035</v>
      </c>
      <c r="FX21" s="64">
        <f t="shared" si="73"/>
        <v>0</v>
      </c>
      <c r="FY21" s="64">
        <f t="shared" si="73"/>
        <v>0</v>
      </c>
      <c r="FZ21" s="64">
        <f t="shared" si="73"/>
        <v>0</v>
      </c>
      <c r="GA21" s="64">
        <f t="shared" si="73"/>
        <v>0</v>
      </c>
      <c r="GB21" s="64">
        <f t="shared" si="73"/>
        <v>0</v>
      </c>
      <c r="GC21" s="64">
        <f t="shared" si="73"/>
        <v>0</v>
      </c>
      <c r="GD21" s="64">
        <f t="shared" si="73"/>
        <v>0</v>
      </c>
      <c r="GE21" s="64">
        <f t="shared" si="73"/>
        <v>0</v>
      </c>
      <c r="GF21" s="64">
        <f t="shared" si="73"/>
        <v>0</v>
      </c>
      <c r="GG21" s="64">
        <f t="shared" si="73"/>
        <v>0</v>
      </c>
      <c r="GH21" s="64">
        <f t="shared" si="73"/>
        <v>0</v>
      </c>
      <c r="GI21" s="64">
        <f t="shared" si="73"/>
        <v>0</v>
      </c>
      <c r="GJ21" s="64">
        <f t="shared" si="73"/>
        <v>0</v>
      </c>
    </row>
    <row r="22" spans="1:192" ht="14.25" thickBot="1">
      <c r="A22" s="40"/>
      <c r="B22" s="82"/>
      <c r="C22" s="42"/>
      <c r="D22" s="43"/>
      <c r="E22" s="43"/>
      <c r="G22" s="44"/>
      <c r="H22" s="43"/>
      <c r="I22" s="43"/>
      <c r="J22" s="43"/>
      <c r="K22" s="43"/>
      <c r="L22" s="43"/>
      <c r="M22" s="43"/>
      <c r="N22" s="43"/>
      <c r="O22" s="43"/>
      <c r="P22" s="43"/>
      <c r="Q22" s="43" t="s">
        <v>156</v>
      </c>
      <c r="R22" s="44"/>
      <c r="S22" s="86">
        <v>9100</v>
      </c>
      <c r="T22" s="86">
        <v>1</v>
      </c>
      <c r="U22" s="86">
        <v>430</v>
      </c>
      <c r="V22" s="86" t="s">
        <v>77</v>
      </c>
      <c r="W22" s="86" t="s">
        <v>172</v>
      </c>
      <c r="X22" s="86" t="s">
        <v>173</v>
      </c>
      <c r="Y22" s="60">
        <v>1</v>
      </c>
      <c r="Z22" s="149">
        <v>40477</v>
      </c>
      <c r="AA22" s="66">
        <f t="shared" si="14"/>
        <v>4.8</v>
      </c>
      <c r="AB22" s="66" t="s">
        <v>174</v>
      </c>
      <c r="AC22" s="86">
        <v>38</v>
      </c>
      <c r="AD22" s="86">
        <v>39</v>
      </c>
      <c r="AE22" s="86">
        <v>40</v>
      </c>
      <c r="AF22" s="164">
        <v>32.5</v>
      </c>
      <c r="AG22" s="86">
        <v>36</v>
      </c>
      <c r="AH22" s="70">
        <v>1</v>
      </c>
      <c r="AI22" s="61">
        <f t="shared" si="15"/>
        <v>37</v>
      </c>
      <c r="AJ22" s="41">
        <v>1</v>
      </c>
      <c r="AK22" s="41">
        <v>1</v>
      </c>
      <c r="AL22" s="41">
        <v>0</v>
      </c>
      <c r="AM22" s="41">
        <v>1</v>
      </c>
      <c r="AN22" s="41">
        <v>4</v>
      </c>
      <c r="AO22" s="41">
        <v>1</v>
      </c>
      <c r="AP22" s="44"/>
      <c r="AQ22" s="3"/>
      <c r="AR22" s="71"/>
      <c r="AS22" s="44"/>
      <c r="AT22" s="3"/>
      <c r="AU22" s="67">
        <f t="shared" si="16"/>
        <v>17.420000000000002</v>
      </c>
      <c r="AV22" s="68">
        <f t="shared" si="67"/>
        <v>471.31987499999741</v>
      </c>
      <c r="AW22" s="68">
        <f t="shared" si="67"/>
        <v>683.07997468750182</v>
      </c>
      <c r="AX22" s="68">
        <f>BC22-BA22</f>
        <v>1154.3998496874992</v>
      </c>
      <c r="AY22" s="67">
        <f t="shared" si="52"/>
        <v>17.81195</v>
      </c>
      <c r="AZ22" s="67">
        <f t="shared" si="66"/>
        <v>18.379999874999999</v>
      </c>
      <c r="BA22" s="72">
        <f t="shared" si="17"/>
        <v>20947.550000000003</v>
      </c>
      <c r="BB22" s="72">
        <f t="shared" si="18"/>
        <v>21418.869875</v>
      </c>
      <c r="BC22" s="72">
        <f t="shared" si="19"/>
        <v>22101.949849687502</v>
      </c>
      <c r="BD22" s="73">
        <f t="shared" si="20"/>
        <v>6750.96</v>
      </c>
      <c r="BE22" s="73">
        <f t="shared" si="21"/>
        <v>6750.96</v>
      </c>
      <c r="BF22" s="73">
        <f t="shared" si="22"/>
        <v>6750.96</v>
      </c>
      <c r="BG22" s="57">
        <f t="shared" si="53"/>
        <v>250</v>
      </c>
      <c r="BH22" s="57">
        <f t="shared" si="54"/>
        <v>250</v>
      </c>
      <c r="BI22" s="57">
        <f t="shared" si="55"/>
        <v>250</v>
      </c>
      <c r="BJ22" s="57">
        <f t="shared" si="56"/>
        <v>54.6</v>
      </c>
      <c r="BK22" s="57">
        <f t="shared" si="57"/>
        <v>54.6</v>
      </c>
      <c r="BL22" s="57">
        <f t="shared" si="58"/>
        <v>54.6</v>
      </c>
      <c r="BM22" s="57">
        <f t="shared" si="59"/>
        <v>1298.7481000000002</v>
      </c>
      <c r="BN22" s="57">
        <f t="shared" si="60"/>
        <v>1327.9699322500001</v>
      </c>
      <c r="BO22" s="57">
        <f t="shared" si="61"/>
        <v>1370.3208906806251</v>
      </c>
      <c r="BP22" s="57">
        <f t="shared" si="23"/>
        <v>1005.4824000000002</v>
      </c>
      <c r="BQ22" s="57">
        <f t="shared" si="24"/>
        <v>1028.1057539999999</v>
      </c>
      <c r="BR22" s="57">
        <f t="shared" si="25"/>
        <v>1060.8935927850002</v>
      </c>
      <c r="BS22" s="57">
        <f t="shared" si="62"/>
        <v>303.73947500000008</v>
      </c>
      <c r="BT22" s="57">
        <f t="shared" si="63"/>
        <v>310.57361318750003</v>
      </c>
      <c r="BU22" s="57">
        <f t="shared" si="64"/>
        <v>320.47827282046882</v>
      </c>
      <c r="BY22" s="57">
        <v>36</v>
      </c>
      <c r="BZ22" s="57">
        <f t="shared" si="26"/>
        <v>9699.5299750000013</v>
      </c>
      <c r="CA22" s="57">
        <f t="shared" si="27"/>
        <v>9758.2092994374998</v>
      </c>
      <c r="CB22" s="57">
        <f t="shared" si="28"/>
        <v>9843.2527562860942</v>
      </c>
      <c r="CC22" s="57">
        <f t="shared" si="29"/>
        <v>0</v>
      </c>
      <c r="CD22" s="57">
        <f t="shared" si="30"/>
        <v>0</v>
      </c>
      <c r="CE22" s="57">
        <f t="shared" si="31"/>
        <v>0</v>
      </c>
      <c r="CF22" s="57">
        <f t="shared" si="32"/>
        <v>9699.5299750000013</v>
      </c>
      <c r="CG22" s="57">
        <f t="shared" si="33"/>
        <v>9758.2092994374998</v>
      </c>
      <c r="CH22" s="57">
        <f t="shared" si="34"/>
        <v>9843.2527562860942</v>
      </c>
      <c r="CI22" s="53">
        <f t="shared" si="35"/>
        <v>30647.079975000004</v>
      </c>
      <c r="CJ22" s="57">
        <f t="shared" si="36"/>
        <v>31177.079174437502</v>
      </c>
      <c r="CK22" s="52">
        <f t="shared" si="37"/>
        <v>31945.202605973594</v>
      </c>
      <c r="CL22" s="178">
        <f t="shared" si="38"/>
        <v>25.486137193347194</v>
      </c>
      <c r="CM22" s="15"/>
      <c r="CN22" s="180"/>
      <c r="CO22" s="180"/>
      <c r="CQ22" s="55">
        <f t="shared" si="39"/>
        <v>91001430</v>
      </c>
      <c r="CR22" s="55">
        <f t="shared" si="40"/>
        <v>91001441</v>
      </c>
      <c r="CS22" s="64">
        <f t="shared" si="68"/>
        <v>0</v>
      </c>
      <c r="CT22" s="64">
        <f t="shared" si="68"/>
        <v>0</v>
      </c>
      <c r="CU22" s="64">
        <f t="shared" si="68"/>
        <v>20947.550000000003</v>
      </c>
      <c r="CV22" s="64">
        <f t="shared" si="68"/>
        <v>0</v>
      </c>
      <c r="CW22" s="64">
        <f t="shared" si="68"/>
        <v>0</v>
      </c>
      <c r="CX22" s="64">
        <f t="shared" si="68"/>
        <v>0</v>
      </c>
      <c r="CY22" s="64">
        <f t="shared" si="68"/>
        <v>0</v>
      </c>
      <c r="CZ22" s="64">
        <f t="shared" si="68"/>
        <v>0</v>
      </c>
      <c r="DA22" s="64">
        <f t="shared" si="68"/>
        <v>0</v>
      </c>
      <c r="DB22" s="64">
        <f t="shared" si="68"/>
        <v>0</v>
      </c>
      <c r="DC22" s="64">
        <f t="shared" si="68"/>
        <v>0</v>
      </c>
      <c r="DD22" s="64">
        <f t="shared" si="68"/>
        <v>0</v>
      </c>
      <c r="DE22" s="64">
        <f t="shared" si="68"/>
        <v>0</v>
      </c>
      <c r="DF22" s="64">
        <f t="shared" si="68"/>
        <v>0</v>
      </c>
      <c r="DG22" s="64">
        <f t="shared" si="68"/>
        <v>0</v>
      </c>
      <c r="DH22" s="64">
        <f t="shared" si="68"/>
        <v>0</v>
      </c>
      <c r="DI22" s="64">
        <f t="shared" si="69"/>
        <v>0</v>
      </c>
      <c r="DJ22" s="64">
        <f t="shared" si="69"/>
        <v>0</v>
      </c>
      <c r="DK22" s="64">
        <f t="shared" si="69"/>
        <v>21418.869875</v>
      </c>
      <c r="DL22" s="64">
        <f t="shared" si="69"/>
        <v>0</v>
      </c>
      <c r="DM22" s="64">
        <f t="shared" si="69"/>
        <v>0</v>
      </c>
      <c r="DN22" s="64">
        <f t="shared" si="69"/>
        <v>0</v>
      </c>
      <c r="DO22" s="64">
        <f t="shared" si="69"/>
        <v>0</v>
      </c>
      <c r="DP22" s="64">
        <f t="shared" si="69"/>
        <v>0</v>
      </c>
      <c r="DQ22" s="64">
        <f t="shared" si="69"/>
        <v>0</v>
      </c>
      <c r="DR22" s="64">
        <f t="shared" si="69"/>
        <v>0</v>
      </c>
      <c r="DS22" s="64">
        <f t="shared" si="69"/>
        <v>0</v>
      </c>
      <c r="DT22" s="64">
        <f t="shared" si="69"/>
        <v>0</v>
      </c>
      <c r="DU22" s="64">
        <f t="shared" si="69"/>
        <v>0</v>
      </c>
      <c r="DV22" s="64">
        <f t="shared" si="69"/>
        <v>0</v>
      </c>
      <c r="DW22" s="64">
        <f t="shared" si="69"/>
        <v>0</v>
      </c>
      <c r="DX22" s="64">
        <f t="shared" si="69"/>
        <v>0</v>
      </c>
      <c r="DY22" s="64">
        <f t="shared" si="70"/>
        <v>0</v>
      </c>
      <c r="DZ22" s="64">
        <f t="shared" si="70"/>
        <v>0</v>
      </c>
      <c r="EA22" s="64">
        <f t="shared" si="70"/>
        <v>22101.949849687502</v>
      </c>
      <c r="EB22" s="64">
        <f t="shared" si="70"/>
        <v>0</v>
      </c>
      <c r="EC22" s="64">
        <f t="shared" si="70"/>
        <v>0</v>
      </c>
      <c r="ED22" s="64">
        <f t="shared" si="70"/>
        <v>0</v>
      </c>
      <c r="EE22" s="64">
        <f t="shared" si="70"/>
        <v>0</v>
      </c>
      <c r="EF22" s="64">
        <f t="shared" si="70"/>
        <v>0</v>
      </c>
      <c r="EG22" s="64">
        <f t="shared" si="70"/>
        <v>0</v>
      </c>
      <c r="EH22" s="64">
        <f t="shared" si="70"/>
        <v>0</v>
      </c>
      <c r="EI22" s="64">
        <f t="shared" si="70"/>
        <v>0</v>
      </c>
      <c r="EJ22" s="64">
        <f t="shared" si="70"/>
        <v>0</v>
      </c>
      <c r="EK22" s="64">
        <f t="shared" si="70"/>
        <v>0</v>
      </c>
      <c r="EL22" s="64">
        <f t="shared" si="70"/>
        <v>0</v>
      </c>
      <c r="EM22" s="64">
        <f t="shared" si="70"/>
        <v>0</v>
      </c>
      <c r="EN22" s="64">
        <f t="shared" si="70"/>
        <v>0</v>
      </c>
      <c r="EO22" s="64">
        <f t="shared" si="44"/>
        <v>0</v>
      </c>
      <c r="EP22" s="64">
        <f t="shared" si="44"/>
        <v>0</v>
      </c>
      <c r="EQ22" s="64">
        <f t="shared" si="44"/>
        <v>9699.5299750000013</v>
      </c>
      <c r="ER22" s="64">
        <f t="shared" si="71"/>
        <v>0</v>
      </c>
      <c r="ES22" s="64">
        <f t="shared" si="71"/>
        <v>0</v>
      </c>
      <c r="ET22" s="64">
        <f t="shared" si="71"/>
        <v>0</v>
      </c>
      <c r="EU22" s="64">
        <f t="shared" si="71"/>
        <v>0</v>
      </c>
      <c r="EV22" s="64">
        <f t="shared" si="71"/>
        <v>0</v>
      </c>
      <c r="EW22" s="64">
        <f t="shared" si="71"/>
        <v>0</v>
      </c>
      <c r="EX22" s="64">
        <f t="shared" si="71"/>
        <v>0</v>
      </c>
      <c r="EY22" s="64">
        <f t="shared" si="71"/>
        <v>0</v>
      </c>
      <c r="EZ22" s="64">
        <f t="shared" si="71"/>
        <v>0</v>
      </c>
      <c r="FA22" s="64">
        <f t="shared" si="71"/>
        <v>0</v>
      </c>
      <c r="FB22" s="64">
        <f t="shared" si="71"/>
        <v>0</v>
      </c>
      <c r="FC22" s="64">
        <f t="shared" si="71"/>
        <v>0</v>
      </c>
      <c r="FD22" s="64">
        <f t="shared" si="71"/>
        <v>0</v>
      </c>
      <c r="FE22" s="64">
        <f t="shared" si="46"/>
        <v>0</v>
      </c>
      <c r="FF22" s="64">
        <f t="shared" si="46"/>
        <v>0</v>
      </c>
      <c r="FG22" s="64">
        <f>IF($CR22=FG$5,$CA22,0)</f>
        <v>9758.2092994374998</v>
      </c>
      <c r="FH22" s="64">
        <f t="shared" si="72"/>
        <v>0</v>
      </c>
      <c r="FI22" s="64">
        <f t="shared" si="72"/>
        <v>0</v>
      </c>
      <c r="FJ22" s="64">
        <f t="shared" si="72"/>
        <v>0</v>
      </c>
      <c r="FK22" s="64">
        <f t="shared" si="72"/>
        <v>0</v>
      </c>
      <c r="FL22" s="64">
        <f t="shared" si="72"/>
        <v>0</v>
      </c>
      <c r="FM22" s="64">
        <f t="shared" si="72"/>
        <v>0</v>
      </c>
      <c r="FN22" s="64">
        <f t="shared" si="72"/>
        <v>0</v>
      </c>
      <c r="FO22" s="64">
        <f t="shared" si="72"/>
        <v>0</v>
      </c>
      <c r="FP22" s="64">
        <f t="shared" si="72"/>
        <v>0</v>
      </c>
      <c r="FQ22" s="64">
        <f t="shared" si="72"/>
        <v>0</v>
      </c>
      <c r="FR22" s="64">
        <f t="shared" si="72"/>
        <v>0</v>
      </c>
      <c r="FS22" s="64">
        <f t="shared" si="72"/>
        <v>0</v>
      </c>
      <c r="FT22" s="64">
        <f t="shared" si="72"/>
        <v>0</v>
      </c>
      <c r="FU22" s="64">
        <f t="shared" si="48"/>
        <v>0</v>
      </c>
      <c r="FV22" s="64">
        <f t="shared" si="48"/>
        <v>0</v>
      </c>
      <c r="FW22" s="64">
        <f t="shared" si="73"/>
        <v>9843.2527562860942</v>
      </c>
      <c r="FX22" s="64">
        <f t="shared" si="73"/>
        <v>0</v>
      </c>
      <c r="FY22" s="64">
        <f t="shared" si="73"/>
        <v>0</v>
      </c>
      <c r="FZ22" s="64">
        <f t="shared" si="73"/>
        <v>0</v>
      </c>
      <c r="GA22" s="64">
        <f t="shared" si="73"/>
        <v>0</v>
      </c>
      <c r="GB22" s="64">
        <f t="shared" si="73"/>
        <v>0</v>
      </c>
      <c r="GC22" s="64">
        <f t="shared" si="73"/>
        <v>0</v>
      </c>
      <c r="GD22" s="64">
        <f t="shared" si="73"/>
        <v>0</v>
      </c>
      <c r="GE22" s="64">
        <f t="shared" si="73"/>
        <v>0</v>
      </c>
      <c r="GF22" s="64">
        <f t="shared" si="73"/>
        <v>0</v>
      </c>
      <c r="GG22" s="64">
        <f t="shared" si="73"/>
        <v>0</v>
      </c>
      <c r="GH22" s="64">
        <f t="shared" si="73"/>
        <v>0</v>
      </c>
      <c r="GI22" s="64">
        <f t="shared" si="73"/>
        <v>0</v>
      </c>
      <c r="GJ22" s="64">
        <f t="shared" si="73"/>
        <v>0</v>
      </c>
    </row>
    <row r="23" spans="1:192" ht="15" thickTop="1" thickBot="1">
      <c r="A23" s="40"/>
      <c r="B23" s="83" t="s">
        <v>85</v>
      </c>
      <c r="C23" s="83" t="s">
        <v>86</v>
      </c>
      <c r="D23" s="43"/>
      <c r="E23" s="84">
        <v>2.2499999999999999E-2</v>
      </c>
      <c r="F23" s="84">
        <v>2.2499999999999999E-2</v>
      </c>
      <c r="G23" s="40"/>
      <c r="H23" s="42"/>
      <c r="I23" s="42"/>
      <c r="J23" s="42"/>
      <c r="K23" s="42"/>
      <c r="L23" s="42"/>
      <c r="M23" s="42"/>
      <c r="N23" s="42"/>
      <c r="O23" s="42"/>
      <c r="P23" s="42"/>
      <c r="Q23" s="43" t="s">
        <v>152</v>
      </c>
      <c r="R23" s="44"/>
      <c r="S23" s="86">
        <v>9100</v>
      </c>
      <c r="T23" s="86">
        <v>1</v>
      </c>
      <c r="U23" s="86">
        <v>430</v>
      </c>
      <c r="V23" s="86" t="s">
        <v>77</v>
      </c>
      <c r="W23" s="86" t="s">
        <v>165</v>
      </c>
      <c r="X23" s="86" t="s">
        <v>166</v>
      </c>
      <c r="Y23" s="60">
        <v>1</v>
      </c>
      <c r="Z23" s="149">
        <v>40238</v>
      </c>
      <c r="AA23" s="66">
        <f t="shared" si="14"/>
        <v>5.5</v>
      </c>
      <c r="AB23" s="66" t="s">
        <v>167</v>
      </c>
      <c r="AC23" s="86">
        <v>10</v>
      </c>
      <c r="AD23" s="86">
        <v>11</v>
      </c>
      <c r="AE23" s="86">
        <v>12</v>
      </c>
      <c r="AF23" s="164">
        <v>25</v>
      </c>
      <c r="AG23" s="86">
        <v>36</v>
      </c>
      <c r="AH23" s="70">
        <v>2</v>
      </c>
      <c r="AI23" s="61">
        <f t="shared" si="15"/>
        <v>38</v>
      </c>
      <c r="AJ23" s="41">
        <v>1</v>
      </c>
      <c r="AK23" s="41">
        <v>1</v>
      </c>
      <c r="AL23" s="41">
        <v>2</v>
      </c>
      <c r="AM23" s="41">
        <v>1</v>
      </c>
      <c r="AN23" s="41">
        <v>1</v>
      </c>
      <c r="AO23" s="41">
        <v>1</v>
      </c>
      <c r="AP23" s="44"/>
      <c r="AQ23" s="3"/>
      <c r="AR23" s="26" t="s">
        <v>64</v>
      </c>
      <c r="AS23" s="44"/>
      <c r="AT23" s="3"/>
      <c r="AU23" s="67">
        <f t="shared" si="16"/>
        <v>13.46</v>
      </c>
      <c r="AV23" s="68">
        <f t="shared" si="67"/>
        <v>287.70750000000044</v>
      </c>
      <c r="AW23" s="68">
        <f t="shared" si="67"/>
        <v>433.2332499999975</v>
      </c>
      <c r="AX23" s="68">
        <f>BC23-BA23</f>
        <v>720.94074999999793</v>
      </c>
      <c r="AY23" s="67">
        <f t="shared" si="52"/>
        <v>13.76285</v>
      </c>
      <c r="AZ23" s="67">
        <f t="shared" si="66"/>
        <v>14.218884999999998</v>
      </c>
      <c r="BA23" s="72">
        <f t="shared" si="17"/>
        <v>12787</v>
      </c>
      <c r="BB23" s="72">
        <f t="shared" si="18"/>
        <v>13074.7075</v>
      </c>
      <c r="BC23" s="72">
        <f t="shared" si="19"/>
        <v>13507.940749999998</v>
      </c>
      <c r="BD23" s="73">
        <f t="shared" si="20"/>
        <v>6713</v>
      </c>
      <c r="BE23" s="73">
        <f t="shared" si="21"/>
        <v>6713</v>
      </c>
      <c r="BF23" s="73">
        <f t="shared" si="22"/>
        <v>6713</v>
      </c>
      <c r="BG23" s="57">
        <f t="shared" si="53"/>
        <v>250</v>
      </c>
      <c r="BH23" s="57">
        <f t="shared" si="54"/>
        <v>250</v>
      </c>
      <c r="BI23" s="57">
        <f t="shared" si="55"/>
        <v>250</v>
      </c>
      <c r="BJ23" s="57">
        <f t="shared" si="56"/>
        <v>54.6</v>
      </c>
      <c r="BK23" s="57">
        <f t="shared" si="57"/>
        <v>54.6</v>
      </c>
      <c r="BL23" s="57">
        <f t="shared" si="58"/>
        <v>54.6</v>
      </c>
      <c r="BM23" s="57">
        <f t="shared" si="59"/>
        <v>792.79399999999998</v>
      </c>
      <c r="BN23" s="57">
        <f t="shared" si="60"/>
        <v>810.63186500000006</v>
      </c>
      <c r="BO23" s="57">
        <f t="shared" si="61"/>
        <v>837.49232649999988</v>
      </c>
      <c r="BP23" s="57">
        <f t="shared" si="23"/>
        <v>613.77600000000007</v>
      </c>
      <c r="BQ23" s="57">
        <f t="shared" si="24"/>
        <v>627.58596</v>
      </c>
      <c r="BR23" s="57">
        <f t="shared" si="25"/>
        <v>648.38115599999992</v>
      </c>
      <c r="BS23" s="57">
        <f t="shared" si="62"/>
        <v>185.41150000000002</v>
      </c>
      <c r="BT23" s="57">
        <f t="shared" si="63"/>
        <v>189.58325875000003</v>
      </c>
      <c r="BU23" s="57">
        <f t="shared" si="64"/>
        <v>195.86514087499998</v>
      </c>
      <c r="BY23" s="57">
        <f>BB23*0.3%</f>
        <v>39.2241225</v>
      </c>
      <c r="BZ23" s="57">
        <f t="shared" si="26"/>
        <v>8648.8056225</v>
      </c>
      <c r="CA23" s="57">
        <f t="shared" si="27"/>
        <v>8684.6252062500007</v>
      </c>
      <c r="CB23" s="57">
        <f t="shared" si="28"/>
        <v>8738.5627458749987</v>
      </c>
      <c r="CC23" s="57">
        <f t="shared" si="29"/>
        <v>255.74</v>
      </c>
      <c r="CD23" s="57">
        <f t="shared" si="30"/>
        <v>261.49414999999999</v>
      </c>
      <c r="CE23" s="57">
        <f t="shared" si="31"/>
        <v>270.15881499999995</v>
      </c>
      <c r="CF23" s="57">
        <f t="shared" si="32"/>
        <v>8904.5456224999998</v>
      </c>
      <c r="CG23" s="57">
        <f t="shared" si="33"/>
        <v>8946.1193562500011</v>
      </c>
      <c r="CH23" s="57">
        <f t="shared" si="34"/>
        <v>9008.7215608749993</v>
      </c>
      <c r="CI23" s="53">
        <f t="shared" si="35"/>
        <v>21691.545622500002</v>
      </c>
      <c r="CJ23" s="57">
        <f t="shared" si="36"/>
        <v>22020.826856250002</v>
      </c>
      <c r="CK23" s="52">
        <f t="shared" si="37"/>
        <v>22516.662310874999</v>
      </c>
      <c r="CL23" s="178">
        <f t="shared" si="38"/>
        <v>22.833205918421054</v>
      </c>
      <c r="CM23" s="15"/>
      <c r="CN23" s="180"/>
      <c r="CO23" s="180"/>
      <c r="CQ23" s="55">
        <f t="shared" si="39"/>
        <v>91001430</v>
      </c>
      <c r="CR23" s="55">
        <f t="shared" si="40"/>
        <v>91001441</v>
      </c>
      <c r="CS23" s="64">
        <f t="shared" si="68"/>
        <v>0</v>
      </c>
      <c r="CT23" s="64">
        <f t="shared" si="68"/>
        <v>0</v>
      </c>
      <c r="CU23" s="64">
        <f t="shared" si="68"/>
        <v>12787</v>
      </c>
      <c r="CV23" s="64">
        <f t="shared" si="68"/>
        <v>0</v>
      </c>
      <c r="CW23" s="64">
        <f t="shared" si="68"/>
        <v>0</v>
      </c>
      <c r="CX23" s="64">
        <f t="shared" si="68"/>
        <v>0</v>
      </c>
      <c r="CY23" s="64">
        <f t="shared" si="68"/>
        <v>0</v>
      </c>
      <c r="CZ23" s="64">
        <f t="shared" si="68"/>
        <v>0</v>
      </c>
      <c r="DA23" s="64">
        <f t="shared" si="68"/>
        <v>0</v>
      </c>
      <c r="DB23" s="64">
        <f t="shared" si="68"/>
        <v>0</v>
      </c>
      <c r="DC23" s="64">
        <f t="shared" si="68"/>
        <v>0</v>
      </c>
      <c r="DD23" s="64">
        <f t="shared" si="68"/>
        <v>0</v>
      </c>
      <c r="DE23" s="64">
        <f t="shared" si="68"/>
        <v>0</v>
      </c>
      <c r="DF23" s="64">
        <f t="shared" si="68"/>
        <v>0</v>
      </c>
      <c r="DG23" s="64">
        <f t="shared" si="68"/>
        <v>0</v>
      </c>
      <c r="DH23" s="64">
        <f t="shared" si="68"/>
        <v>0</v>
      </c>
      <c r="DI23" s="64">
        <f t="shared" si="69"/>
        <v>0</v>
      </c>
      <c r="DJ23" s="64">
        <f t="shared" si="69"/>
        <v>0</v>
      </c>
      <c r="DK23" s="64">
        <f t="shared" si="69"/>
        <v>13074.7075</v>
      </c>
      <c r="DL23" s="64">
        <f t="shared" si="69"/>
        <v>0</v>
      </c>
      <c r="DM23" s="64">
        <f t="shared" si="69"/>
        <v>0</v>
      </c>
      <c r="DN23" s="64">
        <f t="shared" si="69"/>
        <v>0</v>
      </c>
      <c r="DO23" s="64">
        <f t="shared" si="69"/>
        <v>0</v>
      </c>
      <c r="DP23" s="64">
        <f t="shared" si="69"/>
        <v>0</v>
      </c>
      <c r="DQ23" s="64">
        <f t="shared" si="69"/>
        <v>0</v>
      </c>
      <c r="DR23" s="64">
        <f t="shared" si="69"/>
        <v>0</v>
      </c>
      <c r="DS23" s="64">
        <f t="shared" si="69"/>
        <v>0</v>
      </c>
      <c r="DT23" s="64">
        <f t="shared" si="69"/>
        <v>0</v>
      </c>
      <c r="DU23" s="64">
        <f t="shared" si="69"/>
        <v>0</v>
      </c>
      <c r="DV23" s="64">
        <f t="shared" si="69"/>
        <v>0</v>
      </c>
      <c r="DW23" s="64">
        <f t="shared" si="69"/>
        <v>0</v>
      </c>
      <c r="DX23" s="64">
        <f t="shared" si="69"/>
        <v>0</v>
      </c>
      <c r="DY23" s="64">
        <f t="shared" si="70"/>
        <v>0</v>
      </c>
      <c r="DZ23" s="64">
        <f t="shared" si="70"/>
        <v>0</v>
      </c>
      <c r="EA23" s="64">
        <f t="shared" si="70"/>
        <v>13507.940749999998</v>
      </c>
      <c r="EB23" s="64">
        <f t="shared" si="70"/>
        <v>0</v>
      </c>
      <c r="EC23" s="64">
        <f t="shared" si="70"/>
        <v>0</v>
      </c>
      <c r="ED23" s="64">
        <f t="shared" si="70"/>
        <v>0</v>
      </c>
      <c r="EE23" s="64">
        <f t="shared" si="70"/>
        <v>0</v>
      </c>
      <c r="EF23" s="64">
        <f t="shared" si="70"/>
        <v>0</v>
      </c>
      <c r="EG23" s="64">
        <f t="shared" si="70"/>
        <v>0</v>
      </c>
      <c r="EH23" s="64">
        <f t="shared" si="70"/>
        <v>0</v>
      </c>
      <c r="EI23" s="64">
        <f t="shared" si="70"/>
        <v>0</v>
      </c>
      <c r="EJ23" s="64">
        <f t="shared" si="70"/>
        <v>0</v>
      </c>
      <c r="EK23" s="64">
        <f t="shared" si="70"/>
        <v>0</v>
      </c>
      <c r="EL23" s="64">
        <f t="shared" si="70"/>
        <v>0</v>
      </c>
      <c r="EM23" s="64">
        <f t="shared" si="70"/>
        <v>0</v>
      </c>
      <c r="EN23" s="64">
        <f t="shared" si="70"/>
        <v>0</v>
      </c>
      <c r="EO23" s="64">
        <f t="shared" si="44"/>
        <v>0</v>
      </c>
      <c r="EP23" s="64">
        <f t="shared" si="44"/>
        <v>0</v>
      </c>
      <c r="EQ23" s="64">
        <f t="shared" si="44"/>
        <v>8904.5456224999998</v>
      </c>
      <c r="ER23" s="64">
        <f t="shared" si="71"/>
        <v>0</v>
      </c>
      <c r="ES23" s="64">
        <f t="shared" si="71"/>
        <v>0</v>
      </c>
      <c r="ET23" s="64">
        <f t="shared" si="71"/>
        <v>0</v>
      </c>
      <c r="EU23" s="64">
        <f t="shared" si="71"/>
        <v>0</v>
      </c>
      <c r="EV23" s="64">
        <f t="shared" si="71"/>
        <v>0</v>
      </c>
      <c r="EW23" s="64">
        <f t="shared" si="71"/>
        <v>0</v>
      </c>
      <c r="EX23" s="64">
        <f t="shared" si="71"/>
        <v>0</v>
      </c>
      <c r="EY23" s="64">
        <f t="shared" si="71"/>
        <v>0</v>
      </c>
      <c r="EZ23" s="64">
        <f t="shared" si="71"/>
        <v>0</v>
      </c>
      <c r="FA23" s="64">
        <f t="shared" si="71"/>
        <v>0</v>
      </c>
      <c r="FB23" s="64">
        <f t="shared" si="71"/>
        <v>0</v>
      </c>
      <c r="FC23" s="64">
        <f t="shared" si="71"/>
        <v>0</v>
      </c>
      <c r="FD23" s="64">
        <f t="shared" si="71"/>
        <v>0</v>
      </c>
      <c r="FE23" s="64">
        <f t="shared" si="46"/>
        <v>0</v>
      </c>
      <c r="FF23" s="64">
        <f t="shared" si="46"/>
        <v>0</v>
      </c>
      <c r="FG23" s="64">
        <v>8946.1193562500011</v>
      </c>
      <c r="FH23" s="64">
        <f t="shared" si="72"/>
        <v>0</v>
      </c>
      <c r="FI23" s="64">
        <f t="shared" si="72"/>
        <v>0</v>
      </c>
      <c r="FJ23" s="64">
        <f t="shared" si="72"/>
        <v>0</v>
      </c>
      <c r="FK23" s="64">
        <f t="shared" si="72"/>
        <v>0</v>
      </c>
      <c r="FL23" s="64">
        <f t="shared" si="72"/>
        <v>0</v>
      </c>
      <c r="FM23" s="64">
        <f t="shared" si="72"/>
        <v>0</v>
      </c>
      <c r="FN23" s="64">
        <f t="shared" si="72"/>
        <v>0</v>
      </c>
      <c r="FO23" s="64">
        <f t="shared" si="72"/>
        <v>0</v>
      </c>
      <c r="FP23" s="64">
        <f t="shared" si="72"/>
        <v>0</v>
      </c>
      <c r="FQ23" s="64">
        <f t="shared" si="72"/>
        <v>0</v>
      </c>
      <c r="FR23" s="64">
        <f t="shared" si="72"/>
        <v>0</v>
      </c>
      <c r="FS23" s="64">
        <f t="shared" si="72"/>
        <v>0</v>
      </c>
      <c r="FT23" s="64">
        <f t="shared" si="72"/>
        <v>0</v>
      </c>
      <c r="FU23" s="64">
        <f t="shared" si="48"/>
        <v>0</v>
      </c>
      <c r="FV23" s="64">
        <f t="shared" si="48"/>
        <v>0</v>
      </c>
      <c r="FW23" s="64">
        <f t="shared" si="73"/>
        <v>8738.5627458749987</v>
      </c>
      <c r="FX23" s="64">
        <f t="shared" si="73"/>
        <v>0</v>
      </c>
      <c r="FY23" s="64">
        <f t="shared" si="73"/>
        <v>0</v>
      </c>
      <c r="FZ23" s="64">
        <f t="shared" si="73"/>
        <v>0</v>
      </c>
      <c r="GA23" s="64">
        <f t="shared" si="73"/>
        <v>0</v>
      </c>
      <c r="GB23" s="64">
        <f t="shared" si="73"/>
        <v>0</v>
      </c>
      <c r="GC23" s="64">
        <f t="shared" si="73"/>
        <v>0</v>
      </c>
      <c r="GD23" s="64">
        <f t="shared" si="73"/>
        <v>0</v>
      </c>
      <c r="GE23" s="64">
        <f t="shared" si="73"/>
        <v>0</v>
      </c>
      <c r="GF23" s="64">
        <f t="shared" si="73"/>
        <v>0</v>
      </c>
      <c r="GG23" s="64">
        <f t="shared" si="73"/>
        <v>0</v>
      </c>
      <c r="GH23" s="64">
        <f t="shared" si="73"/>
        <v>0</v>
      </c>
      <c r="GI23" s="64">
        <f t="shared" si="73"/>
        <v>0</v>
      </c>
      <c r="GJ23" s="64">
        <f t="shared" si="73"/>
        <v>0</v>
      </c>
    </row>
    <row r="24" spans="1:192" ht="15" thickTop="1" thickBot="1">
      <c r="A24" s="40"/>
      <c r="B24" s="42"/>
      <c r="C24" s="83" t="s">
        <v>88</v>
      </c>
      <c r="D24" s="43"/>
      <c r="E24" s="87">
        <v>0</v>
      </c>
      <c r="F24" s="87">
        <v>0</v>
      </c>
      <c r="G24" s="40"/>
      <c r="H24" s="42"/>
      <c r="I24" s="42"/>
      <c r="J24" s="42"/>
      <c r="K24" s="42"/>
      <c r="L24" s="42"/>
      <c r="M24" s="42"/>
      <c r="N24" s="42"/>
      <c r="O24" s="42"/>
      <c r="P24" s="42"/>
      <c r="Q24" s="43" t="s">
        <v>152</v>
      </c>
      <c r="R24" s="44"/>
      <c r="S24" s="86">
        <v>9100</v>
      </c>
      <c r="T24" s="86">
        <v>1</v>
      </c>
      <c r="U24" s="86">
        <v>430</v>
      </c>
      <c r="V24" s="86"/>
      <c r="W24" s="86" t="s">
        <v>192</v>
      </c>
      <c r="X24" s="86" t="s">
        <v>193</v>
      </c>
      <c r="Y24" s="60">
        <v>1</v>
      </c>
      <c r="Z24" s="149">
        <v>41512</v>
      </c>
      <c r="AA24" s="66">
        <f t="shared" si="14"/>
        <v>2</v>
      </c>
      <c r="AB24" s="66"/>
      <c r="AC24" s="86">
        <v>4</v>
      </c>
      <c r="AD24" s="86">
        <v>5</v>
      </c>
      <c r="AE24" s="86">
        <v>6</v>
      </c>
      <c r="AF24" s="164">
        <v>20</v>
      </c>
      <c r="AG24" s="86">
        <v>36</v>
      </c>
      <c r="AH24" s="70">
        <v>1</v>
      </c>
      <c r="AI24" s="61">
        <f t="shared" si="15"/>
        <v>37</v>
      </c>
      <c r="AJ24" s="41">
        <v>1</v>
      </c>
      <c r="AK24" s="41">
        <v>1</v>
      </c>
      <c r="AL24" s="41">
        <v>0</v>
      </c>
      <c r="AM24" s="41">
        <v>1</v>
      </c>
      <c r="AN24" s="41">
        <v>1</v>
      </c>
      <c r="AO24" s="41">
        <v>1</v>
      </c>
      <c r="AP24" s="44"/>
      <c r="AQ24" s="3"/>
      <c r="AR24" s="71"/>
      <c r="AS24" s="44"/>
      <c r="AT24" s="3"/>
      <c r="AU24" s="67">
        <f t="shared" si="16"/>
        <v>13.13</v>
      </c>
      <c r="AV24" s="68">
        <f t="shared" si="67"/>
        <v>218.61449999999968</v>
      </c>
      <c r="AW24" s="68">
        <f t="shared" si="67"/>
        <v>269.95380374999877</v>
      </c>
      <c r="AX24" s="68">
        <f>BC24-BA24</f>
        <v>488.56830374999845</v>
      </c>
      <c r="AY24" s="67">
        <f t="shared" si="52"/>
        <v>13.425425000000001</v>
      </c>
      <c r="AZ24" s="67">
        <f t="shared" si="66"/>
        <v>13.790227437499999</v>
      </c>
      <c r="BA24" s="72">
        <f t="shared" si="17"/>
        <v>9716.2000000000007</v>
      </c>
      <c r="BB24" s="72">
        <f t="shared" si="18"/>
        <v>9934.8145000000004</v>
      </c>
      <c r="BC24" s="72">
        <f t="shared" si="19"/>
        <v>10204.768303749999</v>
      </c>
      <c r="BD24" s="73">
        <f t="shared" si="20"/>
        <v>6713</v>
      </c>
      <c r="BE24" s="73">
        <f t="shared" si="21"/>
        <v>6713</v>
      </c>
      <c r="BF24" s="73">
        <f t="shared" si="22"/>
        <v>6713</v>
      </c>
      <c r="BG24" s="57">
        <f t="shared" si="53"/>
        <v>250</v>
      </c>
      <c r="BH24" s="57">
        <f t="shared" si="54"/>
        <v>250</v>
      </c>
      <c r="BI24" s="57">
        <f t="shared" si="55"/>
        <v>250</v>
      </c>
      <c r="BJ24" s="57">
        <f t="shared" si="56"/>
        <v>54.6</v>
      </c>
      <c r="BK24" s="57">
        <f t="shared" si="57"/>
        <v>54.6</v>
      </c>
      <c r="BL24" s="57">
        <f t="shared" si="58"/>
        <v>54.6</v>
      </c>
      <c r="BM24" s="57">
        <f t="shared" si="59"/>
        <v>602.40440000000001</v>
      </c>
      <c r="BN24" s="57">
        <f t="shared" si="60"/>
        <v>615.95849900000007</v>
      </c>
      <c r="BO24" s="57">
        <f t="shared" si="61"/>
        <v>632.69563483249999</v>
      </c>
      <c r="BP24" s="57">
        <f t="shared" si="23"/>
        <v>466.37760000000003</v>
      </c>
      <c r="BQ24" s="57">
        <f t="shared" si="24"/>
        <v>476.87109600000002</v>
      </c>
      <c r="BR24" s="57">
        <f t="shared" si="25"/>
        <v>489.82887857999998</v>
      </c>
      <c r="BS24" s="57">
        <f t="shared" si="62"/>
        <v>140.88490000000002</v>
      </c>
      <c r="BT24" s="57">
        <f t="shared" si="63"/>
        <v>144.05481025</v>
      </c>
      <c r="BU24" s="57">
        <f t="shared" si="64"/>
        <v>147.969140404375</v>
      </c>
      <c r="BY24" s="57">
        <f>BB24*0.3%</f>
        <v>29.804443500000001</v>
      </c>
      <c r="BZ24" s="57">
        <f t="shared" si="26"/>
        <v>8257.0713434999998</v>
      </c>
      <c r="CA24" s="57">
        <f t="shared" si="27"/>
        <v>8284.2888487500004</v>
      </c>
      <c r="CB24" s="57">
        <f t="shared" si="28"/>
        <v>8317.8980973168746</v>
      </c>
      <c r="CC24" s="57">
        <f t="shared" si="29"/>
        <v>0</v>
      </c>
      <c r="CD24" s="57">
        <f t="shared" si="30"/>
        <v>0</v>
      </c>
      <c r="CE24" s="57">
        <f t="shared" si="31"/>
        <v>0</v>
      </c>
      <c r="CF24" s="57">
        <f t="shared" si="32"/>
        <v>8257.0713434999998</v>
      </c>
      <c r="CG24" s="57">
        <f t="shared" si="33"/>
        <v>8284.2888487500004</v>
      </c>
      <c r="CH24" s="57">
        <f t="shared" si="34"/>
        <v>8317.8980973168746</v>
      </c>
      <c r="CI24" s="53">
        <f t="shared" si="35"/>
        <v>17973.271343500001</v>
      </c>
      <c r="CJ24" s="57">
        <f t="shared" si="36"/>
        <v>18219.103348750003</v>
      </c>
      <c r="CK24" s="52">
        <f t="shared" si="37"/>
        <v>18522.666401066876</v>
      </c>
      <c r="CL24" s="178">
        <f t="shared" si="38"/>
        <v>24.288204518243244</v>
      </c>
      <c r="CM24" s="15"/>
      <c r="CN24" s="180"/>
      <c r="CO24" s="180"/>
      <c r="CQ24" s="55">
        <f t="shared" si="39"/>
        <v>91001430</v>
      </c>
      <c r="CR24" s="55">
        <f t="shared" si="40"/>
        <v>91001441</v>
      </c>
      <c r="CS24" s="64">
        <f t="shared" si="68"/>
        <v>0</v>
      </c>
      <c r="CT24" s="64">
        <f t="shared" si="68"/>
        <v>0</v>
      </c>
      <c r="CU24" s="64">
        <f t="shared" si="68"/>
        <v>9716.2000000000007</v>
      </c>
      <c r="CV24" s="64">
        <f t="shared" si="68"/>
        <v>0</v>
      </c>
      <c r="CW24" s="64">
        <f t="shared" si="68"/>
        <v>0</v>
      </c>
      <c r="CX24" s="64">
        <f t="shared" si="68"/>
        <v>0</v>
      </c>
      <c r="CY24" s="64">
        <f t="shared" si="68"/>
        <v>0</v>
      </c>
      <c r="CZ24" s="64">
        <f t="shared" si="68"/>
        <v>0</v>
      </c>
      <c r="DA24" s="64">
        <f t="shared" si="68"/>
        <v>0</v>
      </c>
      <c r="DB24" s="64">
        <f t="shared" si="68"/>
        <v>0</v>
      </c>
      <c r="DC24" s="64">
        <f t="shared" si="68"/>
        <v>0</v>
      </c>
      <c r="DD24" s="64">
        <f t="shared" si="68"/>
        <v>0</v>
      </c>
      <c r="DE24" s="64">
        <f t="shared" si="68"/>
        <v>0</v>
      </c>
      <c r="DF24" s="64">
        <f t="shared" si="68"/>
        <v>0</v>
      </c>
      <c r="DG24" s="64">
        <f t="shared" si="68"/>
        <v>0</v>
      </c>
      <c r="DH24" s="64">
        <f t="shared" si="68"/>
        <v>0</v>
      </c>
      <c r="DI24" s="64">
        <f t="shared" si="69"/>
        <v>0</v>
      </c>
      <c r="DJ24" s="64">
        <f t="shared" si="69"/>
        <v>0</v>
      </c>
      <c r="DK24" s="64">
        <f t="shared" si="69"/>
        <v>9934.8145000000004</v>
      </c>
      <c r="DL24" s="64">
        <f t="shared" si="69"/>
        <v>0</v>
      </c>
      <c r="DM24" s="64">
        <f t="shared" si="69"/>
        <v>0</v>
      </c>
      <c r="DN24" s="64">
        <f t="shared" si="69"/>
        <v>0</v>
      </c>
      <c r="DO24" s="64">
        <f t="shared" si="69"/>
        <v>0</v>
      </c>
      <c r="DP24" s="64">
        <f t="shared" si="69"/>
        <v>0</v>
      </c>
      <c r="DQ24" s="64">
        <f t="shared" si="69"/>
        <v>0</v>
      </c>
      <c r="DR24" s="64">
        <f t="shared" si="69"/>
        <v>0</v>
      </c>
      <c r="DS24" s="64">
        <f t="shared" si="69"/>
        <v>0</v>
      </c>
      <c r="DT24" s="64">
        <f t="shared" si="69"/>
        <v>0</v>
      </c>
      <c r="DU24" s="64">
        <f t="shared" si="69"/>
        <v>0</v>
      </c>
      <c r="DV24" s="64">
        <f t="shared" si="69"/>
        <v>0</v>
      </c>
      <c r="DW24" s="64">
        <f t="shared" si="69"/>
        <v>0</v>
      </c>
      <c r="DX24" s="64">
        <f t="shared" si="69"/>
        <v>0</v>
      </c>
      <c r="DY24" s="64">
        <f t="shared" si="70"/>
        <v>0</v>
      </c>
      <c r="DZ24" s="64">
        <f t="shared" si="70"/>
        <v>0</v>
      </c>
      <c r="EA24" s="64">
        <f t="shared" si="70"/>
        <v>10204.768303749999</v>
      </c>
      <c r="EB24" s="64">
        <f t="shared" si="70"/>
        <v>0</v>
      </c>
      <c r="EC24" s="64">
        <f t="shared" si="70"/>
        <v>0</v>
      </c>
      <c r="ED24" s="64">
        <f t="shared" si="70"/>
        <v>0</v>
      </c>
      <c r="EE24" s="64">
        <f t="shared" si="70"/>
        <v>0</v>
      </c>
      <c r="EF24" s="64">
        <f t="shared" si="70"/>
        <v>0</v>
      </c>
      <c r="EG24" s="64">
        <f t="shared" si="70"/>
        <v>0</v>
      </c>
      <c r="EH24" s="64">
        <f t="shared" si="70"/>
        <v>0</v>
      </c>
      <c r="EI24" s="64">
        <f t="shared" si="70"/>
        <v>0</v>
      </c>
      <c r="EJ24" s="64">
        <f t="shared" si="70"/>
        <v>0</v>
      </c>
      <c r="EK24" s="64">
        <f t="shared" si="70"/>
        <v>0</v>
      </c>
      <c r="EL24" s="64">
        <f t="shared" si="70"/>
        <v>0</v>
      </c>
      <c r="EM24" s="64">
        <f t="shared" si="70"/>
        <v>0</v>
      </c>
      <c r="EN24" s="64">
        <f t="shared" si="70"/>
        <v>0</v>
      </c>
      <c r="EO24" s="64">
        <f t="shared" si="44"/>
        <v>0</v>
      </c>
      <c r="EP24" s="64">
        <f t="shared" si="44"/>
        <v>0</v>
      </c>
      <c r="EQ24" s="64">
        <f t="shared" si="44"/>
        <v>8257.0713434999998</v>
      </c>
      <c r="ER24" s="64">
        <f t="shared" si="71"/>
        <v>0</v>
      </c>
      <c r="ES24" s="64">
        <f t="shared" si="71"/>
        <v>0</v>
      </c>
      <c r="ET24" s="64">
        <f t="shared" si="71"/>
        <v>0</v>
      </c>
      <c r="EU24" s="64">
        <f t="shared" si="71"/>
        <v>0</v>
      </c>
      <c r="EV24" s="64">
        <f t="shared" si="71"/>
        <v>0</v>
      </c>
      <c r="EW24" s="64">
        <f t="shared" si="71"/>
        <v>0</v>
      </c>
      <c r="EX24" s="64">
        <f t="shared" si="71"/>
        <v>0</v>
      </c>
      <c r="EY24" s="64">
        <f t="shared" si="71"/>
        <v>0</v>
      </c>
      <c r="EZ24" s="64">
        <f t="shared" si="71"/>
        <v>0</v>
      </c>
      <c r="FA24" s="64">
        <f t="shared" si="71"/>
        <v>0</v>
      </c>
      <c r="FB24" s="64">
        <f t="shared" si="71"/>
        <v>0</v>
      </c>
      <c r="FC24" s="64">
        <f t="shared" si="71"/>
        <v>0</v>
      </c>
      <c r="FD24" s="64">
        <f t="shared" si="71"/>
        <v>0</v>
      </c>
      <c r="FE24" s="64">
        <f t="shared" si="46"/>
        <v>0</v>
      </c>
      <c r="FF24" s="64">
        <f t="shared" si="46"/>
        <v>0</v>
      </c>
      <c r="FG24" s="64">
        <f t="shared" si="72"/>
        <v>8284.2888487500004</v>
      </c>
      <c r="FH24" s="64">
        <f t="shared" si="72"/>
        <v>0</v>
      </c>
      <c r="FI24" s="64">
        <f t="shared" si="72"/>
        <v>0</v>
      </c>
      <c r="FJ24" s="64">
        <f t="shared" si="72"/>
        <v>0</v>
      </c>
      <c r="FK24" s="64">
        <f t="shared" si="72"/>
        <v>0</v>
      </c>
      <c r="FL24" s="64">
        <f t="shared" si="72"/>
        <v>0</v>
      </c>
      <c r="FM24" s="64">
        <f t="shared" si="72"/>
        <v>0</v>
      </c>
      <c r="FN24" s="64">
        <f t="shared" si="72"/>
        <v>0</v>
      </c>
      <c r="FO24" s="64">
        <f t="shared" si="72"/>
        <v>0</v>
      </c>
      <c r="FP24" s="64">
        <f t="shared" si="72"/>
        <v>0</v>
      </c>
      <c r="FQ24" s="64">
        <f t="shared" si="72"/>
        <v>0</v>
      </c>
      <c r="FR24" s="64">
        <f t="shared" si="72"/>
        <v>0</v>
      </c>
      <c r="FS24" s="64">
        <f t="shared" si="72"/>
        <v>0</v>
      </c>
      <c r="FT24" s="64">
        <f t="shared" si="72"/>
        <v>0</v>
      </c>
      <c r="FU24" s="64">
        <f t="shared" si="48"/>
        <v>0</v>
      </c>
      <c r="FV24" s="64">
        <f t="shared" si="48"/>
        <v>0</v>
      </c>
      <c r="FW24" s="64">
        <f t="shared" si="73"/>
        <v>8317.8980973168746</v>
      </c>
      <c r="FX24" s="64">
        <f t="shared" si="73"/>
        <v>0</v>
      </c>
      <c r="FY24" s="64">
        <f t="shared" si="73"/>
        <v>0</v>
      </c>
      <c r="FZ24" s="64">
        <f t="shared" si="73"/>
        <v>0</v>
      </c>
      <c r="GA24" s="64">
        <f t="shared" si="73"/>
        <v>0</v>
      </c>
      <c r="GB24" s="64">
        <f t="shared" si="73"/>
        <v>0</v>
      </c>
      <c r="GC24" s="64">
        <f t="shared" si="73"/>
        <v>0</v>
      </c>
      <c r="GD24" s="64">
        <f t="shared" si="73"/>
        <v>0</v>
      </c>
      <c r="GE24" s="64">
        <f t="shared" si="73"/>
        <v>0</v>
      </c>
      <c r="GF24" s="64">
        <f t="shared" si="73"/>
        <v>0</v>
      </c>
      <c r="GG24" s="64">
        <f t="shared" si="73"/>
        <v>0</v>
      </c>
      <c r="GH24" s="64">
        <f t="shared" si="73"/>
        <v>0</v>
      </c>
      <c r="GI24" s="64">
        <f t="shared" si="73"/>
        <v>0</v>
      </c>
      <c r="GJ24" s="64">
        <f t="shared" si="73"/>
        <v>0</v>
      </c>
    </row>
    <row r="25" spans="1:192" ht="14.25" thickTop="1">
      <c r="A25" s="40"/>
      <c r="B25" s="75"/>
      <c r="C25" s="88"/>
      <c r="D25" s="89"/>
      <c r="E25" s="90" t="str">
        <f>IF($E$9=0,"per year", "per hour")</f>
        <v>per hour</v>
      </c>
      <c r="F25" s="90" t="str">
        <f>IF($E$9=0,"per year", "per hour")</f>
        <v>per hour</v>
      </c>
      <c r="G25" s="40"/>
      <c r="H25" s="42"/>
      <c r="I25" s="42"/>
      <c r="J25" s="42"/>
      <c r="K25" s="42"/>
      <c r="L25" s="42"/>
      <c r="M25" s="42"/>
      <c r="N25" s="42"/>
      <c r="O25" s="42"/>
      <c r="P25" s="42"/>
      <c r="Q25" s="43" t="s">
        <v>152</v>
      </c>
      <c r="R25" s="44"/>
      <c r="S25" s="86">
        <v>9100</v>
      </c>
      <c r="T25" s="86">
        <v>1</v>
      </c>
      <c r="U25" s="86">
        <v>430</v>
      </c>
      <c r="V25" s="86" t="s">
        <v>77</v>
      </c>
      <c r="W25" s="86" t="s">
        <v>176</v>
      </c>
      <c r="X25" s="86" t="s">
        <v>175</v>
      </c>
      <c r="Y25" s="60">
        <v>1</v>
      </c>
      <c r="Z25" s="149">
        <v>40785</v>
      </c>
      <c r="AA25" s="66">
        <f t="shared" si="14"/>
        <v>4</v>
      </c>
      <c r="AB25" s="66"/>
      <c r="AC25" s="86">
        <v>6</v>
      </c>
      <c r="AD25" s="86">
        <v>7</v>
      </c>
      <c r="AE25" s="86">
        <v>8</v>
      </c>
      <c r="AF25" s="164">
        <v>22.5</v>
      </c>
      <c r="AG25" s="86">
        <v>36</v>
      </c>
      <c r="AH25" s="70">
        <v>1</v>
      </c>
      <c r="AI25" s="61">
        <f t="shared" si="15"/>
        <v>37</v>
      </c>
      <c r="AJ25" s="41">
        <v>1</v>
      </c>
      <c r="AK25" s="41">
        <v>1</v>
      </c>
      <c r="AL25" s="41">
        <v>0</v>
      </c>
      <c r="AM25" s="41">
        <v>1</v>
      </c>
      <c r="AN25" s="41">
        <v>1</v>
      </c>
      <c r="AO25" s="41">
        <v>1</v>
      </c>
      <c r="AP25" s="44"/>
      <c r="AQ25" s="3"/>
      <c r="AR25" s="49" t="s">
        <v>87</v>
      </c>
      <c r="AS25" s="44"/>
      <c r="AT25" s="3"/>
      <c r="AU25" s="67">
        <f t="shared" si="16"/>
        <v>13.19</v>
      </c>
      <c r="AV25" s="68">
        <f t="shared" si="67"/>
        <v>247.06518750000032</v>
      </c>
      <c r="AW25" s="68">
        <f t="shared" si="67"/>
        <v>383.18174718749833</v>
      </c>
      <c r="AX25" s="68">
        <f>BC25-BA25</f>
        <v>630.24693468749865</v>
      </c>
      <c r="AY25" s="67">
        <f t="shared" si="52"/>
        <v>13.486775</v>
      </c>
      <c r="AZ25" s="67">
        <f t="shared" si="66"/>
        <v>13.947053374999999</v>
      </c>
      <c r="BA25" s="72">
        <f t="shared" si="17"/>
        <v>10980.674999999999</v>
      </c>
      <c r="BB25" s="72">
        <f t="shared" si="18"/>
        <v>11227.7401875</v>
      </c>
      <c r="BC25" s="72">
        <f t="shared" si="19"/>
        <v>11610.921934687498</v>
      </c>
      <c r="BD25" s="73">
        <f t="shared" si="20"/>
        <v>6713</v>
      </c>
      <c r="BE25" s="73">
        <f t="shared" si="21"/>
        <v>6713</v>
      </c>
      <c r="BF25" s="73">
        <f t="shared" si="22"/>
        <v>6713</v>
      </c>
      <c r="BG25" s="57">
        <f t="shared" si="53"/>
        <v>250</v>
      </c>
      <c r="BH25" s="57">
        <f t="shared" si="54"/>
        <v>250</v>
      </c>
      <c r="BI25" s="57">
        <f t="shared" si="55"/>
        <v>250</v>
      </c>
      <c r="BJ25" s="57">
        <f t="shared" si="56"/>
        <v>54.6</v>
      </c>
      <c r="BK25" s="57">
        <f t="shared" si="57"/>
        <v>54.6</v>
      </c>
      <c r="BL25" s="57">
        <f t="shared" si="58"/>
        <v>54.6</v>
      </c>
      <c r="BM25" s="57">
        <f t="shared" si="59"/>
        <v>680.80184999999994</v>
      </c>
      <c r="BN25" s="57">
        <f t="shared" si="60"/>
        <v>696.11989162499992</v>
      </c>
      <c r="BO25" s="57">
        <f t="shared" si="61"/>
        <v>719.8771599506249</v>
      </c>
      <c r="BP25" s="57">
        <f t="shared" si="23"/>
        <v>527.07240000000002</v>
      </c>
      <c r="BQ25" s="57">
        <f t="shared" si="24"/>
        <v>538.93152899999995</v>
      </c>
      <c r="BR25" s="57">
        <f t="shared" si="25"/>
        <v>557.32425286499995</v>
      </c>
      <c r="BS25" s="57">
        <f t="shared" si="62"/>
        <v>159.2197875</v>
      </c>
      <c r="BT25" s="57">
        <f t="shared" si="63"/>
        <v>162.80223271874999</v>
      </c>
      <c r="BU25" s="57">
        <f t="shared" si="64"/>
        <v>168.35836805296873</v>
      </c>
      <c r="BY25" s="57">
        <f>BB25*0.3%</f>
        <v>33.683220562499997</v>
      </c>
      <c r="BZ25" s="57">
        <f t="shared" si="26"/>
        <v>8418.3772580624991</v>
      </c>
      <c r="CA25" s="57">
        <f t="shared" si="27"/>
        <v>8449.1368739062491</v>
      </c>
      <c r="CB25" s="57">
        <f t="shared" si="28"/>
        <v>8496.8430014310943</v>
      </c>
      <c r="CC25" s="57">
        <f t="shared" si="29"/>
        <v>0</v>
      </c>
      <c r="CD25" s="57">
        <f t="shared" si="30"/>
        <v>0</v>
      </c>
      <c r="CE25" s="57">
        <f t="shared" si="31"/>
        <v>0</v>
      </c>
      <c r="CF25" s="57">
        <f t="shared" si="32"/>
        <v>8418.3772580624991</v>
      </c>
      <c r="CG25" s="57">
        <f t="shared" si="33"/>
        <v>8449.1368739062491</v>
      </c>
      <c r="CH25" s="57">
        <f t="shared" si="34"/>
        <v>8496.8430014310943</v>
      </c>
      <c r="CI25" s="53">
        <f t="shared" si="35"/>
        <v>19399.052258062497</v>
      </c>
      <c r="CJ25" s="57">
        <f t="shared" si="36"/>
        <v>19676.877061406249</v>
      </c>
      <c r="CK25" s="52">
        <f t="shared" si="37"/>
        <v>20107.76493611859</v>
      </c>
      <c r="CL25" s="178">
        <f t="shared" si="38"/>
        <v>23.302164874549543</v>
      </c>
      <c r="CM25" s="15"/>
      <c r="CN25" s="180"/>
      <c r="CO25" s="180"/>
      <c r="CQ25" s="55">
        <f t="shared" si="39"/>
        <v>91001430</v>
      </c>
      <c r="CR25" s="55">
        <f t="shared" si="40"/>
        <v>91001441</v>
      </c>
      <c r="CS25" s="64">
        <f t="shared" si="68"/>
        <v>0</v>
      </c>
      <c r="CT25" s="64">
        <f t="shared" si="68"/>
        <v>0</v>
      </c>
      <c r="CU25" s="64">
        <f t="shared" si="68"/>
        <v>10980.674999999999</v>
      </c>
      <c r="CV25" s="64">
        <f t="shared" si="68"/>
        <v>0</v>
      </c>
      <c r="CW25" s="64">
        <f t="shared" si="68"/>
        <v>0</v>
      </c>
      <c r="CX25" s="64">
        <f t="shared" si="68"/>
        <v>0</v>
      </c>
      <c r="CY25" s="64">
        <f t="shared" si="68"/>
        <v>0</v>
      </c>
      <c r="CZ25" s="64">
        <f t="shared" si="68"/>
        <v>0</v>
      </c>
      <c r="DA25" s="64">
        <f t="shared" si="68"/>
        <v>0</v>
      </c>
      <c r="DB25" s="64">
        <f t="shared" si="68"/>
        <v>0</v>
      </c>
      <c r="DC25" s="64">
        <f t="shared" si="68"/>
        <v>0</v>
      </c>
      <c r="DD25" s="64">
        <f t="shared" si="68"/>
        <v>0</v>
      </c>
      <c r="DE25" s="64">
        <f t="shared" si="68"/>
        <v>0</v>
      </c>
      <c r="DF25" s="64">
        <f t="shared" si="68"/>
        <v>0</v>
      </c>
      <c r="DG25" s="64">
        <f t="shared" si="68"/>
        <v>0</v>
      </c>
      <c r="DH25" s="64">
        <f t="shared" si="68"/>
        <v>0</v>
      </c>
      <c r="DI25" s="64">
        <f t="shared" si="69"/>
        <v>0</v>
      </c>
      <c r="DJ25" s="64">
        <f t="shared" si="69"/>
        <v>0</v>
      </c>
      <c r="DK25" s="64">
        <f t="shared" si="69"/>
        <v>11227.7401875</v>
      </c>
      <c r="DL25" s="64">
        <f t="shared" si="69"/>
        <v>0</v>
      </c>
      <c r="DM25" s="64">
        <f t="shared" si="69"/>
        <v>0</v>
      </c>
      <c r="DN25" s="64">
        <f t="shared" si="69"/>
        <v>0</v>
      </c>
      <c r="DO25" s="64">
        <f t="shared" si="69"/>
        <v>0</v>
      </c>
      <c r="DP25" s="64">
        <f t="shared" si="69"/>
        <v>0</v>
      </c>
      <c r="DQ25" s="64">
        <f t="shared" si="69"/>
        <v>0</v>
      </c>
      <c r="DR25" s="64">
        <f t="shared" si="69"/>
        <v>0</v>
      </c>
      <c r="DS25" s="64">
        <f t="shared" si="69"/>
        <v>0</v>
      </c>
      <c r="DT25" s="64">
        <f t="shared" si="69"/>
        <v>0</v>
      </c>
      <c r="DU25" s="64">
        <f t="shared" si="69"/>
        <v>0</v>
      </c>
      <c r="DV25" s="64">
        <f t="shared" si="69"/>
        <v>0</v>
      </c>
      <c r="DW25" s="64">
        <f t="shared" si="69"/>
        <v>0</v>
      </c>
      <c r="DX25" s="64">
        <f t="shared" si="69"/>
        <v>0</v>
      </c>
      <c r="DY25" s="64">
        <f t="shared" si="70"/>
        <v>0</v>
      </c>
      <c r="DZ25" s="64">
        <f t="shared" si="70"/>
        <v>0</v>
      </c>
      <c r="EA25" s="64">
        <f t="shared" si="70"/>
        <v>11610.921934687498</v>
      </c>
      <c r="EB25" s="64">
        <f t="shared" si="70"/>
        <v>0</v>
      </c>
      <c r="EC25" s="64">
        <f t="shared" si="70"/>
        <v>0</v>
      </c>
      <c r="ED25" s="64">
        <f t="shared" si="70"/>
        <v>0</v>
      </c>
      <c r="EE25" s="64">
        <f t="shared" si="70"/>
        <v>0</v>
      </c>
      <c r="EF25" s="64">
        <f t="shared" si="70"/>
        <v>0</v>
      </c>
      <c r="EG25" s="64">
        <f t="shared" si="70"/>
        <v>0</v>
      </c>
      <c r="EH25" s="64">
        <f t="shared" si="70"/>
        <v>0</v>
      </c>
      <c r="EI25" s="64">
        <f t="shared" si="70"/>
        <v>0</v>
      </c>
      <c r="EJ25" s="64">
        <f t="shared" si="70"/>
        <v>0</v>
      </c>
      <c r="EK25" s="64">
        <f t="shared" si="70"/>
        <v>0</v>
      </c>
      <c r="EL25" s="64">
        <f t="shared" si="70"/>
        <v>0</v>
      </c>
      <c r="EM25" s="64">
        <f t="shared" si="70"/>
        <v>0</v>
      </c>
      <c r="EN25" s="64">
        <f t="shared" si="70"/>
        <v>0</v>
      </c>
      <c r="EO25" s="64">
        <f t="shared" si="44"/>
        <v>0</v>
      </c>
      <c r="EP25" s="64">
        <f t="shared" si="44"/>
        <v>0</v>
      </c>
      <c r="EQ25" s="64">
        <f t="shared" si="44"/>
        <v>8418.3772580624991</v>
      </c>
      <c r="ER25" s="64">
        <f t="shared" si="71"/>
        <v>0</v>
      </c>
      <c r="ES25" s="64">
        <f t="shared" si="71"/>
        <v>0</v>
      </c>
      <c r="ET25" s="64">
        <f t="shared" si="71"/>
        <v>0</v>
      </c>
      <c r="EU25" s="64">
        <f t="shared" si="71"/>
        <v>0</v>
      </c>
      <c r="EV25" s="64">
        <f t="shared" si="71"/>
        <v>0</v>
      </c>
      <c r="EW25" s="64">
        <f t="shared" si="71"/>
        <v>0</v>
      </c>
      <c r="EX25" s="64">
        <f t="shared" si="71"/>
        <v>0</v>
      </c>
      <c r="EY25" s="64">
        <f t="shared" si="71"/>
        <v>0</v>
      </c>
      <c r="EZ25" s="64">
        <f t="shared" si="71"/>
        <v>0</v>
      </c>
      <c r="FA25" s="64">
        <f t="shared" si="71"/>
        <v>0</v>
      </c>
      <c r="FB25" s="64">
        <f t="shared" si="71"/>
        <v>0</v>
      </c>
      <c r="FC25" s="64">
        <f t="shared" si="71"/>
        <v>0</v>
      </c>
      <c r="FD25" s="64">
        <f t="shared" si="71"/>
        <v>0</v>
      </c>
      <c r="FE25" s="64">
        <f t="shared" si="46"/>
        <v>0</v>
      </c>
      <c r="FF25" s="64">
        <f t="shared" si="46"/>
        <v>0</v>
      </c>
      <c r="FG25" s="64">
        <f t="shared" si="72"/>
        <v>8449.1368739062491</v>
      </c>
      <c r="FH25" s="64">
        <f t="shared" si="72"/>
        <v>0</v>
      </c>
      <c r="FI25" s="64">
        <f t="shared" si="72"/>
        <v>0</v>
      </c>
      <c r="FJ25" s="64">
        <f t="shared" si="72"/>
        <v>0</v>
      </c>
      <c r="FK25" s="64">
        <f t="shared" si="72"/>
        <v>0</v>
      </c>
      <c r="FL25" s="64">
        <f t="shared" si="72"/>
        <v>0</v>
      </c>
      <c r="FM25" s="64">
        <f t="shared" si="72"/>
        <v>0</v>
      </c>
      <c r="FN25" s="64">
        <f t="shared" si="72"/>
        <v>0</v>
      </c>
      <c r="FO25" s="64">
        <f t="shared" si="72"/>
        <v>0</v>
      </c>
      <c r="FP25" s="64">
        <f t="shared" si="72"/>
        <v>0</v>
      </c>
      <c r="FQ25" s="64">
        <f t="shared" si="72"/>
        <v>0</v>
      </c>
      <c r="FR25" s="64">
        <f t="shared" si="72"/>
        <v>0</v>
      </c>
      <c r="FS25" s="64">
        <f t="shared" si="72"/>
        <v>0</v>
      </c>
      <c r="FT25" s="64">
        <f t="shared" si="72"/>
        <v>0</v>
      </c>
      <c r="FU25" s="64">
        <f t="shared" si="48"/>
        <v>0</v>
      </c>
      <c r="FV25" s="64">
        <f t="shared" si="48"/>
        <v>0</v>
      </c>
      <c r="FW25" s="64">
        <f t="shared" si="73"/>
        <v>8496.8430014310943</v>
      </c>
      <c r="FX25" s="64">
        <f t="shared" si="73"/>
        <v>0</v>
      </c>
      <c r="FY25" s="64">
        <f t="shared" si="73"/>
        <v>0</v>
      </c>
      <c r="FZ25" s="64">
        <f t="shared" si="73"/>
        <v>0</v>
      </c>
      <c r="GA25" s="64">
        <f t="shared" si="73"/>
        <v>0</v>
      </c>
      <c r="GB25" s="64">
        <f t="shared" si="73"/>
        <v>0</v>
      </c>
      <c r="GC25" s="64">
        <f t="shared" si="73"/>
        <v>0</v>
      </c>
      <c r="GD25" s="64">
        <f t="shared" si="73"/>
        <v>0</v>
      </c>
      <c r="GE25" s="64">
        <f t="shared" si="73"/>
        <v>0</v>
      </c>
      <c r="GF25" s="64">
        <f t="shared" si="73"/>
        <v>0</v>
      </c>
      <c r="GG25" s="64">
        <f t="shared" si="73"/>
        <v>0</v>
      </c>
      <c r="GH25" s="64">
        <f t="shared" si="73"/>
        <v>0</v>
      </c>
      <c r="GI25" s="64">
        <f t="shared" si="73"/>
        <v>0</v>
      </c>
      <c r="GJ25" s="64">
        <f t="shared" si="73"/>
        <v>0</v>
      </c>
    </row>
    <row r="26" spans="1:192" ht="13.5">
      <c r="A26" s="40"/>
      <c r="B26" s="75" t="s">
        <v>89</v>
      </c>
      <c r="C26" s="88"/>
      <c r="D26" s="89"/>
      <c r="E26" s="89"/>
      <c r="F26" s="89"/>
      <c r="G26" s="40"/>
      <c r="H26" s="42"/>
      <c r="I26" s="42"/>
      <c r="J26" s="42"/>
      <c r="K26" s="42"/>
      <c r="L26" s="42"/>
      <c r="M26" s="42"/>
      <c r="N26" s="42"/>
      <c r="O26" s="42"/>
      <c r="P26" s="42"/>
      <c r="Q26" s="43" t="s">
        <v>152</v>
      </c>
      <c r="R26" s="44"/>
      <c r="S26" s="86"/>
      <c r="T26" s="86"/>
      <c r="U26" s="86"/>
      <c r="V26" s="86"/>
      <c r="W26" s="86"/>
      <c r="X26" s="86"/>
      <c r="Y26" s="60"/>
      <c r="Z26" s="149"/>
      <c r="AA26" s="66"/>
      <c r="AB26" s="66"/>
      <c r="AC26" s="86"/>
      <c r="AD26" s="86">
        <v>47</v>
      </c>
      <c r="AE26" s="86">
        <v>47</v>
      </c>
      <c r="AF26" s="164"/>
      <c r="AG26" s="86"/>
      <c r="AH26" s="70"/>
      <c r="AJ26" s="41"/>
      <c r="AP26" s="44"/>
      <c r="AQ26" s="3"/>
      <c r="AR26" s="26" t="s">
        <v>6</v>
      </c>
      <c r="AS26" s="44"/>
      <c r="AT26" s="3"/>
      <c r="AU26" s="67">
        <f t="shared" si="16"/>
        <v>0</v>
      </c>
      <c r="AV26" s="67">
        <f>VLOOKUP(Z26,$C$163:$G$220,3)</f>
        <v>0</v>
      </c>
      <c r="AW26" s="67">
        <f>VLOOKUP(AA26,$C$163:$G$220,3)</f>
        <v>0</v>
      </c>
      <c r="AX26" s="67">
        <f>VLOOKUP(AC26,$C$163:$G$220,3)</f>
        <v>0</v>
      </c>
      <c r="AY26" s="67">
        <f t="shared" si="52"/>
        <v>41.789574999999999</v>
      </c>
      <c r="AZ26" s="67">
        <f t="shared" si="66"/>
        <v>42.729840437499995</v>
      </c>
      <c r="BA26" s="72">
        <f t="shared" si="17"/>
        <v>0</v>
      </c>
      <c r="BB26" s="72">
        <f t="shared" si="18"/>
        <v>0</v>
      </c>
      <c r="BC26" s="72">
        <f t="shared" si="19"/>
        <v>0</v>
      </c>
      <c r="BD26" s="73">
        <f t="shared" si="20"/>
        <v>0</v>
      </c>
      <c r="BE26" s="73">
        <f t="shared" si="21"/>
        <v>0</v>
      </c>
      <c r="BF26" s="73">
        <f t="shared" si="22"/>
        <v>0</v>
      </c>
      <c r="BG26" s="57">
        <f>$Y26*D$84</f>
        <v>0</v>
      </c>
      <c r="BH26" s="57">
        <f>$Y26*E$84</f>
        <v>0</v>
      </c>
      <c r="BI26" s="57">
        <f>$Y26*F$84</f>
        <v>0</v>
      </c>
      <c r="BJ26" s="57">
        <f>D$43*(BA26/1000)*AJ26</f>
        <v>0</v>
      </c>
      <c r="BK26" s="57">
        <f t="shared" si="57"/>
        <v>0</v>
      </c>
      <c r="BL26" s="57">
        <f t="shared" si="58"/>
        <v>0</v>
      </c>
      <c r="BM26" s="57">
        <f>(BA26+BD26)*D$90*AM26</f>
        <v>0</v>
      </c>
      <c r="BN26" s="57">
        <f>(BB26+BE26)*E$90*AM26</f>
        <v>0</v>
      </c>
      <c r="BO26" s="57">
        <f>(BC26+BF26)*F$90*AM26</f>
        <v>0</v>
      </c>
      <c r="BP26" s="57">
        <f t="shared" si="23"/>
        <v>0</v>
      </c>
      <c r="BQ26" s="57">
        <f t="shared" si="24"/>
        <v>0</v>
      </c>
      <c r="BR26" s="57">
        <f t="shared" si="25"/>
        <v>0</v>
      </c>
      <c r="BS26" s="57">
        <f>$AK26*(BA26+BD26)*D$87</f>
        <v>0</v>
      </c>
      <c r="BT26" s="57">
        <f>$AK26*(BB26+BE26)*E$87</f>
        <v>0</v>
      </c>
      <c r="BU26" s="57">
        <f>$AK26*(BC26+BF26)*F$87</f>
        <v>0</v>
      </c>
      <c r="BV26" s="57">
        <f>38.4*12*Y26</f>
        <v>0</v>
      </c>
      <c r="BW26" s="57">
        <f>38.4*12*Y26</f>
        <v>0</v>
      </c>
      <c r="BX26" s="57">
        <f>38.4*12*Y26</f>
        <v>0</v>
      </c>
      <c r="BY26" s="57">
        <v>0</v>
      </c>
      <c r="BZ26" s="57">
        <f t="shared" si="26"/>
        <v>0</v>
      </c>
      <c r="CA26" s="57">
        <f t="shared" si="27"/>
        <v>0</v>
      </c>
      <c r="CB26" s="57">
        <f t="shared" si="28"/>
        <v>0</v>
      </c>
      <c r="CC26" s="57">
        <f t="shared" si="29"/>
        <v>0</v>
      </c>
      <c r="CD26" s="57">
        <f t="shared" si="30"/>
        <v>0</v>
      </c>
      <c r="CE26" s="57">
        <f t="shared" si="31"/>
        <v>0</v>
      </c>
      <c r="CF26" s="57">
        <f t="shared" si="32"/>
        <v>0</v>
      </c>
      <c r="CG26" s="57">
        <f t="shared" si="33"/>
        <v>0</v>
      </c>
      <c r="CH26" s="57">
        <f t="shared" si="34"/>
        <v>0</v>
      </c>
      <c r="CI26" s="53">
        <f t="shared" si="35"/>
        <v>0</v>
      </c>
      <c r="CJ26" s="57">
        <f t="shared" si="36"/>
        <v>0</v>
      </c>
      <c r="CK26" s="52">
        <f t="shared" si="37"/>
        <v>0</v>
      </c>
      <c r="CL26" s="178"/>
      <c r="CM26" s="15"/>
      <c r="CN26" s="180"/>
      <c r="CO26" s="180"/>
      <c r="CQ26" s="55">
        <f t="shared" si="39"/>
        <v>0</v>
      </c>
      <c r="CR26" s="55">
        <f t="shared" si="40"/>
        <v>1</v>
      </c>
      <c r="CS26" s="64">
        <f t="shared" si="68"/>
        <v>0</v>
      </c>
      <c r="CT26" s="64">
        <f t="shared" si="68"/>
        <v>0</v>
      </c>
      <c r="CU26" s="64">
        <f t="shared" si="68"/>
        <v>0</v>
      </c>
      <c r="CV26" s="64">
        <f t="shared" si="68"/>
        <v>0</v>
      </c>
      <c r="CW26" s="64">
        <f t="shared" si="68"/>
        <v>0</v>
      </c>
      <c r="CX26" s="64">
        <f t="shared" si="68"/>
        <v>0</v>
      </c>
      <c r="CY26" s="64">
        <f t="shared" si="68"/>
        <v>0</v>
      </c>
      <c r="CZ26" s="64">
        <f t="shared" si="68"/>
        <v>0</v>
      </c>
      <c r="DA26" s="64">
        <f t="shared" si="68"/>
        <v>0</v>
      </c>
      <c r="DB26" s="64">
        <f t="shared" si="68"/>
        <v>0</v>
      </c>
      <c r="DC26" s="64">
        <f t="shared" si="68"/>
        <v>0</v>
      </c>
      <c r="DD26" s="64">
        <f t="shared" si="68"/>
        <v>0</v>
      </c>
      <c r="DE26" s="64">
        <f t="shared" si="68"/>
        <v>0</v>
      </c>
      <c r="DF26" s="64">
        <f t="shared" si="68"/>
        <v>0</v>
      </c>
      <c r="DG26" s="64">
        <f t="shared" si="68"/>
        <v>0</v>
      </c>
      <c r="DH26" s="64">
        <f t="shared" si="68"/>
        <v>0</v>
      </c>
      <c r="DI26" s="64">
        <f t="shared" si="69"/>
        <v>0</v>
      </c>
      <c r="DJ26" s="64">
        <f t="shared" si="69"/>
        <v>0</v>
      </c>
      <c r="DK26" s="64">
        <f t="shared" si="69"/>
        <v>0</v>
      </c>
      <c r="DL26" s="64">
        <f t="shared" si="69"/>
        <v>0</v>
      </c>
      <c r="DM26" s="64">
        <f t="shared" si="69"/>
        <v>0</v>
      </c>
      <c r="DN26" s="64">
        <f t="shared" si="69"/>
        <v>0</v>
      </c>
      <c r="DO26" s="64">
        <f t="shared" si="69"/>
        <v>0</v>
      </c>
      <c r="DP26" s="64">
        <f t="shared" si="69"/>
        <v>0</v>
      </c>
      <c r="DQ26" s="64">
        <f t="shared" si="69"/>
        <v>0</v>
      </c>
      <c r="DR26" s="64">
        <f t="shared" si="69"/>
        <v>0</v>
      </c>
      <c r="DS26" s="64">
        <f t="shared" si="69"/>
        <v>0</v>
      </c>
      <c r="DT26" s="64">
        <f t="shared" si="69"/>
        <v>0</v>
      </c>
      <c r="DU26" s="64">
        <f t="shared" si="69"/>
        <v>0</v>
      </c>
      <c r="DV26" s="64">
        <f t="shared" si="69"/>
        <v>0</v>
      </c>
      <c r="DW26" s="64">
        <f t="shared" si="69"/>
        <v>0</v>
      </c>
      <c r="DX26" s="64">
        <f t="shared" si="69"/>
        <v>0</v>
      </c>
      <c r="DY26" s="64">
        <f t="shared" si="70"/>
        <v>0</v>
      </c>
      <c r="DZ26" s="64">
        <f t="shared" si="70"/>
        <v>0</v>
      </c>
      <c r="EA26" s="64">
        <f t="shared" si="70"/>
        <v>0</v>
      </c>
      <c r="EB26" s="64">
        <f t="shared" si="70"/>
        <v>0</v>
      </c>
      <c r="EC26" s="64">
        <f t="shared" si="70"/>
        <v>0</v>
      </c>
      <c r="ED26" s="64">
        <f t="shared" si="70"/>
        <v>0</v>
      </c>
      <c r="EE26" s="64">
        <f t="shared" si="70"/>
        <v>0</v>
      </c>
      <c r="EF26" s="64">
        <f t="shared" si="70"/>
        <v>0</v>
      </c>
      <c r="EG26" s="64">
        <f t="shared" si="70"/>
        <v>0</v>
      </c>
      <c r="EH26" s="64">
        <f t="shared" si="70"/>
        <v>0</v>
      </c>
      <c r="EI26" s="64">
        <f t="shared" si="70"/>
        <v>0</v>
      </c>
      <c r="EJ26" s="64">
        <f t="shared" si="70"/>
        <v>0</v>
      </c>
      <c r="EK26" s="64">
        <f t="shared" si="70"/>
        <v>0</v>
      </c>
      <c r="EL26" s="64">
        <f t="shared" si="70"/>
        <v>0</v>
      </c>
      <c r="EM26" s="64">
        <f t="shared" si="70"/>
        <v>0</v>
      </c>
      <c r="EN26" s="64">
        <f t="shared" si="70"/>
        <v>0</v>
      </c>
      <c r="EO26" s="64">
        <f t="shared" si="44"/>
        <v>0</v>
      </c>
      <c r="EP26" s="64">
        <f t="shared" si="44"/>
        <v>0</v>
      </c>
      <c r="EQ26" s="64">
        <f t="shared" si="44"/>
        <v>0</v>
      </c>
      <c r="ER26" s="64">
        <f t="shared" si="71"/>
        <v>0</v>
      </c>
      <c r="ES26" s="64">
        <f t="shared" si="71"/>
        <v>0</v>
      </c>
      <c r="ET26" s="64">
        <f t="shared" si="71"/>
        <v>0</v>
      </c>
      <c r="EU26" s="64">
        <f t="shared" si="71"/>
        <v>0</v>
      </c>
      <c r="EV26" s="64">
        <f t="shared" si="71"/>
        <v>0</v>
      </c>
      <c r="EW26" s="64">
        <f t="shared" si="71"/>
        <v>0</v>
      </c>
      <c r="EX26" s="64">
        <f t="shared" si="71"/>
        <v>0</v>
      </c>
      <c r="EY26" s="64">
        <f t="shared" si="71"/>
        <v>0</v>
      </c>
      <c r="EZ26" s="64">
        <f t="shared" si="71"/>
        <v>0</v>
      </c>
      <c r="FA26" s="64">
        <f t="shared" si="71"/>
        <v>0</v>
      </c>
      <c r="FB26" s="64">
        <f t="shared" si="71"/>
        <v>0</v>
      </c>
      <c r="FC26" s="64">
        <f t="shared" si="71"/>
        <v>0</v>
      </c>
      <c r="FD26" s="64">
        <f t="shared" si="71"/>
        <v>0</v>
      </c>
      <c r="FE26" s="64">
        <f t="shared" si="46"/>
        <v>0</v>
      </c>
      <c r="FF26" s="64">
        <f t="shared" si="46"/>
        <v>0</v>
      </c>
      <c r="FG26" s="64">
        <f t="shared" si="72"/>
        <v>0</v>
      </c>
      <c r="FH26" s="64">
        <f t="shared" si="72"/>
        <v>0</v>
      </c>
      <c r="FI26" s="64">
        <f t="shared" si="72"/>
        <v>0</v>
      </c>
      <c r="FJ26" s="64">
        <f t="shared" si="72"/>
        <v>0</v>
      </c>
      <c r="FK26" s="64">
        <f t="shared" si="72"/>
        <v>0</v>
      </c>
      <c r="FL26" s="64">
        <f t="shared" si="72"/>
        <v>0</v>
      </c>
      <c r="FM26" s="64">
        <f t="shared" si="72"/>
        <v>0</v>
      </c>
      <c r="FN26" s="64">
        <f t="shared" si="72"/>
        <v>0</v>
      </c>
      <c r="FO26" s="64">
        <f t="shared" si="72"/>
        <v>0</v>
      </c>
      <c r="FP26" s="64">
        <f t="shared" si="72"/>
        <v>0</v>
      </c>
      <c r="FQ26" s="64">
        <f t="shared" si="72"/>
        <v>0</v>
      </c>
      <c r="FR26" s="64">
        <f t="shared" si="72"/>
        <v>0</v>
      </c>
      <c r="FS26" s="64">
        <f t="shared" si="72"/>
        <v>0</v>
      </c>
      <c r="FT26" s="64">
        <f t="shared" si="72"/>
        <v>0</v>
      </c>
      <c r="FU26" s="64">
        <f t="shared" si="48"/>
        <v>0</v>
      </c>
      <c r="FV26" s="64">
        <f t="shared" si="48"/>
        <v>0</v>
      </c>
      <c r="FW26" s="64">
        <f t="shared" si="73"/>
        <v>0</v>
      </c>
      <c r="FX26" s="64">
        <f t="shared" si="73"/>
        <v>0</v>
      </c>
      <c r="FY26" s="64">
        <f t="shared" si="73"/>
        <v>0</v>
      </c>
      <c r="FZ26" s="64">
        <f t="shared" si="73"/>
        <v>0</v>
      </c>
      <c r="GA26" s="64">
        <f t="shared" si="73"/>
        <v>0</v>
      </c>
      <c r="GB26" s="64">
        <f t="shared" si="73"/>
        <v>0</v>
      </c>
      <c r="GC26" s="64">
        <f t="shared" si="73"/>
        <v>0</v>
      </c>
      <c r="GD26" s="64">
        <f t="shared" si="73"/>
        <v>0</v>
      </c>
      <c r="GE26" s="64">
        <f t="shared" si="73"/>
        <v>0</v>
      </c>
      <c r="GF26" s="64">
        <f t="shared" si="73"/>
        <v>0</v>
      </c>
      <c r="GG26" s="64">
        <f t="shared" si="73"/>
        <v>0</v>
      </c>
      <c r="GH26" s="64">
        <f t="shared" si="73"/>
        <v>0</v>
      </c>
      <c r="GI26" s="64">
        <f t="shared" si="73"/>
        <v>0</v>
      </c>
      <c r="GJ26" s="64">
        <f t="shared" si="73"/>
        <v>0</v>
      </c>
    </row>
    <row r="27" spans="1:192" ht="13.5">
      <c r="A27" s="40"/>
      <c r="B27" s="75" t="s">
        <v>91</v>
      </c>
      <c r="C27" s="75"/>
      <c r="D27" s="89"/>
      <c r="E27" s="89"/>
      <c r="F27" s="89"/>
      <c r="G27" s="40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44"/>
      <c r="S27" s="86"/>
      <c r="T27" s="86"/>
      <c r="U27" s="86"/>
      <c r="V27" s="86"/>
      <c r="W27" s="86"/>
      <c r="X27" s="86"/>
      <c r="Y27" s="60"/>
      <c r="Z27" s="149"/>
      <c r="AA27" s="66"/>
      <c r="AB27" s="66"/>
      <c r="AD27" s="86"/>
      <c r="AE27" s="86"/>
      <c r="AF27" s="164"/>
      <c r="AG27" s="86"/>
      <c r="AH27" s="70"/>
      <c r="AJ27" s="41"/>
      <c r="AP27" s="44"/>
      <c r="AQ27" s="3"/>
      <c r="AR27" s="26"/>
      <c r="AS27" s="44"/>
      <c r="AT27" s="3"/>
      <c r="AU27" s="67">
        <f t="shared" si="16"/>
        <v>0</v>
      </c>
      <c r="AV27" s="68">
        <f t="shared" ref="AV27:AW29" si="74">BB27-BA27</f>
        <v>0</v>
      </c>
      <c r="AW27" s="68">
        <f t="shared" si="74"/>
        <v>0</v>
      </c>
      <c r="AX27" s="68">
        <f>BC27-BA27</f>
        <v>0</v>
      </c>
      <c r="AY27" s="67">
        <f t="shared" si="52"/>
        <v>0</v>
      </c>
      <c r="AZ27" s="72">
        <f>IF($E$9=0,$AY27*$Y27,IF($E$9=1,$AY27*$AG27*$AJ27,"error some place"))</f>
        <v>0</v>
      </c>
      <c r="BA27" s="72">
        <f t="shared" si="17"/>
        <v>0</v>
      </c>
      <c r="BB27" s="72">
        <f>IF($E$9=0,$AY27*$Y27,IF($E$9=1,$AY27*$AG27*$AJ27,"error some place"))</f>
        <v>0</v>
      </c>
      <c r="BC27" s="72">
        <f>IF($E$9=0,$AZ27*$Y27,IF($E$9=1,$AZ27*$AG27*$AJ27,"error some place"))</f>
        <v>0</v>
      </c>
      <c r="BD27" s="73">
        <f t="shared" si="20"/>
        <v>0</v>
      </c>
      <c r="BE27" s="73">
        <f t="shared" si="21"/>
        <v>0</v>
      </c>
      <c r="BF27" s="73">
        <f t="shared" si="22"/>
        <v>0</v>
      </c>
      <c r="BG27" s="57">
        <f t="shared" ref="BG27:BI29" si="75">$Y27*D$83*$AO27</f>
        <v>0</v>
      </c>
      <c r="BH27" s="57">
        <f t="shared" si="75"/>
        <v>0</v>
      </c>
      <c r="BI27" s="57">
        <f t="shared" si="75"/>
        <v>0</v>
      </c>
      <c r="BJ27" s="57">
        <f>D$43*(D$44/1000)*AJ27</f>
        <v>0</v>
      </c>
      <c r="BK27" s="57">
        <f t="shared" si="57"/>
        <v>0</v>
      </c>
      <c r="BL27" s="57">
        <f t="shared" si="58"/>
        <v>0</v>
      </c>
      <c r="BM27" s="57">
        <f>BA27*D$90*AM27</f>
        <v>0</v>
      </c>
      <c r="BN27" s="57">
        <f>BB27*E$90*AM27</f>
        <v>0</v>
      </c>
      <c r="BO27" s="57">
        <f>BC27*F$90*AM27</f>
        <v>0</v>
      </c>
      <c r="BP27" s="57">
        <f t="shared" si="23"/>
        <v>0</v>
      </c>
      <c r="BQ27" s="57">
        <f t="shared" si="24"/>
        <v>0</v>
      </c>
      <c r="BR27" s="57">
        <f t="shared" si="25"/>
        <v>0</v>
      </c>
      <c r="BS27" s="57">
        <f t="shared" ref="BS27:BU29" si="76">$AK27*BA27*D$87</f>
        <v>0</v>
      </c>
      <c r="BT27" s="57">
        <f t="shared" si="76"/>
        <v>0</v>
      </c>
      <c r="BU27" s="57">
        <f t="shared" si="76"/>
        <v>0</v>
      </c>
      <c r="BY27" s="57">
        <f>BB27*0.3%</f>
        <v>0</v>
      </c>
      <c r="BZ27" s="57">
        <f t="shared" si="26"/>
        <v>0</v>
      </c>
      <c r="CA27" s="57">
        <f t="shared" si="27"/>
        <v>0</v>
      </c>
      <c r="CB27" s="57">
        <f t="shared" si="28"/>
        <v>0</v>
      </c>
      <c r="CC27" s="57">
        <f t="shared" si="29"/>
        <v>0</v>
      </c>
      <c r="CD27" s="57">
        <f t="shared" si="30"/>
        <v>0</v>
      </c>
      <c r="CE27" s="57">
        <f t="shared" si="31"/>
        <v>0</v>
      </c>
      <c r="CF27" s="57">
        <f t="shared" si="32"/>
        <v>0</v>
      </c>
      <c r="CG27" s="57">
        <f t="shared" si="33"/>
        <v>0</v>
      </c>
      <c r="CH27" s="57">
        <f t="shared" si="34"/>
        <v>0</v>
      </c>
      <c r="CI27" s="53">
        <f t="shared" si="35"/>
        <v>0</v>
      </c>
      <c r="CJ27" s="57">
        <f t="shared" si="36"/>
        <v>0</v>
      </c>
      <c r="CK27" s="52">
        <f t="shared" si="37"/>
        <v>0</v>
      </c>
      <c r="CL27" s="178"/>
      <c r="CM27" s="15"/>
      <c r="CN27" s="180"/>
      <c r="CO27" s="180"/>
      <c r="CQ27" s="55"/>
      <c r="CR27" s="55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>
        <f t="shared" ref="EO27:EP45" si="77">IF($CR27=EO$5,$CF27,0)</f>
        <v>0</v>
      </c>
      <c r="EP27" s="64">
        <f t="shared" si="77"/>
        <v>0</v>
      </c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>
        <f t="shared" si="46"/>
        <v>0</v>
      </c>
      <c r="FF27" s="64">
        <f t="shared" si="46"/>
        <v>0</v>
      </c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>
        <f t="shared" si="48"/>
        <v>0</v>
      </c>
      <c r="FV27" s="64">
        <f t="shared" si="48"/>
        <v>0</v>
      </c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</row>
    <row r="28" spans="1:192" ht="13.5">
      <c r="A28" s="40"/>
      <c r="B28" s="40"/>
      <c r="C28" s="40"/>
      <c r="D28" s="40"/>
      <c r="E28" s="40"/>
      <c r="F28" s="40"/>
      <c r="G28" s="40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44"/>
      <c r="S28" s="86"/>
      <c r="T28" s="1"/>
      <c r="U28" s="1"/>
      <c r="V28" s="1"/>
      <c r="W28" s="1"/>
      <c r="X28" s="1"/>
      <c r="Y28" s="60"/>
      <c r="Z28" s="76"/>
      <c r="AA28" s="66"/>
      <c r="AB28" s="66"/>
      <c r="AC28" s="1"/>
      <c r="AD28" s="1"/>
      <c r="AE28" s="1"/>
      <c r="AF28" s="164"/>
      <c r="AG28" s="1"/>
      <c r="AJ28" s="41"/>
      <c r="AP28" s="44"/>
      <c r="AQ28" s="3"/>
      <c r="AR28" s="26" t="s">
        <v>90</v>
      </c>
      <c r="AS28" s="44"/>
      <c r="AT28" s="3"/>
      <c r="AU28" s="67">
        <f t="shared" si="16"/>
        <v>0</v>
      </c>
      <c r="AV28" s="68">
        <f t="shared" si="74"/>
        <v>0</v>
      </c>
      <c r="AW28" s="68">
        <f t="shared" si="74"/>
        <v>0</v>
      </c>
      <c r="AX28" s="68">
        <f>BC28-BA28</f>
        <v>0</v>
      </c>
      <c r="AY28" s="67">
        <f t="shared" si="52"/>
        <v>0</v>
      </c>
      <c r="AZ28" s="72">
        <f>IF($E$9=0,$AY28*$Y28,IF($E$9=1,$AY28*$AF28*$AI28,"error some place"))</f>
        <v>0</v>
      </c>
      <c r="BA28" s="72">
        <f t="shared" si="17"/>
        <v>0</v>
      </c>
      <c r="BB28" s="72">
        <f>IF($E$9=0,$AY28*$Y28,IF($E$9=1,$AY28*$AF28*$AI28,"error some place"))</f>
        <v>0</v>
      </c>
      <c r="BC28" s="72">
        <f>IF($E$9=0,$AZ28*$Y28,IF($E$9=1,$AZ28*$AF28*$AI28,"error some place"))</f>
        <v>0</v>
      </c>
      <c r="BD28" s="73">
        <f t="shared" si="20"/>
        <v>0</v>
      </c>
      <c r="BE28" s="73">
        <f t="shared" si="21"/>
        <v>0</v>
      </c>
      <c r="BF28" s="73">
        <f t="shared" si="22"/>
        <v>0</v>
      </c>
      <c r="BG28" s="57">
        <f t="shared" si="75"/>
        <v>0</v>
      </c>
      <c r="BH28" s="57">
        <f t="shared" si="75"/>
        <v>0</v>
      </c>
      <c r="BI28" s="57">
        <f t="shared" si="75"/>
        <v>0</v>
      </c>
      <c r="BJ28" s="57">
        <f>D$43*(D$44/1000)*AJ28</f>
        <v>0</v>
      </c>
      <c r="BK28" s="57">
        <f t="shared" si="57"/>
        <v>0</v>
      </c>
      <c r="BL28" s="57">
        <f t="shared" si="58"/>
        <v>0</v>
      </c>
      <c r="BM28" s="57">
        <f>BA28*D$90*AM28</f>
        <v>0</v>
      </c>
      <c r="BN28" s="57">
        <f>BB28*E$90*AM28</f>
        <v>0</v>
      </c>
      <c r="BO28" s="57">
        <f>BC28*F$90*AM28</f>
        <v>0</v>
      </c>
      <c r="BP28" s="57">
        <f t="shared" si="23"/>
        <v>0</v>
      </c>
      <c r="BQ28" s="57">
        <f t="shared" si="24"/>
        <v>0</v>
      </c>
      <c r="BR28" s="57">
        <f t="shared" si="25"/>
        <v>0</v>
      </c>
      <c r="BS28" s="57">
        <f t="shared" si="76"/>
        <v>0</v>
      </c>
      <c r="BT28" s="57">
        <f t="shared" si="76"/>
        <v>0</v>
      </c>
      <c r="BU28" s="57">
        <f t="shared" si="76"/>
        <v>0</v>
      </c>
      <c r="BY28" s="57">
        <f>BB28*0.3%</f>
        <v>0</v>
      </c>
      <c r="BZ28" s="57">
        <f t="shared" si="26"/>
        <v>0</v>
      </c>
      <c r="CA28" s="57">
        <f t="shared" si="27"/>
        <v>0</v>
      </c>
      <c r="CB28" s="57">
        <f t="shared" si="28"/>
        <v>0</v>
      </c>
      <c r="CC28" s="57">
        <f t="shared" si="29"/>
        <v>0</v>
      </c>
      <c r="CD28" s="57">
        <f t="shared" si="30"/>
        <v>0</v>
      </c>
      <c r="CE28" s="57">
        <f t="shared" si="31"/>
        <v>0</v>
      </c>
      <c r="CF28" s="57">
        <f t="shared" si="32"/>
        <v>0</v>
      </c>
      <c r="CG28" s="57">
        <f t="shared" si="33"/>
        <v>0</v>
      </c>
      <c r="CH28" s="57">
        <f t="shared" si="34"/>
        <v>0</v>
      </c>
      <c r="CI28" s="53">
        <f t="shared" si="35"/>
        <v>0</v>
      </c>
      <c r="CJ28" s="57">
        <f t="shared" si="36"/>
        <v>0</v>
      </c>
      <c r="CK28" s="52">
        <f t="shared" si="37"/>
        <v>0</v>
      </c>
      <c r="CL28" s="178"/>
      <c r="CM28" s="15"/>
      <c r="CN28" s="180"/>
      <c r="CO28" s="180"/>
      <c r="CQ28" s="55">
        <f t="shared" ref="CQ28:CQ45" si="78">S28*10000+T28*1000+U28</f>
        <v>0</v>
      </c>
      <c r="CR28" s="55">
        <f t="shared" ref="CR28:CR45" si="79">10000*S28+VLOOKUP(CQ28,$D$244:$E$248,2)</f>
        <v>1</v>
      </c>
      <c r="CS28" s="64">
        <f t="shared" ref="CS28:DH37" si="80">IF($CQ28=CS$5,$BA28,0)</f>
        <v>0</v>
      </c>
      <c r="CT28" s="64">
        <f t="shared" si="80"/>
        <v>0</v>
      </c>
      <c r="CU28" s="64">
        <f t="shared" si="80"/>
        <v>0</v>
      </c>
      <c r="CV28" s="64">
        <f t="shared" si="80"/>
        <v>0</v>
      </c>
      <c r="CW28" s="64">
        <f t="shared" si="80"/>
        <v>0</v>
      </c>
      <c r="CX28" s="64">
        <f t="shared" si="80"/>
        <v>0</v>
      </c>
      <c r="CY28" s="64">
        <f t="shared" si="80"/>
        <v>0</v>
      </c>
      <c r="CZ28" s="64">
        <f t="shared" si="80"/>
        <v>0</v>
      </c>
      <c r="DA28" s="64">
        <f t="shared" si="80"/>
        <v>0</v>
      </c>
      <c r="DB28" s="64">
        <f t="shared" si="80"/>
        <v>0</v>
      </c>
      <c r="DC28" s="64">
        <f t="shared" si="80"/>
        <v>0</v>
      </c>
      <c r="DD28" s="64">
        <f t="shared" si="80"/>
        <v>0</v>
      </c>
      <c r="DE28" s="64">
        <f t="shared" si="80"/>
        <v>0</v>
      </c>
      <c r="DF28" s="64">
        <f t="shared" si="80"/>
        <v>0</v>
      </c>
      <c r="DG28" s="64">
        <f t="shared" si="80"/>
        <v>0</v>
      </c>
      <c r="DH28" s="64">
        <f t="shared" si="80"/>
        <v>0</v>
      </c>
      <c r="DI28" s="64">
        <f t="shared" ref="DI28:DX37" si="81">IF($CQ28=DI$5,$BB28,0)</f>
        <v>0</v>
      </c>
      <c r="DJ28" s="64">
        <f t="shared" si="81"/>
        <v>0</v>
      </c>
      <c r="DK28" s="64">
        <f t="shared" si="81"/>
        <v>0</v>
      </c>
      <c r="DL28" s="64">
        <f t="shared" si="81"/>
        <v>0</v>
      </c>
      <c r="DM28" s="64">
        <f t="shared" si="81"/>
        <v>0</v>
      </c>
      <c r="DN28" s="64">
        <f t="shared" si="81"/>
        <v>0</v>
      </c>
      <c r="DO28" s="64">
        <f t="shared" si="81"/>
        <v>0</v>
      </c>
      <c r="DP28" s="64">
        <f t="shared" si="81"/>
        <v>0</v>
      </c>
      <c r="DQ28" s="64">
        <f t="shared" si="81"/>
        <v>0</v>
      </c>
      <c r="DR28" s="64">
        <f t="shared" si="81"/>
        <v>0</v>
      </c>
      <c r="DS28" s="64">
        <f t="shared" si="81"/>
        <v>0</v>
      </c>
      <c r="DT28" s="64">
        <f t="shared" si="81"/>
        <v>0</v>
      </c>
      <c r="DU28" s="64">
        <f t="shared" si="81"/>
        <v>0</v>
      </c>
      <c r="DV28" s="64">
        <f t="shared" si="81"/>
        <v>0</v>
      </c>
      <c r="DW28" s="64">
        <f t="shared" si="81"/>
        <v>0</v>
      </c>
      <c r="DX28" s="64">
        <f t="shared" si="81"/>
        <v>0</v>
      </c>
      <c r="DY28" s="64">
        <f t="shared" ref="DY28:EN37" si="82">IF($CQ28=DY$5,$BC28,0)</f>
        <v>0</v>
      </c>
      <c r="DZ28" s="64">
        <f t="shared" si="82"/>
        <v>0</v>
      </c>
      <c r="EA28" s="64">
        <f t="shared" si="82"/>
        <v>0</v>
      </c>
      <c r="EB28" s="64">
        <f t="shared" si="82"/>
        <v>0</v>
      </c>
      <c r="EC28" s="64">
        <f t="shared" si="82"/>
        <v>0</v>
      </c>
      <c r="ED28" s="64">
        <f t="shared" si="82"/>
        <v>0</v>
      </c>
      <c r="EE28" s="64">
        <f t="shared" si="82"/>
        <v>0</v>
      </c>
      <c r="EF28" s="64">
        <f t="shared" si="82"/>
        <v>0</v>
      </c>
      <c r="EG28" s="64">
        <f t="shared" si="82"/>
        <v>0</v>
      </c>
      <c r="EH28" s="64">
        <f t="shared" si="82"/>
        <v>0</v>
      </c>
      <c r="EI28" s="64">
        <f t="shared" si="82"/>
        <v>0</v>
      </c>
      <c r="EJ28" s="64">
        <f t="shared" si="82"/>
        <v>0</v>
      </c>
      <c r="EK28" s="64">
        <f t="shared" si="82"/>
        <v>0</v>
      </c>
      <c r="EL28" s="64">
        <f t="shared" si="82"/>
        <v>0</v>
      </c>
      <c r="EM28" s="64">
        <f t="shared" si="82"/>
        <v>0</v>
      </c>
      <c r="EN28" s="64">
        <f t="shared" si="82"/>
        <v>0</v>
      </c>
      <c r="EO28" s="64">
        <f t="shared" si="77"/>
        <v>0</v>
      </c>
      <c r="EP28" s="64">
        <f t="shared" si="77"/>
        <v>0</v>
      </c>
      <c r="EQ28" s="64">
        <f t="shared" ref="EQ28:FD37" si="83">IF($CR28=EQ$5,$BZ28,0)</f>
        <v>0</v>
      </c>
      <c r="ER28" s="64">
        <f t="shared" si="83"/>
        <v>0</v>
      </c>
      <c r="ES28" s="64">
        <f t="shared" si="83"/>
        <v>0</v>
      </c>
      <c r="ET28" s="64">
        <f t="shared" si="83"/>
        <v>0</v>
      </c>
      <c r="EU28" s="64">
        <f t="shared" si="83"/>
        <v>0</v>
      </c>
      <c r="EV28" s="64">
        <f t="shared" si="83"/>
        <v>0</v>
      </c>
      <c r="EW28" s="64">
        <f t="shared" si="83"/>
        <v>0</v>
      </c>
      <c r="EX28" s="64">
        <f t="shared" si="83"/>
        <v>0</v>
      </c>
      <c r="EY28" s="64">
        <f t="shared" si="83"/>
        <v>0</v>
      </c>
      <c r="EZ28" s="64">
        <f t="shared" si="83"/>
        <v>0</v>
      </c>
      <c r="FA28" s="64">
        <f t="shared" si="83"/>
        <v>0</v>
      </c>
      <c r="FB28" s="64">
        <f t="shared" si="83"/>
        <v>0</v>
      </c>
      <c r="FC28" s="64">
        <f t="shared" si="83"/>
        <v>0</v>
      </c>
      <c r="FD28" s="64">
        <f t="shared" si="83"/>
        <v>0</v>
      </c>
      <c r="FE28" s="64">
        <f t="shared" si="46"/>
        <v>0</v>
      </c>
      <c r="FF28" s="64">
        <f t="shared" si="46"/>
        <v>0</v>
      </c>
      <c r="FG28" s="64">
        <f t="shared" ref="FG28:FT37" si="84">IF($CR28=FG$5,$CA28,0)</f>
        <v>0</v>
      </c>
      <c r="FH28" s="64">
        <f t="shared" si="84"/>
        <v>0</v>
      </c>
      <c r="FI28" s="64">
        <f t="shared" si="84"/>
        <v>0</v>
      </c>
      <c r="FJ28" s="64">
        <f t="shared" si="84"/>
        <v>0</v>
      </c>
      <c r="FK28" s="64">
        <f t="shared" si="84"/>
        <v>0</v>
      </c>
      <c r="FL28" s="64">
        <f t="shared" si="84"/>
        <v>0</v>
      </c>
      <c r="FM28" s="64">
        <f t="shared" si="84"/>
        <v>0</v>
      </c>
      <c r="FN28" s="64">
        <f t="shared" si="84"/>
        <v>0</v>
      </c>
      <c r="FO28" s="64">
        <f t="shared" si="84"/>
        <v>0</v>
      </c>
      <c r="FP28" s="64">
        <f t="shared" si="84"/>
        <v>0</v>
      </c>
      <c r="FQ28" s="64">
        <f t="shared" si="84"/>
        <v>0</v>
      </c>
      <c r="FR28" s="64">
        <f t="shared" si="84"/>
        <v>0</v>
      </c>
      <c r="FS28" s="64">
        <f t="shared" si="84"/>
        <v>0</v>
      </c>
      <c r="FT28" s="64">
        <f t="shared" si="84"/>
        <v>0</v>
      </c>
      <c r="FU28" s="64">
        <f t="shared" si="48"/>
        <v>0</v>
      </c>
      <c r="FV28" s="64">
        <f t="shared" si="48"/>
        <v>0</v>
      </c>
      <c r="FW28" s="64">
        <f t="shared" ref="FW28:GJ37" si="85">IF($CR28=FW$5,$CB28,0)</f>
        <v>0</v>
      </c>
      <c r="FX28" s="64">
        <f t="shared" si="85"/>
        <v>0</v>
      </c>
      <c r="FY28" s="64">
        <f t="shared" si="85"/>
        <v>0</v>
      </c>
      <c r="FZ28" s="64">
        <f t="shared" si="85"/>
        <v>0</v>
      </c>
      <c r="GA28" s="64">
        <f t="shared" si="85"/>
        <v>0</v>
      </c>
      <c r="GB28" s="64">
        <f t="shared" si="85"/>
        <v>0</v>
      </c>
      <c r="GC28" s="64">
        <f t="shared" si="85"/>
        <v>0</v>
      </c>
      <c r="GD28" s="64">
        <f t="shared" si="85"/>
        <v>0</v>
      </c>
      <c r="GE28" s="64">
        <f t="shared" si="85"/>
        <v>0</v>
      </c>
      <c r="GF28" s="64">
        <f t="shared" si="85"/>
        <v>0</v>
      </c>
      <c r="GG28" s="64">
        <f t="shared" si="85"/>
        <v>0</v>
      </c>
      <c r="GH28" s="64">
        <f t="shared" si="85"/>
        <v>0</v>
      </c>
      <c r="GI28" s="64">
        <f t="shared" si="85"/>
        <v>0</v>
      </c>
      <c r="GJ28" s="64">
        <f t="shared" si="85"/>
        <v>0</v>
      </c>
    </row>
    <row r="29" spans="1:192" ht="13.5">
      <c r="A29" s="75"/>
      <c r="B29" s="75"/>
      <c r="C29" s="75"/>
      <c r="D29" s="89"/>
      <c r="E29" s="89"/>
      <c r="F29" s="89"/>
      <c r="G29" s="89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  <c r="T29" s="1"/>
      <c r="U29" s="1"/>
      <c r="V29" s="1"/>
      <c r="W29" s="1"/>
      <c r="X29" s="1"/>
      <c r="Y29" s="60"/>
      <c r="Z29" s="85"/>
      <c r="AA29" s="66"/>
      <c r="AB29" s="66"/>
      <c r="AC29" s="1"/>
      <c r="AD29" s="1"/>
      <c r="AE29" s="1"/>
      <c r="AF29" s="164"/>
      <c r="AG29" s="1"/>
      <c r="AJ29" s="41"/>
      <c r="AP29" s="44"/>
      <c r="AQ29" s="3"/>
      <c r="AR29" s="49"/>
      <c r="AS29" s="44"/>
      <c r="AT29" s="3"/>
      <c r="AU29" s="67">
        <f t="shared" si="16"/>
        <v>0</v>
      </c>
      <c r="AV29" s="68">
        <f t="shared" si="74"/>
        <v>0</v>
      </c>
      <c r="AW29" s="68">
        <f t="shared" si="74"/>
        <v>0</v>
      </c>
      <c r="AX29" s="68">
        <f>BC29-BA29</f>
        <v>0</v>
      </c>
      <c r="AY29" s="67">
        <f t="shared" si="52"/>
        <v>0</v>
      </c>
      <c r="AZ29" s="72">
        <f>IF($E$9=0,$AY29*$Y29,IF($E$9=1,$AY29*$AF29*$AI29,"error some place"))</f>
        <v>0</v>
      </c>
      <c r="BA29" s="72">
        <f t="shared" si="17"/>
        <v>0</v>
      </c>
      <c r="BB29" s="72">
        <f>IF($E$9=0,$AY29*$Y29,IF($E$9=1,$AY29*$AF29*$AI29,"error some place"))</f>
        <v>0</v>
      </c>
      <c r="BC29" s="72">
        <f>IF($E$9=0,$AZ29*$Y29,IF($E$9=1,$AZ29*$AF29*$AI29,"error some place"))</f>
        <v>0</v>
      </c>
      <c r="BD29" s="73">
        <f t="shared" si="20"/>
        <v>0</v>
      </c>
      <c r="BE29" s="73">
        <f t="shared" si="21"/>
        <v>0</v>
      </c>
      <c r="BF29" s="73">
        <f t="shared" si="22"/>
        <v>0</v>
      </c>
      <c r="BG29" s="57">
        <f t="shared" si="75"/>
        <v>0</v>
      </c>
      <c r="BH29" s="57">
        <f t="shared" si="75"/>
        <v>0</v>
      </c>
      <c r="BI29" s="57">
        <f t="shared" si="75"/>
        <v>0</v>
      </c>
      <c r="BJ29" s="57">
        <f>D$43*(D$44/1000)*AJ29</f>
        <v>0</v>
      </c>
      <c r="BK29" s="57">
        <f t="shared" si="57"/>
        <v>0</v>
      </c>
      <c r="BL29" s="57">
        <f t="shared" si="58"/>
        <v>0</v>
      </c>
      <c r="BM29" s="57">
        <f>BA29*D$90*AM29</f>
        <v>0</v>
      </c>
      <c r="BN29" s="57">
        <f>BB29*E$90*AM29</f>
        <v>0</v>
      </c>
      <c r="BO29" s="57">
        <f>BC29*F$90*AM29</f>
        <v>0</v>
      </c>
      <c r="BP29" s="57">
        <f t="shared" si="23"/>
        <v>0</v>
      </c>
      <c r="BQ29" s="57">
        <f t="shared" si="24"/>
        <v>0</v>
      </c>
      <c r="BR29" s="57">
        <f t="shared" si="25"/>
        <v>0</v>
      </c>
      <c r="BS29" s="57">
        <f t="shared" si="76"/>
        <v>0</v>
      </c>
      <c r="BT29" s="57">
        <f t="shared" si="76"/>
        <v>0</v>
      </c>
      <c r="BU29" s="57">
        <f t="shared" si="76"/>
        <v>0</v>
      </c>
      <c r="BY29" s="57">
        <f>BB29*0.3%</f>
        <v>0</v>
      </c>
      <c r="BZ29" s="57">
        <f t="shared" si="26"/>
        <v>0</v>
      </c>
      <c r="CA29" s="57">
        <f t="shared" si="27"/>
        <v>0</v>
      </c>
      <c r="CB29" s="57">
        <f t="shared" si="28"/>
        <v>0</v>
      </c>
      <c r="CC29" s="57">
        <f t="shared" si="29"/>
        <v>0</v>
      </c>
      <c r="CD29" s="57">
        <f t="shared" si="30"/>
        <v>0</v>
      </c>
      <c r="CE29" s="57">
        <f t="shared" si="31"/>
        <v>0</v>
      </c>
      <c r="CF29" s="57">
        <f t="shared" si="32"/>
        <v>0</v>
      </c>
      <c r="CG29" s="57">
        <f t="shared" si="33"/>
        <v>0</v>
      </c>
      <c r="CH29" s="57">
        <f t="shared" si="34"/>
        <v>0</v>
      </c>
      <c r="CI29" s="53">
        <f t="shared" si="35"/>
        <v>0</v>
      </c>
      <c r="CJ29" s="57">
        <f t="shared" si="36"/>
        <v>0</v>
      </c>
      <c r="CK29" s="52">
        <f t="shared" si="37"/>
        <v>0</v>
      </c>
      <c r="CL29" s="178"/>
      <c r="CM29" s="15"/>
      <c r="CN29" s="180"/>
      <c r="CO29" s="180"/>
      <c r="CQ29" s="55">
        <f t="shared" si="78"/>
        <v>0</v>
      </c>
      <c r="CR29" s="55">
        <f t="shared" si="79"/>
        <v>1</v>
      </c>
      <c r="CS29" s="64">
        <f t="shared" si="80"/>
        <v>0</v>
      </c>
      <c r="CT29" s="64">
        <f t="shared" si="80"/>
        <v>0</v>
      </c>
      <c r="CU29" s="64">
        <f t="shared" si="80"/>
        <v>0</v>
      </c>
      <c r="CV29" s="64">
        <f t="shared" si="80"/>
        <v>0</v>
      </c>
      <c r="CW29" s="64">
        <f t="shared" si="80"/>
        <v>0</v>
      </c>
      <c r="CX29" s="64">
        <f t="shared" si="80"/>
        <v>0</v>
      </c>
      <c r="CY29" s="64">
        <f t="shared" si="80"/>
        <v>0</v>
      </c>
      <c r="CZ29" s="64">
        <f t="shared" si="80"/>
        <v>0</v>
      </c>
      <c r="DA29" s="64">
        <f t="shared" si="80"/>
        <v>0</v>
      </c>
      <c r="DB29" s="64">
        <f t="shared" si="80"/>
        <v>0</v>
      </c>
      <c r="DC29" s="64">
        <f t="shared" si="80"/>
        <v>0</v>
      </c>
      <c r="DD29" s="64">
        <f t="shared" si="80"/>
        <v>0</v>
      </c>
      <c r="DE29" s="64">
        <f t="shared" si="80"/>
        <v>0</v>
      </c>
      <c r="DF29" s="64">
        <f t="shared" si="80"/>
        <v>0</v>
      </c>
      <c r="DG29" s="64">
        <f t="shared" si="80"/>
        <v>0</v>
      </c>
      <c r="DH29" s="64">
        <f t="shared" si="80"/>
        <v>0</v>
      </c>
      <c r="DI29" s="64">
        <f t="shared" si="81"/>
        <v>0</v>
      </c>
      <c r="DJ29" s="64">
        <f t="shared" si="81"/>
        <v>0</v>
      </c>
      <c r="DK29" s="64">
        <f t="shared" si="81"/>
        <v>0</v>
      </c>
      <c r="DL29" s="64">
        <f t="shared" si="81"/>
        <v>0</v>
      </c>
      <c r="DM29" s="64">
        <f t="shared" si="81"/>
        <v>0</v>
      </c>
      <c r="DN29" s="64">
        <f t="shared" si="81"/>
        <v>0</v>
      </c>
      <c r="DO29" s="64">
        <f t="shared" si="81"/>
        <v>0</v>
      </c>
      <c r="DP29" s="64">
        <f t="shared" si="81"/>
        <v>0</v>
      </c>
      <c r="DQ29" s="64">
        <f t="shared" si="81"/>
        <v>0</v>
      </c>
      <c r="DR29" s="64">
        <f t="shared" si="81"/>
        <v>0</v>
      </c>
      <c r="DS29" s="64">
        <f t="shared" si="81"/>
        <v>0</v>
      </c>
      <c r="DT29" s="64">
        <f t="shared" si="81"/>
        <v>0</v>
      </c>
      <c r="DU29" s="64">
        <f t="shared" si="81"/>
        <v>0</v>
      </c>
      <c r="DV29" s="64">
        <f t="shared" si="81"/>
        <v>0</v>
      </c>
      <c r="DW29" s="64">
        <f t="shared" si="81"/>
        <v>0</v>
      </c>
      <c r="DX29" s="64">
        <f t="shared" si="81"/>
        <v>0</v>
      </c>
      <c r="DY29" s="64">
        <f t="shared" si="82"/>
        <v>0</v>
      </c>
      <c r="DZ29" s="64">
        <f t="shared" si="82"/>
        <v>0</v>
      </c>
      <c r="EA29" s="64">
        <f t="shared" si="82"/>
        <v>0</v>
      </c>
      <c r="EB29" s="64">
        <f t="shared" si="82"/>
        <v>0</v>
      </c>
      <c r="EC29" s="64">
        <f t="shared" si="82"/>
        <v>0</v>
      </c>
      <c r="ED29" s="64">
        <f t="shared" si="82"/>
        <v>0</v>
      </c>
      <c r="EE29" s="64">
        <f t="shared" si="82"/>
        <v>0</v>
      </c>
      <c r="EF29" s="64">
        <f t="shared" si="82"/>
        <v>0</v>
      </c>
      <c r="EG29" s="64">
        <f t="shared" si="82"/>
        <v>0</v>
      </c>
      <c r="EH29" s="64">
        <f t="shared" si="82"/>
        <v>0</v>
      </c>
      <c r="EI29" s="64">
        <f t="shared" si="82"/>
        <v>0</v>
      </c>
      <c r="EJ29" s="64">
        <f t="shared" si="82"/>
        <v>0</v>
      </c>
      <c r="EK29" s="64">
        <f t="shared" si="82"/>
        <v>0</v>
      </c>
      <c r="EL29" s="64">
        <f t="shared" si="82"/>
        <v>0</v>
      </c>
      <c r="EM29" s="64">
        <f t="shared" si="82"/>
        <v>0</v>
      </c>
      <c r="EN29" s="64">
        <f t="shared" si="82"/>
        <v>0</v>
      </c>
      <c r="EO29" s="64">
        <f t="shared" si="77"/>
        <v>0</v>
      </c>
      <c r="EP29" s="64">
        <f t="shared" si="77"/>
        <v>0</v>
      </c>
      <c r="EQ29" s="64">
        <f t="shared" si="83"/>
        <v>0</v>
      </c>
      <c r="ER29" s="64">
        <f t="shared" si="83"/>
        <v>0</v>
      </c>
      <c r="ES29" s="64">
        <f t="shared" si="83"/>
        <v>0</v>
      </c>
      <c r="ET29" s="64">
        <f t="shared" si="83"/>
        <v>0</v>
      </c>
      <c r="EU29" s="64">
        <f t="shared" si="83"/>
        <v>0</v>
      </c>
      <c r="EV29" s="64">
        <f t="shared" si="83"/>
        <v>0</v>
      </c>
      <c r="EW29" s="64">
        <f t="shared" si="83"/>
        <v>0</v>
      </c>
      <c r="EX29" s="64">
        <f t="shared" si="83"/>
        <v>0</v>
      </c>
      <c r="EY29" s="64">
        <f t="shared" si="83"/>
        <v>0</v>
      </c>
      <c r="EZ29" s="64">
        <f t="shared" si="83"/>
        <v>0</v>
      </c>
      <c r="FA29" s="64">
        <f t="shared" si="83"/>
        <v>0</v>
      </c>
      <c r="FB29" s="64">
        <f t="shared" si="83"/>
        <v>0</v>
      </c>
      <c r="FC29" s="64">
        <f t="shared" si="83"/>
        <v>0</v>
      </c>
      <c r="FD29" s="64">
        <f t="shared" si="83"/>
        <v>0</v>
      </c>
      <c r="FE29" s="64">
        <f t="shared" si="46"/>
        <v>0</v>
      </c>
      <c r="FF29" s="64">
        <f t="shared" si="46"/>
        <v>0</v>
      </c>
      <c r="FG29" s="64">
        <f t="shared" si="84"/>
        <v>0</v>
      </c>
      <c r="FH29" s="64">
        <f t="shared" si="84"/>
        <v>0</v>
      </c>
      <c r="FI29" s="64">
        <f t="shared" si="84"/>
        <v>0</v>
      </c>
      <c r="FJ29" s="64">
        <f t="shared" si="84"/>
        <v>0</v>
      </c>
      <c r="FK29" s="64">
        <f t="shared" si="84"/>
        <v>0</v>
      </c>
      <c r="FL29" s="64">
        <f t="shared" si="84"/>
        <v>0</v>
      </c>
      <c r="FM29" s="64">
        <f t="shared" si="84"/>
        <v>0</v>
      </c>
      <c r="FN29" s="64">
        <f t="shared" si="84"/>
        <v>0</v>
      </c>
      <c r="FO29" s="64">
        <f t="shared" si="84"/>
        <v>0</v>
      </c>
      <c r="FP29" s="64">
        <f t="shared" si="84"/>
        <v>0</v>
      </c>
      <c r="FQ29" s="64">
        <f t="shared" si="84"/>
        <v>0</v>
      </c>
      <c r="FR29" s="64">
        <f t="shared" si="84"/>
        <v>0</v>
      </c>
      <c r="FS29" s="64">
        <f t="shared" si="84"/>
        <v>0</v>
      </c>
      <c r="FT29" s="64">
        <f t="shared" si="84"/>
        <v>0</v>
      </c>
      <c r="FU29" s="64">
        <f t="shared" si="48"/>
        <v>0</v>
      </c>
      <c r="FV29" s="64">
        <f t="shared" si="48"/>
        <v>0</v>
      </c>
      <c r="FW29" s="64">
        <f t="shared" si="85"/>
        <v>0</v>
      </c>
      <c r="FX29" s="64">
        <f t="shared" si="85"/>
        <v>0</v>
      </c>
      <c r="FY29" s="64">
        <f t="shared" si="85"/>
        <v>0</v>
      </c>
      <c r="FZ29" s="64">
        <f t="shared" si="85"/>
        <v>0</v>
      </c>
      <c r="GA29" s="64">
        <f t="shared" si="85"/>
        <v>0</v>
      </c>
      <c r="GB29" s="64">
        <f t="shared" si="85"/>
        <v>0</v>
      </c>
      <c r="GC29" s="64">
        <f t="shared" si="85"/>
        <v>0</v>
      </c>
      <c r="GD29" s="64">
        <f t="shared" si="85"/>
        <v>0</v>
      </c>
      <c r="GE29" s="64">
        <f t="shared" si="85"/>
        <v>0</v>
      </c>
      <c r="GF29" s="64">
        <f t="shared" si="85"/>
        <v>0</v>
      </c>
      <c r="GG29" s="64">
        <f t="shared" si="85"/>
        <v>0</v>
      </c>
      <c r="GH29" s="64">
        <f t="shared" si="85"/>
        <v>0</v>
      </c>
      <c r="GI29" s="64">
        <f t="shared" si="85"/>
        <v>0</v>
      </c>
      <c r="GJ29" s="64">
        <f t="shared" si="85"/>
        <v>0</v>
      </c>
    </row>
    <row r="30" spans="1:192" ht="13.5">
      <c r="A30" s="75"/>
      <c r="B30" s="75"/>
      <c r="C30" s="75"/>
      <c r="D30" s="89"/>
      <c r="E30" s="89"/>
      <c r="F30" s="89"/>
      <c r="G30" s="89"/>
      <c r="H30" s="43"/>
      <c r="I30" s="43"/>
      <c r="J30" s="43"/>
      <c r="K30" s="43"/>
      <c r="L30" s="43"/>
      <c r="M30" s="43"/>
      <c r="N30" s="43"/>
      <c r="O30" s="43"/>
      <c r="P30" s="43"/>
      <c r="Q30" s="42"/>
      <c r="R30" s="44"/>
      <c r="S30" s="86"/>
      <c r="T30" s="1"/>
      <c r="U30" s="1"/>
      <c r="V30" s="1"/>
      <c r="W30" s="1"/>
      <c r="X30" s="1"/>
      <c r="Y30" s="60"/>
      <c r="Z30" s="85"/>
      <c r="AA30" s="66" t="str">
        <f t="shared" ref="AA30:AA36" si="86">IF(Z30&gt;1,ABS(ROUND(($AA$8-Z30)/365.25,1))," ")</f>
        <v xml:space="preserve"> </v>
      </c>
      <c r="AB30" s="66"/>
      <c r="AC30" s="1"/>
      <c r="AD30" s="1"/>
      <c r="AE30" s="1"/>
      <c r="AF30" s="164"/>
      <c r="AG30" s="1"/>
      <c r="AI30" s="61">
        <f t="shared" ref="AI30:AI36" si="87">AG30+AH30</f>
        <v>0</v>
      </c>
      <c r="AJ30" s="41"/>
      <c r="AP30" s="44"/>
      <c r="AQ30" s="3"/>
      <c r="AR30" s="49"/>
      <c r="AS30" s="44"/>
      <c r="AT30" s="3"/>
      <c r="AU30" s="67"/>
      <c r="AV30" s="68"/>
      <c r="AW30" s="68"/>
      <c r="AX30" s="68"/>
      <c r="AY30" s="72"/>
      <c r="AZ30" s="72"/>
      <c r="BA30" s="72"/>
      <c r="BB30" s="72"/>
      <c r="BC30" s="72"/>
      <c r="BG30" s="57"/>
      <c r="CB30" s="177"/>
      <c r="CC30" s="177"/>
      <c r="CD30" s="177"/>
      <c r="CE30" s="177"/>
      <c r="CF30" s="57">
        <f t="shared" si="32"/>
        <v>0</v>
      </c>
      <c r="CG30" s="57">
        <f t="shared" si="33"/>
        <v>0</v>
      </c>
      <c r="CH30" s="57">
        <f t="shared" si="34"/>
        <v>0</v>
      </c>
      <c r="CI30" s="53">
        <f t="shared" si="35"/>
        <v>0</v>
      </c>
      <c r="CJ30" s="57">
        <f t="shared" si="36"/>
        <v>0</v>
      </c>
      <c r="CK30" s="52">
        <f t="shared" si="37"/>
        <v>0</v>
      </c>
      <c r="CL30" s="178"/>
      <c r="CM30" s="15"/>
      <c r="CN30" s="180"/>
      <c r="CO30" s="180"/>
      <c r="CQ30" s="55">
        <f t="shared" si="78"/>
        <v>0</v>
      </c>
      <c r="CR30" s="55">
        <f t="shared" si="79"/>
        <v>1</v>
      </c>
      <c r="CS30" s="64">
        <f t="shared" si="80"/>
        <v>0</v>
      </c>
      <c r="CT30" s="64">
        <f t="shared" si="80"/>
        <v>0</v>
      </c>
      <c r="CU30" s="64">
        <f t="shared" si="80"/>
        <v>0</v>
      </c>
      <c r="CV30" s="64">
        <f t="shared" si="80"/>
        <v>0</v>
      </c>
      <c r="CW30" s="64">
        <f t="shared" si="80"/>
        <v>0</v>
      </c>
      <c r="CX30" s="64">
        <f t="shared" si="80"/>
        <v>0</v>
      </c>
      <c r="CY30" s="64">
        <f t="shared" si="80"/>
        <v>0</v>
      </c>
      <c r="CZ30" s="64">
        <f t="shared" si="80"/>
        <v>0</v>
      </c>
      <c r="DA30" s="64">
        <f t="shared" si="80"/>
        <v>0</v>
      </c>
      <c r="DB30" s="64">
        <f t="shared" si="80"/>
        <v>0</v>
      </c>
      <c r="DC30" s="64">
        <f t="shared" si="80"/>
        <v>0</v>
      </c>
      <c r="DD30" s="64">
        <f t="shared" si="80"/>
        <v>0</v>
      </c>
      <c r="DE30" s="64">
        <f t="shared" si="80"/>
        <v>0</v>
      </c>
      <c r="DF30" s="64">
        <f t="shared" si="80"/>
        <v>0</v>
      </c>
      <c r="DG30" s="64">
        <f t="shared" si="80"/>
        <v>0</v>
      </c>
      <c r="DH30" s="64">
        <f t="shared" si="80"/>
        <v>0</v>
      </c>
      <c r="DI30" s="64">
        <f t="shared" si="81"/>
        <v>0</v>
      </c>
      <c r="DJ30" s="64">
        <f t="shared" si="81"/>
        <v>0</v>
      </c>
      <c r="DK30" s="64">
        <f t="shared" si="81"/>
        <v>0</v>
      </c>
      <c r="DL30" s="64">
        <f t="shared" si="81"/>
        <v>0</v>
      </c>
      <c r="DM30" s="64">
        <f t="shared" si="81"/>
        <v>0</v>
      </c>
      <c r="DN30" s="64">
        <f t="shared" si="81"/>
        <v>0</v>
      </c>
      <c r="DO30" s="64">
        <f t="shared" si="81"/>
        <v>0</v>
      </c>
      <c r="DP30" s="64">
        <f t="shared" si="81"/>
        <v>0</v>
      </c>
      <c r="DQ30" s="64">
        <f t="shared" si="81"/>
        <v>0</v>
      </c>
      <c r="DR30" s="64">
        <f t="shared" si="81"/>
        <v>0</v>
      </c>
      <c r="DS30" s="64">
        <f t="shared" si="81"/>
        <v>0</v>
      </c>
      <c r="DT30" s="64">
        <f t="shared" si="81"/>
        <v>0</v>
      </c>
      <c r="DU30" s="64">
        <f t="shared" si="81"/>
        <v>0</v>
      </c>
      <c r="DV30" s="64">
        <f t="shared" si="81"/>
        <v>0</v>
      </c>
      <c r="DW30" s="64">
        <f t="shared" si="81"/>
        <v>0</v>
      </c>
      <c r="DX30" s="64">
        <f t="shared" si="81"/>
        <v>0</v>
      </c>
      <c r="DY30" s="64">
        <f t="shared" si="82"/>
        <v>0</v>
      </c>
      <c r="DZ30" s="64">
        <f t="shared" si="82"/>
        <v>0</v>
      </c>
      <c r="EA30" s="64">
        <f t="shared" si="82"/>
        <v>0</v>
      </c>
      <c r="EB30" s="64">
        <f t="shared" si="82"/>
        <v>0</v>
      </c>
      <c r="EC30" s="64">
        <f t="shared" si="82"/>
        <v>0</v>
      </c>
      <c r="ED30" s="64">
        <f t="shared" si="82"/>
        <v>0</v>
      </c>
      <c r="EE30" s="64">
        <f t="shared" si="82"/>
        <v>0</v>
      </c>
      <c r="EF30" s="64">
        <f t="shared" si="82"/>
        <v>0</v>
      </c>
      <c r="EG30" s="64">
        <f t="shared" si="82"/>
        <v>0</v>
      </c>
      <c r="EH30" s="64">
        <f t="shared" si="82"/>
        <v>0</v>
      </c>
      <c r="EI30" s="64">
        <f t="shared" si="82"/>
        <v>0</v>
      </c>
      <c r="EJ30" s="64">
        <f t="shared" si="82"/>
        <v>0</v>
      </c>
      <c r="EK30" s="64">
        <f t="shared" si="82"/>
        <v>0</v>
      </c>
      <c r="EL30" s="64">
        <f t="shared" si="82"/>
        <v>0</v>
      </c>
      <c r="EM30" s="64">
        <f t="shared" si="82"/>
        <v>0</v>
      </c>
      <c r="EN30" s="64">
        <f t="shared" si="82"/>
        <v>0</v>
      </c>
      <c r="EO30" s="64">
        <f t="shared" si="77"/>
        <v>0</v>
      </c>
      <c r="EP30" s="64">
        <f t="shared" si="77"/>
        <v>0</v>
      </c>
      <c r="EQ30" s="64">
        <f t="shared" si="83"/>
        <v>0</v>
      </c>
      <c r="ER30" s="64">
        <f t="shared" si="83"/>
        <v>0</v>
      </c>
      <c r="ES30" s="64">
        <f t="shared" si="83"/>
        <v>0</v>
      </c>
      <c r="ET30" s="64">
        <f t="shared" si="83"/>
        <v>0</v>
      </c>
      <c r="EU30" s="64">
        <f t="shared" si="83"/>
        <v>0</v>
      </c>
      <c r="EV30" s="64">
        <f t="shared" si="83"/>
        <v>0</v>
      </c>
      <c r="EW30" s="64">
        <f t="shared" si="83"/>
        <v>0</v>
      </c>
      <c r="EX30" s="64">
        <f t="shared" si="83"/>
        <v>0</v>
      </c>
      <c r="EY30" s="64">
        <f t="shared" si="83"/>
        <v>0</v>
      </c>
      <c r="EZ30" s="64">
        <f t="shared" si="83"/>
        <v>0</v>
      </c>
      <c r="FA30" s="64">
        <f t="shared" si="83"/>
        <v>0</v>
      </c>
      <c r="FB30" s="64">
        <f t="shared" si="83"/>
        <v>0</v>
      </c>
      <c r="FC30" s="64">
        <f t="shared" si="83"/>
        <v>0</v>
      </c>
      <c r="FD30" s="64">
        <f t="shared" si="83"/>
        <v>0</v>
      </c>
      <c r="FE30" s="64">
        <f t="shared" si="46"/>
        <v>0</v>
      </c>
      <c r="FF30" s="64">
        <f t="shared" si="46"/>
        <v>0</v>
      </c>
      <c r="FG30" s="64">
        <f t="shared" si="84"/>
        <v>0</v>
      </c>
      <c r="FH30" s="64">
        <f t="shared" si="84"/>
        <v>0</v>
      </c>
      <c r="FI30" s="64">
        <f t="shared" si="84"/>
        <v>0</v>
      </c>
      <c r="FJ30" s="64">
        <f t="shared" si="84"/>
        <v>0</v>
      </c>
      <c r="FK30" s="64">
        <f t="shared" si="84"/>
        <v>0</v>
      </c>
      <c r="FL30" s="64">
        <f t="shared" si="84"/>
        <v>0</v>
      </c>
      <c r="FM30" s="64">
        <f t="shared" si="84"/>
        <v>0</v>
      </c>
      <c r="FN30" s="64">
        <f t="shared" si="84"/>
        <v>0</v>
      </c>
      <c r="FO30" s="64">
        <f t="shared" si="84"/>
        <v>0</v>
      </c>
      <c r="FP30" s="64">
        <f t="shared" si="84"/>
        <v>0</v>
      </c>
      <c r="FQ30" s="64">
        <f t="shared" si="84"/>
        <v>0</v>
      </c>
      <c r="FR30" s="64">
        <f t="shared" si="84"/>
        <v>0</v>
      </c>
      <c r="FS30" s="64">
        <f t="shared" si="84"/>
        <v>0</v>
      </c>
      <c r="FT30" s="64">
        <f t="shared" si="84"/>
        <v>0</v>
      </c>
      <c r="FU30" s="64">
        <f t="shared" si="48"/>
        <v>0</v>
      </c>
      <c r="FV30" s="64">
        <f t="shared" si="48"/>
        <v>0</v>
      </c>
      <c r="FW30" s="64">
        <f t="shared" si="85"/>
        <v>0</v>
      </c>
      <c r="FX30" s="64">
        <f t="shared" si="85"/>
        <v>0</v>
      </c>
      <c r="FY30" s="64">
        <f t="shared" si="85"/>
        <v>0</v>
      </c>
      <c r="FZ30" s="64">
        <f t="shared" si="85"/>
        <v>0</v>
      </c>
      <c r="GA30" s="64">
        <f t="shared" si="85"/>
        <v>0</v>
      </c>
      <c r="GB30" s="64">
        <f t="shared" si="85"/>
        <v>0</v>
      </c>
      <c r="GC30" s="64">
        <f t="shared" si="85"/>
        <v>0</v>
      </c>
      <c r="GD30" s="64">
        <f t="shared" si="85"/>
        <v>0</v>
      </c>
      <c r="GE30" s="64">
        <f t="shared" si="85"/>
        <v>0</v>
      </c>
      <c r="GF30" s="64">
        <f t="shared" si="85"/>
        <v>0</v>
      </c>
      <c r="GG30" s="64">
        <f t="shared" si="85"/>
        <v>0</v>
      </c>
      <c r="GH30" s="64">
        <f t="shared" si="85"/>
        <v>0</v>
      </c>
      <c r="GI30" s="64">
        <f t="shared" si="85"/>
        <v>0</v>
      </c>
      <c r="GJ30" s="64">
        <f t="shared" si="85"/>
        <v>0</v>
      </c>
    </row>
    <row r="31" spans="1:192" ht="13.5">
      <c r="A31" s="40"/>
      <c r="B31" s="40"/>
      <c r="C31" s="40"/>
      <c r="D31" s="40"/>
      <c r="E31" s="40"/>
      <c r="F31" s="40"/>
      <c r="G31" s="40"/>
      <c r="H31" s="42"/>
      <c r="I31" s="42"/>
      <c r="J31" s="42"/>
      <c r="K31" s="42"/>
      <c r="L31" s="42" t="s">
        <v>0</v>
      </c>
      <c r="M31" s="42"/>
      <c r="N31" s="42"/>
      <c r="O31" s="42"/>
      <c r="P31" s="42"/>
      <c r="Q31" s="42"/>
      <c r="R31" s="44"/>
      <c r="S31" s="86"/>
      <c r="T31" s="86"/>
      <c r="U31" s="86"/>
      <c r="V31" s="86"/>
      <c r="W31" s="86"/>
      <c r="X31" s="86"/>
      <c r="Y31" s="60"/>
      <c r="Z31" s="149"/>
      <c r="AA31" s="66" t="str">
        <f t="shared" si="86"/>
        <v xml:space="preserve"> </v>
      </c>
      <c r="AB31" s="66"/>
      <c r="AC31" s="86"/>
      <c r="AD31" s="86"/>
      <c r="AE31" s="86"/>
      <c r="AF31" s="164"/>
      <c r="AG31" s="86"/>
      <c r="AH31" s="70"/>
      <c r="AI31" s="61">
        <f t="shared" si="87"/>
        <v>0</v>
      </c>
      <c r="AJ31" s="41"/>
      <c r="AQ31" s="3"/>
      <c r="AR31" s="26"/>
      <c r="AS31" s="44"/>
      <c r="AT31" s="3"/>
      <c r="AU31" s="67"/>
      <c r="AV31" s="68"/>
      <c r="AW31" s="68"/>
      <c r="AX31" s="68"/>
      <c r="BA31" s="72"/>
      <c r="BB31" s="72"/>
      <c r="BC31" s="72"/>
      <c r="BG31" s="57"/>
      <c r="CF31" s="57">
        <f t="shared" si="32"/>
        <v>0</v>
      </c>
      <c r="CG31" s="57">
        <f t="shared" si="33"/>
        <v>0</v>
      </c>
      <c r="CH31" s="57">
        <f t="shared" si="34"/>
        <v>0</v>
      </c>
      <c r="CI31" s="53">
        <f t="shared" si="35"/>
        <v>0</v>
      </c>
      <c r="CJ31" s="57">
        <f t="shared" si="36"/>
        <v>0</v>
      </c>
      <c r="CK31" s="52">
        <f t="shared" si="37"/>
        <v>0</v>
      </c>
      <c r="CM31" s="15"/>
      <c r="CQ31" s="55">
        <f t="shared" si="78"/>
        <v>0</v>
      </c>
      <c r="CR31" s="55">
        <f t="shared" si="79"/>
        <v>1</v>
      </c>
      <c r="CS31" s="64">
        <f t="shared" si="80"/>
        <v>0</v>
      </c>
      <c r="CT31" s="64">
        <f t="shared" si="80"/>
        <v>0</v>
      </c>
      <c r="CU31" s="64">
        <f t="shared" si="80"/>
        <v>0</v>
      </c>
      <c r="CV31" s="64">
        <f t="shared" si="80"/>
        <v>0</v>
      </c>
      <c r="CW31" s="64">
        <f t="shared" si="80"/>
        <v>0</v>
      </c>
      <c r="CX31" s="64">
        <f t="shared" si="80"/>
        <v>0</v>
      </c>
      <c r="CY31" s="64">
        <f t="shared" si="80"/>
        <v>0</v>
      </c>
      <c r="CZ31" s="64">
        <f t="shared" si="80"/>
        <v>0</v>
      </c>
      <c r="DA31" s="64">
        <f t="shared" si="80"/>
        <v>0</v>
      </c>
      <c r="DB31" s="64">
        <f t="shared" si="80"/>
        <v>0</v>
      </c>
      <c r="DC31" s="64">
        <f t="shared" si="80"/>
        <v>0</v>
      </c>
      <c r="DD31" s="64">
        <f t="shared" si="80"/>
        <v>0</v>
      </c>
      <c r="DE31" s="64">
        <f t="shared" si="80"/>
        <v>0</v>
      </c>
      <c r="DF31" s="64">
        <f t="shared" si="80"/>
        <v>0</v>
      </c>
      <c r="DG31" s="64">
        <f t="shared" si="80"/>
        <v>0</v>
      </c>
      <c r="DH31" s="64">
        <f t="shared" si="80"/>
        <v>0</v>
      </c>
      <c r="DI31" s="64">
        <f t="shared" si="81"/>
        <v>0</v>
      </c>
      <c r="DJ31" s="64">
        <f t="shared" si="81"/>
        <v>0</v>
      </c>
      <c r="DK31" s="64">
        <f t="shared" si="81"/>
        <v>0</v>
      </c>
      <c r="DL31" s="64">
        <f t="shared" si="81"/>
        <v>0</v>
      </c>
      <c r="DM31" s="64">
        <f t="shared" si="81"/>
        <v>0</v>
      </c>
      <c r="DN31" s="64">
        <f t="shared" si="81"/>
        <v>0</v>
      </c>
      <c r="DO31" s="64">
        <f t="shared" si="81"/>
        <v>0</v>
      </c>
      <c r="DP31" s="64">
        <f t="shared" si="81"/>
        <v>0</v>
      </c>
      <c r="DQ31" s="64">
        <f t="shared" si="81"/>
        <v>0</v>
      </c>
      <c r="DR31" s="64">
        <f t="shared" si="81"/>
        <v>0</v>
      </c>
      <c r="DS31" s="64">
        <f t="shared" si="81"/>
        <v>0</v>
      </c>
      <c r="DT31" s="64">
        <f t="shared" si="81"/>
        <v>0</v>
      </c>
      <c r="DU31" s="64">
        <f t="shared" si="81"/>
        <v>0</v>
      </c>
      <c r="DV31" s="64">
        <f t="shared" si="81"/>
        <v>0</v>
      </c>
      <c r="DW31" s="64">
        <f t="shared" si="81"/>
        <v>0</v>
      </c>
      <c r="DX31" s="64">
        <f t="shared" si="81"/>
        <v>0</v>
      </c>
      <c r="DY31" s="64">
        <f t="shared" si="82"/>
        <v>0</v>
      </c>
      <c r="DZ31" s="64">
        <f t="shared" si="82"/>
        <v>0</v>
      </c>
      <c r="EA31" s="64">
        <f t="shared" si="82"/>
        <v>0</v>
      </c>
      <c r="EB31" s="64">
        <f t="shared" si="82"/>
        <v>0</v>
      </c>
      <c r="EC31" s="64">
        <f t="shared" si="82"/>
        <v>0</v>
      </c>
      <c r="ED31" s="64">
        <f t="shared" si="82"/>
        <v>0</v>
      </c>
      <c r="EE31" s="64">
        <f t="shared" si="82"/>
        <v>0</v>
      </c>
      <c r="EF31" s="64">
        <f t="shared" si="82"/>
        <v>0</v>
      </c>
      <c r="EG31" s="64">
        <f t="shared" si="82"/>
        <v>0</v>
      </c>
      <c r="EH31" s="64">
        <f t="shared" si="82"/>
        <v>0</v>
      </c>
      <c r="EI31" s="64">
        <f t="shared" si="82"/>
        <v>0</v>
      </c>
      <c r="EJ31" s="64">
        <f t="shared" si="82"/>
        <v>0</v>
      </c>
      <c r="EK31" s="64">
        <f t="shared" si="82"/>
        <v>0</v>
      </c>
      <c r="EL31" s="64">
        <f t="shared" si="82"/>
        <v>0</v>
      </c>
      <c r="EM31" s="64">
        <f t="shared" si="82"/>
        <v>0</v>
      </c>
      <c r="EN31" s="64">
        <f t="shared" si="82"/>
        <v>0</v>
      </c>
      <c r="EO31" s="64">
        <f t="shared" si="77"/>
        <v>0</v>
      </c>
      <c r="EP31" s="64">
        <f t="shared" si="77"/>
        <v>0</v>
      </c>
      <c r="EQ31" s="64">
        <f t="shared" si="83"/>
        <v>0</v>
      </c>
      <c r="ER31" s="64">
        <f t="shared" si="83"/>
        <v>0</v>
      </c>
      <c r="ES31" s="64">
        <f t="shared" si="83"/>
        <v>0</v>
      </c>
      <c r="ET31" s="64">
        <f t="shared" si="83"/>
        <v>0</v>
      </c>
      <c r="EU31" s="64">
        <f t="shared" si="83"/>
        <v>0</v>
      </c>
      <c r="EV31" s="64">
        <f t="shared" si="83"/>
        <v>0</v>
      </c>
      <c r="EW31" s="64">
        <f t="shared" si="83"/>
        <v>0</v>
      </c>
      <c r="EX31" s="64">
        <f t="shared" si="83"/>
        <v>0</v>
      </c>
      <c r="EY31" s="64">
        <f t="shared" si="83"/>
        <v>0</v>
      </c>
      <c r="EZ31" s="64">
        <f t="shared" si="83"/>
        <v>0</v>
      </c>
      <c r="FA31" s="64">
        <f t="shared" si="83"/>
        <v>0</v>
      </c>
      <c r="FB31" s="64">
        <f t="shared" si="83"/>
        <v>0</v>
      </c>
      <c r="FC31" s="64">
        <f t="shared" si="83"/>
        <v>0</v>
      </c>
      <c r="FD31" s="64">
        <f t="shared" si="83"/>
        <v>0</v>
      </c>
      <c r="FE31" s="64">
        <f t="shared" ref="FE31:FF45" si="88">IF($CR31=FE$5,$CG31,0)</f>
        <v>0</v>
      </c>
      <c r="FF31" s="64">
        <f t="shared" si="88"/>
        <v>0</v>
      </c>
      <c r="FG31" s="64">
        <f t="shared" si="84"/>
        <v>0</v>
      </c>
      <c r="FH31" s="64">
        <f t="shared" si="84"/>
        <v>0</v>
      </c>
      <c r="FI31" s="64">
        <f t="shared" si="84"/>
        <v>0</v>
      </c>
      <c r="FJ31" s="64">
        <f t="shared" si="84"/>
        <v>0</v>
      </c>
      <c r="FK31" s="64">
        <f t="shared" si="84"/>
        <v>0</v>
      </c>
      <c r="FL31" s="64">
        <f t="shared" si="84"/>
        <v>0</v>
      </c>
      <c r="FM31" s="64">
        <f t="shared" si="84"/>
        <v>0</v>
      </c>
      <c r="FN31" s="64">
        <f t="shared" si="84"/>
        <v>0</v>
      </c>
      <c r="FO31" s="64">
        <f t="shared" si="84"/>
        <v>0</v>
      </c>
      <c r="FP31" s="64">
        <f t="shared" si="84"/>
        <v>0</v>
      </c>
      <c r="FQ31" s="64">
        <f t="shared" si="84"/>
        <v>0</v>
      </c>
      <c r="FR31" s="64">
        <f t="shared" si="84"/>
        <v>0</v>
      </c>
      <c r="FS31" s="64">
        <f t="shared" si="84"/>
        <v>0</v>
      </c>
      <c r="FT31" s="64">
        <f t="shared" si="84"/>
        <v>0</v>
      </c>
      <c r="FU31" s="64">
        <f t="shared" ref="FU31:FV45" si="89">IF($CR31=FU$5,$CH31,0)</f>
        <v>0</v>
      </c>
      <c r="FV31" s="64">
        <f t="shared" si="89"/>
        <v>0</v>
      </c>
      <c r="FW31" s="64">
        <f t="shared" si="85"/>
        <v>0</v>
      </c>
      <c r="FX31" s="64">
        <f t="shared" si="85"/>
        <v>0</v>
      </c>
      <c r="FY31" s="64">
        <f t="shared" si="85"/>
        <v>0</v>
      </c>
      <c r="FZ31" s="64">
        <f t="shared" si="85"/>
        <v>0</v>
      </c>
      <c r="GA31" s="64">
        <f t="shared" si="85"/>
        <v>0</v>
      </c>
      <c r="GB31" s="64">
        <f t="shared" si="85"/>
        <v>0</v>
      </c>
      <c r="GC31" s="64">
        <f t="shared" si="85"/>
        <v>0</v>
      </c>
      <c r="GD31" s="64">
        <f t="shared" si="85"/>
        <v>0</v>
      </c>
      <c r="GE31" s="64">
        <f t="shared" si="85"/>
        <v>0</v>
      </c>
      <c r="GF31" s="64">
        <f t="shared" si="85"/>
        <v>0</v>
      </c>
      <c r="GG31" s="64">
        <f t="shared" si="85"/>
        <v>0</v>
      </c>
      <c r="GH31" s="64">
        <f t="shared" si="85"/>
        <v>0</v>
      </c>
      <c r="GI31" s="64">
        <f t="shared" si="85"/>
        <v>0</v>
      </c>
      <c r="GJ31" s="64">
        <f t="shared" si="85"/>
        <v>0</v>
      </c>
    </row>
    <row r="32" spans="1:192" ht="13.5">
      <c r="A32" s="40"/>
      <c r="B32" s="77" t="s">
        <v>92</v>
      </c>
      <c r="C32" s="79"/>
      <c r="D32" s="79"/>
      <c r="E32" s="79"/>
      <c r="F32" s="79"/>
      <c r="G32" s="151"/>
      <c r="H32" s="93"/>
      <c r="I32" s="93"/>
      <c r="J32" s="93"/>
      <c r="K32" s="93"/>
      <c r="L32" s="93"/>
      <c r="M32" s="93"/>
      <c r="N32" s="93"/>
      <c r="O32" s="93"/>
      <c r="P32" s="93"/>
      <c r="Q32" s="43"/>
      <c r="R32" s="44"/>
      <c r="S32" s="86"/>
      <c r="T32" s="86"/>
      <c r="U32" s="86"/>
      <c r="V32" s="86"/>
      <c r="W32" s="86"/>
      <c r="X32" s="86"/>
      <c r="Y32" s="60"/>
      <c r="Z32" s="149"/>
      <c r="AA32" s="66" t="str">
        <f t="shared" si="86"/>
        <v xml:space="preserve"> </v>
      </c>
      <c r="AB32" s="66"/>
      <c r="AC32" s="86"/>
      <c r="AD32" s="86"/>
      <c r="AE32" s="86"/>
      <c r="AF32" s="164"/>
      <c r="AG32" s="86"/>
      <c r="AH32" s="70"/>
      <c r="AI32" s="61">
        <f t="shared" si="87"/>
        <v>0</v>
      </c>
      <c r="AJ32" s="41"/>
      <c r="AP32" s="44"/>
      <c r="AQ32" s="3"/>
      <c r="AR32" s="49"/>
      <c r="AS32" s="44"/>
      <c r="AT32" s="3"/>
      <c r="AU32" s="67"/>
      <c r="AV32" s="68"/>
      <c r="AW32" s="68"/>
      <c r="AX32" s="68"/>
      <c r="BA32" s="72"/>
      <c r="BB32" s="72"/>
      <c r="BC32" s="72"/>
      <c r="BG32" s="57"/>
      <c r="CF32" s="57">
        <f t="shared" si="32"/>
        <v>0</v>
      </c>
      <c r="CG32" s="57">
        <f t="shared" si="33"/>
        <v>0</v>
      </c>
      <c r="CH32" s="57">
        <f t="shared" si="34"/>
        <v>0</v>
      </c>
      <c r="CI32" s="53">
        <f t="shared" si="35"/>
        <v>0</v>
      </c>
      <c r="CJ32" s="57">
        <f t="shared" si="36"/>
        <v>0</v>
      </c>
      <c r="CK32" s="52">
        <f t="shared" si="37"/>
        <v>0</v>
      </c>
      <c r="CM32" s="15"/>
      <c r="CQ32" s="55">
        <f t="shared" si="78"/>
        <v>0</v>
      </c>
      <c r="CR32" s="55">
        <f t="shared" si="79"/>
        <v>1</v>
      </c>
      <c r="CS32" s="64">
        <f t="shared" si="80"/>
        <v>0</v>
      </c>
      <c r="CT32" s="64">
        <f t="shared" si="80"/>
        <v>0</v>
      </c>
      <c r="CU32" s="64">
        <f t="shared" si="80"/>
        <v>0</v>
      </c>
      <c r="CV32" s="64">
        <f t="shared" si="80"/>
        <v>0</v>
      </c>
      <c r="CW32" s="64">
        <f t="shared" si="80"/>
        <v>0</v>
      </c>
      <c r="CX32" s="64">
        <f t="shared" si="80"/>
        <v>0</v>
      </c>
      <c r="CY32" s="64">
        <f t="shared" si="80"/>
        <v>0</v>
      </c>
      <c r="CZ32" s="64">
        <f t="shared" si="80"/>
        <v>0</v>
      </c>
      <c r="DA32" s="64">
        <f t="shared" si="80"/>
        <v>0</v>
      </c>
      <c r="DB32" s="64">
        <f t="shared" si="80"/>
        <v>0</v>
      </c>
      <c r="DC32" s="64">
        <f t="shared" si="80"/>
        <v>0</v>
      </c>
      <c r="DD32" s="64">
        <f t="shared" si="80"/>
        <v>0</v>
      </c>
      <c r="DE32" s="64">
        <f t="shared" si="80"/>
        <v>0</v>
      </c>
      <c r="DF32" s="64">
        <f t="shared" si="80"/>
        <v>0</v>
      </c>
      <c r="DG32" s="64">
        <f t="shared" si="80"/>
        <v>0</v>
      </c>
      <c r="DH32" s="64">
        <f t="shared" si="80"/>
        <v>0</v>
      </c>
      <c r="DI32" s="64">
        <f t="shared" si="81"/>
        <v>0</v>
      </c>
      <c r="DJ32" s="64">
        <f t="shared" si="81"/>
        <v>0</v>
      </c>
      <c r="DK32" s="64">
        <f t="shared" si="81"/>
        <v>0</v>
      </c>
      <c r="DL32" s="64">
        <f t="shared" si="81"/>
        <v>0</v>
      </c>
      <c r="DM32" s="64">
        <f t="shared" si="81"/>
        <v>0</v>
      </c>
      <c r="DN32" s="64">
        <f t="shared" si="81"/>
        <v>0</v>
      </c>
      <c r="DO32" s="64">
        <f t="shared" si="81"/>
        <v>0</v>
      </c>
      <c r="DP32" s="64">
        <f t="shared" si="81"/>
        <v>0</v>
      </c>
      <c r="DQ32" s="64">
        <f t="shared" si="81"/>
        <v>0</v>
      </c>
      <c r="DR32" s="64">
        <f t="shared" si="81"/>
        <v>0</v>
      </c>
      <c r="DS32" s="64">
        <f t="shared" si="81"/>
        <v>0</v>
      </c>
      <c r="DT32" s="64">
        <f t="shared" si="81"/>
        <v>0</v>
      </c>
      <c r="DU32" s="64">
        <f t="shared" si="81"/>
        <v>0</v>
      </c>
      <c r="DV32" s="64">
        <f t="shared" si="81"/>
        <v>0</v>
      </c>
      <c r="DW32" s="64">
        <f t="shared" si="81"/>
        <v>0</v>
      </c>
      <c r="DX32" s="64">
        <f t="shared" si="81"/>
        <v>0</v>
      </c>
      <c r="DY32" s="64">
        <f t="shared" si="82"/>
        <v>0</v>
      </c>
      <c r="DZ32" s="64">
        <f t="shared" si="82"/>
        <v>0</v>
      </c>
      <c r="EA32" s="64">
        <f t="shared" si="82"/>
        <v>0</v>
      </c>
      <c r="EB32" s="64">
        <f t="shared" si="82"/>
        <v>0</v>
      </c>
      <c r="EC32" s="64">
        <f t="shared" si="82"/>
        <v>0</v>
      </c>
      <c r="ED32" s="64">
        <f t="shared" si="82"/>
        <v>0</v>
      </c>
      <c r="EE32" s="64">
        <f t="shared" si="82"/>
        <v>0</v>
      </c>
      <c r="EF32" s="64">
        <f t="shared" si="82"/>
        <v>0</v>
      </c>
      <c r="EG32" s="64">
        <f t="shared" si="82"/>
        <v>0</v>
      </c>
      <c r="EH32" s="64">
        <f t="shared" si="82"/>
        <v>0</v>
      </c>
      <c r="EI32" s="64">
        <f t="shared" si="82"/>
        <v>0</v>
      </c>
      <c r="EJ32" s="64">
        <f t="shared" si="82"/>
        <v>0</v>
      </c>
      <c r="EK32" s="64">
        <f t="shared" si="82"/>
        <v>0</v>
      </c>
      <c r="EL32" s="64">
        <f t="shared" si="82"/>
        <v>0</v>
      </c>
      <c r="EM32" s="64">
        <f t="shared" si="82"/>
        <v>0</v>
      </c>
      <c r="EN32" s="64">
        <f t="shared" si="82"/>
        <v>0</v>
      </c>
      <c r="EO32" s="64">
        <f t="shared" si="77"/>
        <v>0</v>
      </c>
      <c r="EP32" s="64">
        <f t="shared" si="77"/>
        <v>0</v>
      </c>
      <c r="EQ32" s="64">
        <f t="shared" si="83"/>
        <v>0</v>
      </c>
      <c r="ER32" s="64">
        <f t="shared" si="83"/>
        <v>0</v>
      </c>
      <c r="ES32" s="64">
        <f t="shared" si="83"/>
        <v>0</v>
      </c>
      <c r="ET32" s="64">
        <f t="shared" si="83"/>
        <v>0</v>
      </c>
      <c r="EU32" s="64">
        <f t="shared" si="83"/>
        <v>0</v>
      </c>
      <c r="EV32" s="64">
        <f t="shared" si="83"/>
        <v>0</v>
      </c>
      <c r="EW32" s="64">
        <f t="shared" si="83"/>
        <v>0</v>
      </c>
      <c r="EX32" s="64">
        <f t="shared" si="83"/>
        <v>0</v>
      </c>
      <c r="EY32" s="64">
        <f t="shared" si="83"/>
        <v>0</v>
      </c>
      <c r="EZ32" s="64">
        <f t="shared" si="83"/>
        <v>0</v>
      </c>
      <c r="FA32" s="64">
        <f t="shared" si="83"/>
        <v>0</v>
      </c>
      <c r="FB32" s="64">
        <f t="shared" si="83"/>
        <v>0</v>
      </c>
      <c r="FC32" s="64">
        <f t="shared" si="83"/>
        <v>0</v>
      </c>
      <c r="FD32" s="64">
        <f t="shared" si="83"/>
        <v>0</v>
      </c>
      <c r="FE32" s="64">
        <f t="shared" si="88"/>
        <v>0</v>
      </c>
      <c r="FF32" s="64">
        <f t="shared" si="88"/>
        <v>0</v>
      </c>
      <c r="FG32" s="64">
        <f t="shared" si="84"/>
        <v>0</v>
      </c>
      <c r="FH32" s="64">
        <f t="shared" si="84"/>
        <v>0</v>
      </c>
      <c r="FI32" s="64">
        <f t="shared" si="84"/>
        <v>0</v>
      </c>
      <c r="FJ32" s="64">
        <f t="shared" si="84"/>
        <v>0</v>
      </c>
      <c r="FK32" s="64">
        <f t="shared" si="84"/>
        <v>0</v>
      </c>
      <c r="FL32" s="64">
        <f t="shared" si="84"/>
        <v>0</v>
      </c>
      <c r="FM32" s="64">
        <f t="shared" si="84"/>
        <v>0</v>
      </c>
      <c r="FN32" s="64">
        <f t="shared" si="84"/>
        <v>0</v>
      </c>
      <c r="FO32" s="64">
        <f t="shared" si="84"/>
        <v>0</v>
      </c>
      <c r="FP32" s="64">
        <f t="shared" si="84"/>
        <v>0</v>
      </c>
      <c r="FQ32" s="64">
        <f t="shared" si="84"/>
        <v>0</v>
      </c>
      <c r="FR32" s="64">
        <f t="shared" si="84"/>
        <v>0</v>
      </c>
      <c r="FS32" s="64">
        <f t="shared" si="84"/>
        <v>0</v>
      </c>
      <c r="FT32" s="64">
        <f t="shared" si="84"/>
        <v>0</v>
      </c>
      <c r="FU32" s="64">
        <f t="shared" si="89"/>
        <v>0</v>
      </c>
      <c r="FV32" s="64">
        <f t="shared" si="89"/>
        <v>0</v>
      </c>
      <c r="FW32" s="64">
        <f t="shared" si="85"/>
        <v>0</v>
      </c>
      <c r="FX32" s="64">
        <f t="shared" si="85"/>
        <v>0</v>
      </c>
      <c r="FY32" s="64">
        <f t="shared" si="85"/>
        <v>0</v>
      </c>
      <c r="FZ32" s="64">
        <f t="shared" si="85"/>
        <v>0</v>
      </c>
      <c r="GA32" s="64">
        <f t="shared" si="85"/>
        <v>0</v>
      </c>
      <c r="GB32" s="64">
        <f t="shared" si="85"/>
        <v>0</v>
      </c>
      <c r="GC32" s="64">
        <f t="shared" si="85"/>
        <v>0</v>
      </c>
      <c r="GD32" s="64">
        <f t="shared" si="85"/>
        <v>0</v>
      </c>
      <c r="GE32" s="64">
        <f t="shared" si="85"/>
        <v>0</v>
      </c>
      <c r="GF32" s="64">
        <f t="shared" si="85"/>
        <v>0</v>
      </c>
      <c r="GG32" s="64">
        <f t="shared" si="85"/>
        <v>0</v>
      </c>
      <c r="GH32" s="64">
        <f t="shared" si="85"/>
        <v>0</v>
      </c>
      <c r="GI32" s="64">
        <f t="shared" si="85"/>
        <v>0</v>
      </c>
      <c r="GJ32" s="64">
        <f t="shared" si="85"/>
        <v>0</v>
      </c>
    </row>
    <row r="33" spans="1:192" ht="13.5">
      <c r="A33" s="40"/>
      <c r="B33" s="80" t="s">
        <v>83</v>
      </c>
      <c r="C33" s="79"/>
      <c r="D33" s="79"/>
      <c r="E33" s="79"/>
      <c r="F33" s="79"/>
      <c r="G33" s="151"/>
      <c r="H33" s="93"/>
      <c r="I33" s="93"/>
      <c r="J33" s="93"/>
      <c r="K33" s="93"/>
      <c r="L33" s="93"/>
      <c r="M33" s="93"/>
      <c r="N33" s="93"/>
      <c r="O33" s="93"/>
      <c r="P33" s="93"/>
      <c r="Q33" s="42"/>
      <c r="R33" s="44"/>
      <c r="S33" s="86"/>
      <c r="T33" s="86"/>
      <c r="U33" s="86"/>
      <c r="V33" s="86"/>
      <c r="W33" s="86"/>
      <c r="X33" s="86"/>
      <c r="Y33" s="60"/>
      <c r="Z33" s="149"/>
      <c r="AA33" s="66" t="str">
        <f t="shared" si="86"/>
        <v xml:space="preserve"> </v>
      </c>
      <c r="AB33" s="66"/>
      <c r="AC33" s="86"/>
      <c r="AD33" s="86"/>
      <c r="AE33" s="86"/>
      <c r="AF33" s="164"/>
      <c r="AG33" s="86"/>
      <c r="AH33" s="70"/>
      <c r="AI33" s="61">
        <f t="shared" si="87"/>
        <v>0</v>
      </c>
      <c r="AJ33" s="41"/>
      <c r="AP33" s="44"/>
      <c r="AQ33" s="3"/>
      <c r="AR33" s="26"/>
      <c r="AS33" s="44"/>
      <c r="AT33" s="3"/>
      <c r="AU33" s="67"/>
      <c r="AV33" s="68"/>
      <c r="AW33" s="68"/>
      <c r="AX33" s="68"/>
      <c r="BA33" s="72"/>
      <c r="BB33" s="72"/>
      <c r="BC33" s="72"/>
      <c r="BG33" s="57"/>
      <c r="CF33" s="57">
        <f t="shared" si="32"/>
        <v>0</v>
      </c>
      <c r="CG33" s="57">
        <f t="shared" si="33"/>
        <v>0</v>
      </c>
      <c r="CH33" s="57">
        <f t="shared" si="34"/>
        <v>0</v>
      </c>
      <c r="CI33" s="53">
        <f t="shared" si="35"/>
        <v>0</v>
      </c>
      <c r="CJ33" s="57">
        <f t="shared" si="36"/>
        <v>0</v>
      </c>
      <c r="CK33" s="52">
        <f t="shared" si="37"/>
        <v>0</v>
      </c>
      <c r="CM33" s="15"/>
      <c r="CQ33" s="55">
        <f t="shared" si="78"/>
        <v>0</v>
      </c>
      <c r="CR33" s="55">
        <f t="shared" si="79"/>
        <v>1</v>
      </c>
      <c r="CS33" s="64">
        <f t="shared" si="80"/>
        <v>0</v>
      </c>
      <c r="CT33" s="64">
        <f t="shared" si="80"/>
        <v>0</v>
      </c>
      <c r="CU33" s="64">
        <f t="shared" si="80"/>
        <v>0</v>
      </c>
      <c r="CV33" s="64">
        <f t="shared" si="80"/>
        <v>0</v>
      </c>
      <c r="CW33" s="64">
        <f t="shared" si="80"/>
        <v>0</v>
      </c>
      <c r="CX33" s="64">
        <f t="shared" si="80"/>
        <v>0</v>
      </c>
      <c r="CY33" s="64">
        <f t="shared" si="80"/>
        <v>0</v>
      </c>
      <c r="CZ33" s="64">
        <f t="shared" si="80"/>
        <v>0</v>
      </c>
      <c r="DA33" s="64">
        <f t="shared" si="80"/>
        <v>0</v>
      </c>
      <c r="DB33" s="64">
        <f t="shared" si="80"/>
        <v>0</v>
      </c>
      <c r="DC33" s="64">
        <f t="shared" si="80"/>
        <v>0</v>
      </c>
      <c r="DD33" s="64">
        <f t="shared" si="80"/>
        <v>0</v>
      </c>
      <c r="DE33" s="64">
        <f t="shared" si="80"/>
        <v>0</v>
      </c>
      <c r="DF33" s="64">
        <f t="shared" si="80"/>
        <v>0</v>
      </c>
      <c r="DG33" s="64">
        <f t="shared" si="80"/>
        <v>0</v>
      </c>
      <c r="DH33" s="64">
        <f t="shared" si="80"/>
        <v>0</v>
      </c>
      <c r="DI33" s="64">
        <f t="shared" si="81"/>
        <v>0</v>
      </c>
      <c r="DJ33" s="64">
        <f t="shared" si="81"/>
        <v>0</v>
      </c>
      <c r="DK33" s="64">
        <f t="shared" si="81"/>
        <v>0</v>
      </c>
      <c r="DL33" s="64">
        <f t="shared" si="81"/>
        <v>0</v>
      </c>
      <c r="DM33" s="64">
        <f t="shared" si="81"/>
        <v>0</v>
      </c>
      <c r="DN33" s="64">
        <f t="shared" si="81"/>
        <v>0</v>
      </c>
      <c r="DO33" s="64">
        <f t="shared" si="81"/>
        <v>0</v>
      </c>
      <c r="DP33" s="64">
        <f t="shared" si="81"/>
        <v>0</v>
      </c>
      <c r="DQ33" s="64">
        <f t="shared" si="81"/>
        <v>0</v>
      </c>
      <c r="DR33" s="64">
        <f t="shared" si="81"/>
        <v>0</v>
      </c>
      <c r="DS33" s="64">
        <f t="shared" si="81"/>
        <v>0</v>
      </c>
      <c r="DT33" s="64">
        <f t="shared" si="81"/>
        <v>0</v>
      </c>
      <c r="DU33" s="64">
        <f t="shared" si="81"/>
        <v>0</v>
      </c>
      <c r="DV33" s="64">
        <f t="shared" si="81"/>
        <v>0</v>
      </c>
      <c r="DW33" s="64">
        <f t="shared" si="81"/>
        <v>0</v>
      </c>
      <c r="DX33" s="64">
        <f t="shared" si="81"/>
        <v>0</v>
      </c>
      <c r="DY33" s="64">
        <f t="shared" si="82"/>
        <v>0</v>
      </c>
      <c r="DZ33" s="64">
        <f t="shared" si="82"/>
        <v>0</v>
      </c>
      <c r="EA33" s="64">
        <f t="shared" si="82"/>
        <v>0</v>
      </c>
      <c r="EB33" s="64">
        <f t="shared" si="82"/>
        <v>0</v>
      </c>
      <c r="EC33" s="64">
        <f t="shared" si="82"/>
        <v>0</v>
      </c>
      <c r="ED33" s="64">
        <f t="shared" si="82"/>
        <v>0</v>
      </c>
      <c r="EE33" s="64">
        <f t="shared" si="82"/>
        <v>0</v>
      </c>
      <c r="EF33" s="64">
        <f t="shared" si="82"/>
        <v>0</v>
      </c>
      <c r="EG33" s="64">
        <f t="shared" si="82"/>
        <v>0</v>
      </c>
      <c r="EH33" s="64">
        <f t="shared" si="82"/>
        <v>0</v>
      </c>
      <c r="EI33" s="64">
        <f t="shared" si="82"/>
        <v>0</v>
      </c>
      <c r="EJ33" s="64">
        <f t="shared" si="82"/>
        <v>0</v>
      </c>
      <c r="EK33" s="64">
        <f t="shared" si="82"/>
        <v>0</v>
      </c>
      <c r="EL33" s="64">
        <f t="shared" si="82"/>
        <v>0</v>
      </c>
      <c r="EM33" s="64">
        <f t="shared" si="82"/>
        <v>0</v>
      </c>
      <c r="EN33" s="64">
        <f t="shared" si="82"/>
        <v>0</v>
      </c>
      <c r="EO33" s="64">
        <f t="shared" si="77"/>
        <v>0</v>
      </c>
      <c r="EP33" s="64">
        <f t="shared" si="77"/>
        <v>0</v>
      </c>
      <c r="EQ33" s="64">
        <f t="shared" si="83"/>
        <v>0</v>
      </c>
      <c r="ER33" s="64">
        <f t="shared" si="83"/>
        <v>0</v>
      </c>
      <c r="ES33" s="64">
        <f t="shared" si="83"/>
        <v>0</v>
      </c>
      <c r="ET33" s="64">
        <f t="shared" si="83"/>
        <v>0</v>
      </c>
      <c r="EU33" s="64">
        <f t="shared" si="83"/>
        <v>0</v>
      </c>
      <c r="EV33" s="64">
        <f t="shared" si="83"/>
        <v>0</v>
      </c>
      <c r="EW33" s="64">
        <f t="shared" si="83"/>
        <v>0</v>
      </c>
      <c r="EX33" s="64">
        <f t="shared" si="83"/>
        <v>0</v>
      </c>
      <c r="EY33" s="64">
        <f t="shared" si="83"/>
        <v>0</v>
      </c>
      <c r="EZ33" s="64">
        <f t="shared" si="83"/>
        <v>0</v>
      </c>
      <c r="FA33" s="64">
        <f t="shared" si="83"/>
        <v>0</v>
      </c>
      <c r="FB33" s="64">
        <f t="shared" si="83"/>
        <v>0</v>
      </c>
      <c r="FC33" s="64">
        <f t="shared" si="83"/>
        <v>0</v>
      </c>
      <c r="FD33" s="64">
        <f t="shared" si="83"/>
        <v>0</v>
      </c>
      <c r="FE33" s="64">
        <f t="shared" si="88"/>
        <v>0</v>
      </c>
      <c r="FF33" s="64">
        <f t="shared" si="88"/>
        <v>0</v>
      </c>
      <c r="FG33" s="64">
        <f t="shared" si="84"/>
        <v>0</v>
      </c>
      <c r="FH33" s="64">
        <f t="shared" si="84"/>
        <v>0</v>
      </c>
      <c r="FI33" s="64">
        <f t="shared" si="84"/>
        <v>0</v>
      </c>
      <c r="FJ33" s="64">
        <f t="shared" si="84"/>
        <v>0</v>
      </c>
      <c r="FK33" s="64">
        <f t="shared" si="84"/>
        <v>0</v>
      </c>
      <c r="FL33" s="64">
        <f t="shared" si="84"/>
        <v>0</v>
      </c>
      <c r="FM33" s="64">
        <f t="shared" si="84"/>
        <v>0</v>
      </c>
      <c r="FN33" s="64">
        <f t="shared" si="84"/>
        <v>0</v>
      </c>
      <c r="FO33" s="64">
        <f t="shared" si="84"/>
        <v>0</v>
      </c>
      <c r="FP33" s="64">
        <f t="shared" si="84"/>
        <v>0</v>
      </c>
      <c r="FQ33" s="64">
        <f t="shared" si="84"/>
        <v>0</v>
      </c>
      <c r="FR33" s="64">
        <f t="shared" si="84"/>
        <v>0</v>
      </c>
      <c r="FS33" s="64">
        <f t="shared" si="84"/>
        <v>0</v>
      </c>
      <c r="FT33" s="64">
        <f t="shared" si="84"/>
        <v>0</v>
      </c>
      <c r="FU33" s="64">
        <f t="shared" si="89"/>
        <v>0</v>
      </c>
      <c r="FV33" s="64">
        <f t="shared" si="89"/>
        <v>0</v>
      </c>
      <c r="FW33" s="64">
        <f t="shared" si="85"/>
        <v>0</v>
      </c>
      <c r="FX33" s="64">
        <f t="shared" si="85"/>
        <v>0</v>
      </c>
      <c r="FY33" s="64">
        <f t="shared" si="85"/>
        <v>0</v>
      </c>
      <c r="FZ33" s="64">
        <f t="shared" si="85"/>
        <v>0</v>
      </c>
      <c r="GA33" s="64">
        <f t="shared" si="85"/>
        <v>0</v>
      </c>
      <c r="GB33" s="64">
        <f t="shared" si="85"/>
        <v>0</v>
      </c>
      <c r="GC33" s="64">
        <f t="shared" si="85"/>
        <v>0</v>
      </c>
      <c r="GD33" s="64">
        <f t="shared" si="85"/>
        <v>0</v>
      </c>
      <c r="GE33" s="64">
        <f t="shared" si="85"/>
        <v>0</v>
      </c>
      <c r="GF33" s="64">
        <f t="shared" si="85"/>
        <v>0</v>
      </c>
      <c r="GG33" s="64">
        <f t="shared" si="85"/>
        <v>0</v>
      </c>
      <c r="GH33" s="64">
        <f t="shared" si="85"/>
        <v>0</v>
      </c>
      <c r="GI33" s="64">
        <f t="shared" si="85"/>
        <v>0</v>
      </c>
      <c r="GJ33" s="64">
        <f t="shared" si="85"/>
        <v>0</v>
      </c>
    </row>
    <row r="34" spans="1:192" ht="13.5">
      <c r="A34" s="40"/>
      <c r="B34" s="80"/>
      <c r="C34" s="79"/>
      <c r="D34" s="79"/>
      <c r="E34" s="79"/>
      <c r="F34" s="79"/>
      <c r="G34" s="151"/>
      <c r="H34" s="93"/>
      <c r="I34" s="93"/>
      <c r="J34" s="93"/>
      <c r="K34" s="93"/>
      <c r="L34" s="93"/>
      <c r="M34" s="93"/>
      <c r="N34" s="93"/>
      <c r="O34" s="93"/>
      <c r="P34" s="93"/>
      <c r="Q34" s="42"/>
      <c r="R34" s="44"/>
      <c r="S34" s="86"/>
      <c r="T34" s="86"/>
      <c r="U34" s="86"/>
      <c r="V34" s="86"/>
      <c r="W34" s="86"/>
      <c r="X34" s="86"/>
      <c r="Y34" s="60"/>
      <c r="Z34" s="149"/>
      <c r="AA34" s="66" t="str">
        <f t="shared" si="86"/>
        <v xml:space="preserve"> </v>
      </c>
      <c r="AB34" s="66"/>
      <c r="AC34" s="86"/>
      <c r="AD34" s="86"/>
      <c r="AE34" s="86"/>
      <c r="AF34" s="164"/>
      <c r="AG34" s="86"/>
      <c r="AH34" s="70"/>
      <c r="AI34" s="61">
        <f t="shared" si="87"/>
        <v>0</v>
      </c>
      <c r="AJ34" s="41"/>
      <c r="AQ34" s="3"/>
      <c r="AR34" s="26"/>
      <c r="AS34" s="44"/>
      <c r="AT34" s="3"/>
      <c r="AU34" s="67"/>
      <c r="AV34" s="68"/>
      <c r="AW34" s="68"/>
      <c r="AX34" s="68"/>
      <c r="BA34" s="72"/>
      <c r="BB34" s="72"/>
      <c r="BC34" s="72"/>
      <c r="BG34" s="57"/>
      <c r="CF34" s="57">
        <f t="shared" si="32"/>
        <v>0</v>
      </c>
      <c r="CG34" s="57">
        <f t="shared" si="33"/>
        <v>0</v>
      </c>
      <c r="CH34" s="57">
        <f t="shared" si="34"/>
        <v>0</v>
      </c>
      <c r="CI34" s="53">
        <f t="shared" si="35"/>
        <v>0</v>
      </c>
      <c r="CJ34" s="57">
        <f t="shared" si="36"/>
        <v>0</v>
      </c>
      <c r="CK34" s="52">
        <f t="shared" si="37"/>
        <v>0</v>
      </c>
      <c r="CM34" s="15"/>
      <c r="CQ34" s="55">
        <f t="shared" si="78"/>
        <v>0</v>
      </c>
      <c r="CR34" s="55">
        <f t="shared" si="79"/>
        <v>1</v>
      </c>
      <c r="CS34" s="64">
        <f t="shared" si="80"/>
        <v>0</v>
      </c>
      <c r="CT34" s="64">
        <f t="shared" si="80"/>
        <v>0</v>
      </c>
      <c r="CU34" s="64">
        <f t="shared" si="80"/>
        <v>0</v>
      </c>
      <c r="CV34" s="64">
        <f t="shared" si="80"/>
        <v>0</v>
      </c>
      <c r="CW34" s="64">
        <f t="shared" si="80"/>
        <v>0</v>
      </c>
      <c r="CX34" s="64">
        <f t="shared" si="80"/>
        <v>0</v>
      </c>
      <c r="CY34" s="64">
        <f t="shared" si="80"/>
        <v>0</v>
      </c>
      <c r="CZ34" s="64">
        <f t="shared" si="80"/>
        <v>0</v>
      </c>
      <c r="DA34" s="64">
        <f t="shared" si="80"/>
        <v>0</v>
      </c>
      <c r="DB34" s="64">
        <f t="shared" si="80"/>
        <v>0</v>
      </c>
      <c r="DC34" s="64">
        <f t="shared" si="80"/>
        <v>0</v>
      </c>
      <c r="DD34" s="64">
        <f t="shared" si="80"/>
        <v>0</v>
      </c>
      <c r="DE34" s="64">
        <f t="shared" si="80"/>
        <v>0</v>
      </c>
      <c r="DF34" s="64">
        <f t="shared" si="80"/>
        <v>0</v>
      </c>
      <c r="DG34" s="64">
        <f t="shared" si="80"/>
        <v>0</v>
      </c>
      <c r="DH34" s="64">
        <f t="shared" si="80"/>
        <v>0</v>
      </c>
      <c r="DI34" s="64">
        <f t="shared" si="81"/>
        <v>0</v>
      </c>
      <c r="DJ34" s="64">
        <f t="shared" si="81"/>
        <v>0</v>
      </c>
      <c r="DK34" s="64">
        <f t="shared" si="81"/>
        <v>0</v>
      </c>
      <c r="DL34" s="64">
        <f t="shared" si="81"/>
        <v>0</v>
      </c>
      <c r="DM34" s="64">
        <f t="shared" si="81"/>
        <v>0</v>
      </c>
      <c r="DN34" s="64">
        <f t="shared" si="81"/>
        <v>0</v>
      </c>
      <c r="DO34" s="64">
        <f t="shared" si="81"/>
        <v>0</v>
      </c>
      <c r="DP34" s="64">
        <f t="shared" si="81"/>
        <v>0</v>
      </c>
      <c r="DQ34" s="64">
        <f t="shared" si="81"/>
        <v>0</v>
      </c>
      <c r="DR34" s="64">
        <f t="shared" si="81"/>
        <v>0</v>
      </c>
      <c r="DS34" s="64">
        <f t="shared" si="81"/>
        <v>0</v>
      </c>
      <c r="DT34" s="64">
        <f t="shared" si="81"/>
        <v>0</v>
      </c>
      <c r="DU34" s="64">
        <f t="shared" si="81"/>
        <v>0</v>
      </c>
      <c r="DV34" s="64">
        <f t="shared" si="81"/>
        <v>0</v>
      </c>
      <c r="DW34" s="64">
        <f t="shared" si="81"/>
        <v>0</v>
      </c>
      <c r="DX34" s="64">
        <f t="shared" si="81"/>
        <v>0</v>
      </c>
      <c r="DY34" s="64">
        <f t="shared" si="82"/>
        <v>0</v>
      </c>
      <c r="DZ34" s="64">
        <f t="shared" si="82"/>
        <v>0</v>
      </c>
      <c r="EA34" s="64">
        <f t="shared" si="82"/>
        <v>0</v>
      </c>
      <c r="EB34" s="64">
        <f t="shared" si="82"/>
        <v>0</v>
      </c>
      <c r="EC34" s="64">
        <f t="shared" si="82"/>
        <v>0</v>
      </c>
      <c r="ED34" s="64">
        <f t="shared" si="82"/>
        <v>0</v>
      </c>
      <c r="EE34" s="64">
        <f t="shared" si="82"/>
        <v>0</v>
      </c>
      <c r="EF34" s="64">
        <f t="shared" si="82"/>
        <v>0</v>
      </c>
      <c r="EG34" s="64">
        <f t="shared" si="82"/>
        <v>0</v>
      </c>
      <c r="EH34" s="64">
        <f t="shared" si="82"/>
        <v>0</v>
      </c>
      <c r="EI34" s="64">
        <f t="shared" si="82"/>
        <v>0</v>
      </c>
      <c r="EJ34" s="64">
        <f t="shared" si="82"/>
        <v>0</v>
      </c>
      <c r="EK34" s="64">
        <f t="shared" si="82"/>
        <v>0</v>
      </c>
      <c r="EL34" s="64">
        <f t="shared" si="82"/>
        <v>0</v>
      </c>
      <c r="EM34" s="64">
        <f t="shared" si="82"/>
        <v>0</v>
      </c>
      <c r="EN34" s="64">
        <f t="shared" si="82"/>
        <v>0</v>
      </c>
      <c r="EO34" s="64">
        <f t="shared" si="77"/>
        <v>0</v>
      </c>
      <c r="EP34" s="64">
        <f t="shared" si="77"/>
        <v>0</v>
      </c>
      <c r="EQ34" s="64">
        <f t="shared" si="83"/>
        <v>0</v>
      </c>
      <c r="ER34" s="64">
        <f t="shared" si="83"/>
        <v>0</v>
      </c>
      <c r="ES34" s="64">
        <f t="shared" si="83"/>
        <v>0</v>
      </c>
      <c r="ET34" s="64">
        <f t="shared" si="83"/>
        <v>0</v>
      </c>
      <c r="EU34" s="64">
        <f t="shared" si="83"/>
        <v>0</v>
      </c>
      <c r="EV34" s="64">
        <f t="shared" si="83"/>
        <v>0</v>
      </c>
      <c r="EW34" s="64">
        <f t="shared" si="83"/>
        <v>0</v>
      </c>
      <c r="EX34" s="64">
        <f t="shared" si="83"/>
        <v>0</v>
      </c>
      <c r="EY34" s="64">
        <f t="shared" si="83"/>
        <v>0</v>
      </c>
      <c r="EZ34" s="64">
        <f t="shared" si="83"/>
        <v>0</v>
      </c>
      <c r="FA34" s="64">
        <f t="shared" si="83"/>
        <v>0</v>
      </c>
      <c r="FB34" s="64">
        <f t="shared" si="83"/>
        <v>0</v>
      </c>
      <c r="FC34" s="64">
        <f t="shared" si="83"/>
        <v>0</v>
      </c>
      <c r="FD34" s="64">
        <f t="shared" si="83"/>
        <v>0</v>
      </c>
      <c r="FE34" s="64">
        <f t="shared" si="88"/>
        <v>0</v>
      </c>
      <c r="FF34" s="64">
        <f t="shared" si="88"/>
        <v>0</v>
      </c>
      <c r="FG34" s="64">
        <f t="shared" si="84"/>
        <v>0</v>
      </c>
      <c r="FH34" s="64">
        <f t="shared" si="84"/>
        <v>0</v>
      </c>
      <c r="FI34" s="64">
        <f t="shared" si="84"/>
        <v>0</v>
      </c>
      <c r="FJ34" s="64">
        <f t="shared" si="84"/>
        <v>0</v>
      </c>
      <c r="FK34" s="64">
        <f t="shared" si="84"/>
        <v>0</v>
      </c>
      <c r="FL34" s="64">
        <f t="shared" si="84"/>
        <v>0</v>
      </c>
      <c r="FM34" s="64">
        <f t="shared" si="84"/>
        <v>0</v>
      </c>
      <c r="FN34" s="64">
        <f t="shared" si="84"/>
        <v>0</v>
      </c>
      <c r="FO34" s="64">
        <f t="shared" si="84"/>
        <v>0</v>
      </c>
      <c r="FP34" s="64">
        <f t="shared" si="84"/>
        <v>0</v>
      </c>
      <c r="FQ34" s="64">
        <f t="shared" si="84"/>
        <v>0</v>
      </c>
      <c r="FR34" s="64">
        <f t="shared" si="84"/>
        <v>0</v>
      </c>
      <c r="FS34" s="64">
        <f t="shared" si="84"/>
        <v>0</v>
      </c>
      <c r="FT34" s="64">
        <f t="shared" si="84"/>
        <v>0</v>
      </c>
      <c r="FU34" s="64">
        <f t="shared" si="89"/>
        <v>0</v>
      </c>
      <c r="FV34" s="64">
        <f t="shared" si="89"/>
        <v>0</v>
      </c>
      <c r="FW34" s="64">
        <f t="shared" si="85"/>
        <v>0</v>
      </c>
      <c r="FX34" s="64">
        <f t="shared" si="85"/>
        <v>0</v>
      </c>
      <c r="FY34" s="64">
        <f t="shared" si="85"/>
        <v>0</v>
      </c>
      <c r="FZ34" s="64">
        <f t="shared" si="85"/>
        <v>0</v>
      </c>
      <c r="GA34" s="64">
        <f t="shared" si="85"/>
        <v>0</v>
      </c>
      <c r="GB34" s="64">
        <f t="shared" si="85"/>
        <v>0</v>
      </c>
      <c r="GC34" s="64">
        <f t="shared" si="85"/>
        <v>0</v>
      </c>
      <c r="GD34" s="64">
        <f t="shared" si="85"/>
        <v>0</v>
      </c>
      <c r="GE34" s="64">
        <f t="shared" si="85"/>
        <v>0</v>
      </c>
      <c r="GF34" s="64">
        <f t="shared" si="85"/>
        <v>0</v>
      </c>
      <c r="GG34" s="64">
        <f t="shared" si="85"/>
        <v>0</v>
      </c>
      <c r="GH34" s="64">
        <f t="shared" si="85"/>
        <v>0</v>
      </c>
      <c r="GI34" s="64">
        <f t="shared" si="85"/>
        <v>0</v>
      </c>
      <c r="GJ34" s="64">
        <f t="shared" si="85"/>
        <v>0</v>
      </c>
    </row>
    <row r="35" spans="1:192" ht="13.5">
      <c r="A35" s="40"/>
      <c r="B35" s="80"/>
      <c r="C35" s="79"/>
      <c r="D35" s="92" t="str">
        <f>D6</f>
        <v>15-16</v>
      </c>
      <c r="E35" s="92" t="str">
        <f>E6</f>
        <v>16-17</v>
      </c>
      <c r="F35" s="92" t="str">
        <f>F6</f>
        <v>17-18</v>
      </c>
      <c r="G35" s="151"/>
      <c r="H35" s="93"/>
      <c r="I35" s="93"/>
      <c r="J35" s="93"/>
      <c r="K35" s="93"/>
      <c r="L35" s="93"/>
      <c r="M35" s="93"/>
      <c r="N35" s="93"/>
      <c r="O35" s="93"/>
      <c r="P35" s="93"/>
      <c r="Q35" s="42"/>
      <c r="R35" s="44"/>
      <c r="S35" s="86"/>
      <c r="T35" s="86"/>
      <c r="U35" s="86"/>
      <c r="V35" s="86"/>
      <c r="W35" s="1"/>
      <c r="X35" s="1"/>
      <c r="Y35" s="60"/>
      <c r="Z35" s="85"/>
      <c r="AA35" s="66" t="str">
        <f t="shared" si="86"/>
        <v xml:space="preserve"> </v>
      </c>
      <c r="AB35" s="66"/>
      <c r="AC35" s="86"/>
      <c r="AD35" s="86"/>
      <c r="AE35" s="86"/>
      <c r="AF35" s="164"/>
      <c r="AG35" s="86"/>
      <c r="AI35" s="61">
        <f t="shared" si="87"/>
        <v>0</v>
      </c>
      <c r="AJ35" s="41"/>
      <c r="AP35" s="44"/>
      <c r="AQ35" s="3"/>
      <c r="AR35" s="26"/>
      <c r="AS35" s="44"/>
      <c r="AT35" s="3"/>
      <c r="AU35" s="67"/>
      <c r="AV35" s="68"/>
      <c r="AW35" s="68"/>
      <c r="AX35" s="68"/>
      <c r="BA35" s="72"/>
      <c r="BB35" s="72"/>
      <c r="BC35" s="72"/>
      <c r="BG35" s="57"/>
      <c r="CF35" s="57">
        <f t="shared" si="32"/>
        <v>0</v>
      </c>
      <c r="CG35" s="57">
        <f t="shared" si="33"/>
        <v>0</v>
      </c>
      <c r="CH35" s="57">
        <f t="shared" si="34"/>
        <v>0</v>
      </c>
      <c r="CI35" s="53">
        <f t="shared" si="35"/>
        <v>0</v>
      </c>
      <c r="CJ35" s="57">
        <f t="shared" si="36"/>
        <v>0</v>
      </c>
      <c r="CK35" s="52">
        <f t="shared" si="37"/>
        <v>0</v>
      </c>
      <c r="CM35" s="15"/>
      <c r="CQ35" s="55">
        <f t="shared" si="78"/>
        <v>0</v>
      </c>
      <c r="CR35" s="55">
        <f t="shared" si="79"/>
        <v>1</v>
      </c>
      <c r="CS35" s="64">
        <f t="shared" si="80"/>
        <v>0</v>
      </c>
      <c r="CT35" s="64">
        <f t="shared" si="80"/>
        <v>0</v>
      </c>
      <c r="CU35" s="64">
        <f t="shared" si="80"/>
        <v>0</v>
      </c>
      <c r="CV35" s="64">
        <f t="shared" si="80"/>
        <v>0</v>
      </c>
      <c r="CW35" s="64">
        <f t="shared" si="80"/>
        <v>0</v>
      </c>
      <c r="CX35" s="64">
        <f t="shared" si="80"/>
        <v>0</v>
      </c>
      <c r="CY35" s="64">
        <f t="shared" si="80"/>
        <v>0</v>
      </c>
      <c r="CZ35" s="64">
        <f t="shared" si="80"/>
        <v>0</v>
      </c>
      <c r="DA35" s="64">
        <f t="shared" si="80"/>
        <v>0</v>
      </c>
      <c r="DB35" s="64">
        <f t="shared" si="80"/>
        <v>0</v>
      </c>
      <c r="DC35" s="64">
        <f t="shared" si="80"/>
        <v>0</v>
      </c>
      <c r="DD35" s="64">
        <f t="shared" si="80"/>
        <v>0</v>
      </c>
      <c r="DE35" s="64">
        <f t="shared" si="80"/>
        <v>0</v>
      </c>
      <c r="DF35" s="64">
        <f t="shared" si="80"/>
        <v>0</v>
      </c>
      <c r="DG35" s="64">
        <f t="shared" si="80"/>
        <v>0</v>
      </c>
      <c r="DH35" s="64">
        <f t="shared" si="80"/>
        <v>0</v>
      </c>
      <c r="DI35" s="64">
        <f t="shared" si="81"/>
        <v>0</v>
      </c>
      <c r="DJ35" s="64">
        <f t="shared" si="81"/>
        <v>0</v>
      </c>
      <c r="DK35" s="64">
        <f t="shared" si="81"/>
        <v>0</v>
      </c>
      <c r="DL35" s="64">
        <f t="shared" si="81"/>
        <v>0</v>
      </c>
      <c r="DM35" s="64">
        <f t="shared" si="81"/>
        <v>0</v>
      </c>
      <c r="DN35" s="64">
        <f t="shared" si="81"/>
        <v>0</v>
      </c>
      <c r="DO35" s="64">
        <f t="shared" si="81"/>
        <v>0</v>
      </c>
      <c r="DP35" s="64">
        <f t="shared" si="81"/>
        <v>0</v>
      </c>
      <c r="DQ35" s="64">
        <f t="shared" si="81"/>
        <v>0</v>
      </c>
      <c r="DR35" s="64">
        <f t="shared" si="81"/>
        <v>0</v>
      </c>
      <c r="DS35" s="64">
        <f t="shared" si="81"/>
        <v>0</v>
      </c>
      <c r="DT35" s="64">
        <f t="shared" si="81"/>
        <v>0</v>
      </c>
      <c r="DU35" s="64">
        <f t="shared" si="81"/>
        <v>0</v>
      </c>
      <c r="DV35" s="64">
        <f t="shared" si="81"/>
        <v>0</v>
      </c>
      <c r="DW35" s="64">
        <f t="shared" si="81"/>
        <v>0</v>
      </c>
      <c r="DX35" s="64">
        <f t="shared" si="81"/>
        <v>0</v>
      </c>
      <c r="DY35" s="64">
        <f t="shared" si="82"/>
        <v>0</v>
      </c>
      <c r="DZ35" s="64">
        <f t="shared" si="82"/>
        <v>0</v>
      </c>
      <c r="EA35" s="64">
        <f t="shared" si="82"/>
        <v>0</v>
      </c>
      <c r="EB35" s="64">
        <f t="shared" si="82"/>
        <v>0</v>
      </c>
      <c r="EC35" s="64">
        <f t="shared" si="82"/>
        <v>0</v>
      </c>
      <c r="ED35" s="64">
        <f t="shared" si="82"/>
        <v>0</v>
      </c>
      <c r="EE35" s="64">
        <f t="shared" si="82"/>
        <v>0</v>
      </c>
      <c r="EF35" s="64">
        <f t="shared" si="82"/>
        <v>0</v>
      </c>
      <c r="EG35" s="64">
        <f t="shared" si="82"/>
        <v>0</v>
      </c>
      <c r="EH35" s="64">
        <f t="shared" si="82"/>
        <v>0</v>
      </c>
      <c r="EI35" s="64">
        <f t="shared" si="82"/>
        <v>0</v>
      </c>
      <c r="EJ35" s="64">
        <f t="shared" si="82"/>
        <v>0</v>
      </c>
      <c r="EK35" s="64">
        <f t="shared" si="82"/>
        <v>0</v>
      </c>
      <c r="EL35" s="64">
        <f t="shared" si="82"/>
        <v>0</v>
      </c>
      <c r="EM35" s="64">
        <f t="shared" si="82"/>
        <v>0</v>
      </c>
      <c r="EN35" s="64">
        <f t="shared" si="82"/>
        <v>0</v>
      </c>
      <c r="EO35" s="64">
        <f t="shared" si="77"/>
        <v>0</v>
      </c>
      <c r="EP35" s="64">
        <f t="shared" si="77"/>
        <v>0</v>
      </c>
      <c r="EQ35" s="64">
        <f t="shared" si="83"/>
        <v>0</v>
      </c>
      <c r="ER35" s="64">
        <f t="shared" si="83"/>
        <v>0</v>
      </c>
      <c r="ES35" s="64">
        <f t="shared" si="83"/>
        <v>0</v>
      </c>
      <c r="ET35" s="64">
        <f t="shared" si="83"/>
        <v>0</v>
      </c>
      <c r="EU35" s="64">
        <f t="shared" si="83"/>
        <v>0</v>
      </c>
      <c r="EV35" s="64">
        <f t="shared" si="83"/>
        <v>0</v>
      </c>
      <c r="EW35" s="64">
        <f t="shared" si="83"/>
        <v>0</v>
      </c>
      <c r="EX35" s="64">
        <f t="shared" si="83"/>
        <v>0</v>
      </c>
      <c r="EY35" s="64">
        <f t="shared" si="83"/>
        <v>0</v>
      </c>
      <c r="EZ35" s="64">
        <f t="shared" si="83"/>
        <v>0</v>
      </c>
      <c r="FA35" s="64">
        <f t="shared" si="83"/>
        <v>0</v>
      </c>
      <c r="FB35" s="64">
        <f t="shared" si="83"/>
        <v>0</v>
      </c>
      <c r="FC35" s="64">
        <f t="shared" si="83"/>
        <v>0</v>
      </c>
      <c r="FD35" s="64">
        <f t="shared" si="83"/>
        <v>0</v>
      </c>
      <c r="FE35" s="64">
        <f t="shared" si="88"/>
        <v>0</v>
      </c>
      <c r="FF35" s="64">
        <f t="shared" si="88"/>
        <v>0</v>
      </c>
      <c r="FG35" s="64">
        <f t="shared" si="84"/>
        <v>0</v>
      </c>
      <c r="FH35" s="64">
        <f t="shared" si="84"/>
        <v>0</v>
      </c>
      <c r="FI35" s="64">
        <f t="shared" si="84"/>
        <v>0</v>
      </c>
      <c r="FJ35" s="64">
        <f t="shared" si="84"/>
        <v>0</v>
      </c>
      <c r="FK35" s="64">
        <f t="shared" si="84"/>
        <v>0</v>
      </c>
      <c r="FL35" s="64">
        <f t="shared" si="84"/>
        <v>0</v>
      </c>
      <c r="FM35" s="64">
        <f t="shared" si="84"/>
        <v>0</v>
      </c>
      <c r="FN35" s="64">
        <f t="shared" si="84"/>
        <v>0</v>
      </c>
      <c r="FO35" s="64">
        <f t="shared" si="84"/>
        <v>0</v>
      </c>
      <c r="FP35" s="64">
        <f t="shared" si="84"/>
        <v>0</v>
      </c>
      <c r="FQ35" s="64">
        <f t="shared" si="84"/>
        <v>0</v>
      </c>
      <c r="FR35" s="64">
        <f t="shared" si="84"/>
        <v>0</v>
      </c>
      <c r="FS35" s="64">
        <f t="shared" si="84"/>
        <v>0</v>
      </c>
      <c r="FT35" s="64">
        <f t="shared" si="84"/>
        <v>0</v>
      </c>
      <c r="FU35" s="64">
        <f t="shared" si="89"/>
        <v>0</v>
      </c>
      <c r="FV35" s="64">
        <f t="shared" si="89"/>
        <v>0</v>
      </c>
      <c r="FW35" s="64">
        <f t="shared" si="85"/>
        <v>0</v>
      </c>
      <c r="FX35" s="64">
        <f t="shared" si="85"/>
        <v>0</v>
      </c>
      <c r="FY35" s="64">
        <f t="shared" si="85"/>
        <v>0</v>
      </c>
      <c r="FZ35" s="64">
        <f t="shared" si="85"/>
        <v>0</v>
      </c>
      <c r="GA35" s="64">
        <f t="shared" si="85"/>
        <v>0</v>
      </c>
      <c r="GB35" s="64">
        <f t="shared" si="85"/>
        <v>0</v>
      </c>
      <c r="GC35" s="64">
        <f t="shared" si="85"/>
        <v>0</v>
      </c>
      <c r="GD35" s="64">
        <f t="shared" si="85"/>
        <v>0</v>
      </c>
      <c r="GE35" s="64">
        <f t="shared" si="85"/>
        <v>0</v>
      </c>
      <c r="GF35" s="64">
        <f t="shared" si="85"/>
        <v>0</v>
      </c>
      <c r="GG35" s="64">
        <f t="shared" si="85"/>
        <v>0</v>
      </c>
      <c r="GH35" s="64">
        <f t="shared" si="85"/>
        <v>0</v>
      </c>
      <c r="GI35" s="64">
        <f t="shared" si="85"/>
        <v>0</v>
      </c>
      <c r="GJ35" s="64">
        <f t="shared" si="85"/>
        <v>0</v>
      </c>
    </row>
    <row r="36" spans="1:192" ht="13.5">
      <c r="A36" s="40"/>
      <c r="C36" s="42"/>
      <c r="D36" s="43"/>
      <c r="E36" s="43"/>
      <c r="F36" s="43"/>
      <c r="G36" s="151"/>
      <c r="H36" s="93"/>
      <c r="I36" s="93"/>
      <c r="J36" s="93"/>
      <c r="K36" s="93"/>
      <c r="L36" s="93"/>
      <c r="M36" s="93"/>
      <c r="N36" s="93"/>
      <c r="O36" s="93"/>
      <c r="P36" s="93"/>
      <c r="Q36" s="42"/>
      <c r="R36" s="44"/>
      <c r="S36" s="86"/>
      <c r="T36" s="1"/>
      <c r="U36" s="1"/>
      <c r="V36" s="1"/>
      <c r="W36" s="1"/>
      <c r="X36" s="1"/>
      <c r="Y36" s="60"/>
      <c r="Z36" s="74"/>
      <c r="AA36" s="66" t="str">
        <f t="shared" si="86"/>
        <v xml:space="preserve"> </v>
      </c>
      <c r="AB36" s="66"/>
      <c r="AC36" s="1"/>
      <c r="AD36" s="1"/>
      <c r="AE36" s="1"/>
      <c r="AF36" s="164"/>
      <c r="AG36" s="1"/>
      <c r="AI36" s="61">
        <f t="shared" si="87"/>
        <v>0</v>
      </c>
      <c r="AJ36" s="41"/>
      <c r="AP36" s="44"/>
      <c r="AQ36" s="3"/>
      <c r="AR36" s="26"/>
      <c r="AS36" s="44"/>
      <c r="AT36" s="3"/>
      <c r="AU36" s="67"/>
      <c r="AV36" s="68"/>
      <c r="AW36" s="68"/>
      <c r="AX36" s="68"/>
      <c r="BA36" s="72"/>
      <c r="BB36" s="72"/>
      <c r="BC36" s="72"/>
      <c r="BG36" s="57"/>
      <c r="CF36" s="57">
        <f t="shared" si="32"/>
        <v>0</v>
      </c>
      <c r="CG36" s="57">
        <f t="shared" si="33"/>
        <v>0</v>
      </c>
      <c r="CH36" s="57">
        <f t="shared" si="34"/>
        <v>0</v>
      </c>
      <c r="CI36" s="53">
        <f t="shared" si="35"/>
        <v>0</v>
      </c>
      <c r="CJ36" s="57">
        <f t="shared" si="36"/>
        <v>0</v>
      </c>
      <c r="CK36" s="52">
        <f t="shared" si="37"/>
        <v>0</v>
      </c>
      <c r="CM36" s="15"/>
      <c r="CQ36" s="55">
        <f t="shared" si="78"/>
        <v>0</v>
      </c>
      <c r="CR36" s="55">
        <f t="shared" si="79"/>
        <v>1</v>
      </c>
      <c r="CS36" s="64">
        <f t="shared" si="80"/>
        <v>0</v>
      </c>
      <c r="CT36" s="64">
        <f t="shared" si="80"/>
        <v>0</v>
      </c>
      <c r="CU36" s="64">
        <f t="shared" si="80"/>
        <v>0</v>
      </c>
      <c r="CV36" s="64">
        <f t="shared" si="80"/>
        <v>0</v>
      </c>
      <c r="CW36" s="64">
        <f t="shared" si="80"/>
        <v>0</v>
      </c>
      <c r="CX36" s="64">
        <f t="shared" si="80"/>
        <v>0</v>
      </c>
      <c r="CY36" s="64">
        <f t="shared" si="80"/>
        <v>0</v>
      </c>
      <c r="CZ36" s="64">
        <f t="shared" si="80"/>
        <v>0</v>
      </c>
      <c r="DA36" s="64">
        <f t="shared" si="80"/>
        <v>0</v>
      </c>
      <c r="DB36" s="64">
        <f t="shared" si="80"/>
        <v>0</v>
      </c>
      <c r="DC36" s="64">
        <f t="shared" si="80"/>
        <v>0</v>
      </c>
      <c r="DD36" s="64">
        <f t="shared" si="80"/>
        <v>0</v>
      </c>
      <c r="DE36" s="64">
        <f t="shared" si="80"/>
        <v>0</v>
      </c>
      <c r="DF36" s="64">
        <f t="shared" si="80"/>
        <v>0</v>
      </c>
      <c r="DG36" s="64">
        <f t="shared" si="80"/>
        <v>0</v>
      </c>
      <c r="DH36" s="64">
        <f t="shared" si="80"/>
        <v>0</v>
      </c>
      <c r="DI36" s="64">
        <f t="shared" si="81"/>
        <v>0</v>
      </c>
      <c r="DJ36" s="64">
        <f t="shared" si="81"/>
        <v>0</v>
      </c>
      <c r="DK36" s="64">
        <f t="shared" si="81"/>
        <v>0</v>
      </c>
      <c r="DL36" s="64">
        <f t="shared" si="81"/>
        <v>0</v>
      </c>
      <c r="DM36" s="64">
        <f t="shared" si="81"/>
        <v>0</v>
      </c>
      <c r="DN36" s="64">
        <f t="shared" si="81"/>
        <v>0</v>
      </c>
      <c r="DO36" s="64">
        <f t="shared" si="81"/>
        <v>0</v>
      </c>
      <c r="DP36" s="64">
        <f t="shared" si="81"/>
        <v>0</v>
      </c>
      <c r="DQ36" s="64">
        <f t="shared" si="81"/>
        <v>0</v>
      </c>
      <c r="DR36" s="64">
        <f t="shared" si="81"/>
        <v>0</v>
      </c>
      <c r="DS36" s="64">
        <f t="shared" si="81"/>
        <v>0</v>
      </c>
      <c r="DT36" s="64">
        <f t="shared" si="81"/>
        <v>0</v>
      </c>
      <c r="DU36" s="64">
        <f t="shared" si="81"/>
        <v>0</v>
      </c>
      <c r="DV36" s="64">
        <f t="shared" si="81"/>
        <v>0</v>
      </c>
      <c r="DW36" s="64">
        <f t="shared" si="81"/>
        <v>0</v>
      </c>
      <c r="DX36" s="64">
        <f t="shared" si="81"/>
        <v>0</v>
      </c>
      <c r="DY36" s="64">
        <f t="shared" si="82"/>
        <v>0</v>
      </c>
      <c r="DZ36" s="64">
        <f t="shared" si="82"/>
        <v>0</v>
      </c>
      <c r="EA36" s="64">
        <f t="shared" si="82"/>
        <v>0</v>
      </c>
      <c r="EB36" s="64">
        <f t="shared" si="82"/>
        <v>0</v>
      </c>
      <c r="EC36" s="64">
        <f t="shared" si="82"/>
        <v>0</v>
      </c>
      <c r="ED36" s="64">
        <f t="shared" si="82"/>
        <v>0</v>
      </c>
      <c r="EE36" s="64">
        <f t="shared" si="82"/>
        <v>0</v>
      </c>
      <c r="EF36" s="64">
        <f t="shared" si="82"/>
        <v>0</v>
      </c>
      <c r="EG36" s="64">
        <f t="shared" si="82"/>
        <v>0</v>
      </c>
      <c r="EH36" s="64">
        <f t="shared" si="82"/>
        <v>0</v>
      </c>
      <c r="EI36" s="64">
        <f t="shared" si="82"/>
        <v>0</v>
      </c>
      <c r="EJ36" s="64">
        <f t="shared" si="82"/>
        <v>0</v>
      </c>
      <c r="EK36" s="64">
        <f t="shared" si="82"/>
        <v>0</v>
      </c>
      <c r="EL36" s="64">
        <f t="shared" si="82"/>
        <v>0</v>
      </c>
      <c r="EM36" s="64">
        <f t="shared" si="82"/>
        <v>0</v>
      </c>
      <c r="EN36" s="64">
        <f t="shared" si="82"/>
        <v>0</v>
      </c>
      <c r="EO36" s="64">
        <f t="shared" si="77"/>
        <v>0</v>
      </c>
      <c r="EP36" s="64">
        <f t="shared" si="77"/>
        <v>0</v>
      </c>
      <c r="EQ36" s="64">
        <f t="shared" si="83"/>
        <v>0</v>
      </c>
      <c r="ER36" s="64">
        <f t="shared" si="83"/>
        <v>0</v>
      </c>
      <c r="ES36" s="64">
        <f t="shared" si="83"/>
        <v>0</v>
      </c>
      <c r="ET36" s="64">
        <f t="shared" si="83"/>
        <v>0</v>
      </c>
      <c r="EU36" s="64">
        <f t="shared" si="83"/>
        <v>0</v>
      </c>
      <c r="EV36" s="64">
        <f t="shared" si="83"/>
        <v>0</v>
      </c>
      <c r="EW36" s="64">
        <f t="shared" si="83"/>
        <v>0</v>
      </c>
      <c r="EX36" s="64">
        <f t="shared" si="83"/>
        <v>0</v>
      </c>
      <c r="EY36" s="64">
        <f t="shared" si="83"/>
        <v>0</v>
      </c>
      <c r="EZ36" s="64">
        <f t="shared" si="83"/>
        <v>0</v>
      </c>
      <c r="FA36" s="64">
        <f t="shared" si="83"/>
        <v>0</v>
      </c>
      <c r="FB36" s="64">
        <f t="shared" si="83"/>
        <v>0</v>
      </c>
      <c r="FC36" s="64">
        <f t="shared" si="83"/>
        <v>0</v>
      </c>
      <c r="FD36" s="64">
        <f t="shared" si="83"/>
        <v>0</v>
      </c>
      <c r="FE36" s="64">
        <f t="shared" si="88"/>
        <v>0</v>
      </c>
      <c r="FF36" s="64">
        <f t="shared" si="88"/>
        <v>0</v>
      </c>
      <c r="FG36" s="64">
        <f t="shared" si="84"/>
        <v>0</v>
      </c>
      <c r="FH36" s="64">
        <f t="shared" si="84"/>
        <v>0</v>
      </c>
      <c r="FI36" s="64">
        <f t="shared" si="84"/>
        <v>0</v>
      </c>
      <c r="FJ36" s="64">
        <f t="shared" si="84"/>
        <v>0</v>
      </c>
      <c r="FK36" s="64">
        <f t="shared" si="84"/>
        <v>0</v>
      </c>
      <c r="FL36" s="64">
        <f t="shared" si="84"/>
        <v>0</v>
      </c>
      <c r="FM36" s="64">
        <f t="shared" si="84"/>
        <v>0</v>
      </c>
      <c r="FN36" s="64">
        <f t="shared" si="84"/>
        <v>0</v>
      </c>
      <c r="FO36" s="64">
        <f t="shared" si="84"/>
        <v>0</v>
      </c>
      <c r="FP36" s="64">
        <f t="shared" si="84"/>
        <v>0</v>
      </c>
      <c r="FQ36" s="64">
        <f t="shared" si="84"/>
        <v>0</v>
      </c>
      <c r="FR36" s="64">
        <f t="shared" si="84"/>
        <v>0</v>
      </c>
      <c r="FS36" s="64">
        <f t="shared" si="84"/>
        <v>0</v>
      </c>
      <c r="FT36" s="64">
        <f t="shared" si="84"/>
        <v>0</v>
      </c>
      <c r="FU36" s="64">
        <f t="shared" si="89"/>
        <v>0</v>
      </c>
      <c r="FV36" s="64">
        <f t="shared" si="89"/>
        <v>0</v>
      </c>
      <c r="FW36" s="64">
        <f t="shared" si="85"/>
        <v>0</v>
      </c>
      <c r="FX36" s="64">
        <f t="shared" si="85"/>
        <v>0</v>
      </c>
      <c r="FY36" s="64">
        <f t="shared" si="85"/>
        <v>0</v>
      </c>
      <c r="FZ36" s="64">
        <f t="shared" si="85"/>
        <v>0</v>
      </c>
      <c r="GA36" s="64">
        <f t="shared" si="85"/>
        <v>0</v>
      </c>
      <c r="GB36" s="64">
        <f t="shared" si="85"/>
        <v>0</v>
      </c>
      <c r="GC36" s="64">
        <f t="shared" si="85"/>
        <v>0</v>
      </c>
      <c r="GD36" s="64">
        <f t="shared" si="85"/>
        <v>0</v>
      </c>
      <c r="GE36" s="64">
        <f t="shared" si="85"/>
        <v>0</v>
      </c>
      <c r="GF36" s="64">
        <f t="shared" si="85"/>
        <v>0</v>
      </c>
      <c r="GG36" s="64">
        <f t="shared" si="85"/>
        <v>0</v>
      </c>
      <c r="GH36" s="64">
        <f t="shared" si="85"/>
        <v>0</v>
      </c>
      <c r="GI36" s="64">
        <f t="shared" si="85"/>
        <v>0</v>
      </c>
      <c r="GJ36" s="64">
        <f t="shared" si="85"/>
        <v>0</v>
      </c>
    </row>
    <row r="37" spans="1:192" ht="14.25" thickBot="1">
      <c r="A37" s="40"/>
      <c r="B37" s="82" t="s">
        <v>93</v>
      </c>
      <c r="D37" s="1"/>
      <c r="E37" s="1"/>
      <c r="F37" s="1"/>
      <c r="G37" s="151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44"/>
      <c r="S37" s="94"/>
      <c r="T37" s="86"/>
      <c r="V37" s="86"/>
      <c r="W37" s="59"/>
      <c r="Y37" s="60"/>
      <c r="Z37" s="149"/>
      <c r="AA37" s="66"/>
      <c r="AB37" s="66"/>
      <c r="AC37" s="86"/>
      <c r="AD37" s="86"/>
      <c r="AE37" s="86"/>
      <c r="AF37" s="164"/>
      <c r="AG37" s="86"/>
      <c r="AH37" s="70"/>
      <c r="AJ37" s="41"/>
      <c r="AQ37" s="3"/>
      <c r="AR37" s="49"/>
      <c r="AS37" s="44"/>
      <c r="AT37" s="3"/>
      <c r="AU37" s="67"/>
      <c r="AV37" s="68"/>
      <c r="AW37" s="68"/>
      <c r="AX37" s="68"/>
      <c r="BA37" s="72"/>
      <c r="BB37" s="72"/>
      <c r="BC37" s="72"/>
      <c r="BG37" s="57"/>
      <c r="CF37" s="57">
        <f t="shared" si="32"/>
        <v>0</v>
      </c>
      <c r="CG37" s="57">
        <f t="shared" si="33"/>
        <v>0</v>
      </c>
      <c r="CH37" s="57">
        <f t="shared" si="34"/>
        <v>0</v>
      </c>
      <c r="CI37" s="53">
        <f t="shared" si="35"/>
        <v>0</v>
      </c>
      <c r="CJ37" s="57">
        <f t="shared" si="36"/>
        <v>0</v>
      </c>
      <c r="CK37" s="52">
        <f t="shared" si="37"/>
        <v>0</v>
      </c>
      <c r="CM37" s="15"/>
      <c r="CQ37" s="55">
        <f t="shared" si="78"/>
        <v>0</v>
      </c>
      <c r="CR37" s="55">
        <f t="shared" si="79"/>
        <v>1</v>
      </c>
      <c r="CS37" s="64">
        <f t="shared" si="80"/>
        <v>0</v>
      </c>
      <c r="CT37" s="64">
        <f t="shared" si="80"/>
        <v>0</v>
      </c>
      <c r="CU37" s="64">
        <f t="shared" si="80"/>
        <v>0</v>
      </c>
      <c r="CV37" s="64">
        <f t="shared" si="80"/>
        <v>0</v>
      </c>
      <c r="CW37" s="64">
        <f t="shared" si="80"/>
        <v>0</v>
      </c>
      <c r="CX37" s="64">
        <f t="shared" si="80"/>
        <v>0</v>
      </c>
      <c r="CY37" s="64">
        <f t="shared" si="80"/>
        <v>0</v>
      </c>
      <c r="CZ37" s="64">
        <f t="shared" si="80"/>
        <v>0</v>
      </c>
      <c r="DA37" s="64">
        <f t="shared" si="80"/>
        <v>0</v>
      </c>
      <c r="DB37" s="64">
        <f t="shared" si="80"/>
        <v>0</v>
      </c>
      <c r="DC37" s="64">
        <f t="shared" si="80"/>
        <v>0</v>
      </c>
      <c r="DD37" s="64">
        <f t="shared" si="80"/>
        <v>0</v>
      </c>
      <c r="DE37" s="64">
        <f t="shared" si="80"/>
        <v>0</v>
      </c>
      <c r="DF37" s="64">
        <f t="shared" si="80"/>
        <v>0</v>
      </c>
      <c r="DG37" s="64">
        <f t="shared" si="80"/>
        <v>0</v>
      </c>
      <c r="DH37" s="64">
        <f t="shared" si="80"/>
        <v>0</v>
      </c>
      <c r="DI37" s="64">
        <f t="shared" si="81"/>
        <v>0</v>
      </c>
      <c r="DJ37" s="64">
        <f t="shared" si="81"/>
        <v>0</v>
      </c>
      <c r="DK37" s="64">
        <f t="shared" si="81"/>
        <v>0</v>
      </c>
      <c r="DL37" s="64">
        <f t="shared" si="81"/>
        <v>0</v>
      </c>
      <c r="DM37" s="64">
        <f t="shared" si="81"/>
        <v>0</v>
      </c>
      <c r="DN37" s="64">
        <f t="shared" si="81"/>
        <v>0</v>
      </c>
      <c r="DO37" s="64">
        <f t="shared" si="81"/>
        <v>0</v>
      </c>
      <c r="DP37" s="64">
        <f t="shared" si="81"/>
        <v>0</v>
      </c>
      <c r="DQ37" s="64">
        <f t="shared" si="81"/>
        <v>0</v>
      </c>
      <c r="DR37" s="64">
        <f t="shared" si="81"/>
        <v>0</v>
      </c>
      <c r="DS37" s="64">
        <f t="shared" si="81"/>
        <v>0</v>
      </c>
      <c r="DT37" s="64">
        <f t="shared" si="81"/>
        <v>0</v>
      </c>
      <c r="DU37" s="64">
        <f t="shared" si="81"/>
        <v>0</v>
      </c>
      <c r="DV37" s="64">
        <f t="shared" si="81"/>
        <v>0</v>
      </c>
      <c r="DW37" s="64">
        <f t="shared" si="81"/>
        <v>0</v>
      </c>
      <c r="DX37" s="64">
        <f t="shared" si="81"/>
        <v>0</v>
      </c>
      <c r="DY37" s="64">
        <f t="shared" si="82"/>
        <v>0</v>
      </c>
      <c r="DZ37" s="64">
        <f t="shared" si="82"/>
        <v>0</v>
      </c>
      <c r="EA37" s="64">
        <f t="shared" si="82"/>
        <v>0</v>
      </c>
      <c r="EB37" s="64">
        <f t="shared" si="82"/>
        <v>0</v>
      </c>
      <c r="EC37" s="64">
        <f t="shared" si="82"/>
        <v>0</v>
      </c>
      <c r="ED37" s="64">
        <f t="shared" si="82"/>
        <v>0</v>
      </c>
      <c r="EE37" s="64">
        <f t="shared" si="82"/>
        <v>0</v>
      </c>
      <c r="EF37" s="64">
        <f t="shared" si="82"/>
        <v>0</v>
      </c>
      <c r="EG37" s="64">
        <f t="shared" si="82"/>
        <v>0</v>
      </c>
      <c r="EH37" s="64">
        <f t="shared" si="82"/>
        <v>0</v>
      </c>
      <c r="EI37" s="64">
        <f t="shared" si="82"/>
        <v>0</v>
      </c>
      <c r="EJ37" s="64">
        <f t="shared" si="82"/>
        <v>0</v>
      </c>
      <c r="EK37" s="64">
        <f t="shared" si="82"/>
        <v>0</v>
      </c>
      <c r="EL37" s="64">
        <f t="shared" si="82"/>
        <v>0</v>
      </c>
      <c r="EM37" s="64">
        <f t="shared" si="82"/>
        <v>0</v>
      </c>
      <c r="EN37" s="64">
        <f t="shared" si="82"/>
        <v>0</v>
      </c>
      <c r="EO37" s="64">
        <f t="shared" si="77"/>
        <v>0</v>
      </c>
      <c r="EP37" s="64">
        <f t="shared" si="77"/>
        <v>0</v>
      </c>
      <c r="EQ37" s="64">
        <f t="shared" si="83"/>
        <v>0</v>
      </c>
      <c r="ER37" s="64">
        <f t="shared" si="83"/>
        <v>0</v>
      </c>
      <c r="ES37" s="64">
        <f t="shared" si="83"/>
        <v>0</v>
      </c>
      <c r="ET37" s="64">
        <f t="shared" si="83"/>
        <v>0</v>
      </c>
      <c r="EU37" s="64">
        <f t="shared" si="83"/>
        <v>0</v>
      </c>
      <c r="EV37" s="64">
        <f t="shared" si="83"/>
        <v>0</v>
      </c>
      <c r="EW37" s="64">
        <f t="shared" si="83"/>
        <v>0</v>
      </c>
      <c r="EX37" s="64">
        <f t="shared" si="83"/>
        <v>0</v>
      </c>
      <c r="EY37" s="64">
        <f t="shared" si="83"/>
        <v>0</v>
      </c>
      <c r="EZ37" s="64">
        <f t="shared" si="83"/>
        <v>0</v>
      </c>
      <c r="FA37" s="64">
        <f t="shared" si="83"/>
        <v>0</v>
      </c>
      <c r="FB37" s="64">
        <f t="shared" si="83"/>
        <v>0</v>
      </c>
      <c r="FC37" s="64">
        <f t="shared" si="83"/>
        <v>0</v>
      </c>
      <c r="FD37" s="64">
        <f t="shared" si="83"/>
        <v>0</v>
      </c>
      <c r="FE37" s="64">
        <f t="shared" si="88"/>
        <v>0</v>
      </c>
      <c r="FF37" s="64">
        <f t="shared" si="88"/>
        <v>0</v>
      </c>
      <c r="FG37" s="64">
        <f t="shared" si="84"/>
        <v>0</v>
      </c>
      <c r="FH37" s="64">
        <f t="shared" si="84"/>
        <v>0</v>
      </c>
      <c r="FI37" s="64">
        <f t="shared" si="84"/>
        <v>0</v>
      </c>
      <c r="FJ37" s="64">
        <f t="shared" si="84"/>
        <v>0</v>
      </c>
      <c r="FK37" s="64">
        <f t="shared" si="84"/>
        <v>0</v>
      </c>
      <c r="FL37" s="64">
        <f t="shared" si="84"/>
        <v>0</v>
      </c>
      <c r="FM37" s="64">
        <f t="shared" si="84"/>
        <v>0</v>
      </c>
      <c r="FN37" s="64">
        <f t="shared" si="84"/>
        <v>0</v>
      </c>
      <c r="FO37" s="64">
        <f t="shared" si="84"/>
        <v>0</v>
      </c>
      <c r="FP37" s="64">
        <f t="shared" si="84"/>
        <v>0</v>
      </c>
      <c r="FQ37" s="64">
        <f t="shared" si="84"/>
        <v>0</v>
      </c>
      <c r="FR37" s="64">
        <f t="shared" si="84"/>
        <v>0</v>
      </c>
      <c r="FS37" s="64">
        <f t="shared" si="84"/>
        <v>0</v>
      </c>
      <c r="FT37" s="64">
        <f t="shared" si="84"/>
        <v>0</v>
      </c>
      <c r="FU37" s="64">
        <f t="shared" si="89"/>
        <v>0</v>
      </c>
      <c r="FV37" s="64">
        <f t="shared" si="89"/>
        <v>0</v>
      </c>
      <c r="FW37" s="64">
        <f t="shared" si="85"/>
        <v>0</v>
      </c>
      <c r="FX37" s="64">
        <f t="shared" si="85"/>
        <v>0</v>
      </c>
      <c r="FY37" s="64">
        <f t="shared" si="85"/>
        <v>0</v>
      </c>
      <c r="FZ37" s="64">
        <f t="shared" si="85"/>
        <v>0</v>
      </c>
      <c r="GA37" s="64">
        <f t="shared" si="85"/>
        <v>0</v>
      </c>
      <c r="GB37" s="64">
        <f t="shared" si="85"/>
        <v>0</v>
      </c>
      <c r="GC37" s="64">
        <f t="shared" si="85"/>
        <v>0</v>
      </c>
      <c r="GD37" s="64">
        <f t="shared" si="85"/>
        <v>0</v>
      </c>
      <c r="GE37" s="64">
        <f t="shared" si="85"/>
        <v>0</v>
      </c>
      <c r="GF37" s="64">
        <f t="shared" si="85"/>
        <v>0</v>
      </c>
      <c r="GG37" s="64">
        <f t="shared" si="85"/>
        <v>0</v>
      </c>
      <c r="GH37" s="64">
        <f t="shared" si="85"/>
        <v>0</v>
      </c>
      <c r="GI37" s="64">
        <f t="shared" si="85"/>
        <v>0</v>
      </c>
      <c r="GJ37" s="64">
        <f t="shared" si="85"/>
        <v>0</v>
      </c>
    </row>
    <row r="38" spans="1:192" ht="15" thickTop="1" thickBot="1">
      <c r="A38" s="40"/>
      <c r="B38" s="42" t="s">
        <v>94</v>
      </c>
      <c r="C38" s="42"/>
      <c r="D38" s="43"/>
      <c r="E38" s="84">
        <v>0</v>
      </c>
      <c r="F38" s="84">
        <v>0</v>
      </c>
      <c r="G38" s="151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44"/>
      <c r="S38" s="86"/>
      <c r="T38" s="86"/>
      <c r="U38" s="86"/>
      <c r="V38" s="86"/>
      <c r="W38" s="86"/>
      <c r="X38" s="86"/>
      <c r="Y38" s="60"/>
      <c r="Z38" s="149"/>
      <c r="AA38" s="66"/>
      <c r="AB38" s="66"/>
      <c r="AC38" s="86"/>
      <c r="AD38" s="86"/>
      <c r="AE38" s="86"/>
      <c r="AF38" s="164"/>
      <c r="AG38" s="86"/>
      <c r="AH38" s="70"/>
      <c r="AJ38" s="41"/>
      <c r="AQ38" s="3"/>
      <c r="AR38" s="49"/>
      <c r="AS38" s="44"/>
      <c r="AT38" s="3"/>
      <c r="AU38" s="67"/>
      <c r="AV38" s="68"/>
      <c r="AW38" s="68"/>
      <c r="AX38" s="68"/>
      <c r="BA38" s="72"/>
      <c r="BB38" s="72"/>
      <c r="BC38" s="72"/>
      <c r="BG38" s="57"/>
      <c r="CF38" s="57">
        <f t="shared" si="32"/>
        <v>0</v>
      </c>
      <c r="CG38" s="57">
        <f t="shared" si="33"/>
        <v>0</v>
      </c>
      <c r="CH38" s="57">
        <f t="shared" si="34"/>
        <v>0</v>
      </c>
      <c r="CI38" s="53">
        <f t="shared" si="35"/>
        <v>0</v>
      </c>
      <c r="CJ38" s="57">
        <f t="shared" si="36"/>
        <v>0</v>
      </c>
      <c r="CK38" s="52">
        <f t="shared" si="37"/>
        <v>0</v>
      </c>
      <c r="CM38" s="15"/>
      <c r="CQ38" s="55">
        <f t="shared" si="78"/>
        <v>0</v>
      </c>
      <c r="CR38" s="55">
        <f t="shared" si="79"/>
        <v>1</v>
      </c>
      <c r="CS38" s="64">
        <f t="shared" ref="CS38:DH45" si="90">IF($CQ38=CS$5,$BA38,0)</f>
        <v>0</v>
      </c>
      <c r="CT38" s="64">
        <f t="shared" si="90"/>
        <v>0</v>
      </c>
      <c r="CU38" s="64">
        <f t="shared" si="90"/>
        <v>0</v>
      </c>
      <c r="CV38" s="64">
        <f t="shared" si="90"/>
        <v>0</v>
      </c>
      <c r="CW38" s="64">
        <f t="shared" si="90"/>
        <v>0</v>
      </c>
      <c r="CX38" s="64">
        <f t="shared" si="90"/>
        <v>0</v>
      </c>
      <c r="CY38" s="64">
        <f t="shared" si="90"/>
        <v>0</v>
      </c>
      <c r="CZ38" s="64">
        <f t="shared" si="90"/>
        <v>0</v>
      </c>
      <c r="DA38" s="64">
        <f t="shared" si="90"/>
        <v>0</v>
      </c>
      <c r="DB38" s="64">
        <f t="shared" si="90"/>
        <v>0</v>
      </c>
      <c r="DC38" s="64">
        <f t="shared" si="90"/>
        <v>0</v>
      </c>
      <c r="DD38" s="64">
        <f t="shared" si="90"/>
        <v>0</v>
      </c>
      <c r="DE38" s="64">
        <f t="shared" si="90"/>
        <v>0</v>
      </c>
      <c r="DF38" s="64">
        <f t="shared" si="90"/>
        <v>0</v>
      </c>
      <c r="DG38" s="64">
        <f t="shared" si="90"/>
        <v>0</v>
      </c>
      <c r="DH38" s="64">
        <f t="shared" si="90"/>
        <v>0</v>
      </c>
      <c r="DI38" s="64">
        <f t="shared" ref="DI38:DX45" si="91">IF($CQ38=DI$5,$BB38,0)</f>
        <v>0</v>
      </c>
      <c r="DJ38" s="64">
        <f t="shared" si="91"/>
        <v>0</v>
      </c>
      <c r="DK38" s="64">
        <f t="shared" si="91"/>
        <v>0</v>
      </c>
      <c r="DL38" s="64">
        <f t="shared" si="91"/>
        <v>0</v>
      </c>
      <c r="DM38" s="64">
        <f t="shared" si="91"/>
        <v>0</v>
      </c>
      <c r="DN38" s="64">
        <f t="shared" si="91"/>
        <v>0</v>
      </c>
      <c r="DO38" s="64">
        <f t="shared" si="91"/>
        <v>0</v>
      </c>
      <c r="DP38" s="64">
        <f t="shared" si="91"/>
        <v>0</v>
      </c>
      <c r="DQ38" s="64">
        <f t="shared" si="91"/>
        <v>0</v>
      </c>
      <c r="DR38" s="64">
        <f t="shared" si="91"/>
        <v>0</v>
      </c>
      <c r="DS38" s="64">
        <f t="shared" si="91"/>
        <v>0</v>
      </c>
      <c r="DT38" s="64">
        <f t="shared" si="91"/>
        <v>0</v>
      </c>
      <c r="DU38" s="64">
        <f t="shared" si="91"/>
        <v>0</v>
      </c>
      <c r="DV38" s="64">
        <f t="shared" si="91"/>
        <v>0</v>
      </c>
      <c r="DW38" s="64">
        <f t="shared" si="91"/>
        <v>0</v>
      </c>
      <c r="DX38" s="64">
        <f t="shared" si="91"/>
        <v>0</v>
      </c>
      <c r="DY38" s="64">
        <f t="shared" ref="DY38:EN45" si="92">IF($CQ38=DY$5,$BC38,0)</f>
        <v>0</v>
      </c>
      <c r="DZ38" s="64">
        <f t="shared" si="92"/>
        <v>0</v>
      </c>
      <c r="EA38" s="64">
        <f t="shared" si="92"/>
        <v>0</v>
      </c>
      <c r="EB38" s="64">
        <f t="shared" si="92"/>
        <v>0</v>
      </c>
      <c r="EC38" s="64">
        <f t="shared" si="92"/>
        <v>0</v>
      </c>
      <c r="ED38" s="64">
        <f t="shared" si="92"/>
        <v>0</v>
      </c>
      <c r="EE38" s="64">
        <f t="shared" si="92"/>
        <v>0</v>
      </c>
      <c r="EF38" s="64">
        <f t="shared" si="92"/>
        <v>0</v>
      </c>
      <c r="EG38" s="64">
        <f t="shared" si="92"/>
        <v>0</v>
      </c>
      <c r="EH38" s="64">
        <f t="shared" si="92"/>
        <v>0</v>
      </c>
      <c r="EI38" s="64">
        <f t="shared" si="92"/>
        <v>0</v>
      </c>
      <c r="EJ38" s="64">
        <f t="shared" si="92"/>
        <v>0</v>
      </c>
      <c r="EK38" s="64">
        <f t="shared" si="92"/>
        <v>0</v>
      </c>
      <c r="EL38" s="64">
        <f t="shared" si="92"/>
        <v>0</v>
      </c>
      <c r="EM38" s="64">
        <f t="shared" si="92"/>
        <v>0</v>
      </c>
      <c r="EN38" s="64">
        <f t="shared" si="92"/>
        <v>0</v>
      </c>
      <c r="EO38" s="64">
        <f t="shared" si="77"/>
        <v>0</v>
      </c>
      <c r="EP38" s="64">
        <f t="shared" si="77"/>
        <v>0</v>
      </c>
      <c r="EQ38" s="64">
        <f t="shared" ref="EQ38:FD45" si="93">IF($CR38=EQ$5,$BZ38,0)</f>
        <v>0</v>
      </c>
      <c r="ER38" s="64">
        <f t="shared" si="93"/>
        <v>0</v>
      </c>
      <c r="ES38" s="64">
        <f t="shared" si="93"/>
        <v>0</v>
      </c>
      <c r="ET38" s="64">
        <f t="shared" si="93"/>
        <v>0</v>
      </c>
      <c r="EU38" s="64">
        <f t="shared" si="93"/>
        <v>0</v>
      </c>
      <c r="EV38" s="64">
        <f t="shared" si="93"/>
        <v>0</v>
      </c>
      <c r="EW38" s="64">
        <f t="shared" si="93"/>
        <v>0</v>
      </c>
      <c r="EX38" s="64">
        <f t="shared" si="93"/>
        <v>0</v>
      </c>
      <c r="EY38" s="64">
        <f t="shared" si="93"/>
        <v>0</v>
      </c>
      <c r="EZ38" s="64">
        <f t="shared" si="93"/>
        <v>0</v>
      </c>
      <c r="FA38" s="64">
        <f t="shared" si="93"/>
        <v>0</v>
      </c>
      <c r="FB38" s="64">
        <f t="shared" si="93"/>
        <v>0</v>
      </c>
      <c r="FC38" s="64">
        <f t="shared" si="93"/>
        <v>0</v>
      </c>
      <c r="FD38" s="64">
        <f t="shared" si="93"/>
        <v>0</v>
      </c>
      <c r="FE38" s="64">
        <f t="shared" si="88"/>
        <v>0</v>
      </c>
      <c r="FF38" s="64">
        <f t="shared" si="88"/>
        <v>0</v>
      </c>
      <c r="FG38" s="64">
        <f t="shared" ref="FG38:FT45" si="94">IF($CR38=FG$5,$CA38,0)</f>
        <v>0</v>
      </c>
      <c r="FH38" s="64">
        <f t="shared" si="94"/>
        <v>0</v>
      </c>
      <c r="FI38" s="64">
        <f t="shared" si="94"/>
        <v>0</v>
      </c>
      <c r="FJ38" s="64">
        <f t="shared" si="94"/>
        <v>0</v>
      </c>
      <c r="FK38" s="64">
        <f t="shared" si="94"/>
        <v>0</v>
      </c>
      <c r="FL38" s="64">
        <f t="shared" si="94"/>
        <v>0</v>
      </c>
      <c r="FM38" s="64">
        <f t="shared" si="94"/>
        <v>0</v>
      </c>
      <c r="FN38" s="64">
        <f t="shared" si="94"/>
        <v>0</v>
      </c>
      <c r="FO38" s="64">
        <f t="shared" si="94"/>
        <v>0</v>
      </c>
      <c r="FP38" s="64">
        <f t="shared" si="94"/>
        <v>0</v>
      </c>
      <c r="FQ38" s="64">
        <f t="shared" si="94"/>
        <v>0</v>
      </c>
      <c r="FR38" s="64">
        <f t="shared" si="94"/>
        <v>0</v>
      </c>
      <c r="FS38" s="64">
        <f t="shared" si="94"/>
        <v>0</v>
      </c>
      <c r="FT38" s="64">
        <f t="shared" si="94"/>
        <v>0</v>
      </c>
      <c r="FU38" s="64">
        <f t="shared" si="89"/>
        <v>0</v>
      </c>
      <c r="FV38" s="64">
        <f t="shared" si="89"/>
        <v>0</v>
      </c>
      <c r="FW38" s="64">
        <f t="shared" ref="FW38:GJ45" si="95">IF($CR38=FW$5,$CB38,0)</f>
        <v>0</v>
      </c>
      <c r="FX38" s="64">
        <f t="shared" si="95"/>
        <v>0</v>
      </c>
      <c r="FY38" s="64">
        <f t="shared" si="95"/>
        <v>0</v>
      </c>
      <c r="FZ38" s="64">
        <f t="shared" si="95"/>
        <v>0</v>
      </c>
      <c r="GA38" s="64">
        <f t="shared" si="95"/>
        <v>0</v>
      </c>
      <c r="GB38" s="64">
        <f t="shared" si="95"/>
        <v>0</v>
      </c>
      <c r="GC38" s="64">
        <f t="shared" si="95"/>
        <v>0</v>
      </c>
      <c r="GD38" s="64">
        <f t="shared" si="95"/>
        <v>0</v>
      </c>
      <c r="GE38" s="64">
        <f t="shared" si="95"/>
        <v>0</v>
      </c>
      <c r="GF38" s="64">
        <f t="shared" si="95"/>
        <v>0</v>
      </c>
      <c r="GG38" s="64">
        <f t="shared" si="95"/>
        <v>0</v>
      </c>
      <c r="GH38" s="64">
        <f t="shared" si="95"/>
        <v>0</v>
      </c>
      <c r="GI38" s="64">
        <f t="shared" si="95"/>
        <v>0</v>
      </c>
      <c r="GJ38" s="64">
        <f t="shared" si="95"/>
        <v>0</v>
      </c>
    </row>
    <row r="39" spans="1:192" ht="15" thickTop="1" thickBot="1">
      <c r="A39" s="40"/>
      <c r="B39" s="83" t="s">
        <v>95</v>
      </c>
      <c r="C39" s="42"/>
      <c r="D39" s="84">
        <v>4.8000000000000001E-2</v>
      </c>
      <c r="E39" s="95">
        <v>4.8000000000000001E-2</v>
      </c>
      <c r="F39" s="95">
        <v>4.8000000000000001E-2</v>
      </c>
      <c r="G39" s="151"/>
      <c r="H39" s="93"/>
      <c r="I39" s="93"/>
      <c r="J39" s="93"/>
      <c r="K39" s="93"/>
      <c r="L39" s="93"/>
      <c r="M39" s="93"/>
      <c r="N39" s="93"/>
      <c r="O39" s="93"/>
      <c r="P39" s="93"/>
      <c r="Q39" s="42"/>
      <c r="R39" s="44"/>
      <c r="S39" s="96"/>
      <c r="W39" s="59"/>
      <c r="Y39" s="60"/>
      <c r="Z39" s="97"/>
      <c r="AA39" s="66"/>
      <c r="AB39" s="66"/>
      <c r="AC39" s="98"/>
      <c r="AD39" s="98"/>
      <c r="AE39" s="98"/>
      <c r="AF39" s="170"/>
      <c r="AG39" s="86"/>
      <c r="AH39" s="99"/>
      <c r="AI39" s="61">
        <f>AG39+AH39</f>
        <v>0</v>
      </c>
      <c r="AJ39" s="41"/>
      <c r="AQ39" s="3"/>
      <c r="AR39" s="49"/>
      <c r="AS39" s="44"/>
      <c r="AT39" s="3"/>
      <c r="AU39" s="67"/>
      <c r="AV39" s="68"/>
      <c r="AW39" s="68"/>
      <c r="AX39" s="68"/>
      <c r="BA39" s="72"/>
      <c r="BB39" s="72"/>
      <c r="BC39" s="72"/>
      <c r="BG39" s="57"/>
      <c r="CF39" s="57">
        <f t="shared" si="32"/>
        <v>0</v>
      </c>
      <c r="CG39" s="57">
        <f t="shared" si="33"/>
        <v>0</v>
      </c>
      <c r="CH39" s="57">
        <f t="shared" si="34"/>
        <v>0</v>
      </c>
      <c r="CI39" s="53">
        <f t="shared" si="35"/>
        <v>0</v>
      </c>
      <c r="CJ39" s="57">
        <f t="shared" si="36"/>
        <v>0</v>
      </c>
      <c r="CK39" s="52">
        <f t="shared" si="37"/>
        <v>0</v>
      </c>
      <c r="CM39" s="15"/>
      <c r="CQ39" s="55">
        <f t="shared" si="78"/>
        <v>0</v>
      </c>
      <c r="CR39" s="55">
        <f t="shared" si="79"/>
        <v>1</v>
      </c>
      <c r="CS39" s="64">
        <f t="shared" si="90"/>
        <v>0</v>
      </c>
      <c r="CT39" s="64">
        <f t="shared" si="90"/>
        <v>0</v>
      </c>
      <c r="CU39" s="64">
        <f t="shared" si="90"/>
        <v>0</v>
      </c>
      <c r="CV39" s="64">
        <f t="shared" si="90"/>
        <v>0</v>
      </c>
      <c r="CW39" s="64">
        <f t="shared" si="90"/>
        <v>0</v>
      </c>
      <c r="CX39" s="64">
        <f t="shared" si="90"/>
        <v>0</v>
      </c>
      <c r="CY39" s="64">
        <f t="shared" si="90"/>
        <v>0</v>
      </c>
      <c r="CZ39" s="64">
        <f t="shared" si="90"/>
        <v>0</v>
      </c>
      <c r="DA39" s="64">
        <f t="shared" si="90"/>
        <v>0</v>
      </c>
      <c r="DB39" s="64">
        <f t="shared" si="90"/>
        <v>0</v>
      </c>
      <c r="DC39" s="64">
        <f t="shared" si="90"/>
        <v>0</v>
      </c>
      <c r="DD39" s="64">
        <f t="shared" si="90"/>
        <v>0</v>
      </c>
      <c r="DE39" s="64">
        <f t="shared" si="90"/>
        <v>0</v>
      </c>
      <c r="DF39" s="64">
        <f t="shared" si="90"/>
        <v>0</v>
      </c>
      <c r="DG39" s="64">
        <f t="shared" si="90"/>
        <v>0</v>
      </c>
      <c r="DH39" s="64">
        <f t="shared" si="90"/>
        <v>0</v>
      </c>
      <c r="DI39" s="64">
        <f t="shared" si="91"/>
        <v>0</v>
      </c>
      <c r="DJ39" s="64">
        <f t="shared" si="91"/>
        <v>0</v>
      </c>
      <c r="DK39" s="64">
        <f t="shared" si="91"/>
        <v>0</v>
      </c>
      <c r="DL39" s="64">
        <f t="shared" si="91"/>
        <v>0</v>
      </c>
      <c r="DM39" s="64">
        <f t="shared" si="91"/>
        <v>0</v>
      </c>
      <c r="DN39" s="64">
        <f t="shared" si="91"/>
        <v>0</v>
      </c>
      <c r="DO39" s="64">
        <f t="shared" si="91"/>
        <v>0</v>
      </c>
      <c r="DP39" s="64">
        <f t="shared" si="91"/>
        <v>0</v>
      </c>
      <c r="DQ39" s="64">
        <f t="shared" si="91"/>
        <v>0</v>
      </c>
      <c r="DR39" s="64">
        <f t="shared" si="91"/>
        <v>0</v>
      </c>
      <c r="DS39" s="64">
        <f t="shared" si="91"/>
        <v>0</v>
      </c>
      <c r="DT39" s="64">
        <f t="shared" si="91"/>
        <v>0</v>
      </c>
      <c r="DU39" s="64">
        <f t="shared" si="91"/>
        <v>0</v>
      </c>
      <c r="DV39" s="64">
        <f t="shared" si="91"/>
        <v>0</v>
      </c>
      <c r="DW39" s="64">
        <f t="shared" si="91"/>
        <v>0</v>
      </c>
      <c r="DX39" s="64">
        <f t="shared" si="91"/>
        <v>0</v>
      </c>
      <c r="DY39" s="64">
        <f t="shared" si="92"/>
        <v>0</v>
      </c>
      <c r="DZ39" s="64">
        <f t="shared" si="92"/>
        <v>0</v>
      </c>
      <c r="EA39" s="64">
        <f t="shared" si="92"/>
        <v>0</v>
      </c>
      <c r="EB39" s="64">
        <f t="shared" si="92"/>
        <v>0</v>
      </c>
      <c r="EC39" s="64">
        <f t="shared" si="92"/>
        <v>0</v>
      </c>
      <c r="ED39" s="64">
        <f t="shared" si="92"/>
        <v>0</v>
      </c>
      <c r="EE39" s="64">
        <f t="shared" si="92"/>
        <v>0</v>
      </c>
      <c r="EF39" s="64">
        <f t="shared" si="92"/>
        <v>0</v>
      </c>
      <c r="EG39" s="64">
        <f t="shared" si="92"/>
        <v>0</v>
      </c>
      <c r="EH39" s="64">
        <f t="shared" si="92"/>
        <v>0</v>
      </c>
      <c r="EI39" s="64">
        <f t="shared" si="92"/>
        <v>0</v>
      </c>
      <c r="EJ39" s="64">
        <f t="shared" si="92"/>
        <v>0</v>
      </c>
      <c r="EK39" s="64">
        <f t="shared" si="92"/>
        <v>0</v>
      </c>
      <c r="EL39" s="64">
        <f t="shared" si="92"/>
        <v>0</v>
      </c>
      <c r="EM39" s="64">
        <f t="shared" si="92"/>
        <v>0</v>
      </c>
      <c r="EN39" s="64">
        <f t="shared" si="92"/>
        <v>0</v>
      </c>
      <c r="EO39" s="64">
        <f t="shared" si="77"/>
        <v>0</v>
      </c>
      <c r="EP39" s="64">
        <f t="shared" si="77"/>
        <v>0</v>
      </c>
      <c r="EQ39" s="64">
        <f t="shared" si="93"/>
        <v>0</v>
      </c>
      <c r="ER39" s="64">
        <f t="shared" si="93"/>
        <v>0</v>
      </c>
      <c r="ES39" s="64">
        <f t="shared" si="93"/>
        <v>0</v>
      </c>
      <c r="ET39" s="64">
        <f t="shared" si="93"/>
        <v>0</v>
      </c>
      <c r="EU39" s="64">
        <f t="shared" si="93"/>
        <v>0</v>
      </c>
      <c r="EV39" s="64">
        <f t="shared" si="93"/>
        <v>0</v>
      </c>
      <c r="EW39" s="64">
        <f t="shared" si="93"/>
        <v>0</v>
      </c>
      <c r="EX39" s="64">
        <f t="shared" si="93"/>
        <v>0</v>
      </c>
      <c r="EY39" s="64">
        <f t="shared" si="93"/>
        <v>0</v>
      </c>
      <c r="EZ39" s="64">
        <f t="shared" si="93"/>
        <v>0</v>
      </c>
      <c r="FA39" s="64">
        <f t="shared" si="93"/>
        <v>0</v>
      </c>
      <c r="FB39" s="64">
        <f t="shared" si="93"/>
        <v>0</v>
      </c>
      <c r="FC39" s="64">
        <f t="shared" si="93"/>
        <v>0</v>
      </c>
      <c r="FD39" s="64">
        <f t="shared" si="93"/>
        <v>0</v>
      </c>
      <c r="FE39" s="64">
        <f t="shared" si="88"/>
        <v>0</v>
      </c>
      <c r="FF39" s="64">
        <f t="shared" si="88"/>
        <v>0</v>
      </c>
      <c r="FG39" s="64">
        <f t="shared" si="94"/>
        <v>0</v>
      </c>
      <c r="FH39" s="64">
        <f t="shared" si="94"/>
        <v>0</v>
      </c>
      <c r="FI39" s="64">
        <f t="shared" si="94"/>
        <v>0</v>
      </c>
      <c r="FJ39" s="64">
        <f t="shared" si="94"/>
        <v>0</v>
      </c>
      <c r="FK39" s="64">
        <f t="shared" si="94"/>
        <v>0</v>
      </c>
      <c r="FL39" s="64">
        <f t="shared" si="94"/>
        <v>0</v>
      </c>
      <c r="FM39" s="64">
        <f t="shared" si="94"/>
        <v>0</v>
      </c>
      <c r="FN39" s="64">
        <f t="shared" si="94"/>
        <v>0</v>
      </c>
      <c r="FO39" s="64">
        <f t="shared" si="94"/>
        <v>0</v>
      </c>
      <c r="FP39" s="64">
        <f t="shared" si="94"/>
        <v>0</v>
      </c>
      <c r="FQ39" s="64">
        <f t="shared" si="94"/>
        <v>0</v>
      </c>
      <c r="FR39" s="64">
        <f t="shared" si="94"/>
        <v>0</v>
      </c>
      <c r="FS39" s="64">
        <f t="shared" si="94"/>
        <v>0</v>
      </c>
      <c r="FT39" s="64">
        <f t="shared" si="94"/>
        <v>0</v>
      </c>
      <c r="FU39" s="64">
        <f t="shared" si="89"/>
        <v>0</v>
      </c>
      <c r="FV39" s="64">
        <f t="shared" si="89"/>
        <v>0</v>
      </c>
      <c r="FW39" s="64">
        <f t="shared" si="95"/>
        <v>0</v>
      </c>
      <c r="FX39" s="64">
        <f t="shared" si="95"/>
        <v>0</v>
      </c>
      <c r="FY39" s="64">
        <f t="shared" si="95"/>
        <v>0</v>
      </c>
      <c r="FZ39" s="64">
        <f t="shared" si="95"/>
        <v>0</v>
      </c>
      <c r="GA39" s="64">
        <f t="shared" si="95"/>
        <v>0</v>
      </c>
      <c r="GB39" s="64">
        <f t="shared" si="95"/>
        <v>0</v>
      </c>
      <c r="GC39" s="64">
        <f t="shared" si="95"/>
        <v>0</v>
      </c>
      <c r="GD39" s="64">
        <f t="shared" si="95"/>
        <v>0</v>
      </c>
      <c r="GE39" s="64">
        <f t="shared" si="95"/>
        <v>0</v>
      </c>
      <c r="GF39" s="64">
        <f t="shared" si="95"/>
        <v>0</v>
      </c>
      <c r="GG39" s="64">
        <f t="shared" si="95"/>
        <v>0</v>
      </c>
      <c r="GH39" s="64">
        <f t="shared" si="95"/>
        <v>0</v>
      </c>
      <c r="GI39" s="64">
        <f t="shared" si="95"/>
        <v>0</v>
      </c>
      <c r="GJ39" s="64">
        <f t="shared" si="95"/>
        <v>0</v>
      </c>
    </row>
    <row r="40" spans="1:192" ht="14.25" thickTop="1">
      <c r="A40" s="40"/>
      <c r="B40" s="80"/>
      <c r="C40" s="79"/>
      <c r="D40" s="92"/>
      <c r="E40" s="92"/>
      <c r="F40" s="92"/>
      <c r="G40" s="151"/>
      <c r="H40" s="93"/>
      <c r="I40" s="93"/>
      <c r="J40" s="93"/>
      <c r="K40" s="93"/>
      <c r="L40" s="93"/>
      <c r="M40" s="93"/>
      <c r="N40" s="93"/>
      <c r="O40" s="93"/>
      <c r="P40" s="93"/>
      <c r="Q40" s="83"/>
      <c r="R40" s="44"/>
      <c r="S40" s="75"/>
      <c r="W40" s="59"/>
      <c r="Y40" s="60"/>
      <c r="Z40" s="60"/>
      <c r="AA40" s="66" t="str">
        <f t="shared" ref="AA40:AA45" si="96">IF(Z40&gt;1,ABS(ROUND(($AA$8-Z40)/365.25,1))," ")</f>
        <v xml:space="preserve"> </v>
      </c>
      <c r="AB40" s="66"/>
      <c r="AC40" s="61"/>
      <c r="AD40" s="61"/>
      <c r="AE40" s="61"/>
      <c r="AF40" s="171"/>
      <c r="AG40" s="61"/>
      <c r="AH40" s="99"/>
      <c r="AI40" s="99"/>
      <c r="AJ40" s="41"/>
      <c r="AQ40" s="3"/>
      <c r="AR40" s="71"/>
      <c r="AS40" s="44"/>
      <c r="AT40" s="3"/>
      <c r="AU40" s="67"/>
      <c r="AV40" s="68"/>
      <c r="AW40" s="68"/>
      <c r="AX40" s="68"/>
      <c r="BA40" s="72"/>
      <c r="BB40" s="72"/>
      <c r="BC40" s="72"/>
      <c r="BG40" s="57"/>
      <c r="CF40" s="57">
        <f t="shared" si="32"/>
        <v>0</v>
      </c>
      <c r="CG40" s="57">
        <f t="shared" si="33"/>
        <v>0</v>
      </c>
      <c r="CH40" s="57">
        <f t="shared" si="34"/>
        <v>0</v>
      </c>
      <c r="CI40" s="53">
        <f t="shared" si="35"/>
        <v>0</v>
      </c>
      <c r="CJ40" s="57">
        <f t="shared" si="36"/>
        <v>0</v>
      </c>
      <c r="CK40" s="52">
        <f t="shared" si="37"/>
        <v>0</v>
      </c>
      <c r="CM40" s="15"/>
      <c r="CQ40" s="55">
        <f t="shared" si="78"/>
        <v>0</v>
      </c>
      <c r="CR40" s="55">
        <f t="shared" si="79"/>
        <v>1</v>
      </c>
      <c r="CS40" s="64">
        <f t="shared" si="90"/>
        <v>0</v>
      </c>
      <c r="CT40" s="64">
        <f t="shared" si="90"/>
        <v>0</v>
      </c>
      <c r="CU40" s="64">
        <f t="shared" si="90"/>
        <v>0</v>
      </c>
      <c r="CV40" s="64">
        <f t="shared" si="90"/>
        <v>0</v>
      </c>
      <c r="CW40" s="64">
        <f t="shared" si="90"/>
        <v>0</v>
      </c>
      <c r="CX40" s="64">
        <f t="shared" si="90"/>
        <v>0</v>
      </c>
      <c r="CY40" s="64">
        <f t="shared" si="90"/>
        <v>0</v>
      </c>
      <c r="CZ40" s="64">
        <f t="shared" si="90"/>
        <v>0</v>
      </c>
      <c r="DA40" s="64">
        <f t="shared" si="90"/>
        <v>0</v>
      </c>
      <c r="DB40" s="64">
        <f t="shared" si="90"/>
        <v>0</v>
      </c>
      <c r="DC40" s="64">
        <f t="shared" si="90"/>
        <v>0</v>
      </c>
      <c r="DD40" s="64">
        <f t="shared" si="90"/>
        <v>0</v>
      </c>
      <c r="DE40" s="64">
        <f t="shared" si="90"/>
        <v>0</v>
      </c>
      <c r="DF40" s="64">
        <f t="shared" si="90"/>
        <v>0</v>
      </c>
      <c r="DG40" s="64">
        <f t="shared" si="90"/>
        <v>0</v>
      </c>
      <c r="DH40" s="64">
        <f t="shared" si="90"/>
        <v>0</v>
      </c>
      <c r="DI40" s="64">
        <f t="shared" si="91"/>
        <v>0</v>
      </c>
      <c r="DJ40" s="64">
        <f t="shared" si="91"/>
        <v>0</v>
      </c>
      <c r="DK40" s="64">
        <f t="shared" si="91"/>
        <v>0</v>
      </c>
      <c r="DL40" s="64">
        <f t="shared" si="91"/>
        <v>0</v>
      </c>
      <c r="DM40" s="64">
        <f t="shared" si="91"/>
        <v>0</v>
      </c>
      <c r="DN40" s="64">
        <f t="shared" si="91"/>
        <v>0</v>
      </c>
      <c r="DO40" s="64">
        <f t="shared" si="91"/>
        <v>0</v>
      </c>
      <c r="DP40" s="64">
        <f t="shared" si="91"/>
        <v>0</v>
      </c>
      <c r="DQ40" s="64">
        <f t="shared" si="91"/>
        <v>0</v>
      </c>
      <c r="DR40" s="64">
        <f t="shared" si="91"/>
        <v>0</v>
      </c>
      <c r="DS40" s="64">
        <f t="shared" si="91"/>
        <v>0</v>
      </c>
      <c r="DT40" s="64">
        <f t="shared" si="91"/>
        <v>0</v>
      </c>
      <c r="DU40" s="64">
        <f t="shared" si="91"/>
        <v>0</v>
      </c>
      <c r="DV40" s="64">
        <f t="shared" si="91"/>
        <v>0</v>
      </c>
      <c r="DW40" s="64">
        <f t="shared" si="91"/>
        <v>0</v>
      </c>
      <c r="DX40" s="64">
        <f t="shared" si="91"/>
        <v>0</v>
      </c>
      <c r="DY40" s="64">
        <f t="shared" si="92"/>
        <v>0</v>
      </c>
      <c r="DZ40" s="64">
        <f t="shared" si="92"/>
        <v>0</v>
      </c>
      <c r="EA40" s="64">
        <f t="shared" si="92"/>
        <v>0</v>
      </c>
      <c r="EB40" s="64">
        <f t="shared" si="92"/>
        <v>0</v>
      </c>
      <c r="EC40" s="64">
        <f t="shared" si="92"/>
        <v>0</v>
      </c>
      <c r="ED40" s="64">
        <f t="shared" si="92"/>
        <v>0</v>
      </c>
      <c r="EE40" s="64">
        <f t="shared" si="92"/>
        <v>0</v>
      </c>
      <c r="EF40" s="64">
        <f t="shared" si="92"/>
        <v>0</v>
      </c>
      <c r="EG40" s="64">
        <f t="shared" si="92"/>
        <v>0</v>
      </c>
      <c r="EH40" s="64">
        <f t="shared" si="92"/>
        <v>0</v>
      </c>
      <c r="EI40" s="64">
        <f t="shared" si="92"/>
        <v>0</v>
      </c>
      <c r="EJ40" s="64">
        <f t="shared" si="92"/>
        <v>0</v>
      </c>
      <c r="EK40" s="64">
        <f t="shared" si="92"/>
        <v>0</v>
      </c>
      <c r="EL40" s="64">
        <f t="shared" si="92"/>
        <v>0</v>
      </c>
      <c r="EM40" s="64">
        <f t="shared" si="92"/>
        <v>0</v>
      </c>
      <c r="EN40" s="64">
        <f t="shared" si="92"/>
        <v>0</v>
      </c>
      <c r="EO40" s="64">
        <f t="shared" si="77"/>
        <v>0</v>
      </c>
      <c r="EP40" s="64">
        <f t="shared" si="77"/>
        <v>0</v>
      </c>
      <c r="EQ40" s="64">
        <f t="shared" si="93"/>
        <v>0</v>
      </c>
      <c r="ER40" s="64">
        <f t="shared" si="93"/>
        <v>0</v>
      </c>
      <c r="ES40" s="64">
        <f t="shared" si="93"/>
        <v>0</v>
      </c>
      <c r="ET40" s="64">
        <f t="shared" si="93"/>
        <v>0</v>
      </c>
      <c r="EU40" s="64">
        <f t="shared" si="93"/>
        <v>0</v>
      </c>
      <c r="EV40" s="64">
        <f t="shared" si="93"/>
        <v>0</v>
      </c>
      <c r="EW40" s="64">
        <f t="shared" si="93"/>
        <v>0</v>
      </c>
      <c r="EX40" s="64">
        <f t="shared" si="93"/>
        <v>0</v>
      </c>
      <c r="EY40" s="64">
        <f t="shared" si="93"/>
        <v>0</v>
      </c>
      <c r="EZ40" s="64">
        <f t="shared" si="93"/>
        <v>0</v>
      </c>
      <c r="FA40" s="64">
        <f t="shared" si="93"/>
        <v>0</v>
      </c>
      <c r="FB40" s="64">
        <f t="shared" si="93"/>
        <v>0</v>
      </c>
      <c r="FC40" s="64">
        <f t="shared" si="93"/>
        <v>0</v>
      </c>
      <c r="FD40" s="64">
        <f t="shared" si="93"/>
        <v>0</v>
      </c>
      <c r="FE40" s="64">
        <f t="shared" si="88"/>
        <v>0</v>
      </c>
      <c r="FF40" s="64">
        <f t="shared" si="88"/>
        <v>0</v>
      </c>
      <c r="FG40" s="64">
        <f t="shared" si="94"/>
        <v>0</v>
      </c>
      <c r="FH40" s="64">
        <f t="shared" si="94"/>
        <v>0</v>
      </c>
      <c r="FI40" s="64">
        <f t="shared" si="94"/>
        <v>0</v>
      </c>
      <c r="FJ40" s="64">
        <f t="shared" si="94"/>
        <v>0</v>
      </c>
      <c r="FK40" s="64">
        <f t="shared" si="94"/>
        <v>0</v>
      </c>
      <c r="FL40" s="64">
        <f t="shared" si="94"/>
        <v>0</v>
      </c>
      <c r="FM40" s="64">
        <f t="shared" si="94"/>
        <v>0</v>
      </c>
      <c r="FN40" s="64">
        <f t="shared" si="94"/>
        <v>0</v>
      </c>
      <c r="FO40" s="64">
        <f t="shared" si="94"/>
        <v>0</v>
      </c>
      <c r="FP40" s="64">
        <f t="shared" si="94"/>
        <v>0</v>
      </c>
      <c r="FQ40" s="64">
        <f t="shared" si="94"/>
        <v>0</v>
      </c>
      <c r="FR40" s="64">
        <f t="shared" si="94"/>
        <v>0</v>
      </c>
      <c r="FS40" s="64">
        <f t="shared" si="94"/>
        <v>0</v>
      </c>
      <c r="FT40" s="64">
        <f t="shared" si="94"/>
        <v>0</v>
      </c>
      <c r="FU40" s="64">
        <f t="shared" si="89"/>
        <v>0</v>
      </c>
      <c r="FV40" s="64">
        <f t="shared" si="89"/>
        <v>0</v>
      </c>
      <c r="FW40" s="64">
        <f t="shared" si="95"/>
        <v>0</v>
      </c>
      <c r="FX40" s="64">
        <f t="shared" si="95"/>
        <v>0</v>
      </c>
      <c r="FY40" s="64">
        <f t="shared" si="95"/>
        <v>0</v>
      </c>
      <c r="FZ40" s="64">
        <f t="shared" si="95"/>
        <v>0</v>
      </c>
      <c r="GA40" s="64">
        <f t="shared" si="95"/>
        <v>0</v>
      </c>
      <c r="GB40" s="64">
        <f t="shared" si="95"/>
        <v>0</v>
      </c>
      <c r="GC40" s="64">
        <f t="shared" si="95"/>
        <v>0</v>
      </c>
      <c r="GD40" s="64">
        <f t="shared" si="95"/>
        <v>0</v>
      </c>
      <c r="GE40" s="64">
        <f t="shared" si="95"/>
        <v>0</v>
      </c>
      <c r="GF40" s="64">
        <f t="shared" si="95"/>
        <v>0</v>
      </c>
      <c r="GG40" s="64">
        <f t="shared" si="95"/>
        <v>0</v>
      </c>
      <c r="GH40" s="64">
        <f t="shared" si="95"/>
        <v>0</v>
      </c>
      <c r="GI40" s="64">
        <f t="shared" si="95"/>
        <v>0</v>
      </c>
      <c r="GJ40" s="64">
        <f t="shared" si="95"/>
        <v>0</v>
      </c>
    </row>
    <row r="41" spans="1:192" ht="14.25" thickBot="1">
      <c r="A41" s="40"/>
      <c r="B41" s="82" t="s">
        <v>96</v>
      </c>
      <c r="C41" s="42"/>
      <c r="D41" s="43"/>
      <c r="E41" s="43"/>
      <c r="F41" s="43"/>
      <c r="G41" s="151"/>
      <c r="H41" s="93"/>
      <c r="I41" s="93"/>
      <c r="J41" s="93"/>
      <c r="K41" s="93"/>
      <c r="L41" s="93"/>
      <c r="M41" s="93"/>
      <c r="N41" s="93"/>
      <c r="O41" s="93"/>
      <c r="P41" s="93"/>
      <c r="Q41" s="100"/>
      <c r="R41" s="44"/>
      <c r="S41" s="88"/>
      <c r="W41" s="59"/>
      <c r="Y41" s="60"/>
      <c r="Z41" s="60"/>
      <c r="AA41" s="66" t="str">
        <f t="shared" si="96"/>
        <v xml:space="preserve"> </v>
      </c>
      <c r="AB41" s="66"/>
      <c r="AC41" s="61"/>
      <c r="AD41" s="61"/>
      <c r="AE41" s="61"/>
      <c r="AF41" s="171"/>
      <c r="AG41" s="61">
        <f>AI41-AH41</f>
        <v>0</v>
      </c>
      <c r="AH41" s="99"/>
      <c r="AI41" s="99"/>
      <c r="AJ41" s="41"/>
      <c r="AQ41" s="3"/>
      <c r="AR41" s="26"/>
      <c r="AS41" s="44"/>
      <c r="AT41" s="3"/>
      <c r="AU41" s="67"/>
      <c r="AV41" s="68"/>
      <c r="AW41" s="68"/>
      <c r="AX41" s="68"/>
      <c r="BA41" s="72"/>
      <c r="BB41" s="72"/>
      <c r="BC41" s="72"/>
      <c r="BG41" s="57"/>
      <c r="CF41" s="57">
        <f t="shared" si="32"/>
        <v>0</v>
      </c>
      <c r="CG41" s="57">
        <f t="shared" si="33"/>
        <v>0</v>
      </c>
      <c r="CH41" s="57">
        <f t="shared" si="34"/>
        <v>0</v>
      </c>
      <c r="CI41" s="53">
        <f t="shared" si="35"/>
        <v>0</v>
      </c>
      <c r="CJ41" s="57">
        <f t="shared" si="36"/>
        <v>0</v>
      </c>
      <c r="CK41" s="52">
        <f t="shared" si="37"/>
        <v>0</v>
      </c>
      <c r="CM41" s="15"/>
      <c r="CQ41" s="55">
        <f t="shared" si="78"/>
        <v>0</v>
      </c>
      <c r="CR41" s="55">
        <f t="shared" si="79"/>
        <v>1</v>
      </c>
      <c r="CS41" s="64">
        <f t="shared" si="90"/>
        <v>0</v>
      </c>
      <c r="CT41" s="64">
        <f t="shared" si="90"/>
        <v>0</v>
      </c>
      <c r="CU41" s="64">
        <f t="shared" si="90"/>
        <v>0</v>
      </c>
      <c r="CV41" s="64">
        <f t="shared" si="90"/>
        <v>0</v>
      </c>
      <c r="CW41" s="64">
        <f t="shared" si="90"/>
        <v>0</v>
      </c>
      <c r="CX41" s="64">
        <f t="shared" si="90"/>
        <v>0</v>
      </c>
      <c r="CY41" s="64">
        <f t="shared" si="90"/>
        <v>0</v>
      </c>
      <c r="CZ41" s="64">
        <f t="shared" si="90"/>
        <v>0</v>
      </c>
      <c r="DA41" s="64">
        <f t="shared" si="90"/>
        <v>0</v>
      </c>
      <c r="DB41" s="64">
        <f t="shared" si="90"/>
        <v>0</v>
      </c>
      <c r="DC41" s="64">
        <f t="shared" si="90"/>
        <v>0</v>
      </c>
      <c r="DD41" s="64">
        <f t="shared" si="90"/>
        <v>0</v>
      </c>
      <c r="DE41" s="64">
        <f t="shared" si="90"/>
        <v>0</v>
      </c>
      <c r="DF41" s="64">
        <f t="shared" si="90"/>
        <v>0</v>
      </c>
      <c r="DG41" s="64">
        <f t="shared" si="90"/>
        <v>0</v>
      </c>
      <c r="DH41" s="64">
        <f t="shared" si="90"/>
        <v>0</v>
      </c>
      <c r="DI41" s="64">
        <f t="shared" si="91"/>
        <v>0</v>
      </c>
      <c r="DJ41" s="64">
        <f t="shared" si="91"/>
        <v>0</v>
      </c>
      <c r="DK41" s="64">
        <f t="shared" si="91"/>
        <v>0</v>
      </c>
      <c r="DL41" s="64">
        <f t="shared" si="91"/>
        <v>0</v>
      </c>
      <c r="DM41" s="64">
        <f t="shared" si="91"/>
        <v>0</v>
      </c>
      <c r="DN41" s="64">
        <f t="shared" si="91"/>
        <v>0</v>
      </c>
      <c r="DO41" s="64">
        <f t="shared" si="91"/>
        <v>0</v>
      </c>
      <c r="DP41" s="64">
        <f t="shared" si="91"/>
        <v>0</v>
      </c>
      <c r="DQ41" s="64">
        <f t="shared" si="91"/>
        <v>0</v>
      </c>
      <c r="DR41" s="64">
        <f t="shared" si="91"/>
        <v>0</v>
      </c>
      <c r="DS41" s="64">
        <f t="shared" si="91"/>
        <v>0</v>
      </c>
      <c r="DT41" s="64">
        <f t="shared" si="91"/>
        <v>0</v>
      </c>
      <c r="DU41" s="64">
        <f t="shared" si="91"/>
        <v>0</v>
      </c>
      <c r="DV41" s="64">
        <f t="shared" si="91"/>
        <v>0</v>
      </c>
      <c r="DW41" s="64">
        <f t="shared" si="91"/>
        <v>0</v>
      </c>
      <c r="DX41" s="64">
        <f t="shared" si="91"/>
        <v>0</v>
      </c>
      <c r="DY41" s="64">
        <f t="shared" si="92"/>
        <v>0</v>
      </c>
      <c r="DZ41" s="64">
        <f t="shared" si="92"/>
        <v>0</v>
      </c>
      <c r="EA41" s="64">
        <f t="shared" si="92"/>
        <v>0</v>
      </c>
      <c r="EB41" s="64">
        <f t="shared" si="92"/>
        <v>0</v>
      </c>
      <c r="EC41" s="64">
        <f t="shared" si="92"/>
        <v>0</v>
      </c>
      <c r="ED41" s="64">
        <f t="shared" si="92"/>
        <v>0</v>
      </c>
      <c r="EE41" s="64">
        <f t="shared" si="92"/>
        <v>0</v>
      </c>
      <c r="EF41" s="64">
        <f t="shared" si="92"/>
        <v>0</v>
      </c>
      <c r="EG41" s="64">
        <f t="shared" si="92"/>
        <v>0</v>
      </c>
      <c r="EH41" s="64">
        <f t="shared" si="92"/>
        <v>0</v>
      </c>
      <c r="EI41" s="64">
        <f t="shared" si="92"/>
        <v>0</v>
      </c>
      <c r="EJ41" s="64">
        <f t="shared" si="92"/>
        <v>0</v>
      </c>
      <c r="EK41" s="64">
        <f t="shared" si="92"/>
        <v>0</v>
      </c>
      <c r="EL41" s="64">
        <f t="shared" si="92"/>
        <v>0</v>
      </c>
      <c r="EM41" s="64">
        <f t="shared" si="92"/>
        <v>0</v>
      </c>
      <c r="EN41" s="64">
        <f t="shared" si="92"/>
        <v>0</v>
      </c>
      <c r="EO41" s="64">
        <f t="shared" si="77"/>
        <v>0</v>
      </c>
      <c r="EP41" s="64">
        <f t="shared" si="77"/>
        <v>0</v>
      </c>
      <c r="EQ41" s="64">
        <f t="shared" si="93"/>
        <v>0</v>
      </c>
      <c r="ER41" s="64">
        <f t="shared" si="93"/>
        <v>0</v>
      </c>
      <c r="ES41" s="64">
        <f t="shared" si="93"/>
        <v>0</v>
      </c>
      <c r="ET41" s="64">
        <f t="shared" si="93"/>
        <v>0</v>
      </c>
      <c r="EU41" s="64">
        <f t="shared" si="93"/>
        <v>0</v>
      </c>
      <c r="EV41" s="64">
        <f t="shared" si="93"/>
        <v>0</v>
      </c>
      <c r="EW41" s="64">
        <f t="shared" si="93"/>
        <v>0</v>
      </c>
      <c r="EX41" s="64">
        <f t="shared" si="93"/>
        <v>0</v>
      </c>
      <c r="EY41" s="64">
        <f t="shared" si="93"/>
        <v>0</v>
      </c>
      <c r="EZ41" s="64">
        <f t="shared" si="93"/>
        <v>0</v>
      </c>
      <c r="FA41" s="64">
        <f t="shared" si="93"/>
        <v>0</v>
      </c>
      <c r="FB41" s="64">
        <f t="shared" si="93"/>
        <v>0</v>
      </c>
      <c r="FC41" s="64">
        <f t="shared" si="93"/>
        <v>0</v>
      </c>
      <c r="FD41" s="64">
        <f t="shared" si="93"/>
        <v>0</v>
      </c>
      <c r="FE41" s="64">
        <f t="shared" si="88"/>
        <v>0</v>
      </c>
      <c r="FF41" s="64">
        <f t="shared" si="88"/>
        <v>0</v>
      </c>
      <c r="FG41" s="64">
        <f t="shared" si="94"/>
        <v>0</v>
      </c>
      <c r="FH41" s="64">
        <f t="shared" si="94"/>
        <v>0</v>
      </c>
      <c r="FI41" s="64">
        <f t="shared" si="94"/>
        <v>0</v>
      </c>
      <c r="FJ41" s="64">
        <f t="shared" si="94"/>
        <v>0</v>
      </c>
      <c r="FK41" s="64">
        <f t="shared" si="94"/>
        <v>0</v>
      </c>
      <c r="FL41" s="64">
        <f t="shared" si="94"/>
        <v>0</v>
      </c>
      <c r="FM41" s="64">
        <f t="shared" si="94"/>
        <v>0</v>
      </c>
      <c r="FN41" s="64">
        <f t="shared" si="94"/>
        <v>0</v>
      </c>
      <c r="FO41" s="64">
        <f t="shared" si="94"/>
        <v>0</v>
      </c>
      <c r="FP41" s="64">
        <f t="shared" si="94"/>
        <v>0</v>
      </c>
      <c r="FQ41" s="64">
        <f t="shared" si="94"/>
        <v>0</v>
      </c>
      <c r="FR41" s="64">
        <f t="shared" si="94"/>
        <v>0</v>
      </c>
      <c r="FS41" s="64">
        <f t="shared" si="94"/>
        <v>0</v>
      </c>
      <c r="FT41" s="64">
        <f t="shared" si="94"/>
        <v>0</v>
      </c>
      <c r="FU41" s="64">
        <f t="shared" si="89"/>
        <v>0</v>
      </c>
      <c r="FV41" s="64">
        <f t="shared" si="89"/>
        <v>0</v>
      </c>
      <c r="FW41" s="64">
        <f t="shared" si="95"/>
        <v>0</v>
      </c>
      <c r="FX41" s="64">
        <f t="shared" si="95"/>
        <v>0</v>
      </c>
      <c r="FY41" s="64">
        <f t="shared" si="95"/>
        <v>0</v>
      </c>
      <c r="FZ41" s="64">
        <f t="shared" si="95"/>
        <v>0</v>
      </c>
      <c r="GA41" s="64">
        <f t="shared" si="95"/>
        <v>0</v>
      </c>
      <c r="GB41" s="64">
        <f t="shared" si="95"/>
        <v>0</v>
      </c>
      <c r="GC41" s="64">
        <f t="shared" si="95"/>
        <v>0</v>
      </c>
      <c r="GD41" s="64">
        <f t="shared" si="95"/>
        <v>0</v>
      </c>
      <c r="GE41" s="64">
        <f t="shared" si="95"/>
        <v>0</v>
      </c>
      <c r="GF41" s="64">
        <f t="shared" si="95"/>
        <v>0</v>
      </c>
      <c r="GG41" s="64">
        <f t="shared" si="95"/>
        <v>0</v>
      </c>
      <c r="GH41" s="64">
        <f t="shared" si="95"/>
        <v>0</v>
      </c>
      <c r="GI41" s="64">
        <f t="shared" si="95"/>
        <v>0</v>
      </c>
      <c r="GJ41" s="64">
        <f t="shared" si="95"/>
        <v>0</v>
      </c>
    </row>
    <row r="42" spans="1:192" ht="15" thickTop="1" thickBot="1">
      <c r="A42" s="40"/>
      <c r="B42" s="42" t="s">
        <v>94</v>
      </c>
      <c r="C42" s="42"/>
      <c r="D42" s="43"/>
      <c r="E42" s="84">
        <v>0</v>
      </c>
      <c r="F42" s="84">
        <v>0</v>
      </c>
      <c r="G42" s="152"/>
      <c r="H42" s="83"/>
      <c r="I42" s="83"/>
      <c r="J42" s="83"/>
      <c r="K42" s="83"/>
      <c r="L42" s="83"/>
      <c r="M42" s="83"/>
      <c r="N42" s="83"/>
      <c r="O42" s="83"/>
      <c r="P42" s="83"/>
      <c r="Q42" s="100"/>
      <c r="R42" s="44"/>
      <c r="S42" s="101"/>
      <c r="W42" s="59"/>
      <c r="Y42" s="60"/>
      <c r="Z42" s="60"/>
      <c r="AA42" s="66" t="str">
        <f t="shared" si="96"/>
        <v xml:space="preserve"> </v>
      </c>
      <c r="AB42" s="66"/>
      <c r="AC42" s="61"/>
      <c r="AD42" s="61"/>
      <c r="AE42" s="61"/>
      <c r="AF42" s="171"/>
      <c r="AG42" s="61">
        <f>AI42-AH42</f>
        <v>0</v>
      </c>
      <c r="AH42" s="99"/>
      <c r="AI42" s="99"/>
      <c r="AJ42" s="41"/>
      <c r="AQ42" s="3"/>
      <c r="AR42" s="26"/>
      <c r="AS42" s="44"/>
      <c r="AT42" s="3"/>
      <c r="AU42" s="67"/>
      <c r="AV42" s="68"/>
      <c r="AW42" s="68"/>
      <c r="AX42" s="68"/>
      <c r="BA42" s="72"/>
      <c r="BB42" s="72"/>
      <c r="BC42" s="72"/>
      <c r="BG42" s="57"/>
      <c r="CF42" s="57">
        <f t="shared" si="32"/>
        <v>0</v>
      </c>
      <c r="CG42" s="57">
        <f t="shared" si="33"/>
        <v>0</v>
      </c>
      <c r="CH42" s="57">
        <f t="shared" si="34"/>
        <v>0</v>
      </c>
      <c r="CI42" s="53">
        <f t="shared" si="35"/>
        <v>0</v>
      </c>
      <c r="CJ42" s="57">
        <f t="shared" si="36"/>
        <v>0</v>
      </c>
      <c r="CK42" s="52">
        <f t="shared" si="37"/>
        <v>0</v>
      </c>
      <c r="CM42" s="15"/>
      <c r="CQ42" s="55">
        <f t="shared" si="78"/>
        <v>0</v>
      </c>
      <c r="CR42" s="55">
        <f t="shared" si="79"/>
        <v>1</v>
      </c>
      <c r="CS42" s="64">
        <f t="shared" si="90"/>
        <v>0</v>
      </c>
      <c r="CT42" s="64">
        <f t="shared" si="90"/>
        <v>0</v>
      </c>
      <c r="CU42" s="64">
        <f t="shared" si="90"/>
        <v>0</v>
      </c>
      <c r="CV42" s="64">
        <f t="shared" si="90"/>
        <v>0</v>
      </c>
      <c r="CW42" s="64">
        <f t="shared" si="90"/>
        <v>0</v>
      </c>
      <c r="CX42" s="64">
        <f t="shared" si="90"/>
        <v>0</v>
      </c>
      <c r="CY42" s="64">
        <f t="shared" si="90"/>
        <v>0</v>
      </c>
      <c r="CZ42" s="64">
        <f t="shared" si="90"/>
        <v>0</v>
      </c>
      <c r="DA42" s="64">
        <f t="shared" si="90"/>
        <v>0</v>
      </c>
      <c r="DB42" s="64">
        <f t="shared" si="90"/>
        <v>0</v>
      </c>
      <c r="DC42" s="64">
        <f t="shared" si="90"/>
        <v>0</v>
      </c>
      <c r="DD42" s="64">
        <f t="shared" si="90"/>
        <v>0</v>
      </c>
      <c r="DE42" s="64">
        <f t="shared" si="90"/>
        <v>0</v>
      </c>
      <c r="DF42" s="64">
        <f t="shared" si="90"/>
        <v>0</v>
      </c>
      <c r="DG42" s="64">
        <f t="shared" si="90"/>
        <v>0</v>
      </c>
      <c r="DH42" s="64">
        <f t="shared" si="90"/>
        <v>0</v>
      </c>
      <c r="DI42" s="64">
        <f t="shared" si="91"/>
        <v>0</v>
      </c>
      <c r="DJ42" s="64">
        <f t="shared" si="91"/>
        <v>0</v>
      </c>
      <c r="DK42" s="64">
        <f t="shared" si="91"/>
        <v>0</v>
      </c>
      <c r="DL42" s="64">
        <f t="shared" si="91"/>
        <v>0</v>
      </c>
      <c r="DM42" s="64">
        <f t="shared" si="91"/>
        <v>0</v>
      </c>
      <c r="DN42" s="64">
        <f t="shared" si="91"/>
        <v>0</v>
      </c>
      <c r="DO42" s="64">
        <f t="shared" si="91"/>
        <v>0</v>
      </c>
      <c r="DP42" s="64">
        <f t="shared" si="91"/>
        <v>0</v>
      </c>
      <c r="DQ42" s="64">
        <f t="shared" si="91"/>
        <v>0</v>
      </c>
      <c r="DR42" s="64">
        <f t="shared" si="91"/>
        <v>0</v>
      </c>
      <c r="DS42" s="64">
        <f t="shared" si="91"/>
        <v>0</v>
      </c>
      <c r="DT42" s="64">
        <f t="shared" si="91"/>
        <v>0</v>
      </c>
      <c r="DU42" s="64">
        <f t="shared" si="91"/>
        <v>0</v>
      </c>
      <c r="DV42" s="64">
        <f t="shared" si="91"/>
        <v>0</v>
      </c>
      <c r="DW42" s="64">
        <f t="shared" si="91"/>
        <v>0</v>
      </c>
      <c r="DX42" s="64">
        <f t="shared" si="91"/>
        <v>0</v>
      </c>
      <c r="DY42" s="64">
        <f t="shared" si="92"/>
        <v>0</v>
      </c>
      <c r="DZ42" s="64">
        <f t="shared" si="92"/>
        <v>0</v>
      </c>
      <c r="EA42" s="64">
        <f t="shared" si="92"/>
        <v>0</v>
      </c>
      <c r="EB42" s="64">
        <f t="shared" si="92"/>
        <v>0</v>
      </c>
      <c r="EC42" s="64">
        <f t="shared" si="92"/>
        <v>0</v>
      </c>
      <c r="ED42" s="64">
        <f t="shared" si="92"/>
        <v>0</v>
      </c>
      <c r="EE42" s="64">
        <f t="shared" si="92"/>
        <v>0</v>
      </c>
      <c r="EF42" s="64">
        <f t="shared" si="92"/>
        <v>0</v>
      </c>
      <c r="EG42" s="64">
        <f t="shared" si="92"/>
        <v>0</v>
      </c>
      <c r="EH42" s="64">
        <f t="shared" si="92"/>
        <v>0</v>
      </c>
      <c r="EI42" s="64">
        <f t="shared" si="92"/>
        <v>0</v>
      </c>
      <c r="EJ42" s="64">
        <f t="shared" si="92"/>
        <v>0</v>
      </c>
      <c r="EK42" s="64">
        <f t="shared" si="92"/>
        <v>0</v>
      </c>
      <c r="EL42" s="64">
        <f t="shared" si="92"/>
        <v>0</v>
      </c>
      <c r="EM42" s="64">
        <f t="shared" si="92"/>
        <v>0</v>
      </c>
      <c r="EN42" s="64">
        <f t="shared" si="92"/>
        <v>0</v>
      </c>
      <c r="EO42" s="64">
        <f t="shared" si="77"/>
        <v>0</v>
      </c>
      <c r="EP42" s="64">
        <f t="shared" si="77"/>
        <v>0</v>
      </c>
      <c r="EQ42" s="64">
        <f t="shared" si="93"/>
        <v>0</v>
      </c>
      <c r="ER42" s="64">
        <f t="shared" si="93"/>
        <v>0</v>
      </c>
      <c r="ES42" s="64">
        <f t="shared" si="93"/>
        <v>0</v>
      </c>
      <c r="ET42" s="64">
        <f t="shared" si="93"/>
        <v>0</v>
      </c>
      <c r="EU42" s="64">
        <f t="shared" si="93"/>
        <v>0</v>
      </c>
      <c r="EV42" s="64">
        <f t="shared" si="93"/>
        <v>0</v>
      </c>
      <c r="EW42" s="64">
        <f t="shared" si="93"/>
        <v>0</v>
      </c>
      <c r="EX42" s="64">
        <f t="shared" si="93"/>
        <v>0</v>
      </c>
      <c r="EY42" s="64">
        <f t="shared" si="93"/>
        <v>0</v>
      </c>
      <c r="EZ42" s="64">
        <f t="shared" si="93"/>
        <v>0</v>
      </c>
      <c r="FA42" s="64">
        <f t="shared" si="93"/>
        <v>0</v>
      </c>
      <c r="FB42" s="64">
        <f t="shared" si="93"/>
        <v>0</v>
      </c>
      <c r="FC42" s="64">
        <f t="shared" si="93"/>
        <v>0</v>
      </c>
      <c r="FD42" s="64">
        <f t="shared" si="93"/>
        <v>0</v>
      </c>
      <c r="FE42" s="64">
        <f t="shared" si="88"/>
        <v>0</v>
      </c>
      <c r="FF42" s="64">
        <f t="shared" si="88"/>
        <v>0</v>
      </c>
      <c r="FG42" s="64">
        <f t="shared" si="94"/>
        <v>0</v>
      </c>
      <c r="FH42" s="64">
        <f t="shared" si="94"/>
        <v>0</v>
      </c>
      <c r="FI42" s="64">
        <f t="shared" si="94"/>
        <v>0</v>
      </c>
      <c r="FJ42" s="64">
        <f t="shared" si="94"/>
        <v>0</v>
      </c>
      <c r="FK42" s="64">
        <f t="shared" si="94"/>
        <v>0</v>
      </c>
      <c r="FL42" s="64">
        <f t="shared" si="94"/>
        <v>0</v>
      </c>
      <c r="FM42" s="64">
        <f t="shared" si="94"/>
        <v>0</v>
      </c>
      <c r="FN42" s="64">
        <f t="shared" si="94"/>
        <v>0</v>
      </c>
      <c r="FO42" s="64">
        <f t="shared" si="94"/>
        <v>0</v>
      </c>
      <c r="FP42" s="64">
        <f t="shared" si="94"/>
        <v>0</v>
      </c>
      <c r="FQ42" s="64">
        <f t="shared" si="94"/>
        <v>0</v>
      </c>
      <c r="FR42" s="64">
        <f t="shared" si="94"/>
        <v>0</v>
      </c>
      <c r="FS42" s="64">
        <f t="shared" si="94"/>
        <v>0</v>
      </c>
      <c r="FT42" s="64">
        <f t="shared" si="94"/>
        <v>0</v>
      </c>
      <c r="FU42" s="64">
        <f t="shared" si="89"/>
        <v>0</v>
      </c>
      <c r="FV42" s="64">
        <f t="shared" si="89"/>
        <v>0</v>
      </c>
      <c r="FW42" s="64">
        <f t="shared" si="95"/>
        <v>0</v>
      </c>
      <c r="FX42" s="64">
        <f t="shared" si="95"/>
        <v>0</v>
      </c>
      <c r="FY42" s="64">
        <f t="shared" si="95"/>
        <v>0</v>
      </c>
      <c r="FZ42" s="64">
        <f t="shared" si="95"/>
        <v>0</v>
      </c>
      <c r="GA42" s="64">
        <f t="shared" si="95"/>
        <v>0</v>
      </c>
      <c r="GB42" s="64">
        <f t="shared" si="95"/>
        <v>0</v>
      </c>
      <c r="GC42" s="64">
        <f t="shared" si="95"/>
        <v>0</v>
      </c>
      <c r="GD42" s="64">
        <f t="shared" si="95"/>
        <v>0</v>
      </c>
      <c r="GE42" s="64">
        <f t="shared" si="95"/>
        <v>0</v>
      </c>
      <c r="GF42" s="64">
        <f t="shared" si="95"/>
        <v>0</v>
      </c>
      <c r="GG42" s="64">
        <f t="shared" si="95"/>
        <v>0</v>
      </c>
      <c r="GH42" s="64">
        <f t="shared" si="95"/>
        <v>0</v>
      </c>
      <c r="GI42" s="64">
        <f t="shared" si="95"/>
        <v>0</v>
      </c>
      <c r="GJ42" s="64">
        <f t="shared" si="95"/>
        <v>0</v>
      </c>
    </row>
    <row r="43" spans="1:192" ht="15" thickTop="1" thickBot="1">
      <c r="A43" s="40"/>
      <c r="B43" s="83" t="s">
        <v>97</v>
      </c>
      <c r="C43" s="42"/>
      <c r="D43" s="102">
        <v>5.46</v>
      </c>
      <c r="E43" s="103">
        <f>(1+E42)*D43</f>
        <v>5.46</v>
      </c>
      <c r="F43" s="103">
        <f>(1+F42)*E43</f>
        <v>5.46</v>
      </c>
      <c r="G43" s="153"/>
      <c r="H43" s="100"/>
      <c r="I43" s="100"/>
      <c r="J43" s="100"/>
      <c r="K43" s="100"/>
      <c r="L43" s="100"/>
      <c r="M43" s="100"/>
      <c r="N43" s="100"/>
      <c r="O43" s="100"/>
      <c r="P43" s="100"/>
      <c r="Q43" s="42"/>
      <c r="R43" s="44"/>
      <c r="S43" s="101"/>
      <c r="W43" s="59"/>
      <c r="Y43" s="60"/>
      <c r="Z43" s="60"/>
      <c r="AA43" s="66" t="str">
        <f t="shared" si="96"/>
        <v xml:space="preserve"> </v>
      </c>
      <c r="AB43" s="66"/>
      <c r="AC43" s="61"/>
      <c r="AD43" s="61"/>
      <c r="AE43" s="61"/>
      <c r="AF43" s="171"/>
      <c r="AG43" s="61">
        <f>AI43-AH43</f>
        <v>0</v>
      </c>
      <c r="AH43" s="99"/>
      <c r="AI43" s="99"/>
      <c r="AJ43" s="41"/>
      <c r="AQ43" s="3"/>
      <c r="AR43" s="26"/>
      <c r="AS43" s="44"/>
      <c r="AT43" s="3"/>
      <c r="AU43" s="67"/>
      <c r="AV43" s="68"/>
      <c r="AW43" s="68"/>
      <c r="AX43" s="68"/>
      <c r="BA43" s="72"/>
      <c r="BB43" s="72"/>
      <c r="BC43" s="72"/>
      <c r="BG43" s="57"/>
      <c r="CF43" s="57">
        <f t="shared" si="32"/>
        <v>0</v>
      </c>
      <c r="CG43" s="57">
        <f t="shared" si="33"/>
        <v>0</v>
      </c>
      <c r="CH43" s="57">
        <f t="shared" si="34"/>
        <v>0</v>
      </c>
      <c r="CI43" s="53">
        <f t="shared" si="35"/>
        <v>0</v>
      </c>
      <c r="CJ43" s="57">
        <f t="shared" si="36"/>
        <v>0</v>
      </c>
      <c r="CK43" s="52">
        <f t="shared" si="37"/>
        <v>0</v>
      </c>
      <c r="CM43" s="15"/>
      <c r="CQ43" s="55">
        <f t="shared" si="78"/>
        <v>0</v>
      </c>
      <c r="CR43" s="55">
        <f t="shared" si="79"/>
        <v>1</v>
      </c>
      <c r="CS43" s="64">
        <f t="shared" si="90"/>
        <v>0</v>
      </c>
      <c r="CT43" s="64">
        <f t="shared" si="90"/>
        <v>0</v>
      </c>
      <c r="CU43" s="64">
        <f t="shared" si="90"/>
        <v>0</v>
      </c>
      <c r="CV43" s="64">
        <f t="shared" si="90"/>
        <v>0</v>
      </c>
      <c r="CW43" s="64">
        <f t="shared" si="90"/>
        <v>0</v>
      </c>
      <c r="CX43" s="64">
        <f t="shared" si="90"/>
        <v>0</v>
      </c>
      <c r="CY43" s="64">
        <f t="shared" si="90"/>
        <v>0</v>
      </c>
      <c r="CZ43" s="64">
        <f t="shared" si="90"/>
        <v>0</v>
      </c>
      <c r="DA43" s="64">
        <f t="shared" si="90"/>
        <v>0</v>
      </c>
      <c r="DB43" s="64">
        <f t="shared" si="90"/>
        <v>0</v>
      </c>
      <c r="DC43" s="64">
        <f t="shared" si="90"/>
        <v>0</v>
      </c>
      <c r="DD43" s="64">
        <f t="shared" si="90"/>
        <v>0</v>
      </c>
      <c r="DE43" s="64">
        <f t="shared" si="90"/>
        <v>0</v>
      </c>
      <c r="DF43" s="64">
        <f t="shared" si="90"/>
        <v>0</v>
      </c>
      <c r="DG43" s="64">
        <f t="shared" si="90"/>
        <v>0</v>
      </c>
      <c r="DH43" s="64">
        <f t="shared" si="90"/>
        <v>0</v>
      </c>
      <c r="DI43" s="64">
        <f t="shared" si="91"/>
        <v>0</v>
      </c>
      <c r="DJ43" s="64">
        <f t="shared" si="91"/>
        <v>0</v>
      </c>
      <c r="DK43" s="64">
        <f t="shared" si="91"/>
        <v>0</v>
      </c>
      <c r="DL43" s="64">
        <f t="shared" si="91"/>
        <v>0</v>
      </c>
      <c r="DM43" s="64">
        <f t="shared" si="91"/>
        <v>0</v>
      </c>
      <c r="DN43" s="64">
        <f t="shared" si="91"/>
        <v>0</v>
      </c>
      <c r="DO43" s="64">
        <f t="shared" si="91"/>
        <v>0</v>
      </c>
      <c r="DP43" s="64">
        <f t="shared" si="91"/>
        <v>0</v>
      </c>
      <c r="DQ43" s="64">
        <f t="shared" si="91"/>
        <v>0</v>
      </c>
      <c r="DR43" s="64">
        <f t="shared" si="91"/>
        <v>0</v>
      </c>
      <c r="DS43" s="64">
        <f t="shared" si="91"/>
        <v>0</v>
      </c>
      <c r="DT43" s="64">
        <f t="shared" si="91"/>
        <v>0</v>
      </c>
      <c r="DU43" s="64">
        <f t="shared" si="91"/>
        <v>0</v>
      </c>
      <c r="DV43" s="64">
        <f t="shared" si="91"/>
        <v>0</v>
      </c>
      <c r="DW43" s="64">
        <f t="shared" si="91"/>
        <v>0</v>
      </c>
      <c r="DX43" s="64">
        <f t="shared" si="91"/>
        <v>0</v>
      </c>
      <c r="DY43" s="64">
        <f t="shared" si="92"/>
        <v>0</v>
      </c>
      <c r="DZ43" s="64">
        <f t="shared" si="92"/>
        <v>0</v>
      </c>
      <c r="EA43" s="64">
        <f t="shared" si="92"/>
        <v>0</v>
      </c>
      <c r="EB43" s="64">
        <f t="shared" si="92"/>
        <v>0</v>
      </c>
      <c r="EC43" s="64">
        <f t="shared" si="92"/>
        <v>0</v>
      </c>
      <c r="ED43" s="64">
        <f t="shared" si="92"/>
        <v>0</v>
      </c>
      <c r="EE43" s="64">
        <f t="shared" si="92"/>
        <v>0</v>
      </c>
      <c r="EF43" s="64">
        <f t="shared" si="92"/>
        <v>0</v>
      </c>
      <c r="EG43" s="64">
        <f t="shared" si="92"/>
        <v>0</v>
      </c>
      <c r="EH43" s="64">
        <f t="shared" si="92"/>
        <v>0</v>
      </c>
      <c r="EI43" s="64">
        <f t="shared" si="92"/>
        <v>0</v>
      </c>
      <c r="EJ43" s="64">
        <f t="shared" si="92"/>
        <v>0</v>
      </c>
      <c r="EK43" s="64">
        <f t="shared" si="92"/>
        <v>0</v>
      </c>
      <c r="EL43" s="64">
        <f t="shared" si="92"/>
        <v>0</v>
      </c>
      <c r="EM43" s="64">
        <f t="shared" si="92"/>
        <v>0</v>
      </c>
      <c r="EN43" s="64">
        <f t="shared" si="92"/>
        <v>0</v>
      </c>
      <c r="EO43" s="64">
        <f t="shared" si="77"/>
        <v>0</v>
      </c>
      <c r="EP43" s="64">
        <f t="shared" si="77"/>
        <v>0</v>
      </c>
      <c r="EQ43" s="64">
        <f t="shared" si="93"/>
        <v>0</v>
      </c>
      <c r="ER43" s="64">
        <f t="shared" si="93"/>
        <v>0</v>
      </c>
      <c r="ES43" s="64">
        <f t="shared" si="93"/>
        <v>0</v>
      </c>
      <c r="ET43" s="64">
        <f t="shared" si="93"/>
        <v>0</v>
      </c>
      <c r="EU43" s="64">
        <f t="shared" si="93"/>
        <v>0</v>
      </c>
      <c r="EV43" s="64">
        <f t="shared" si="93"/>
        <v>0</v>
      </c>
      <c r="EW43" s="64">
        <f t="shared" si="93"/>
        <v>0</v>
      </c>
      <c r="EX43" s="64">
        <f t="shared" si="93"/>
        <v>0</v>
      </c>
      <c r="EY43" s="64">
        <f t="shared" si="93"/>
        <v>0</v>
      </c>
      <c r="EZ43" s="64">
        <f t="shared" si="93"/>
        <v>0</v>
      </c>
      <c r="FA43" s="64">
        <f t="shared" si="93"/>
        <v>0</v>
      </c>
      <c r="FB43" s="64">
        <f t="shared" si="93"/>
        <v>0</v>
      </c>
      <c r="FC43" s="64">
        <f t="shared" si="93"/>
        <v>0</v>
      </c>
      <c r="FD43" s="64">
        <f t="shared" si="93"/>
        <v>0</v>
      </c>
      <c r="FE43" s="64">
        <f t="shared" si="88"/>
        <v>0</v>
      </c>
      <c r="FF43" s="64">
        <f t="shared" si="88"/>
        <v>0</v>
      </c>
      <c r="FG43" s="64">
        <f t="shared" si="94"/>
        <v>0</v>
      </c>
      <c r="FH43" s="64">
        <f t="shared" si="94"/>
        <v>0</v>
      </c>
      <c r="FI43" s="64">
        <f t="shared" si="94"/>
        <v>0</v>
      </c>
      <c r="FJ43" s="64">
        <f t="shared" si="94"/>
        <v>0</v>
      </c>
      <c r="FK43" s="64">
        <f t="shared" si="94"/>
        <v>0</v>
      </c>
      <c r="FL43" s="64">
        <f t="shared" si="94"/>
        <v>0</v>
      </c>
      <c r="FM43" s="64">
        <f t="shared" si="94"/>
        <v>0</v>
      </c>
      <c r="FN43" s="64">
        <f t="shared" si="94"/>
        <v>0</v>
      </c>
      <c r="FO43" s="64">
        <f t="shared" si="94"/>
        <v>0</v>
      </c>
      <c r="FP43" s="64">
        <f t="shared" si="94"/>
        <v>0</v>
      </c>
      <c r="FQ43" s="64">
        <f t="shared" si="94"/>
        <v>0</v>
      </c>
      <c r="FR43" s="64">
        <f t="shared" si="94"/>
        <v>0</v>
      </c>
      <c r="FS43" s="64">
        <f t="shared" si="94"/>
        <v>0</v>
      </c>
      <c r="FT43" s="64">
        <f t="shared" si="94"/>
        <v>0</v>
      </c>
      <c r="FU43" s="64">
        <f t="shared" si="89"/>
        <v>0</v>
      </c>
      <c r="FV43" s="64">
        <f t="shared" si="89"/>
        <v>0</v>
      </c>
      <c r="FW43" s="64">
        <f t="shared" si="95"/>
        <v>0</v>
      </c>
      <c r="FX43" s="64">
        <f t="shared" si="95"/>
        <v>0</v>
      </c>
      <c r="FY43" s="64">
        <f t="shared" si="95"/>
        <v>0</v>
      </c>
      <c r="FZ43" s="64">
        <f t="shared" si="95"/>
        <v>0</v>
      </c>
      <c r="GA43" s="64">
        <f t="shared" si="95"/>
        <v>0</v>
      </c>
      <c r="GB43" s="64">
        <f t="shared" si="95"/>
        <v>0</v>
      </c>
      <c r="GC43" s="64">
        <f t="shared" si="95"/>
        <v>0</v>
      </c>
      <c r="GD43" s="64">
        <f t="shared" si="95"/>
        <v>0</v>
      </c>
      <c r="GE43" s="64">
        <f t="shared" si="95"/>
        <v>0</v>
      </c>
      <c r="GF43" s="64">
        <f t="shared" si="95"/>
        <v>0</v>
      </c>
      <c r="GG43" s="64">
        <f t="shared" si="95"/>
        <v>0</v>
      </c>
      <c r="GH43" s="64">
        <f t="shared" si="95"/>
        <v>0</v>
      </c>
      <c r="GI43" s="64">
        <f t="shared" si="95"/>
        <v>0</v>
      </c>
      <c r="GJ43" s="64">
        <f t="shared" si="95"/>
        <v>0</v>
      </c>
    </row>
    <row r="44" spans="1:192" ht="15" thickTop="1" thickBot="1">
      <c r="A44" s="40"/>
      <c r="B44" s="42" t="s">
        <v>98</v>
      </c>
      <c r="C44" s="42"/>
      <c r="D44" s="104">
        <v>10000</v>
      </c>
      <c r="E44" s="104">
        <v>10000</v>
      </c>
      <c r="F44" s="104">
        <v>10000</v>
      </c>
      <c r="G44" s="153"/>
      <c r="H44" s="100"/>
      <c r="I44" s="100"/>
      <c r="J44" s="100"/>
      <c r="K44" s="100"/>
      <c r="L44" s="100"/>
      <c r="M44" s="100"/>
      <c r="N44" s="100"/>
      <c r="O44" s="100"/>
      <c r="P44" s="100"/>
      <c r="Q44" s="83"/>
      <c r="R44" s="44"/>
      <c r="S44" s="75"/>
      <c r="W44" s="59"/>
      <c r="Y44" s="60"/>
      <c r="Z44" s="60"/>
      <c r="AA44" s="66" t="str">
        <f t="shared" si="96"/>
        <v xml:space="preserve"> </v>
      </c>
      <c r="AB44" s="66"/>
      <c r="AC44" s="61"/>
      <c r="AD44" s="61"/>
      <c r="AE44" s="61"/>
      <c r="AF44" s="171"/>
      <c r="AG44" s="61">
        <f>AI44-AH44</f>
        <v>0</v>
      </c>
      <c r="AH44" s="99"/>
      <c r="AJ44" s="41"/>
      <c r="AQ44" s="3"/>
      <c r="AR44" s="26"/>
      <c r="AS44" s="44"/>
      <c r="AT44" s="3"/>
      <c r="AU44" s="67"/>
      <c r="AV44" s="68"/>
      <c r="AW44" s="68"/>
      <c r="AX44" s="68"/>
      <c r="BA44" s="72"/>
      <c r="BB44" s="72"/>
      <c r="BC44" s="72"/>
      <c r="BG44" s="57"/>
      <c r="CF44" s="57">
        <f t="shared" si="32"/>
        <v>0</v>
      </c>
      <c r="CG44" s="57">
        <f t="shared" si="33"/>
        <v>0</v>
      </c>
      <c r="CH44" s="57">
        <f t="shared" si="34"/>
        <v>0</v>
      </c>
      <c r="CI44" s="53">
        <f t="shared" si="35"/>
        <v>0</v>
      </c>
      <c r="CJ44" s="57">
        <f t="shared" si="36"/>
        <v>0</v>
      </c>
      <c r="CK44" s="52">
        <f t="shared" si="37"/>
        <v>0</v>
      </c>
      <c r="CM44" s="15"/>
      <c r="CQ44" s="55">
        <f t="shared" si="78"/>
        <v>0</v>
      </c>
      <c r="CR44" s="55">
        <f t="shared" si="79"/>
        <v>1</v>
      </c>
      <c r="CS44" s="64">
        <f t="shared" si="90"/>
        <v>0</v>
      </c>
      <c r="CT44" s="64">
        <f t="shared" si="90"/>
        <v>0</v>
      </c>
      <c r="CU44" s="64">
        <f t="shared" si="90"/>
        <v>0</v>
      </c>
      <c r="CV44" s="64">
        <f t="shared" si="90"/>
        <v>0</v>
      </c>
      <c r="CW44" s="64">
        <f t="shared" si="90"/>
        <v>0</v>
      </c>
      <c r="CX44" s="64">
        <f t="shared" si="90"/>
        <v>0</v>
      </c>
      <c r="CY44" s="64">
        <f t="shared" si="90"/>
        <v>0</v>
      </c>
      <c r="CZ44" s="64">
        <f t="shared" si="90"/>
        <v>0</v>
      </c>
      <c r="DA44" s="64">
        <f t="shared" si="90"/>
        <v>0</v>
      </c>
      <c r="DB44" s="64">
        <f t="shared" si="90"/>
        <v>0</v>
      </c>
      <c r="DC44" s="64">
        <f t="shared" si="90"/>
        <v>0</v>
      </c>
      <c r="DD44" s="64">
        <f t="shared" si="90"/>
        <v>0</v>
      </c>
      <c r="DE44" s="64">
        <f t="shared" si="90"/>
        <v>0</v>
      </c>
      <c r="DF44" s="64">
        <f t="shared" si="90"/>
        <v>0</v>
      </c>
      <c r="DG44" s="64">
        <f t="shared" si="90"/>
        <v>0</v>
      </c>
      <c r="DH44" s="64">
        <f t="shared" si="90"/>
        <v>0</v>
      </c>
      <c r="DI44" s="64">
        <f t="shared" si="91"/>
        <v>0</v>
      </c>
      <c r="DJ44" s="64">
        <f t="shared" si="91"/>
        <v>0</v>
      </c>
      <c r="DK44" s="64">
        <f t="shared" si="91"/>
        <v>0</v>
      </c>
      <c r="DL44" s="64">
        <f t="shared" si="91"/>
        <v>0</v>
      </c>
      <c r="DM44" s="64">
        <f t="shared" si="91"/>
        <v>0</v>
      </c>
      <c r="DN44" s="64">
        <f t="shared" si="91"/>
        <v>0</v>
      </c>
      <c r="DO44" s="64">
        <f t="shared" si="91"/>
        <v>0</v>
      </c>
      <c r="DP44" s="64">
        <f t="shared" si="91"/>
        <v>0</v>
      </c>
      <c r="DQ44" s="64">
        <f t="shared" si="91"/>
        <v>0</v>
      </c>
      <c r="DR44" s="64">
        <f t="shared" si="91"/>
        <v>0</v>
      </c>
      <c r="DS44" s="64">
        <f t="shared" si="91"/>
        <v>0</v>
      </c>
      <c r="DT44" s="64">
        <f t="shared" si="91"/>
        <v>0</v>
      </c>
      <c r="DU44" s="64">
        <f t="shared" si="91"/>
        <v>0</v>
      </c>
      <c r="DV44" s="64">
        <f t="shared" si="91"/>
        <v>0</v>
      </c>
      <c r="DW44" s="64">
        <f t="shared" si="91"/>
        <v>0</v>
      </c>
      <c r="DX44" s="64">
        <f t="shared" si="91"/>
        <v>0</v>
      </c>
      <c r="DY44" s="64">
        <f t="shared" si="92"/>
        <v>0</v>
      </c>
      <c r="DZ44" s="64">
        <f t="shared" si="92"/>
        <v>0</v>
      </c>
      <c r="EA44" s="64">
        <f t="shared" si="92"/>
        <v>0</v>
      </c>
      <c r="EB44" s="64">
        <f t="shared" si="92"/>
        <v>0</v>
      </c>
      <c r="EC44" s="64">
        <f t="shared" si="92"/>
        <v>0</v>
      </c>
      <c r="ED44" s="64">
        <f t="shared" si="92"/>
        <v>0</v>
      </c>
      <c r="EE44" s="64">
        <f t="shared" si="92"/>
        <v>0</v>
      </c>
      <c r="EF44" s="64">
        <f t="shared" si="92"/>
        <v>0</v>
      </c>
      <c r="EG44" s="64">
        <f t="shared" si="92"/>
        <v>0</v>
      </c>
      <c r="EH44" s="64">
        <f t="shared" si="92"/>
        <v>0</v>
      </c>
      <c r="EI44" s="64">
        <f t="shared" si="92"/>
        <v>0</v>
      </c>
      <c r="EJ44" s="64">
        <f t="shared" si="92"/>
        <v>0</v>
      </c>
      <c r="EK44" s="64">
        <f t="shared" si="92"/>
        <v>0</v>
      </c>
      <c r="EL44" s="64">
        <f t="shared" si="92"/>
        <v>0</v>
      </c>
      <c r="EM44" s="64">
        <f t="shared" si="92"/>
        <v>0</v>
      </c>
      <c r="EN44" s="64">
        <f t="shared" si="92"/>
        <v>0</v>
      </c>
      <c r="EO44" s="64">
        <f t="shared" si="77"/>
        <v>0</v>
      </c>
      <c r="EP44" s="64">
        <f t="shared" si="77"/>
        <v>0</v>
      </c>
      <c r="EQ44" s="64">
        <f t="shared" si="93"/>
        <v>0</v>
      </c>
      <c r="ER44" s="64">
        <f t="shared" si="93"/>
        <v>0</v>
      </c>
      <c r="ES44" s="64">
        <f t="shared" si="93"/>
        <v>0</v>
      </c>
      <c r="ET44" s="64">
        <f t="shared" si="93"/>
        <v>0</v>
      </c>
      <c r="EU44" s="64">
        <f t="shared" si="93"/>
        <v>0</v>
      </c>
      <c r="EV44" s="64">
        <f t="shared" si="93"/>
        <v>0</v>
      </c>
      <c r="EW44" s="64">
        <f t="shared" si="93"/>
        <v>0</v>
      </c>
      <c r="EX44" s="64">
        <f t="shared" si="93"/>
        <v>0</v>
      </c>
      <c r="EY44" s="64">
        <f t="shared" si="93"/>
        <v>0</v>
      </c>
      <c r="EZ44" s="64">
        <f t="shared" si="93"/>
        <v>0</v>
      </c>
      <c r="FA44" s="64">
        <f t="shared" si="93"/>
        <v>0</v>
      </c>
      <c r="FB44" s="64">
        <f t="shared" si="93"/>
        <v>0</v>
      </c>
      <c r="FC44" s="64">
        <f t="shared" si="93"/>
        <v>0</v>
      </c>
      <c r="FD44" s="64">
        <f t="shared" si="93"/>
        <v>0</v>
      </c>
      <c r="FE44" s="64">
        <f t="shared" si="88"/>
        <v>0</v>
      </c>
      <c r="FF44" s="64">
        <f t="shared" si="88"/>
        <v>0</v>
      </c>
      <c r="FG44" s="64">
        <f t="shared" si="94"/>
        <v>0</v>
      </c>
      <c r="FH44" s="64">
        <f t="shared" si="94"/>
        <v>0</v>
      </c>
      <c r="FI44" s="64">
        <f t="shared" si="94"/>
        <v>0</v>
      </c>
      <c r="FJ44" s="64">
        <f t="shared" si="94"/>
        <v>0</v>
      </c>
      <c r="FK44" s="64">
        <f t="shared" si="94"/>
        <v>0</v>
      </c>
      <c r="FL44" s="64">
        <f t="shared" si="94"/>
        <v>0</v>
      </c>
      <c r="FM44" s="64">
        <f t="shared" si="94"/>
        <v>0</v>
      </c>
      <c r="FN44" s="64">
        <f t="shared" si="94"/>
        <v>0</v>
      </c>
      <c r="FO44" s="64">
        <f t="shared" si="94"/>
        <v>0</v>
      </c>
      <c r="FP44" s="64">
        <f t="shared" si="94"/>
        <v>0</v>
      </c>
      <c r="FQ44" s="64">
        <f t="shared" si="94"/>
        <v>0</v>
      </c>
      <c r="FR44" s="64">
        <f t="shared" si="94"/>
        <v>0</v>
      </c>
      <c r="FS44" s="64">
        <f t="shared" si="94"/>
        <v>0</v>
      </c>
      <c r="FT44" s="64">
        <f t="shared" si="94"/>
        <v>0</v>
      </c>
      <c r="FU44" s="64">
        <f t="shared" si="89"/>
        <v>0</v>
      </c>
      <c r="FV44" s="64">
        <f t="shared" si="89"/>
        <v>0</v>
      </c>
      <c r="FW44" s="64">
        <f t="shared" si="95"/>
        <v>0</v>
      </c>
      <c r="FX44" s="64">
        <f t="shared" si="95"/>
        <v>0</v>
      </c>
      <c r="FY44" s="64">
        <f t="shared" si="95"/>
        <v>0</v>
      </c>
      <c r="FZ44" s="64">
        <f t="shared" si="95"/>
        <v>0</v>
      </c>
      <c r="GA44" s="64">
        <f t="shared" si="95"/>
        <v>0</v>
      </c>
      <c r="GB44" s="64">
        <f t="shared" si="95"/>
        <v>0</v>
      </c>
      <c r="GC44" s="64">
        <f t="shared" si="95"/>
        <v>0</v>
      </c>
      <c r="GD44" s="64">
        <f t="shared" si="95"/>
        <v>0</v>
      </c>
      <c r="GE44" s="64">
        <f t="shared" si="95"/>
        <v>0</v>
      </c>
      <c r="GF44" s="64">
        <f t="shared" si="95"/>
        <v>0</v>
      </c>
      <c r="GG44" s="64">
        <f t="shared" si="95"/>
        <v>0</v>
      </c>
      <c r="GH44" s="64">
        <f t="shared" si="95"/>
        <v>0</v>
      </c>
      <c r="GI44" s="64">
        <f t="shared" si="95"/>
        <v>0</v>
      </c>
      <c r="GJ44" s="64">
        <f t="shared" si="95"/>
        <v>0</v>
      </c>
    </row>
    <row r="45" spans="1:192" ht="14.25" thickTop="1">
      <c r="A45" s="40"/>
      <c r="B45" s="42" t="s">
        <v>99</v>
      </c>
      <c r="C45" s="42"/>
      <c r="D45" s="105"/>
      <c r="E45" s="105"/>
      <c r="F45" s="105"/>
      <c r="G45" s="40"/>
      <c r="H45" s="42"/>
      <c r="I45" s="42"/>
      <c r="J45" s="42"/>
      <c r="K45" s="42"/>
      <c r="L45" s="42"/>
      <c r="M45" s="42"/>
      <c r="N45" s="42"/>
      <c r="O45" s="42"/>
      <c r="P45" s="42"/>
      <c r="Q45" s="106"/>
      <c r="R45" s="44"/>
      <c r="S45" s="88"/>
      <c r="W45" s="59"/>
      <c r="Y45" s="60"/>
      <c r="Z45" s="60"/>
      <c r="AA45" s="66" t="str">
        <f t="shared" si="96"/>
        <v xml:space="preserve"> </v>
      </c>
      <c r="AB45" s="66"/>
      <c r="AC45" s="61"/>
      <c r="AD45" s="61"/>
      <c r="AE45" s="61"/>
      <c r="AF45" s="171"/>
      <c r="AG45" s="61">
        <f>AI45-AH45</f>
        <v>0</v>
      </c>
      <c r="AH45" s="99"/>
      <c r="AJ45" s="41"/>
      <c r="AQ45" s="3"/>
      <c r="AR45" s="49"/>
      <c r="AS45" s="44"/>
      <c r="AT45" s="3"/>
      <c r="AU45" s="67"/>
      <c r="AV45" s="68"/>
      <c r="AW45" s="68"/>
      <c r="AX45" s="68"/>
      <c r="BA45" s="72"/>
      <c r="BB45" s="72"/>
      <c r="BC45" s="72"/>
      <c r="BG45" s="57"/>
      <c r="CM45" s="15"/>
      <c r="CQ45" s="55">
        <f t="shared" si="78"/>
        <v>0</v>
      </c>
      <c r="CR45" s="55">
        <f t="shared" si="79"/>
        <v>1</v>
      </c>
      <c r="CS45" s="64">
        <f t="shared" si="90"/>
        <v>0</v>
      </c>
      <c r="CT45" s="64">
        <f t="shared" si="90"/>
        <v>0</v>
      </c>
      <c r="CU45" s="64">
        <f t="shared" si="90"/>
        <v>0</v>
      </c>
      <c r="CV45" s="64">
        <f t="shared" si="90"/>
        <v>0</v>
      </c>
      <c r="CW45" s="64">
        <f t="shared" si="90"/>
        <v>0</v>
      </c>
      <c r="CX45" s="64">
        <f t="shared" si="90"/>
        <v>0</v>
      </c>
      <c r="CY45" s="64">
        <f t="shared" si="90"/>
        <v>0</v>
      </c>
      <c r="CZ45" s="64">
        <f t="shared" si="90"/>
        <v>0</v>
      </c>
      <c r="DA45" s="64">
        <f t="shared" si="90"/>
        <v>0</v>
      </c>
      <c r="DB45" s="64">
        <f t="shared" si="90"/>
        <v>0</v>
      </c>
      <c r="DC45" s="64">
        <f t="shared" si="90"/>
        <v>0</v>
      </c>
      <c r="DD45" s="64">
        <f t="shared" si="90"/>
        <v>0</v>
      </c>
      <c r="DE45" s="64">
        <f t="shared" si="90"/>
        <v>0</v>
      </c>
      <c r="DF45" s="64">
        <f t="shared" si="90"/>
        <v>0</v>
      </c>
      <c r="DG45" s="64">
        <f t="shared" si="90"/>
        <v>0</v>
      </c>
      <c r="DH45" s="64">
        <f t="shared" si="90"/>
        <v>0</v>
      </c>
      <c r="DI45" s="64">
        <f t="shared" si="91"/>
        <v>0</v>
      </c>
      <c r="DJ45" s="64">
        <f t="shared" si="91"/>
        <v>0</v>
      </c>
      <c r="DK45" s="64">
        <f t="shared" si="91"/>
        <v>0</v>
      </c>
      <c r="DL45" s="64">
        <f t="shared" si="91"/>
        <v>0</v>
      </c>
      <c r="DM45" s="64">
        <f t="shared" si="91"/>
        <v>0</v>
      </c>
      <c r="DN45" s="64">
        <f t="shared" si="91"/>
        <v>0</v>
      </c>
      <c r="DO45" s="64">
        <f t="shared" si="91"/>
        <v>0</v>
      </c>
      <c r="DP45" s="64">
        <f t="shared" si="91"/>
        <v>0</v>
      </c>
      <c r="DQ45" s="64">
        <f t="shared" si="91"/>
        <v>0</v>
      </c>
      <c r="DR45" s="64">
        <f t="shared" si="91"/>
        <v>0</v>
      </c>
      <c r="DS45" s="64">
        <f t="shared" si="91"/>
        <v>0</v>
      </c>
      <c r="DT45" s="64">
        <f t="shared" si="91"/>
        <v>0</v>
      </c>
      <c r="DU45" s="64">
        <f t="shared" si="91"/>
        <v>0</v>
      </c>
      <c r="DV45" s="64">
        <f t="shared" si="91"/>
        <v>0</v>
      </c>
      <c r="DW45" s="64">
        <f t="shared" si="91"/>
        <v>0</v>
      </c>
      <c r="DX45" s="64">
        <f t="shared" si="91"/>
        <v>0</v>
      </c>
      <c r="DY45" s="64">
        <f t="shared" si="92"/>
        <v>0</v>
      </c>
      <c r="DZ45" s="64">
        <f t="shared" si="92"/>
        <v>0</v>
      </c>
      <c r="EA45" s="64">
        <f t="shared" si="92"/>
        <v>0</v>
      </c>
      <c r="EB45" s="64">
        <f t="shared" si="92"/>
        <v>0</v>
      </c>
      <c r="EC45" s="64">
        <f t="shared" si="92"/>
        <v>0</v>
      </c>
      <c r="ED45" s="64">
        <f t="shared" si="92"/>
        <v>0</v>
      </c>
      <c r="EE45" s="64">
        <f t="shared" si="92"/>
        <v>0</v>
      </c>
      <c r="EF45" s="64">
        <f t="shared" si="92"/>
        <v>0</v>
      </c>
      <c r="EG45" s="64">
        <f t="shared" si="92"/>
        <v>0</v>
      </c>
      <c r="EH45" s="64">
        <f t="shared" si="92"/>
        <v>0</v>
      </c>
      <c r="EI45" s="64">
        <f t="shared" si="92"/>
        <v>0</v>
      </c>
      <c r="EJ45" s="64">
        <f t="shared" si="92"/>
        <v>0</v>
      </c>
      <c r="EK45" s="64">
        <f t="shared" si="92"/>
        <v>0</v>
      </c>
      <c r="EL45" s="64">
        <f t="shared" si="92"/>
        <v>0</v>
      </c>
      <c r="EM45" s="64">
        <f t="shared" si="92"/>
        <v>0</v>
      </c>
      <c r="EN45" s="64">
        <f t="shared" si="92"/>
        <v>0</v>
      </c>
      <c r="EO45" s="64">
        <f t="shared" si="77"/>
        <v>0</v>
      </c>
      <c r="EP45" s="64">
        <f t="shared" si="77"/>
        <v>0</v>
      </c>
      <c r="EQ45" s="64">
        <f t="shared" si="93"/>
        <v>0</v>
      </c>
      <c r="ER45" s="64">
        <f t="shared" si="93"/>
        <v>0</v>
      </c>
      <c r="ES45" s="64">
        <f t="shared" si="93"/>
        <v>0</v>
      </c>
      <c r="ET45" s="64">
        <f t="shared" si="93"/>
        <v>0</v>
      </c>
      <c r="EU45" s="64">
        <f t="shared" si="93"/>
        <v>0</v>
      </c>
      <c r="EV45" s="64">
        <f t="shared" si="93"/>
        <v>0</v>
      </c>
      <c r="EW45" s="64">
        <f t="shared" si="93"/>
        <v>0</v>
      </c>
      <c r="EX45" s="64">
        <f t="shared" si="93"/>
        <v>0</v>
      </c>
      <c r="EY45" s="64">
        <f t="shared" si="93"/>
        <v>0</v>
      </c>
      <c r="EZ45" s="64">
        <f t="shared" si="93"/>
        <v>0</v>
      </c>
      <c r="FA45" s="64">
        <f t="shared" si="93"/>
        <v>0</v>
      </c>
      <c r="FB45" s="64">
        <f t="shared" si="93"/>
        <v>0</v>
      </c>
      <c r="FC45" s="64">
        <f t="shared" si="93"/>
        <v>0</v>
      </c>
      <c r="FD45" s="64">
        <f t="shared" si="93"/>
        <v>0</v>
      </c>
      <c r="FE45" s="64">
        <f t="shared" si="88"/>
        <v>0</v>
      </c>
      <c r="FF45" s="64">
        <f t="shared" si="88"/>
        <v>0</v>
      </c>
      <c r="FG45" s="64">
        <f t="shared" si="94"/>
        <v>0</v>
      </c>
      <c r="FH45" s="64">
        <f t="shared" si="94"/>
        <v>0</v>
      </c>
      <c r="FI45" s="64">
        <f t="shared" si="94"/>
        <v>0</v>
      </c>
      <c r="FJ45" s="64">
        <f t="shared" si="94"/>
        <v>0</v>
      </c>
      <c r="FK45" s="64">
        <f t="shared" si="94"/>
        <v>0</v>
      </c>
      <c r="FL45" s="64">
        <f t="shared" si="94"/>
        <v>0</v>
      </c>
      <c r="FM45" s="64">
        <f t="shared" si="94"/>
        <v>0</v>
      </c>
      <c r="FN45" s="64">
        <f t="shared" si="94"/>
        <v>0</v>
      </c>
      <c r="FO45" s="64">
        <f t="shared" si="94"/>
        <v>0</v>
      </c>
      <c r="FP45" s="64">
        <f t="shared" si="94"/>
        <v>0</v>
      </c>
      <c r="FQ45" s="64">
        <f t="shared" si="94"/>
        <v>0</v>
      </c>
      <c r="FR45" s="64">
        <f t="shared" si="94"/>
        <v>0</v>
      </c>
      <c r="FS45" s="64">
        <f t="shared" si="94"/>
        <v>0</v>
      </c>
      <c r="FT45" s="64">
        <f t="shared" si="94"/>
        <v>0</v>
      </c>
      <c r="FU45" s="64">
        <f t="shared" si="89"/>
        <v>0</v>
      </c>
      <c r="FV45" s="64">
        <f t="shared" si="89"/>
        <v>0</v>
      </c>
      <c r="FW45" s="64">
        <f t="shared" si="95"/>
        <v>0</v>
      </c>
      <c r="FX45" s="64">
        <f t="shared" si="95"/>
        <v>0</v>
      </c>
      <c r="FY45" s="64">
        <f t="shared" si="95"/>
        <v>0</v>
      </c>
      <c r="FZ45" s="64">
        <f t="shared" si="95"/>
        <v>0</v>
      </c>
      <c r="GA45" s="64">
        <f t="shared" si="95"/>
        <v>0</v>
      </c>
      <c r="GB45" s="64">
        <f t="shared" si="95"/>
        <v>0</v>
      </c>
      <c r="GC45" s="64">
        <f t="shared" si="95"/>
        <v>0</v>
      </c>
      <c r="GD45" s="64">
        <f t="shared" si="95"/>
        <v>0</v>
      </c>
      <c r="GE45" s="64">
        <f t="shared" si="95"/>
        <v>0</v>
      </c>
      <c r="GF45" s="64">
        <f t="shared" si="95"/>
        <v>0</v>
      </c>
      <c r="GG45" s="64">
        <f t="shared" si="95"/>
        <v>0</v>
      </c>
      <c r="GH45" s="64">
        <f t="shared" si="95"/>
        <v>0</v>
      </c>
      <c r="GI45" s="64">
        <f t="shared" si="95"/>
        <v>0</v>
      </c>
      <c r="GJ45" s="64">
        <f t="shared" si="95"/>
        <v>0</v>
      </c>
    </row>
    <row r="46" spans="1:192" ht="13.5">
      <c r="A46" s="40"/>
      <c r="B46" s="42"/>
      <c r="C46" s="42"/>
      <c r="D46" s="43"/>
      <c r="E46" s="43"/>
      <c r="F46" s="43"/>
      <c r="G46" s="152"/>
      <c r="H46" s="83"/>
      <c r="I46" s="83"/>
      <c r="J46" s="83"/>
      <c r="K46" s="83"/>
      <c r="L46" s="83"/>
      <c r="M46" s="83"/>
      <c r="N46" s="83"/>
      <c r="O46" s="83"/>
      <c r="P46" s="83"/>
      <c r="Q46" s="107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172"/>
      <c r="AG46" s="44"/>
      <c r="AH46" s="44"/>
      <c r="AI46" s="44"/>
      <c r="AJ46" s="44"/>
      <c r="AK46" s="44"/>
      <c r="AL46" s="44"/>
      <c r="AM46" s="44"/>
      <c r="AN46" s="44"/>
      <c r="AO46" s="44"/>
      <c r="AQ46" s="3"/>
      <c r="AR46" s="49" t="s">
        <v>51</v>
      </c>
      <c r="AS46" s="44"/>
      <c r="AT46" s="3"/>
      <c r="AU46" s="108"/>
      <c r="AV46" s="109"/>
      <c r="AW46" s="109"/>
      <c r="AX46" s="109"/>
      <c r="AY46" s="108"/>
      <c r="AZ46" s="108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200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</row>
    <row r="47" spans="1:192" ht="13.5" thickBot="1">
      <c r="A47" s="40"/>
      <c r="B47" s="82" t="s">
        <v>200</v>
      </c>
      <c r="C47" s="82" t="s">
        <v>201</v>
      </c>
      <c r="D47" s="43"/>
      <c r="E47" s="95"/>
      <c r="F47" s="95"/>
      <c r="G47" s="152"/>
      <c r="H47" s="83"/>
      <c r="I47" s="83"/>
      <c r="J47" s="83"/>
      <c r="K47" s="83"/>
      <c r="L47" s="83"/>
      <c r="M47" s="83"/>
      <c r="N47" s="83"/>
      <c r="O47" s="83"/>
      <c r="P47" s="83"/>
      <c r="Q47" s="42"/>
      <c r="R47" s="44"/>
      <c r="S47" s="110"/>
      <c r="W47" s="59"/>
      <c r="Y47" s="60"/>
      <c r="Z47" s="60"/>
      <c r="AA47" s="66"/>
      <c r="AB47" s="66"/>
      <c r="AC47" s="61"/>
      <c r="AD47" s="61"/>
      <c r="AE47" s="61"/>
      <c r="AG47" s="61"/>
      <c r="AH47" s="61"/>
      <c r="AJ47" s="41"/>
      <c r="AR47" s="26" t="s">
        <v>64</v>
      </c>
      <c r="AS47" s="44"/>
      <c r="AT47" s="68"/>
      <c r="AU47" s="67"/>
      <c r="AV47" s="68"/>
      <c r="AW47" s="68"/>
      <c r="AX47" s="68"/>
      <c r="BA47" s="72"/>
      <c r="BB47" s="72"/>
      <c r="BC47" s="72"/>
      <c r="BG47" s="57"/>
      <c r="CQ47" s="1"/>
    </row>
    <row r="48" spans="1:192" ht="14.25" thickTop="1" thickBot="1">
      <c r="A48" s="40"/>
      <c r="B48" s="42" t="s">
        <v>94</v>
      </c>
      <c r="C48" s="42"/>
      <c r="D48" s="43"/>
      <c r="E48" s="84">
        <v>0</v>
      </c>
      <c r="F48" s="84">
        <v>0</v>
      </c>
      <c r="G48" s="154"/>
      <c r="H48" s="106"/>
      <c r="I48" s="106"/>
      <c r="J48" s="106"/>
      <c r="K48" s="106"/>
      <c r="L48" s="106"/>
      <c r="M48" s="106"/>
      <c r="N48" s="106"/>
      <c r="O48" s="106"/>
      <c r="P48" s="106"/>
      <c r="Q48" s="83"/>
      <c r="R48" s="44"/>
      <c r="S48" s="75"/>
      <c r="W48" s="59"/>
      <c r="Y48" s="60"/>
      <c r="Z48" s="60"/>
      <c r="AA48" s="66"/>
      <c r="AB48" s="66"/>
      <c r="AC48" s="61"/>
      <c r="AD48" s="61"/>
      <c r="AE48" s="61"/>
      <c r="AG48" s="61"/>
      <c r="AH48" s="61"/>
      <c r="AJ48" s="41"/>
      <c r="AR48" s="49" t="s">
        <v>69</v>
      </c>
      <c r="AS48" s="44"/>
      <c r="AT48" s="89"/>
      <c r="AU48" s="67"/>
      <c r="AV48" s="68"/>
      <c r="AW48" s="68"/>
      <c r="AX48" s="68"/>
      <c r="BA48" s="72"/>
      <c r="BB48" s="72"/>
      <c r="BC48" s="72"/>
      <c r="BG48" s="57"/>
      <c r="CQ48" s="1"/>
    </row>
    <row r="49" spans="1:95" ht="14.25" thickTop="1" thickBot="1">
      <c r="A49" s="40"/>
      <c r="B49" s="83" t="s">
        <v>95</v>
      </c>
      <c r="C49" s="42"/>
      <c r="D49" s="84">
        <v>7.0000000000000007E-2</v>
      </c>
      <c r="E49" s="95">
        <f>D49*(1+E48)</f>
        <v>7.0000000000000007E-2</v>
      </c>
      <c r="F49" s="95">
        <f>E49*(1+F48)</f>
        <v>7.0000000000000007E-2</v>
      </c>
      <c r="G49" s="155"/>
      <c r="H49" s="107"/>
      <c r="I49" s="107"/>
      <c r="J49" s="107"/>
      <c r="K49" s="107"/>
      <c r="L49" s="107"/>
      <c r="M49" s="107"/>
      <c r="N49" s="107"/>
      <c r="O49" s="107"/>
      <c r="P49" s="107"/>
      <c r="Q49" s="83"/>
      <c r="R49" s="44"/>
      <c r="S49" s="88"/>
      <c r="W49" s="59"/>
      <c r="Y49" s="41"/>
      <c r="AA49" s="66"/>
      <c r="AB49" s="66"/>
      <c r="AC49" s="61"/>
      <c r="AD49" s="61"/>
      <c r="AE49" s="61"/>
      <c r="AG49" s="61"/>
      <c r="AH49" s="61"/>
      <c r="AJ49" s="41"/>
      <c r="AR49" s="49" t="s">
        <v>74</v>
      </c>
      <c r="AS49" s="44"/>
      <c r="AT49" s="89"/>
      <c r="AU49" s="67"/>
      <c r="AV49" s="68"/>
      <c r="AW49" s="68"/>
      <c r="AX49" s="68"/>
      <c r="BA49" s="72"/>
      <c r="BB49" s="72"/>
      <c r="BC49" s="72"/>
      <c r="BG49" s="57"/>
      <c r="CQ49" s="1"/>
    </row>
    <row r="50" spans="1:95" ht="13.5" thickTop="1">
      <c r="A50" s="40"/>
      <c r="B50" s="83"/>
      <c r="C50" s="42"/>
      <c r="D50" s="95"/>
      <c r="E50" s="95"/>
      <c r="F50" s="95"/>
      <c r="G50" s="40"/>
      <c r="H50" s="42"/>
      <c r="I50" s="42"/>
      <c r="J50" s="42"/>
      <c r="K50" s="42"/>
      <c r="L50" s="42"/>
      <c r="M50" s="42"/>
      <c r="N50" s="42"/>
      <c r="O50" s="42"/>
      <c r="P50" s="42"/>
      <c r="Q50" s="100"/>
      <c r="R50" s="44"/>
      <c r="S50" s="88"/>
      <c r="W50" s="59"/>
      <c r="Y50" s="41"/>
      <c r="AA50" s="66"/>
      <c r="AB50" s="66"/>
      <c r="AC50" s="61"/>
      <c r="AD50" s="61"/>
      <c r="AE50" s="61"/>
      <c r="AG50" s="61"/>
      <c r="AH50" s="61"/>
      <c r="AJ50" s="41"/>
      <c r="AR50" s="49" t="s">
        <v>75</v>
      </c>
      <c r="AS50" s="44"/>
      <c r="AT50" s="89"/>
      <c r="AU50" s="67"/>
      <c r="AV50" s="68"/>
      <c r="AW50" s="68"/>
      <c r="AX50" s="68"/>
      <c r="BA50" s="72"/>
      <c r="BB50" s="72"/>
      <c r="BC50" s="72"/>
      <c r="BG50" s="57"/>
      <c r="CQ50" s="1"/>
    </row>
    <row r="51" spans="1:95" ht="13.5" thickBot="1">
      <c r="B51" s="82" t="s">
        <v>179</v>
      </c>
      <c r="C51" s="42"/>
      <c r="D51" s="43"/>
      <c r="E51" s="95"/>
      <c r="F51" s="95"/>
      <c r="G51" s="152"/>
      <c r="H51" s="83"/>
      <c r="I51" s="83"/>
      <c r="J51" s="83"/>
      <c r="K51" s="83"/>
      <c r="L51" s="83"/>
      <c r="M51" s="83"/>
      <c r="N51" s="83"/>
      <c r="O51" s="83"/>
      <c r="P51" s="83"/>
      <c r="Q51" s="100"/>
      <c r="R51" s="44"/>
      <c r="S51" s="101"/>
      <c r="W51" s="59"/>
      <c r="Y51" s="41"/>
      <c r="AA51" s="66"/>
      <c r="AB51" s="66"/>
      <c r="AC51" s="61"/>
      <c r="AD51" s="61"/>
      <c r="AE51" s="61"/>
      <c r="AG51" s="61"/>
      <c r="AH51" s="61"/>
      <c r="AJ51" s="41"/>
      <c r="AR51" s="71"/>
      <c r="AS51" s="44"/>
      <c r="AT51" s="89"/>
      <c r="AU51" s="67"/>
      <c r="AV51" s="68"/>
      <c r="AW51" s="68"/>
      <c r="AX51" s="68"/>
      <c r="BA51" s="72"/>
      <c r="BB51" s="72"/>
      <c r="BC51" s="72"/>
      <c r="BG51" s="57"/>
      <c r="CQ51" s="1"/>
    </row>
    <row r="52" spans="1:95" ht="14.25" thickTop="1" thickBot="1">
      <c r="B52" s="42" t="s">
        <v>94</v>
      </c>
      <c r="C52" s="42"/>
      <c r="D52" s="43"/>
      <c r="E52" s="84">
        <v>0</v>
      </c>
      <c r="F52" s="84">
        <v>0</v>
      </c>
      <c r="G52" s="152"/>
      <c r="H52" s="83"/>
      <c r="I52" s="83"/>
      <c r="J52" s="83"/>
      <c r="K52" s="83"/>
      <c r="L52" s="83"/>
      <c r="M52" s="83"/>
      <c r="N52" s="83"/>
      <c r="O52" s="83"/>
      <c r="P52" s="83"/>
      <c r="Q52" s="100"/>
      <c r="R52" s="44"/>
      <c r="S52" s="101"/>
      <c r="W52" s="59"/>
      <c r="Y52" s="41"/>
      <c r="AA52" s="66"/>
      <c r="AB52" s="66"/>
      <c r="AC52" s="61"/>
      <c r="AD52" s="61"/>
      <c r="AE52" s="61"/>
      <c r="AG52" s="61"/>
      <c r="AH52" s="61"/>
      <c r="AJ52" s="41"/>
      <c r="AR52" s="26" t="s">
        <v>74</v>
      </c>
      <c r="AS52" s="44"/>
      <c r="AT52" s="89"/>
      <c r="AU52" s="67"/>
      <c r="AV52" s="68"/>
      <c r="AW52" s="68"/>
      <c r="AX52" s="68"/>
      <c r="BA52" s="72"/>
      <c r="BB52" s="72"/>
      <c r="BC52" s="72"/>
      <c r="BG52" s="57"/>
      <c r="CQ52" s="1"/>
    </row>
    <row r="53" spans="1:95" ht="13.5" thickTop="1">
      <c r="B53" s="83" t="s">
        <v>95</v>
      </c>
      <c r="C53" s="42"/>
      <c r="D53" s="95">
        <v>0.02</v>
      </c>
      <c r="E53" s="95">
        <v>0.02</v>
      </c>
      <c r="F53" s="95">
        <f>E53*(1+F52)</f>
        <v>0.02</v>
      </c>
      <c r="G53" s="153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44"/>
      <c r="S53" s="101"/>
      <c r="W53" s="59"/>
      <c r="Y53" s="41"/>
      <c r="AA53" s="66"/>
      <c r="AB53" s="66"/>
      <c r="AC53" s="61"/>
      <c r="AD53" s="61"/>
      <c r="AE53" s="61"/>
      <c r="AG53" s="61"/>
      <c r="AH53" s="61"/>
      <c r="AJ53" s="41"/>
      <c r="AR53" s="26" t="s">
        <v>100</v>
      </c>
      <c r="AS53" s="44"/>
      <c r="AT53" s="89"/>
      <c r="AU53" s="67"/>
      <c r="AV53" s="68"/>
      <c r="AW53" s="68"/>
      <c r="AX53" s="68"/>
      <c r="BA53" s="72"/>
      <c r="BB53" s="72"/>
      <c r="BC53" s="72"/>
      <c r="BG53" s="57"/>
      <c r="CQ53" s="1"/>
    </row>
    <row r="54" spans="1:95">
      <c r="B54" s="83"/>
      <c r="C54" s="42"/>
      <c r="D54" s="95"/>
      <c r="E54" s="95"/>
      <c r="F54" s="95"/>
      <c r="G54" s="153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44"/>
      <c r="S54" s="101"/>
      <c r="W54" s="59"/>
      <c r="Y54" s="41"/>
      <c r="AA54" s="66"/>
      <c r="AB54" s="66"/>
      <c r="AC54" s="61"/>
      <c r="AD54" s="61"/>
      <c r="AE54" s="61"/>
      <c r="AG54" s="61"/>
      <c r="AH54" s="61"/>
      <c r="AJ54" s="41"/>
      <c r="AR54" s="26" t="s">
        <v>90</v>
      </c>
      <c r="AS54" s="44"/>
      <c r="AT54" s="89"/>
      <c r="AU54" s="67"/>
      <c r="AV54" s="68"/>
      <c r="AW54" s="68"/>
      <c r="AX54" s="68"/>
      <c r="BA54" s="72"/>
      <c r="BB54" s="72"/>
      <c r="BC54" s="72"/>
      <c r="BG54" s="57"/>
      <c r="CQ54" s="1"/>
    </row>
    <row r="55" spans="1:95" ht="13.5" thickBot="1">
      <c r="B55" s="82" t="s">
        <v>142</v>
      </c>
      <c r="C55" s="42"/>
      <c r="D55" s="43"/>
      <c r="E55" s="43"/>
      <c r="F55" s="43"/>
      <c r="G55" s="153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44"/>
      <c r="S55" s="101"/>
      <c r="W55" s="59"/>
      <c r="Y55" s="41"/>
      <c r="AA55" s="66"/>
      <c r="AB55" s="66"/>
      <c r="AC55" s="61"/>
      <c r="AD55" s="61"/>
      <c r="AE55" s="61"/>
      <c r="AG55" s="61"/>
      <c r="AH55" s="61"/>
      <c r="AJ55" s="41"/>
      <c r="AR55" s="49" t="s">
        <v>79</v>
      </c>
      <c r="AS55" s="44"/>
      <c r="AT55" s="89"/>
      <c r="AU55" s="67"/>
      <c r="AV55" s="68"/>
      <c r="AW55" s="68"/>
      <c r="AX55" s="68"/>
      <c r="BA55" s="72"/>
      <c r="BB55" s="72"/>
      <c r="BC55" s="72"/>
      <c r="BG55" s="57"/>
      <c r="CQ55" s="1"/>
    </row>
    <row r="56" spans="1:95" ht="14.25" thickTop="1" thickBot="1">
      <c r="B56" s="42" t="s">
        <v>94</v>
      </c>
      <c r="C56" s="42"/>
      <c r="D56" s="95"/>
      <c r="E56" s="84">
        <v>0.08</v>
      </c>
      <c r="F56" s="84">
        <v>4.5499999999999999E-2</v>
      </c>
      <c r="G56" s="153"/>
      <c r="H56" s="100"/>
      <c r="I56" s="100"/>
      <c r="J56" s="100"/>
      <c r="K56" s="100"/>
      <c r="L56" s="100"/>
      <c r="M56" s="100"/>
      <c r="N56" s="100"/>
      <c r="O56" s="100"/>
      <c r="P56" s="100"/>
      <c r="Q56" s="42"/>
      <c r="R56" s="44"/>
      <c r="S56" s="101"/>
      <c r="W56" s="59"/>
      <c r="Y56" s="41"/>
      <c r="AA56" s="66"/>
      <c r="AB56" s="66"/>
      <c r="AC56" s="61"/>
      <c r="AD56" s="61"/>
      <c r="AE56" s="61"/>
      <c r="AG56" s="61"/>
      <c r="AH56" s="61"/>
      <c r="AJ56" s="41"/>
      <c r="AR56" s="49" t="s">
        <v>101</v>
      </c>
      <c r="AS56" s="44"/>
      <c r="AT56" s="89"/>
      <c r="AU56" s="67"/>
      <c r="AV56" s="68"/>
      <c r="AW56" s="68"/>
      <c r="AX56" s="68"/>
      <c r="BA56" s="72"/>
      <c r="BB56" s="72"/>
      <c r="BC56" s="72"/>
      <c r="BG56" s="57"/>
      <c r="CQ56" s="1"/>
    </row>
    <row r="57" spans="1:95" ht="14.25" thickTop="1" thickBot="1">
      <c r="A57" s="40"/>
      <c r="B57" s="83" t="s">
        <v>102</v>
      </c>
      <c r="C57" s="42"/>
      <c r="D57" s="104">
        <v>6713</v>
      </c>
      <c r="E57" s="174">
        <v>6713</v>
      </c>
      <c r="F57" s="111">
        <v>6713</v>
      </c>
      <c r="G57" s="153"/>
      <c r="H57" s="100"/>
      <c r="I57" s="100"/>
      <c r="J57" s="100"/>
      <c r="K57" s="100"/>
      <c r="L57" s="100"/>
      <c r="M57" s="100"/>
      <c r="N57" s="100"/>
      <c r="O57" s="100"/>
      <c r="P57" s="100"/>
      <c r="Q57" s="83"/>
      <c r="R57" s="44"/>
      <c r="S57" s="75"/>
      <c r="W57" s="59"/>
      <c r="Y57" s="41"/>
      <c r="AA57" s="66"/>
      <c r="AB57" s="66"/>
      <c r="AC57" s="61"/>
      <c r="AD57" s="61"/>
      <c r="AE57" s="61"/>
      <c r="AG57" s="61"/>
      <c r="AH57" s="61"/>
      <c r="AJ57" s="41"/>
      <c r="AR57" s="26" t="s">
        <v>78</v>
      </c>
      <c r="AS57" s="44"/>
      <c r="AT57" s="89"/>
      <c r="AU57" s="67"/>
      <c r="AV57" s="68"/>
      <c r="AW57" s="68"/>
      <c r="AX57" s="68"/>
      <c r="BA57" s="72"/>
      <c r="BB57" s="72"/>
      <c r="BC57" s="72"/>
      <c r="BG57" s="57"/>
      <c r="CQ57" s="1"/>
    </row>
    <row r="58" spans="1:95" ht="14.25" thickTop="1" thickBot="1">
      <c r="A58" s="40"/>
      <c r="B58" s="75" t="s">
        <v>103</v>
      </c>
      <c r="C58" s="42"/>
      <c r="D58" s="112">
        <v>1</v>
      </c>
      <c r="E58" s="112">
        <v>1</v>
      </c>
      <c r="F58" s="112">
        <v>1</v>
      </c>
      <c r="G58" s="153"/>
      <c r="H58" s="100"/>
      <c r="I58" s="100"/>
      <c r="J58" s="100"/>
      <c r="K58" s="100"/>
      <c r="L58" s="100"/>
      <c r="M58" s="100"/>
      <c r="N58" s="100"/>
      <c r="O58" s="100"/>
      <c r="P58" s="100"/>
      <c r="Q58" s="107"/>
      <c r="R58" s="44"/>
      <c r="S58" s="88"/>
      <c r="W58" s="59"/>
      <c r="Y58" s="41"/>
      <c r="AA58" s="66"/>
      <c r="AB58" s="66"/>
      <c r="AC58" s="61"/>
      <c r="AD58" s="61"/>
      <c r="AE58" s="61"/>
      <c r="AG58" s="61"/>
      <c r="AH58" s="61"/>
      <c r="AJ58" s="41"/>
      <c r="AR58" s="49" t="s">
        <v>87</v>
      </c>
      <c r="AS58" s="44"/>
      <c r="AT58" s="89"/>
      <c r="AU58" s="67"/>
      <c r="AV58" s="68"/>
      <c r="AW58" s="68"/>
      <c r="AX58" s="68"/>
      <c r="BA58" s="72"/>
      <c r="BB58" s="72"/>
      <c r="BC58" s="72"/>
      <c r="BG58" s="57"/>
      <c r="CQ58" s="1"/>
    </row>
    <row r="59" spans="1:95" ht="13.5" thickTop="1">
      <c r="A59" s="40"/>
      <c r="B59" s="75" t="s">
        <v>103</v>
      </c>
      <c r="C59" s="42"/>
      <c r="D59" s="111">
        <f>D58*D57</f>
        <v>6713</v>
      </c>
      <c r="E59" s="111">
        <f>E58*E57</f>
        <v>6713</v>
      </c>
      <c r="F59" s="111">
        <f>F58*F57</f>
        <v>6713</v>
      </c>
      <c r="G59" s="40"/>
      <c r="H59" s="42"/>
      <c r="I59" s="42"/>
      <c r="J59" s="42"/>
      <c r="K59" s="42"/>
      <c r="L59" s="42"/>
      <c r="M59" s="42"/>
      <c r="N59" s="42"/>
      <c r="O59" s="42"/>
      <c r="P59" s="42"/>
      <c r="Q59" s="113"/>
      <c r="R59" s="44"/>
      <c r="S59" s="110"/>
      <c r="W59" s="59"/>
      <c r="Y59" s="41"/>
      <c r="AA59" s="66"/>
      <c r="AB59" s="66"/>
      <c r="AC59" s="61"/>
      <c r="AD59" s="61"/>
      <c r="AE59" s="61"/>
      <c r="AG59" s="61"/>
      <c r="AH59" s="61"/>
      <c r="AJ59" s="41"/>
      <c r="AR59" s="49"/>
      <c r="AS59" s="44"/>
      <c r="AT59" s="89"/>
      <c r="AU59" s="67"/>
      <c r="AV59" s="68"/>
      <c r="AW59" s="68"/>
      <c r="AX59" s="68"/>
      <c r="BA59" s="72"/>
      <c r="BB59" s="72"/>
      <c r="BC59" s="72"/>
      <c r="BG59" s="57"/>
      <c r="CQ59" s="1"/>
    </row>
    <row r="60" spans="1:95">
      <c r="A60" s="40"/>
      <c r="B60" s="75"/>
      <c r="C60" s="42"/>
      <c r="D60" s="43"/>
      <c r="E60" s="43"/>
      <c r="F60" s="43"/>
      <c r="G60" s="152"/>
      <c r="H60" s="83"/>
      <c r="I60" s="83"/>
      <c r="J60" s="83"/>
      <c r="K60" s="83"/>
      <c r="L60" s="83"/>
      <c r="M60" s="83"/>
      <c r="N60" s="83"/>
      <c r="O60" s="83"/>
      <c r="P60" s="83"/>
      <c r="Q60" s="107"/>
      <c r="R60" s="44"/>
      <c r="S60" s="114"/>
      <c r="W60" s="59"/>
      <c r="Y60" s="41"/>
      <c r="AA60" s="66"/>
      <c r="AB60" s="66"/>
      <c r="AC60" s="61"/>
      <c r="AD60" s="61"/>
      <c r="AE60" s="61"/>
      <c r="AG60" s="61"/>
      <c r="AH60" s="61"/>
      <c r="AJ60" s="41"/>
      <c r="AR60" s="49"/>
      <c r="AS60" s="44"/>
      <c r="AT60" s="89"/>
      <c r="AU60" s="67"/>
      <c r="AV60" s="68"/>
      <c r="AW60" s="68"/>
      <c r="AX60" s="68"/>
      <c r="BA60" s="72"/>
      <c r="BB60" s="72"/>
      <c r="BC60" s="72"/>
      <c r="BG60" s="57"/>
      <c r="CQ60" s="1"/>
    </row>
    <row r="61" spans="1:95" ht="13.5" thickBot="1">
      <c r="A61" s="40"/>
      <c r="B61" s="82" t="s">
        <v>141</v>
      </c>
      <c r="C61" s="42"/>
      <c r="D61" s="43"/>
      <c r="E61" s="43"/>
      <c r="F61" s="43"/>
      <c r="G61" s="155"/>
      <c r="H61" s="107"/>
      <c r="I61" s="107"/>
      <c r="J61" s="107"/>
      <c r="K61" s="107"/>
      <c r="L61" s="107"/>
      <c r="M61" s="107"/>
      <c r="N61" s="107"/>
      <c r="O61" s="107"/>
      <c r="P61" s="107"/>
      <c r="Q61" s="42"/>
      <c r="R61" s="44"/>
      <c r="S61" s="110"/>
      <c r="W61" s="59"/>
      <c r="Y61" s="41"/>
      <c r="AA61" s="66"/>
      <c r="AB61" s="66"/>
      <c r="AC61" s="61"/>
      <c r="AD61" s="61"/>
      <c r="AE61" s="61"/>
      <c r="AG61" s="61"/>
      <c r="AH61" s="61"/>
      <c r="AJ61" s="41"/>
      <c r="AR61" s="71"/>
      <c r="AS61" s="44"/>
      <c r="AT61" s="89"/>
      <c r="AU61" s="67"/>
      <c r="AV61" s="68"/>
      <c r="AW61" s="68"/>
      <c r="AX61" s="68"/>
      <c r="BA61" s="72"/>
      <c r="BB61" s="72"/>
      <c r="BC61" s="72"/>
      <c r="BG61" s="57"/>
      <c r="CQ61" s="1"/>
    </row>
    <row r="62" spans="1:95" ht="14.25" thickTop="1" thickBot="1">
      <c r="A62" s="40"/>
      <c r="B62" s="42" t="s">
        <v>94</v>
      </c>
      <c r="C62" s="42"/>
      <c r="D62" s="95"/>
      <c r="E62" s="84">
        <f>$E$56</f>
        <v>0.08</v>
      </c>
      <c r="F62" s="84">
        <v>4.5499999999999999E-2</v>
      </c>
      <c r="G62" s="156"/>
      <c r="H62" s="113"/>
      <c r="I62" s="113"/>
      <c r="J62" s="113"/>
      <c r="K62" s="113"/>
      <c r="L62" s="113"/>
      <c r="M62" s="113"/>
      <c r="N62" s="113"/>
      <c r="O62" s="113"/>
      <c r="P62" s="113"/>
      <c r="Q62" s="42"/>
      <c r="R62" s="44"/>
      <c r="S62" s="75"/>
      <c r="W62" s="59"/>
      <c r="Y62" s="41"/>
      <c r="AA62" s="66"/>
      <c r="AB62" s="66"/>
      <c r="AC62" s="61"/>
      <c r="AD62" s="61"/>
      <c r="AE62" s="61"/>
      <c r="AG62" s="61"/>
      <c r="AH62" s="61"/>
      <c r="AJ62" s="41"/>
      <c r="AR62" s="26"/>
      <c r="AS62" s="44"/>
      <c r="AT62" s="89"/>
      <c r="AU62" s="67"/>
      <c r="AV62" s="68"/>
      <c r="AW62" s="68"/>
      <c r="AX62" s="68"/>
      <c r="BA62" s="72"/>
      <c r="BB62" s="72"/>
      <c r="BC62" s="72"/>
      <c r="BG62" s="57"/>
      <c r="CQ62" s="1"/>
    </row>
    <row r="63" spans="1:95" ht="14.25" thickTop="1" thickBot="1">
      <c r="A63" s="40"/>
      <c r="B63" s="83" t="s">
        <v>102</v>
      </c>
      <c r="C63" s="42"/>
      <c r="D63" s="104">
        <v>6750.96</v>
      </c>
      <c r="E63" s="162">
        <v>6750.96</v>
      </c>
      <c r="F63" s="111">
        <v>6750.96</v>
      </c>
      <c r="G63" s="155"/>
      <c r="H63" s="107"/>
      <c r="I63" s="107"/>
      <c r="J63" s="107"/>
      <c r="K63" s="107"/>
      <c r="L63" s="107"/>
      <c r="M63" s="107"/>
      <c r="N63" s="107"/>
      <c r="O63" s="107"/>
      <c r="P63" s="107"/>
      <c r="Q63" s="42"/>
      <c r="R63" s="44"/>
      <c r="S63" s="41"/>
      <c r="W63" s="59"/>
      <c r="Y63" s="41"/>
      <c r="AA63" s="66"/>
      <c r="AB63" s="66"/>
      <c r="AC63" s="61"/>
      <c r="AD63" s="61"/>
      <c r="AE63" s="61"/>
      <c r="AG63" s="61"/>
      <c r="AH63" s="61"/>
      <c r="AJ63" s="41"/>
      <c r="AR63" s="26" t="s">
        <v>3</v>
      </c>
      <c r="AS63" s="44"/>
      <c r="AT63" s="89"/>
      <c r="AU63" s="67"/>
      <c r="AV63" s="68"/>
      <c r="AW63" s="68"/>
      <c r="AX63" s="68"/>
      <c r="BA63" s="72"/>
      <c r="BB63" s="72"/>
      <c r="BC63" s="72"/>
      <c r="BG63" s="57"/>
      <c r="CQ63" s="1"/>
    </row>
    <row r="64" spans="1:95" ht="14.25" thickTop="1" thickBot="1">
      <c r="A64" s="40"/>
      <c r="B64" s="75" t="s">
        <v>103</v>
      </c>
      <c r="C64" s="42"/>
      <c r="D64" s="112">
        <v>1</v>
      </c>
      <c r="E64" s="112">
        <v>1</v>
      </c>
      <c r="F64" s="112">
        <v>1</v>
      </c>
      <c r="G64" s="40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4"/>
      <c r="S64" s="41"/>
      <c r="W64" s="59"/>
      <c r="Y64" s="41"/>
      <c r="AA64" s="66"/>
      <c r="AB64" s="66"/>
      <c r="AC64" s="61"/>
      <c r="AD64" s="61"/>
      <c r="AE64" s="61"/>
      <c r="AG64" s="61"/>
      <c r="AH64" s="61"/>
      <c r="AJ64" s="41"/>
      <c r="AR64" s="26" t="s">
        <v>6</v>
      </c>
      <c r="AS64" s="44"/>
      <c r="AT64" s="89"/>
      <c r="AU64" s="67"/>
      <c r="AV64" s="68"/>
      <c r="AW64" s="68"/>
      <c r="AX64" s="68"/>
      <c r="BA64" s="72"/>
      <c r="BB64" s="72"/>
      <c r="BC64" s="72"/>
      <c r="BG64" s="57"/>
      <c r="CQ64" s="1"/>
    </row>
    <row r="65" spans="1:95" ht="13.5" thickTop="1">
      <c r="A65" s="40"/>
      <c r="B65" s="75" t="s">
        <v>103</v>
      </c>
      <c r="C65" s="42"/>
      <c r="D65" s="111">
        <f>D64*D63</f>
        <v>6750.96</v>
      </c>
      <c r="E65" s="111">
        <f>E64*E63</f>
        <v>6750.96</v>
      </c>
      <c r="F65" s="111">
        <f>F64*F63</f>
        <v>6750.96</v>
      </c>
      <c r="G65" s="40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4"/>
      <c r="S65" s="41"/>
      <c r="W65" s="59"/>
      <c r="Y65" s="41"/>
      <c r="AA65" s="66"/>
      <c r="AB65" s="66"/>
      <c r="AC65" s="61"/>
      <c r="AD65" s="61"/>
      <c r="AE65" s="61"/>
      <c r="AG65" s="61"/>
      <c r="AH65" s="61"/>
      <c r="AJ65" s="41"/>
      <c r="AR65" s="26" t="s">
        <v>8</v>
      </c>
      <c r="AS65" s="44"/>
      <c r="AT65" s="89"/>
      <c r="AU65" s="67"/>
      <c r="AV65" s="68"/>
      <c r="AW65" s="68"/>
      <c r="AX65" s="68"/>
      <c r="BA65" s="72"/>
      <c r="BB65" s="72"/>
      <c r="BC65" s="72"/>
      <c r="BG65" s="57"/>
      <c r="CQ65" s="1"/>
    </row>
    <row r="66" spans="1:95">
      <c r="A66" s="40"/>
      <c r="B66" s="75"/>
      <c r="C66" s="42"/>
      <c r="D66" s="111"/>
      <c r="E66" s="111"/>
      <c r="F66" s="111"/>
      <c r="G66" s="40"/>
      <c r="H66" s="42"/>
      <c r="I66" s="42"/>
      <c r="J66" s="42"/>
      <c r="K66" s="42"/>
      <c r="L66" s="42"/>
      <c r="M66" s="42"/>
      <c r="N66" s="42"/>
      <c r="O66" s="42"/>
      <c r="P66" s="42"/>
      <c r="Q66" s="83"/>
      <c r="R66" s="44"/>
      <c r="S66" s="41"/>
      <c r="W66" s="59"/>
      <c r="Y66" s="41"/>
      <c r="AA66" s="66"/>
      <c r="AB66" s="66"/>
      <c r="AC66" s="61"/>
      <c r="AD66" s="61"/>
      <c r="AE66" s="61"/>
      <c r="AG66" s="61"/>
      <c r="AH66" s="61"/>
      <c r="AJ66" s="41"/>
      <c r="AR66" s="49" t="s">
        <v>29</v>
      </c>
      <c r="AS66" s="44"/>
      <c r="AT66" s="89"/>
      <c r="AU66" s="67"/>
      <c r="AV66" s="68"/>
      <c r="AW66" s="68"/>
      <c r="AX66" s="68"/>
      <c r="BA66" s="72"/>
      <c r="BB66" s="72"/>
      <c r="BC66" s="72"/>
      <c r="BG66" s="57"/>
      <c r="CQ66" s="1"/>
    </row>
    <row r="67" spans="1:95" ht="13.5" thickBot="1">
      <c r="A67" s="40"/>
      <c r="B67" s="82" t="s">
        <v>104</v>
      </c>
      <c r="C67" s="42"/>
      <c r="D67" s="43"/>
      <c r="E67" s="43"/>
      <c r="F67" s="43"/>
      <c r="G67" s="40"/>
      <c r="H67" s="42"/>
      <c r="I67" s="42"/>
      <c r="J67" s="42"/>
      <c r="K67" s="42"/>
      <c r="L67" s="42"/>
      <c r="M67" s="42"/>
      <c r="N67" s="42"/>
      <c r="O67" s="42"/>
      <c r="P67" s="42"/>
      <c r="Q67" s="83"/>
      <c r="R67" s="44"/>
      <c r="S67" s="41"/>
      <c r="W67" s="59"/>
      <c r="Y67" s="41"/>
      <c r="AA67" s="66"/>
      <c r="AB67" s="66"/>
      <c r="AC67" s="61"/>
      <c r="AD67" s="61"/>
      <c r="AE67" s="61"/>
      <c r="AG67" s="61"/>
      <c r="AH67" s="61"/>
      <c r="AJ67" s="41"/>
      <c r="AR67" s="49" t="s">
        <v>51</v>
      </c>
      <c r="AS67" s="44"/>
      <c r="AT67" s="89"/>
      <c r="AU67" s="67"/>
      <c r="AV67" s="68"/>
      <c r="AW67" s="68"/>
      <c r="AX67" s="68"/>
      <c r="BA67" s="72"/>
      <c r="BB67" s="72"/>
      <c r="BC67" s="72"/>
      <c r="BG67" s="57"/>
      <c r="CQ67" s="1"/>
    </row>
    <row r="68" spans="1:95" ht="14.25" thickTop="1" thickBot="1">
      <c r="A68" s="40"/>
      <c r="B68" s="42" t="s">
        <v>94</v>
      </c>
      <c r="C68" s="42"/>
      <c r="D68" s="95"/>
      <c r="E68" s="84">
        <f>$E$56</f>
        <v>0.08</v>
      </c>
      <c r="F68" s="84">
        <v>4.5499999999999999E-2</v>
      </c>
      <c r="G68" s="40"/>
      <c r="H68" s="42"/>
      <c r="I68" s="42"/>
      <c r="J68" s="42"/>
      <c r="K68" s="42"/>
      <c r="L68" s="42"/>
      <c r="M68" s="42"/>
      <c r="N68" s="42"/>
      <c r="O68" s="42"/>
      <c r="P68" s="42"/>
      <c r="Q68" s="83"/>
      <c r="R68" s="44"/>
      <c r="S68" s="41"/>
      <c r="W68" s="59"/>
      <c r="Y68" s="41"/>
      <c r="AA68" s="66"/>
      <c r="AB68" s="66"/>
      <c r="AC68" s="61"/>
      <c r="AD68" s="61"/>
      <c r="AE68" s="61"/>
      <c r="AG68" s="61"/>
      <c r="AH68" s="61"/>
      <c r="AJ68" s="41"/>
      <c r="AR68" s="26" t="s">
        <v>64</v>
      </c>
      <c r="AS68" s="44"/>
      <c r="AT68" s="89"/>
      <c r="AU68" s="67"/>
      <c r="AV68" s="68"/>
      <c r="AW68" s="68"/>
      <c r="AX68" s="68"/>
      <c r="BA68" s="72"/>
      <c r="BB68" s="72"/>
      <c r="BC68" s="72"/>
      <c r="BG68" s="57"/>
      <c r="CQ68" s="1"/>
    </row>
    <row r="69" spans="1:95" ht="14.25" thickTop="1" thickBot="1">
      <c r="A69" s="40"/>
      <c r="B69" s="83" t="s">
        <v>102</v>
      </c>
      <c r="C69" s="42"/>
      <c r="D69" s="104">
        <v>6750.96</v>
      </c>
      <c r="E69" s="162">
        <v>6750.96</v>
      </c>
      <c r="F69" s="111">
        <v>6750.96</v>
      </c>
      <c r="G69" s="152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44"/>
      <c r="S69" s="41"/>
      <c r="W69" s="59"/>
      <c r="Y69" s="41"/>
      <c r="AA69" s="66"/>
      <c r="AB69" s="66"/>
      <c r="AC69" s="61"/>
      <c r="AD69" s="61"/>
      <c r="AE69" s="61"/>
      <c r="AG69" s="61"/>
      <c r="AH69" s="61"/>
      <c r="AJ69" s="41"/>
      <c r="AR69" s="49" t="s">
        <v>69</v>
      </c>
      <c r="AS69" s="44"/>
      <c r="AT69" s="89"/>
      <c r="AU69" s="67"/>
      <c r="AV69" s="68"/>
      <c r="AW69" s="68"/>
      <c r="AX69" s="68"/>
      <c r="BA69" s="72"/>
      <c r="BB69" s="72"/>
      <c r="BC69" s="72"/>
      <c r="BG69" s="57"/>
      <c r="CQ69" s="1"/>
    </row>
    <row r="70" spans="1:95" ht="14.25" thickTop="1" thickBot="1">
      <c r="A70" s="40"/>
      <c r="B70" s="75" t="s">
        <v>103</v>
      </c>
      <c r="C70" s="42"/>
      <c r="D70" s="112">
        <v>1</v>
      </c>
      <c r="E70" s="112">
        <v>1</v>
      </c>
      <c r="F70" s="112">
        <v>1</v>
      </c>
      <c r="G70" s="152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44"/>
      <c r="S70" s="41"/>
      <c r="W70" s="59"/>
      <c r="Y70" s="41"/>
      <c r="AA70" s="66"/>
      <c r="AB70" s="66"/>
      <c r="AC70" s="61"/>
      <c r="AD70" s="61"/>
      <c r="AE70" s="61"/>
      <c r="AG70" s="61"/>
      <c r="AH70" s="61"/>
      <c r="AJ70" s="41"/>
      <c r="AR70" s="49" t="s">
        <v>74</v>
      </c>
      <c r="AS70" s="44"/>
      <c r="AT70" s="89"/>
      <c r="AU70" s="67"/>
      <c r="AV70" s="68"/>
      <c r="AW70" s="68"/>
      <c r="AX70" s="68"/>
      <c r="BA70" s="72"/>
      <c r="BB70" s="72"/>
      <c r="BC70" s="72"/>
      <c r="BG70" s="57"/>
      <c r="CQ70" s="1"/>
    </row>
    <row r="71" spans="1:95" ht="13.5" thickTop="1">
      <c r="A71" s="40"/>
      <c r="B71" s="75" t="s">
        <v>103</v>
      </c>
      <c r="C71" s="42"/>
      <c r="D71" s="111">
        <f>D70*D69</f>
        <v>6750.96</v>
      </c>
      <c r="E71" s="111">
        <f>E70*E69</f>
        <v>6750.96</v>
      </c>
      <c r="F71" s="111">
        <f>F70*F69</f>
        <v>6750.96</v>
      </c>
      <c r="G71" s="152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44"/>
      <c r="S71" s="41"/>
      <c r="W71" s="59"/>
      <c r="Y71" s="41"/>
      <c r="AA71" s="66"/>
      <c r="AB71" s="66"/>
      <c r="AC71" s="61"/>
      <c r="AD71" s="61"/>
      <c r="AE71" s="61"/>
      <c r="AG71" s="61"/>
      <c r="AH71" s="61"/>
      <c r="AJ71" s="41"/>
      <c r="AR71" s="49" t="s">
        <v>75</v>
      </c>
      <c r="AS71" s="44"/>
      <c r="AT71" s="89"/>
      <c r="AU71" s="67"/>
      <c r="AV71" s="68"/>
      <c r="AW71" s="68"/>
      <c r="AX71" s="68"/>
      <c r="BA71" s="72"/>
      <c r="BB71" s="72"/>
      <c r="BC71" s="72"/>
      <c r="BG71" s="57"/>
      <c r="CQ71" s="1"/>
    </row>
    <row r="72" spans="1:95">
      <c r="A72" s="40"/>
      <c r="G72" s="152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44"/>
      <c r="S72" s="41"/>
      <c r="W72" s="59"/>
      <c r="Y72" s="41"/>
      <c r="AA72" s="66"/>
      <c r="AB72" s="66"/>
      <c r="AC72" s="61"/>
      <c r="AD72" s="61"/>
      <c r="AE72" s="61"/>
      <c r="AG72" s="61"/>
      <c r="AH72" s="61"/>
      <c r="AJ72" s="41"/>
      <c r="AR72" s="71"/>
      <c r="AS72" s="44"/>
      <c r="AT72" s="89"/>
      <c r="AU72" s="67"/>
      <c r="AV72" s="68"/>
      <c r="AW72" s="68"/>
      <c r="AX72" s="68"/>
      <c r="BA72" s="72"/>
      <c r="BB72" s="72"/>
      <c r="BC72" s="72"/>
      <c r="BG72" s="57"/>
      <c r="CQ72" s="1"/>
    </row>
    <row r="73" spans="1:95" ht="13.5" thickBot="1">
      <c r="A73" s="40"/>
      <c r="B73" s="82" t="s">
        <v>105</v>
      </c>
      <c r="C73" s="42"/>
      <c r="D73" s="43"/>
      <c r="E73" s="43"/>
      <c r="F73" s="43"/>
      <c r="G73" s="152"/>
      <c r="H73" s="83"/>
      <c r="I73" s="83"/>
      <c r="J73" s="83"/>
      <c r="K73" s="83"/>
      <c r="L73" s="83"/>
      <c r="M73" s="83"/>
      <c r="N73" s="83"/>
      <c r="O73" s="83"/>
      <c r="P73" s="83"/>
      <c r="Q73" s="107"/>
      <c r="R73" s="44"/>
      <c r="S73" s="41"/>
      <c r="W73" s="59"/>
      <c r="Y73" s="41"/>
      <c r="AA73" s="66"/>
      <c r="AB73" s="66"/>
      <c r="AC73" s="61"/>
      <c r="AD73" s="61"/>
      <c r="AE73" s="61"/>
      <c r="AG73" s="61"/>
      <c r="AH73" s="61"/>
      <c r="AJ73" s="41"/>
      <c r="AR73" s="26" t="s">
        <v>74</v>
      </c>
      <c r="AS73" s="44"/>
      <c r="AT73" s="89"/>
      <c r="AU73" s="67"/>
      <c r="AV73" s="68"/>
      <c r="AW73" s="68"/>
      <c r="AX73" s="68"/>
      <c r="BA73" s="72"/>
      <c r="BB73" s="72"/>
      <c r="BC73" s="72"/>
      <c r="BG73" s="57"/>
      <c r="CQ73" s="1"/>
    </row>
    <row r="74" spans="1:95" ht="14.25" thickTop="1" thickBot="1">
      <c r="A74" s="40"/>
      <c r="B74" s="42" t="s">
        <v>94</v>
      </c>
      <c r="C74" s="42"/>
      <c r="D74" s="95"/>
      <c r="E74" s="84">
        <f>$E$56</f>
        <v>0.08</v>
      </c>
      <c r="F74" s="84">
        <v>4.5499999999999999E-2</v>
      </c>
      <c r="G74" s="152"/>
      <c r="H74" s="83"/>
      <c r="I74" s="83"/>
      <c r="J74" s="83"/>
      <c r="K74" s="83"/>
      <c r="L74" s="83"/>
      <c r="M74" s="83"/>
      <c r="N74" s="83"/>
      <c r="O74" s="83"/>
      <c r="P74" s="83"/>
      <c r="Q74" s="113"/>
      <c r="R74" s="44"/>
      <c r="S74" s="41"/>
      <c r="W74" s="59"/>
      <c r="Y74" s="41"/>
      <c r="AA74" s="66"/>
      <c r="AB74" s="66"/>
      <c r="AC74" s="61"/>
      <c r="AD74" s="61"/>
      <c r="AE74" s="61"/>
      <c r="AG74" s="61"/>
      <c r="AH74" s="61"/>
      <c r="AJ74" s="41"/>
      <c r="AR74" s="26" t="s">
        <v>100</v>
      </c>
      <c r="AS74" s="44"/>
      <c r="AT74" s="89"/>
      <c r="AU74" s="67"/>
      <c r="AV74" s="68"/>
      <c r="AW74" s="68"/>
      <c r="AX74" s="68"/>
      <c r="BA74" s="72"/>
      <c r="BB74" s="72"/>
      <c r="BC74" s="72"/>
      <c r="BG74" s="57"/>
      <c r="CQ74" s="1"/>
    </row>
    <row r="75" spans="1:95" ht="14.25" thickTop="1" thickBot="1">
      <c r="A75" s="40"/>
      <c r="B75" s="83" t="s">
        <v>102</v>
      </c>
      <c r="C75" s="42"/>
      <c r="D75" s="104">
        <v>6750.96</v>
      </c>
      <c r="E75" s="162">
        <v>6750.96</v>
      </c>
      <c r="F75" s="111">
        <v>6750.96</v>
      </c>
      <c r="G75" s="152"/>
      <c r="H75" s="83"/>
      <c r="I75" s="83"/>
      <c r="J75" s="83"/>
      <c r="K75" s="83"/>
      <c r="L75" s="83"/>
      <c r="M75" s="83"/>
      <c r="N75" s="83"/>
      <c r="O75" s="83"/>
      <c r="P75" s="83"/>
      <c r="Q75" s="107"/>
      <c r="R75" s="44"/>
      <c r="S75" s="41"/>
      <c r="W75" s="59"/>
      <c r="Y75" s="41"/>
      <c r="AA75" s="66"/>
      <c r="AB75" s="66"/>
      <c r="AC75" s="61"/>
      <c r="AD75" s="61"/>
      <c r="AE75" s="61"/>
      <c r="AG75" s="61"/>
      <c r="AH75" s="61"/>
      <c r="AJ75" s="41"/>
      <c r="AR75" s="26" t="s">
        <v>90</v>
      </c>
      <c r="AS75" s="44"/>
      <c r="AT75" s="89"/>
      <c r="AU75" s="115"/>
      <c r="AV75" s="116"/>
      <c r="AW75" s="116"/>
      <c r="AX75" s="116"/>
      <c r="BA75" s="72"/>
      <c r="BB75" s="72"/>
      <c r="BC75" s="72"/>
      <c r="BG75" s="57"/>
      <c r="CQ75" s="1"/>
    </row>
    <row r="76" spans="1:95" ht="14.25" thickTop="1" thickBot="1">
      <c r="A76" s="40"/>
      <c r="B76" s="75" t="s">
        <v>103</v>
      </c>
      <c r="C76" s="42"/>
      <c r="D76" s="112">
        <v>1</v>
      </c>
      <c r="E76" s="112">
        <v>1</v>
      </c>
      <c r="F76" s="112">
        <v>1</v>
      </c>
      <c r="G76" s="155"/>
      <c r="H76" s="107" t="s">
        <v>0</v>
      </c>
      <c r="I76" s="107"/>
      <c r="J76" s="107"/>
      <c r="K76" s="107"/>
      <c r="L76" s="107"/>
      <c r="M76" s="107"/>
      <c r="N76" s="107"/>
      <c r="O76" s="107"/>
      <c r="P76" s="107"/>
      <c r="Q76" s="42"/>
      <c r="R76" s="44"/>
      <c r="S76" s="41"/>
      <c r="W76" s="59"/>
      <c r="Y76" s="41"/>
      <c r="AA76" s="66"/>
      <c r="AB76" s="66"/>
      <c r="AC76" s="61"/>
      <c r="AD76" s="61"/>
      <c r="AE76" s="61"/>
      <c r="AG76" s="61"/>
      <c r="AH76" s="61"/>
      <c r="AJ76" s="41"/>
      <c r="AR76" s="49" t="s">
        <v>79</v>
      </c>
      <c r="AS76" s="44"/>
      <c r="AT76" s="89"/>
      <c r="AU76" s="115"/>
      <c r="AV76" s="116"/>
      <c r="AW76" s="116"/>
      <c r="AX76" s="116"/>
      <c r="BA76" s="72"/>
      <c r="BB76" s="72"/>
      <c r="BC76" s="72"/>
      <c r="BG76" s="57"/>
      <c r="CQ76" s="1"/>
    </row>
    <row r="77" spans="1:95" ht="13.5" thickTop="1">
      <c r="A77" s="40"/>
      <c r="B77" s="75" t="s">
        <v>103</v>
      </c>
      <c r="C77" s="42"/>
      <c r="D77" s="111">
        <f>D76*D75</f>
        <v>6750.96</v>
      </c>
      <c r="E77" s="111">
        <f>E76*E75</f>
        <v>6750.96</v>
      </c>
      <c r="F77" s="111">
        <f>F76*F75</f>
        <v>6750.96</v>
      </c>
      <c r="G77" s="156"/>
      <c r="H77" s="113"/>
      <c r="I77" s="113"/>
      <c r="J77" s="113"/>
      <c r="K77" s="113"/>
      <c r="L77" s="113"/>
      <c r="M77" s="113"/>
      <c r="N77" s="113"/>
      <c r="O77" s="113"/>
      <c r="P77" s="113"/>
      <c r="Q77" s="83"/>
      <c r="R77" s="44"/>
      <c r="S77" s="41"/>
      <c r="W77" s="59"/>
      <c r="Y77" s="41"/>
      <c r="AA77" s="66"/>
      <c r="AB77" s="66"/>
      <c r="AC77" s="61"/>
      <c r="AD77" s="61"/>
      <c r="AE77" s="61"/>
      <c r="AG77" s="61"/>
      <c r="AH77" s="61"/>
      <c r="AJ77" s="41"/>
      <c r="AR77" s="49" t="s">
        <v>101</v>
      </c>
      <c r="AS77" s="44"/>
      <c r="AT77" s="89"/>
      <c r="BA77" s="72"/>
      <c r="BB77" s="72"/>
      <c r="BC77" s="72"/>
      <c r="BG77" s="57"/>
      <c r="CQ77" s="1"/>
    </row>
    <row r="78" spans="1:95">
      <c r="A78" s="40"/>
      <c r="B78" s="75"/>
      <c r="C78" s="42"/>
      <c r="D78" s="111"/>
      <c r="E78" s="111"/>
      <c r="F78" s="111"/>
      <c r="G78" s="156"/>
      <c r="H78" s="113"/>
      <c r="I78" s="113"/>
      <c r="J78" s="113"/>
      <c r="K78" s="113"/>
      <c r="L78" s="113"/>
      <c r="M78" s="113"/>
      <c r="N78" s="113"/>
      <c r="O78" s="113"/>
      <c r="P78" s="113"/>
      <c r="Q78" s="83"/>
      <c r="R78" s="44"/>
      <c r="S78" s="41"/>
      <c r="W78" s="59"/>
      <c r="Y78" s="41"/>
      <c r="AA78" s="66"/>
      <c r="AB78" s="66"/>
      <c r="AC78" s="61"/>
      <c r="AD78" s="61"/>
      <c r="AE78" s="61"/>
      <c r="AG78" s="61"/>
      <c r="AH78" s="61"/>
      <c r="AJ78" s="41"/>
      <c r="AR78" s="49"/>
      <c r="AS78" s="44"/>
      <c r="AT78" s="89"/>
      <c r="BA78" s="72"/>
      <c r="BB78" s="72"/>
      <c r="BC78" s="72"/>
      <c r="BG78" s="57"/>
      <c r="CQ78" s="1"/>
    </row>
    <row r="79" spans="1:95">
      <c r="A79" s="40"/>
      <c r="B79" s="231" t="s">
        <v>207</v>
      </c>
      <c r="C79" s="42"/>
      <c r="D79" s="111"/>
      <c r="E79" s="111"/>
      <c r="F79" s="111"/>
      <c r="G79" s="156"/>
      <c r="H79" s="113"/>
      <c r="I79" s="113"/>
      <c r="J79" s="113"/>
      <c r="K79" s="113"/>
      <c r="L79" s="113"/>
      <c r="M79" s="113"/>
      <c r="N79" s="113"/>
      <c r="O79" s="113"/>
      <c r="P79" s="113"/>
      <c r="Q79" s="83"/>
      <c r="R79" s="44"/>
      <c r="S79" s="41"/>
      <c r="W79" s="59"/>
      <c r="Y79" s="41"/>
      <c r="AA79" s="66"/>
      <c r="AB79" s="66"/>
      <c r="AC79" s="61"/>
      <c r="AD79" s="61"/>
      <c r="AE79" s="61"/>
      <c r="AG79" s="61"/>
      <c r="AH79" s="61"/>
      <c r="AJ79" s="41"/>
      <c r="AR79" s="49"/>
      <c r="AS79" s="44"/>
      <c r="AT79" s="89"/>
      <c r="BA79" s="72"/>
      <c r="BB79" s="72"/>
      <c r="BC79" s="72"/>
      <c r="BG79" s="57"/>
      <c r="CQ79" s="1"/>
    </row>
    <row r="80" spans="1:95">
      <c r="A80" s="40"/>
      <c r="B80" s="75"/>
      <c r="C80" s="42"/>
      <c r="D80" s="111">
        <v>3500</v>
      </c>
      <c r="E80" s="111">
        <v>3500</v>
      </c>
      <c r="F80" s="111">
        <v>3500</v>
      </c>
      <c r="G80" s="156"/>
      <c r="H80" s="113"/>
      <c r="I80" s="113"/>
      <c r="J80" s="113"/>
      <c r="K80" s="113"/>
      <c r="L80" s="113"/>
      <c r="M80" s="113"/>
      <c r="N80" s="113"/>
      <c r="O80" s="113"/>
      <c r="P80" s="113"/>
      <c r="Q80" s="83"/>
      <c r="R80" s="44"/>
      <c r="S80" s="41"/>
      <c r="W80" s="59"/>
      <c r="Y80" s="41"/>
      <c r="AA80" s="66"/>
      <c r="AB80" s="66"/>
      <c r="AC80" s="61"/>
      <c r="AD80" s="61"/>
      <c r="AE80" s="61"/>
      <c r="AG80" s="61"/>
      <c r="AH80" s="61"/>
      <c r="AJ80" s="41"/>
      <c r="AR80" s="49"/>
      <c r="AS80" s="44"/>
      <c r="AT80" s="89"/>
      <c r="BA80" s="72"/>
      <c r="BB80" s="72"/>
      <c r="BC80" s="72"/>
      <c r="BG80" s="57"/>
      <c r="CQ80" s="1"/>
    </row>
    <row r="81" spans="1:95">
      <c r="A81" s="40"/>
      <c r="B81" s="75"/>
      <c r="C81" s="42"/>
      <c r="D81" s="43"/>
      <c r="E81" s="43"/>
      <c r="F81" s="43"/>
      <c r="G81" s="155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44"/>
      <c r="S81" s="41"/>
      <c r="W81" s="59"/>
      <c r="Y81" s="41"/>
      <c r="AA81" s="66"/>
      <c r="AB81" s="66"/>
      <c r="AC81" s="61"/>
      <c r="AD81" s="61"/>
      <c r="AE81" s="61"/>
      <c r="AG81" s="61"/>
      <c r="AH81" s="61"/>
      <c r="AJ81" s="41"/>
      <c r="AP81" s="1"/>
      <c r="AQ81" s="1"/>
      <c r="AR81" s="26" t="s">
        <v>78</v>
      </c>
      <c r="AS81" s="44"/>
      <c r="AT81" s="89"/>
      <c r="BA81" s="72"/>
      <c r="BB81" s="72"/>
      <c r="BC81" s="72"/>
      <c r="BG81" s="57"/>
      <c r="CQ81" s="1"/>
    </row>
    <row r="82" spans="1:95" ht="13.5" thickBot="1">
      <c r="A82" s="40"/>
      <c r="B82" s="82" t="s">
        <v>106</v>
      </c>
      <c r="C82" s="42"/>
      <c r="D82" s="43"/>
      <c r="E82" s="43"/>
      <c r="F82" s="43"/>
      <c r="G82" s="40"/>
      <c r="H82" s="42" t="s">
        <v>0</v>
      </c>
      <c r="I82" s="42"/>
      <c r="J82" s="42"/>
      <c r="K82" s="42"/>
      <c r="L82" s="42"/>
      <c r="M82" s="42"/>
      <c r="N82" s="42"/>
      <c r="O82" s="42"/>
      <c r="P82" s="42"/>
      <c r="Q82" s="42"/>
      <c r="R82" s="44"/>
      <c r="S82" s="41"/>
      <c r="W82" s="59"/>
      <c r="Y82" s="41"/>
      <c r="AA82" s="66"/>
      <c r="AB82" s="66"/>
      <c r="AC82" s="61"/>
      <c r="AD82" s="61"/>
      <c r="AE82" s="61"/>
      <c r="AG82" s="61"/>
      <c r="AH82" s="61"/>
      <c r="AJ82" s="41"/>
      <c r="AP82" s="1"/>
      <c r="AQ82" s="1"/>
      <c r="AR82" s="49" t="s">
        <v>87</v>
      </c>
      <c r="AS82" s="44"/>
      <c r="AT82" s="89"/>
      <c r="BA82" s="72"/>
      <c r="BB82" s="72"/>
      <c r="BC82" s="72"/>
      <c r="BG82" s="57"/>
      <c r="CQ82" s="1"/>
    </row>
    <row r="83" spans="1:95" ht="14.25" thickTop="1" thickBot="1">
      <c r="A83" s="40"/>
      <c r="B83" s="75" t="s">
        <v>208</v>
      </c>
      <c r="C83" s="42"/>
      <c r="D83" s="119">
        <v>250</v>
      </c>
      <c r="E83" s="119">
        <v>250</v>
      </c>
      <c r="F83" s="119">
        <v>250</v>
      </c>
      <c r="G83" s="152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44"/>
      <c r="S83" s="41"/>
      <c r="W83" s="59"/>
      <c r="Y83" s="41"/>
      <c r="AA83" s="66"/>
      <c r="AB83" s="66"/>
      <c r="AC83" s="61"/>
      <c r="AD83" s="61"/>
      <c r="AE83" s="61"/>
      <c r="AG83" s="61"/>
      <c r="AH83" s="61"/>
      <c r="AJ83" s="41"/>
      <c r="AP83" s="1"/>
      <c r="AQ83" s="1"/>
      <c r="AR83" s="49"/>
      <c r="AS83" s="49"/>
      <c r="AT83" s="49"/>
      <c r="BA83" s="72"/>
      <c r="BB83" s="72"/>
      <c r="BC83" s="72"/>
      <c r="BG83" s="57"/>
      <c r="CQ83" s="1"/>
    </row>
    <row r="84" spans="1:95" ht="13.5" thickTop="1">
      <c r="A84" s="40"/>
      <c r="B84" s="75" t="s">
        <v>209</v>
      </c>
      <c r="C84" s="42"/>
      <c r="D84" s="43">
        <v>450.28</v>
      </c>
      <c r="E84" s="43">
        <v>450.28</v>
      </c>
      <c r="F84" s="43">
        <v>450.28</v>
      </c>
      <c r="G84" s="155"/>
      <c r="H84" s="107"/>
      <c r="I84" s="107"/>
      <c r="J84" s="107"/>
      <c r="K84" s="107"/>
      <c r="L84" s="107"/>
      <c r="M84" s="107"/>
      <c r="N84" s="107"/>
      <c r="O84" s="107"/>
      <c r="P84" s="107"/>
      <c r="Q84" s="42"/>
      <c r="R84" s="44"/>
      <c r="S84" s="41"/>
      <c r="W84" s="59"/>
      <c r="Y84" s="41"/>
      <c r="AA84" s="66"/>
      <c r="AB84" s="66"/>
      <c r="AC84" s="61"/>
      <c r="AD84" s="61"/>
      <c r="AE84" s="61"/>
      <c r="AG84" s="61"/>
      <c r="AH84" s="61"/>
      <c r="AJ84" s="41"/>
      <c r="AP84" s="1"/>
      <c r="AQ84" s="1"/>
      <c r="AR84" s="49"/>
      <c r="AS84" s="49"/>
      <c r="AT84" s="49"/>
      <c r="BA84" s="72"/>
      <c r="BB84" s="72"/>
      <c r="BC84" s="72"/>
      <c r="BG84" s="57"/>
      <c r="CQ84" s="1"/>
    </row>
    <row r="85" spans="1:95">
      <c r="A85" s="40"/>
      <c r="B85" s="75"/>
      <c r="C85" s="42"/>
      <c r="D85" s="43"/>
      <c r="E85" s="43"/>
      <c r="F85" s="43"/>
      <c r="G85" s="155"/>
      <c r="H85" s="107"/>
      <c r="I85" s="107"/>
      <c r="J85" s="107"/>
      <c r="K85" s="107"/>
      <c r="L85" s="107"/>
      <c r="M85" s="107"/>
      <c r="N85" s="107"/>
      <c r="O85" s="107"/>
      <c r="P85" s="107"/>
      <c r="Q85" s="42"/>
      <c r="R85" s="44"/>
      <c r="S85" s="41"/>
      <c r="W85" s="59"/>
      <c r="Y85" s="41"/>
      <c r="AA85" s="66"/>
      <c r="AB85" s="66"/>
      <c r="AC85" s="61"/>
      <c r="AD85" s="61"/>
      <c r="AE85" s="61"/>
      <c r="AG85" s="61"/>
      <c r="AH85" s="61"/>
      <c r="AJ85" s="41"/>
      <c r="AP85" s="1"/>
      <c r="AQ85" s="1"/>
      <c r="AR85" s="49"/>
      <c r="AS85" s="49"/>
      <c r="AT85" s="49"/>
      <c r="BA85" s="72"/>
      <c r="BB85" s="72"/>
      <c r="BC85" s="72"/>
      <c r="BG85" s="57"/>
      <c r="CQ85" s="1"/>
    </row>
    <row r="86" spans="1:95" ht="13.5" thickBot="1">
      <c r="A86" s="40"/>
      <c r="B86" s="82" t="s">
        <v>107</v>
      </c>
      <c r="C86" s="42"/>
      <c r="D86" s="43"/>
      <c r="E86" s="95"/>
      <c r="F86" s="95"/>
      <c r="G86" s="40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4"/>
      <c r="S86" s="41"/>
      <c r="W86" s="59"/>
      <c r="Y86" s="41"/>
      <c r="AA86" s="66"/>
      <c r="AB86" s="66"/>
      <c r="AC86" s="61"/>
      <c r="AD86" s="61"/>
      <c r="AE86" s="61"/>
      <c r="AG86" s="61"/>
      <c r="AH86" s="61"/>
      <c r="AJ86" s="41"/>
      <c r="AP86" s="1"/>
      <c r="AQ86" s="1"/>
      <c r="BA86" s="72"/>
      <c r="BB86" s="72"/>
      <c r="BC86" s="72"/>
      <c r="BG86" s="57"/>
      <c r="CQ86" s="1"/>
    </row>
    <row r="87" spans="1:95" ht="14.25" thickTop="1" thickBot="1">
      <c r="A87" s="40"/>
      <c r="B87" s="75" t="s">
        <v>108</v>
      </c>
      <c r="C87" s="42"/>
      <c r="D87" s="120">
        <v>1.4500000000000001E-2</v>
      </c>
      <c r="E87" s="120">
        <v>1.4500000000000001E-2</v>
      </c>
      <c r="F87" s="120">
        <v>1.4500000000000001E-2</v>
      </c>
      <c r="G87" s="152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44"/>
      <c r="S87" s="41"/>
      <c r="W87" s="59"/>
      <c r="Y87" s="41"/>
      <c r="AA87" s="66"/>
      <c r="AB87" s="66"/>
      <c r="AC87" s="61"/>
      <c r="AD87" s="61"/>
      <c r="AE87" s="61"/>
      <c r="AG87" s="61"/>
      <c r="AH87" s="61"/>
      <c r="AJ87" s="41"/>
      <c r="AP87" s="1"/>
      <c r="AQ87" s="1"/>
      <c r="BA87" s="72"/>
      <c r="BB87" s="72"/>
      <c r="BC87" s="72"/>
      <c r="BG87" s="57"/>
      <c r="CQ87" s="1"/>
    </row>
    <row r="88" spans="1:95" ht="13.5" thickTop="1">
      <c r="A88" s="40"/>
      <c r="B88" s="75"/>
      <c r="C88" s="42"/>
      <c r="D88" s="43"/>
      <c r="E88" s="43"/>
      <c r="F88" s="43"/>
      <c r="G88" s="40"/>
      <c r="H88" s="42"/>
      <c r="I88" s="42"/>
      <c r="J88" s="42"/>
      <c r="K88" s="42"/>
      <c r="L88" s="42"/>
      <c r="M88" s="42"/>
      <c r="N88" s="42"/>
      <c r="O88" s="42"/>
      <c r="P88" s="42"/>
      <c r="Q88" s="100"/>
      <c r="R88" s="44"/>
      <c r="S88" s="41"/>
      <c r="W88" s="59"/>
      <c r="Y88" s="41"/>
      <c r="AA88" s="66"/>
      <c r="AB88" s="66"/>
      <c r="AC88" s="61"/>
      <c r="AD88" s="61"/>
      <c r="AE88" s="61"/>
      <c r="AG88" s="61"/>
      <c r="AH88" s="61"/>
      <c r="AJ88" s="41"/>
      <c r="AP88" s="1"/>
      <c r="AQ88" s="1"/>
      <c r="BA88" s="72"/>
      <c r="BB88" s="72"/>
      <c r="BC88" s="72"/>
      <c r="BG88" s="57"/>
      <c r="CQ88" s="1"/>
    </row>
    <row r="89" spans="1:95" ht="13.5" thickBot="1">
      <c r="A89" s="40"/>
      <c r="B89" s="82" t="s">
        <v>26</v>
      </c>
      <c r="C89" s="42"/>
      <c r="D89" s="43"/>
      <c r="E89" s="95"/>
      <c r="F89" s="95"/>
      <c r="G89" s="40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4"/>
      <c r="S89" s="41"/>
      <c r="W89" s="59"/>
      <c r="Y89" s="41"/>
      <c r="AA89" s="66"/>
      <c r="AB89" s="66"/>
      <c r="AC89" s="61"/>
      <c r="AD89" s="61"/>
      <c r="AE89" s="61"/>
      <c r="AG89" s="61"/>
      <c r="AH89" s="61"/>
      <c r="AJ89" s="41"/>
      <c r="AP89" s="1"/>
      <c r="AQ89" s="1"/>
      <c r="BA89" s="72"/>
      <c r="BB89" s="72"/>
      <c r="BC89" s="72"/>
      <c r="BG89" s="57"/>
      <c r="CQ89" s="1"/>
    </row>
    <row r="90" spans="1:95" ht="14.25" thickTop="1" thickBot="1">
      <c r="A90" s="40"/>
      <c r="B90" s="75" t="s">
        <v>108</v>
      </c>
      <c r="C90" s="42"/>
      <c r="D90" s="120">
        <v>6.2E-2</v>
      </c>
      <c r="E90" s="120">
        <v>6.2E-2</v>
      </c>
      <c r="F90" s="120">
        <v>6.2E-2</v>
      </c>
      <c r="G90" s="152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44"/>
      <c r="S90" s="41"/>
      <c r="W90" s="59"/>
      <c r="Y90" s="41"/>
      <c r="AA90" s="66"/>
      <c r="AB90" s="66"/>
      <c r="AC90" s="61"/>
      <c r="AD90" s="61"/>
      <c r="AE90" s="61"/>
      <c r="AG90" s="61"/>
      <c r="AH90" s="61"/>
      <c r="AJ90" s="41"/>
      <c r="AP90" s="1"/>
      <c r="AQ90" s="1"/>
      <c r="BA90" s="72"/>
      <c r="BB90" s="72"/>
      <c r="BC90" s="72"/>
      <c r="BG90" s="57"/>
      <c r="CQ90" s="1"/>
    </row>
    <row r="91" spans="1:95" ht="13.5" thickTop="1">
      <c r="A91" s="40"/>
      <c r="B91" s="75"/>
      <c r="C91" s="42"/>
      <c r="D91" s="43"/>
      <c r="E91" s="43"/>
      <c r="F91" s="43"/>
      <c r="G91" s="153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44"/>
      <c r="S91" s="41"/>
      <c r="W91" s="59"/>
      <c r="Y91" s="41"/>
      <c r="AA91" s="66"/>
      <c r="AB91" s="66"/>
      <c r="AC91" s="61"/>
      <c r="AD91" s="61"/>
      <c r="AE91" s="61"/>
      <c r="AG91" s="61"/>
      <c r="AH91" s="61"/>
      <c r="AJ91" s="41"/>
      <c r="AP91" s="1"/>
      <c r="AQ91" s="1"/>
      <c r="BA91" s="72"/>
      <c r="BB91" s="72"/>
      <c r="BC91" s="72"/>
      <c r="BG91" s="57"/>
      <c r="CQ91" s="1"/>
    </row>
    <row r="92" spans="1:95">
      <c r="A92" s="40"/>
      <c r="B92" s="40"/>
      <c r="C92" s="40"/>
      <c r="D92" s="44"/>
      <c r="E92" s="44"/>
      <c r="F92" s="44"/>
      <c r="G92" s="40"/>
      <c r="H92" s="42"/>
      <c r="I92" s="42"/>
      <c r="J92" s="42"/>
      <c r="K92" s="42"/>
      <c r="L92" s="42"/>
      <c r="M92" s="42"/>
      <c r="N92" s="42"/>
      <c r="O92" s="42"/>
      <c r="P92" s="42"/>
      <c r="Q92" s="100"/>
      <c r="R92" s="44"/>
      <c r="S92" s="41"/>
      <c r="W92" s="59"/>
      <c r="Y92" s="41"/>
      <c r="AA92" s="66"/>
      <c r="AB92" s="66"/>
      <c r="AC92" s="61"/>
      <c r="AD92" s="61"/>
      <c r="AE92" s="61"/>
      <c r="AG92" s="61"/>
      <c r="AH92" s="61"/>
      <c r="AJ92" s="41"/>
      <c r="AP92" s="1"/>
      <c r="AQ92" s="1"/>
      <c r="BA92" s="72"/>
      <c r="BB92" s="72"/>
      <c r="BC92" s="72"/>
      <c r="BG92" s="57"/>
      <c r="CQ92" s="1"/>
    </row>
    <row r="93" spans="1:95">
      <c r="A93" s="75"/>
      <c r="B93" s="75"/>
      <c r="C93" s="75"/>
      <c r="D93" s="89"/>
      <c r="E93" s="89"/>
      <c r="F93" s="89"/>
      <c r="G93" s="89"/>
      <c r="H93" s="43"/>
      <c r="I93" s="43"/>
      <c r="J93" s="43"/>
      <c r="K93" s="43"/>
      <c r="L93" s="43"/>
      <c r="M93" s="43"/>
      <c r="N93" s="43"/>
      <c r="O93" s="43"/>
      <c r="P93" s="43"/>
      <c r="Q93" s="100"/>
      <c r="R93" s="44"/>
      <c r="S93" s="41"/>
      <c r="W93" s="59"/>
      <c r="Y93" s="41"/>
      <c r="AA93" s="66"/>
      <c r="AB93" s="66"/>
      <c r="AC93" s="61"/>
      <c r="AD93" s="61"/>
      <c r="AE93" s="61"/>
      <c r="AG93" s="61"/>
      <c r="AH93" s="61"/>
      <c r="AJ93" s="41"/>
      <c r="AP93" s="1"/>
      <c r="AQ93" s="1"/>
      <c r="BA93" s="72"/>
      <c r="BB93" s="72"/>
      <c r="BC93" s="72"/>
      <c r="BG93" s="57"/>
      <c r="CQ93" s="1"/>
    </row>
    <row r="94" spans="1:95">
      <c r="A94" s="75"/>
      <c r="B94" s="75"/>
      <c r="C94" s="75"/>
      <c r="D94" s="89"/>
      <c r="E94" s="89"/>
      <c r="F94" s="89"/>
      <c r="G94" s="89"/>
      <c r="H94" s="43"/>
      <c r="I94" s="43"/>
      <c r="J94" s="43"/>
      <c r="K94" s="43"/>
      <c r="L94" s="43"/>
      <c r="M94" s="43"/>
      <c r="N94" s="43"/>
      <c r="O94" s="43"/>
      <c r="P94" s="43"/>
      <c r="Q94" s="100"/>
      <c r="R94" s="44"/>
      <c r="S94" s="41"/>
      <c r="W94" s="59"/>
      <c r="Y94" s="41"/>
      <c r="AA94" s="66"/>
      <c r="AB94" s="66"/>
      <c r="AC94" s="61"/>
      <c r="AD94" s="61"/>
      <c r="AE94" s="61"/>
      <c r="AG94" s="61"/>
      <c r="AH94" s="61"/>
      <c r="AJ94" s="41"/>
      <c r="AP94" s="1"/>
      <c r="AQ94" s="1"/>
      <c r="BA94" s="72"/>
      <c r="BB94" s="72"/>
      <c r="BC94" s="72"/>
      <c r="BG94" s="57"/>
      <c r="CQ94" s="1"/>
    </row>
    <row r="95" spans="1:95">
      <c r="A95" s="40"/>
      <c r="B95" s="40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100"/>
      <c r="R95" s="44"/>
      <c r="S95" s="41"/>
      <c r="W95" s="59"/>
      <c r="Y95" s="41"/>
      <c r="AA95" s="66"/>
      <c r="AB95" s="66"/>
      <c r="AC95" s="61"/>
      <c r="AD95" s="61"/>
      <c r="AE95" s="61"/>
      <c r="AG95" s="61"/>
      <c r="AH95" s="61"/>
      <c r="AJ95" s="41"/>
      <c r="AP95" s="1"/>
      <c r="AQ95" s="1"/>
      <c r="BA95" s="72"/>
      <c r="BB95" s="72"/>
      <c r="BC95" s="72"/>
      <c r="BG95" s="57"/>
      <c r="CQ95" s="1"/>
    </row>
    <row r="96" spans="1:95">
      <c r="A96" s="121"/>
      <c r="B96" s="58" t="s">
        <v>109</v>
      </c>
      <c r="C96" s="81"/>
      <c r="D96" s="81"/>
      <c r="E96" s="81"/>
      <c r="F96" s="43"/>
      <c r="G96" s="44"/>
      <c r="H96" s="43"/>
      <c r="I96" s="43"/>
      <c r="J96" s="44"/>
      <c r="K96" s="43"/>
      <c r="L96" s="43"/>
      <c r="M96" s="44"/>
      <c r="N96" s="122" t="s">
        <v>33</v>
      </c>
      <c r="O96" s="123"/>
      <c r="P96" s="44"/>
      <c r="Q96" s="100"/>
      <c r="R96" s="44"/>
      <c r="S96" s="41"/>
      <c r="W96" s="59"/>
      <c r="Y96" s="41"/>
      <c r="AA96" s="66"/>
      <c r="AB96" s="66"/>
      <c r="AC96" s="61"/>
      <c r="AD96" s="61"/>
      <c r="AE96" s="61"/>
      <c r="AG96" s="61"/>
      <c r="AH96" s="61"/>
      <c r="AJ96" s="41"/>
      <c r="AP96" s="1"/>
      <c r="AQ96" s="1"/>
      <c r="BA96" s="72"/>
      <c r="BB96" s="72"/>
      <c r="BC96" s="72"/>
      <c r="BG96" s="57"/>
      <c r="CQ96" s="1"/>
    </row>
    <row r="97" spans="1:95">
      <c r="A97" s="40"/>
      <c r="B97" s="80" t="s">
        <v>110</v>
      </c>
      <c r="C97" s="81"/>
      <c r="D97" s="81"/>
      <c r="E97" s="81"/>
      <c r="F97" s="43"/>
      <c r="G97" s="44"/>
      <c r="H97" s="122" t="str">
        <f>D99&amp; " Increase"</f>
        <v>16-17 Increase</v>
      </c>
      <c r="I97" s="122"/>
      <c r="J97" s="44"/>
      <c r="K97" s="122" t="str">
        <f>E99&amp; " Increase"</f>
        <v>17-18 Increase</v>
      </c>
      <c r="L97" s="122"/>
      <c r="M97" s="44"/>
      <c r="N97" s="122" t="str">
        <f>E99&amp; " Increase"</f>
        <v>17-18 Increase</v>
      </c>
      <c r="O97" s="122"/>
      <c r="P97" s="44"/>
      <c r="Q97" s="100"/>
      <c r="R97" s="44"/>
      <c r="S97" s="41"/>
      <c r="W97" s="59"/>
      <c r="Y97" s="41"/>
      <c r="AA97" s="66"/>
      <c r="AB97" s="66"/>
      <c r="AC97" s="61"/>
      <c r="AD97" s="61"/>
      <c r="AE97" s="61"/>
      <c r="AG97" s="61"/>
      <c r="AH97" s="61"/>
      <c r="AJ97" s="41"/>
      <c r="AP97" s="1"/>
      <c r="AQ97" s="1"/>
      <c r="BA97" s="72"/>
      <c r="BB97" s="72"/>
      <c r="BC97" s="72"/>
      <c r="BG97" s="57"/>
      <c r="CQ97" s="1"/>
    </row>
    <row r="98" spans="1:95">
      <c r="A98" s="40"/>
      <c r="C98" s="41"/>
      <c r="F98" s="43"/>
      <c r="G98" s="44"/>
      <c r="H98" s="122" t="str">
        <f>"over "&amp;C99</f>
        <v>over 15-16</v>
      </c>
      <c r="I98" s="122"/>
      <c r="J98" s="44"/>
      <c r="K98" s="122" t="str">
        <f>"over "&amp;D99</f>
        <v>over 16-17</v>
      </c>
      <c r="L98" s="122"/>
      <c r="M98" s="44"/>
      <c r="N98" s="122" t="str">
        <f>"over "&amp;C99</f>
        <v>over 15-16</v>
      </c>
      <c r="O98" s="122"/>
      <c r="P98" s="44"/>
      <c r="Q98" s="100"/>
      <c r="R98" s="44"/>
      <c r="S98" s="41"/>
      <c r="W98" s="59"/>
      <c r="Y98" s="41"/>
      <c r="AA98" s="66"/>
      <c r="AB98" s="66"/>
      <c r="AC98" s="61"/>
      <c r="AD98" s="61"/>
      <c r="AE98" s="61"/>
      <c r="AG98" s="61"/>
      <c r="AH98" s="61"/>
      <c r="AJ98" s="41"/>
      <c r="AP98" s="1"/>
      <c r="AQ98" s="1"/>
      <c r="BA98" s="72"/>
      <c r="BB98" s="72"/>
      <c r="BC98" s="72"/>
      <c r="BG98" s="57"/>
      <c r="CQ98" s="1"/>
    </row>
    <row r="99" spans="1:95">
      <c r="A99" s="40"/>
      <c r="B99" s="124"/>
      <c r="C99" s="92" t="str">
        <f>D6</f>
        <v>15-16</v>
      </c>
      <c r="D99" s="92" t="str">
        <f>E6</f>
        <v>16-17</v>
      </c>
      <c r="E99" s="92" t="str">
        <f>F6</f>
        <v>17-18</v>
      </c>
      <c r="F99" s="43"/>
      <c r="G99" s="44"/>
      <c r="H99" s="45" t="s">
        <v>111</v>
      </c>
      <c r="I99" s="45" t="s">
        <v>112</v>
      </c>
      <c r="J99" s="44"/>
      <c r="K99" s="45" t="s">
        <v>111</v>
      </c>
      <c r="L99" s="45" t="s">
        <v>112</v>
      </c>
      <c r="M99" s="44"/>
      <c r="N99" s="45" t="s">
        <v>111</v>
      </c>
      <c r="O99" s="45" t="s">
        <v>112</v>
      </c>
      <c r="P99" s="44"/>
      <c r="Q99" s="100"/>
      <c r="R99" s="44"/>
      <c r="S99" s="41"/>
      <c r="W99" s="59"/>
      <c r="Y99" s="41"/>
      <c r="AA99" s="66"/>
      <c r="AB99" s="66"/>
      <c r="AC99" s="61"/>
      <c r="AD99" s="61"/>
      <c r="AE99" s="61"/>
      <c r="AG99" s="61"/>
      <c r="AH99" s="61"/>
      <c r="AJ99" s="41"/>
      <c r="AP99" s="1"/>
      <c r="AQ99" s="1"/>
      <c r="BA99" s="72"/>
      <c r="BB99" s="72"/>
      <c r="BC99" s="72"/>
      <c r="BG99" s="57"/>
      <c r="CQ99" s="1"/>
    </row>
    <row r="100" spans="1:95">
      <c r="A100" s="40"/>
      <c r="B100" s="124"/>
      <c r="C100" s="125"/>
      <c r="D100" s="163">
        <f>E23</f>
        <v>2.2499999999999999E-2</v>
      </c>
      <c r="E100" s="163">
        <f>F23</f>
        <v>2.2499999999999999E-2</v>
      </c>
      <c r="F100" s="43"/>
      <c r="G100" s="44"/>
      <c r="H100" s="135" t="s">
        <v>70</v>
      </c>
      <c r="I100" s="135" t="s">
        <v>70</v>
      </c>
      <c r="J100" s="44"/>
      <c r="K100" s="135" t="s">
        <v>70</v>
      </c>
      <c r="L100" s="135" t="s">
        <v>70</v>
      </c>
      <c r="M100" s="44"/>
      <c r="N100" s="135" t="s">
        <v>70</v>
      </c>
      <c r="O100" s="135" t="s">
        <v>70</v>
      </c>
      <c r="P100" s="44"/>
      <c r="Q100" s="100"/>
      <c r="R100" s="44"/>
      <c r="S100" s="41"/>
      <c r="W100" s="59"/>
      <c r="Y100" s="41"/>
      <c r="AA100" s="66"/>
      <c r="AB100" s="66"/>
      <c r="AC100" s="61"/>
      <c r="AD100" s="61"/>
      <c r="AE100" s="61"/>
      <c r="AG100" s="61"/>
      <c r="AH100" s="61"/>
      <c r="AJ100" s="41"/>
      <c r="AP100" s="1"/>
      <c r="AQ100" s="1"/>
      <c r="BA100" s="72"/>
      <c r="BB100" s="72"/>
      <c r="BC100" s="72"/>
      <c r="BG100" s="57"/>
      <c r="CQ100" s="1"/>
    </row>
    <row r="101" spans="1:95">
      <c r="A101" s="40"/>
      <c r="B101" s="58" t="s">
        <v>113</v>
      </c>
      <c r="C101" s="72"/>
      <c r="D101" s="72"/>
      <c r="E101" s="72"/>
      <c r="F101" s="43"/>
      <c r="G101" s="44"/>
      <c r="H101" s="41"/>
      <c r="I101" s="41"/>
      <c r="J101" s="44"/>
      <c r="K101" s="41"/>
      <c r="L101" s="41"/>
      <c r="M101" s="44"/>
      <c r="N101" s="41"/>
      <c r="O101" s="41"/>
      <c r="P101" s="44"/>
      <c r="Q101" s="100"/>
      <c r="R101" s="44"/>
      <c r="S101" s="41"/>
      <c r="W101" s="59"/>
      <c r="Y101" s="41"/>
      <c r="AA101" s="66"/>
      <c r="AB101" s="66"/>
      <c r="AC101" s="61"/>
      <c r="AD101" s="61"/>
      <c r="AE101" s="61"/>
      <c r="AG101" s="61"/>
      <c r="AH101" s="61"/>
      <c r="AJ101" s="41"/>
      <c r="AP101" s="1"/>
      <c r="AQ101" s="1"/>
      <c r="BA101" s="72"/>
      <c r="BB101" s="72"/>
      <c r="BC101" s="72"/>
      <c r="BG101" s="57"/>
      <c r="CQ101" s="1"/>
    </row>
    <row r="102" spans="1:95">
      <c r="A102" s="40"/>
      <c r="B102" s="59" t="s">
        <v>114</v>
      </c>
      <c r="C102" s="72">
        <f>BD9</f>
        <v>63992.92</v>
      </c>
      <c r="D102" s="72">
        <f>BE9</f>
        <v>63992.92</v>
      </c>
      <c r="E102" s="72">
        <f>BF9</f>
        <v>63992.92</v>
      </c>
      <c r="F102" s="43"/>
      <c r="G102" s="44"/>
      <c r="H102" s="126">
        <f t="shared" ref="H102:H108" si="97">D102-C102</f>
        <v>0</v>
      </c>
      <c r="I102" s="71" t="str">
        <f t="shared" ref="I102:I108" si="98">IF(OR(C102=0,H102/C102=0)," -  - ",H102/C102)</f>
        <v xml:space="preserve"> -  - </v>
      </c>
      <c r="J102" s="44"/>
      <c r="K102" s="126">
        <f>$E102-$D102</f>
        <v>0</v>
      </c>
      <c r="L102" s="71" t="str">
        <f t="shared" ref="L102:L108" si="99">IF(OR(D102=0,K102/D102=0)," -  - ",K102/D102)</f>
        <v xml:space="preserve"> -  - </v>
      </c>
      <c r="M102" s="44"/>
      <c r="N102" s="126">
        <f t="shared" ref="N102:N108" si="100">E102-C102</f>
        <v>0</v>
      </c>
      <c r="O102" s="71" t="str">
        <f t="shared" ref="O102:O108" si="101">IF(OR(E102=0,N102/E102=0)," -  - ",N102/E102)</f>
        <v xml:space="preserve"> -  - </v>
      </c>
      <c r="P102" s="44"/>
      <c r="Q102" s="100"/>
      <c r="R102" s="44"/>
      <c r="S102" s="41"/>
      <c r="W102" s="59"/>
      <c r="Y102" s="41"/>
      <c r="AA102" s="66"/>
      <c r="AB102" s="66"/>
      <c r="AC102" s="61"/>
      <c r="AD102" s="61"/>
      <c r="AE102" s="61"/>
      <c r="AG102" s="61"/>
      <c r="AH102" s="61"/>
      <c r="AJ102" s="41"/>
      <c r="AP102" s="1"/>
      <c r="AQ102" s="1"/>
      <c r="BA102" s="72"/>
      <c r="BB102" s="72"/>
      <c r="BC102" s="72"/>
      <c r="BG102" s="57"/>
      <c r="CQ102" s="1"/>
    </row>
    <row r="103" spans="1:95">
      <c r="A103" s="40"/>
      <c r="B103" s="59" t="s">
        <v>115</v>
      </c>
      <c r="C103" s="72">
        <f>BG9</f>
        <v>2200.2799999999997</v>
      </c>
      <c r="D103" s="72">
        <f>BH9</f>
        <v>2200.2799999999997</v>
      </c>
      <c r="E103" s="72">
        <f>BI9</f>
        <v>2200.2799999999997</v>
      </c>
      <c r="F103" s="43"/>
      <c r="G103" s="44"/>
      <c r="H103" s="126">
        <f t="shared" si="97"/>
        <v>0</v>
      </c>
      <c r="I103" s="71" t="str">
        <f t="shared" si="98"/>
        <v xml:space="preserve"> -  - </v>
      </c>
      <c r="J103" s="44"/>
      <c r="K103" s="126">
        <f t="shared" ref="K103:K108" si="102">E103-D103</f>
        <v>0</v>
      </c>
      <c r="L103" s="71" t="str">
        <f t="shared" si="99"/>
        <v xml:space="preserve"> -  - </v>
      </c>
      <c r="M103" s="44"/>
      <c r="N103" s="126">
        <f t="shared" si="100"/>
        <v>0</v>
      </c>
      <c r="O103" s="71" t="str">
        <f t="shared" si="101"/>
        <v xml:space="preserve"> -  - </v>
      </c>
      <c r="P103" s="44"/>
      <c r="Q103" s="43"/>
      <c r="R103" s="44"/>
      <c r="S103" s="41"/>
      <c r="W103" s="59"/>
      <c r="Y103" s="41"/>
      <c r="AA103" s="66"/>
      <c r="AB103" s="66"/>
      <c r="AC103" s="61"/>
      <c r="AD103" s="61"/>
      <c r="AE103" s="61"/>
      <c r="AG103" s="61"/>
      <c r="AH103" s="61"/>
      <c r="AJ103" s="41"/>
      <c r="AP103" s="1"/>
      <c r="AQ103" s="1"/>
      <c r="BA103" s="72"/>
      <c r="BB103" s="72"/>
      <c r="BC103" s="72"/>
      <c r="BG103" s="57"/>
      <c r="CQ103" s="1"/>
    </row>
    <row r="104" spans="1:95">
      <c r="A104" s="40"/>
      <c r="B104" s="59" t="s">
        <v>116</v>
      </c>
      <c r="C104" s="72">
        <f>BJ9</f>
        <v>1010.1524160000001</v>
      </c>
      <c r="D104" s="72">
        <f>BK9</f>
        <v>1020.5958453600002</v>
      </c>
      <c r="E104" s="72">
        <f>BL9</f>
        <v>1031.2742518806001</v>
      </c>
      <c r="F104" s="43"/>
      <c r="G104" s="44"/>
      <c r="H104" s="126">
        <f t="shared" si="97"/>
        <v>10.443429360000096</v>
      </c>
      <c r="I104" s="71">
        <f t="shared" si="98"/>
        <v>1.0338468922693834E-2</v>
      </c>
      <c r="J104" s="44"/>
      <c r="K104" s="126">
        <f t="shared" si="102"/>
        <v>10.678406520599879</v>
      </c>
      <c r="L104" s="71">
        <f t="shared" si="99"/>
        <v>1.0462913962610957E-2</v>
      </c>
      <c r="M104" s="44"/>
      <c r="N104" s="126">
        <f t="shared" si="100"/>
        <v>21.121835880599974</v>
      </c>
      <c r="O104" s="71">
        <f t="shared" si="101"/>
        <v>2.048129858966501E-2</v>
      </c>
      <c r="P104" s="44"/>
      <c r="Q104" s="43"/>
      <c r="R104" s="44"/>
      <c r="S104" s="41"/>
      <c r="W104" s="59"/>
      <c r="Y104" s="41"/>
      <c r="AA104" s="66"/>
      <c r="AB104" s="66"/>
      <c r="AC104" s="61"/>
      <c r="AD104" s="61"/>
      <c r="AE104" s="61"/>
      <c r="AG104" s="61"/>
      <c r="AH104" s="61"/>
      <c r="AJ104" s="41"/>
      <c r="AP104" s="1"/>
      <c r="AQ104" s="1"/>
      <c r="BA104" s="72"/>
      <c r="BB104" s="72"/>
      <c r="BC104" s="72"/>
      <c r="BG104" s="57"/>
      <c r="CQ104" s="1"/>
    </row>
    <row r="105" spans="1:95">
      <c r="A105" s="40"/>
      <c r="B105" s="59" t="s">
        <v>26</v>
      </c>
      <c r="C105" s="72">
        <f>BM9</f>
        <v>18562.395449999996</v>
      </c>
      <c r="D105" s="72">
        <f>BN9</f>
        <v>19027.115880375004</v>
      </c>
      <c r="E105" s="72">
        <f>BO9</f>
        <v>19518.26819911</v>
      </c>
      <c r="F105" s="43"/>
      <c r="G105" s="44"/>
      <c r="H105" s="126">
        <f t="shared" si="97"/>
        <v>464.72043037500771</v>
      </c>
      <c r="I105" s="71">
        <f t="shared" si="98"/>
        <v>2.5035585069113901E-2</v>
      </c>
      <c r="J105" s="44"/>
      <c r="K105" s="126">
        <f t="shared" si="102"/>
        <v>491.15231873499579</v>
      </c>
      <c r="L105" s="71">
        <f t="shared" si="99"/>
        <v>2.5813282571195216E-2</v>
      </c>
      <c r="M105" s="44"/>
      <c r="N105" s="126">
        <f t="shared" si="100"/>
        <v>955.8727491100035</v>
      </c>
      <c r="O105" s="71">
        <f t="shared" si="101"/>
        <v>4.8973235707130497E-2</v>
      </c>
      <c r="P105" s="44"/>
      <c r="Q105" s="43"/>
      <c r="R105" s="44"/>
      <c r="S105" s="41"/>
      <c r="W105" s="59"/>
      <c r="Y105" s="41"/>
      <c r="AA105" s="66"/>
      <c r="AB105" s="66"/>
      <c r="AC105" s="61"/>
      <c r="AD105" s="61"/>
      <c r="AE105" s="61"/>
      <c r="AG105" s="61"/>
      <c r="AH105" s="61"/>
      <c r="AJ105" s="41"/>
      <c r="AP105" s="1"/>
      <c r="AQ105" s="1"/>
      <c r="BA105" s="72"/>
      <c r="BB105" s="72"/>
      <c r="BC105" s="72"/>
      <c r="BG105" s="57"/>
      <c r="CQ105" s="1"/>
    </row>
    <row r="106" spans="1:95">
      <c r="A106" s="40"/>
      <c r="B106" s="59" t="s">
        <v>177</v>
      </c>
      <c r="C106" s="72">
        <f>CC9</f>
        <v>6548.0329999999994</v>
      </c>
      <c r="D106" s="72">
        <f>CD9</f>
        <v>6695.3637425000015</v>
      </c>
      <c r="E106" s="72">
        <f>CE9</f>
        <v>6852.8522651125004</v>
      </c>
      <c r="F106" s="43"/>
      <c r="G106" s="44"/>
      <c r="H106" s="126">
        <f t="shared" si="97"/>
        <v>147.33074250000209</v>
      </c>
      <c r="I106" s="71">
        <f t="shared" si="98"/>
        <v>2.2500000000000322E-2</v>
      </c>
      <c r="J106" s="44"/>
      <c r="K106" s="126">
        <f t="shared" si="102"/>
        <v>157.48852261249885</v>
      </c>
      <c r="L106" s="71">
        <f t="shared" si="99"/>
        <v>2.3522026385633495E-2</v>
      </c>
      <c r="M106" s="44"/>
      <c r="N106" s="126">
        <f t="shared" si="100"/>
        <v>304.81926511250094</v>
      </c>
      <c r="O106" s="71">
        <f t="shared" si="101"/>
        <v>4.4480641537293794E-2</v>
      </c>
      <c r="P106" s="44"/>
      <c r="Q106" s="43"/>
      <c r="R106" s="44"/>
      <c r="S106" s="41"/>
      <c r="W106" s="59"/>
      <c r="Y106" s="41"/>
      <c r="AA106" s="66"/>
      <c r="AB106" s="66"/>
      <c r="AC106" s="61"/>
      <c r="AD106" s="61"/>
      <c r="AE106" s="61"/>
      <c r="AG106" s="61"/>
      <c r="AH106" s="61"/>
      <c r="AJ106" s="41"/>
      <c r="AP106" s="1"/>
      <c r="AQ106" s="1"/>
      <c r="BA106" s="72"/>
      <c r="BB106" s="72"/>
      <c r="BC106" s="72"/>
      <c r="BG106" s="57"/>
      <c r="CQ106" s="1"/>
    </row>
    <row r="107" spans="1:95">
      <c r="A107" s="40"/>
      <c r="B107" s="59" t="s">
        <v>117</v>
      </c>
      <c r="C107" s="72">
        <f>BP9</f>
        <v>14202.8868</v>
      </c>
      <c r="D107" s="72">
        <f>BQ9</f>
        <v>14562.670359</v>
      </c>
      <c r="E107" s="72">
        <f>BR9</f>
        <v>14942.917315439998</v>
      </c>
      <c r="F107" s="43"/>
      <c r="G107" s="44"/>
      <c r="H107" s="126">
        <f t="shared" si="97"/>
        <v>359.78355899999951</v>
      </c>
      <c r="I107" s="71">
        <f t="shared" si="98"/>
        <v>2.533172052036629E-2</v>
      </c>
      <c r="J107" s="44"/>
      <c r="K107" s="126">
        <f t="shared" si="102"/>
        <v>380.24695643999803</v>
      </c>
      <c r="L107" s="71">
        <f t="shared" si="99"/>
        <v>2.6111073523338964E-2</v>
      </c>
      <c r="M107" s="44"/>
      <c r="N107" s="126">
        <f t="shared" si="100"/>
        <v>740.03051543999754</v>
      </c>
      <c r="O107" s="71">
        <f t="shared" si="101"/>
        <v>4.9523831245144458E-2</v>
      </c>
      <c r="P107" s="44"/>
      <c r="Q107" s="43"/>
      <c r="R107" s="44"/>
      <c r="S107" s="41"/>
      <c r="W107" s="59"/>
      <c r="Y107" s="41"/>
      <c r="AA107" s="66"/>
      <c r="AB107" s="66"/>
      <c r="AC107" s="61"/>
      <c r="AD107" s="61"/>
      <c r="AE107" s="61"/>
      <c r="AG107" s="61"/>
      <c r="AH107" s="61"/>
      <c r="AJ107" s="41"/>
      <c r="AP107" s="1"/>
      <c r="AQ107" s="1"/>
      <c r="BA107" s="72"/>
      <c r="BB107" s="72"/>
      <c r="BC107" s="72"/>
      <c r="BG107" s="57"/>
      <c r="CQ107" s="1"/>
    </row>
    <row r="108" spans="1:95">
      <c r="A108" s="40"/>
      <c r="B108" s="59" t="s">
        <v>57</v>
      </c>
      <c r="C108" s="72">
        <f>BS9</f>
        <v>4341.2053875000001</v>
      </c>
      <c r="D108" s="72">
        <f>BT9</f>
        <v>4449.8900042812502</v>
      </c>
      <c r="E108" s="72">
        <f>BU9</f>
        <v>4564.7562723724996</v>
      </c>
      <c r="F108" s="43"/>
      <c r="G108" s="44"/>
      <c r="H108" s="126">
        <f t="shared" si="97"/>
        <v>108.68461678125004</v>
      </c>
      <c r="I108" s="71">
        <f t="shared" si="98"/>
        <v>2.5035585069113488E-2</v>
      </c>
      <c r="J108" s="44"/>
      <c r="K108" s="126">
        <f t="shared" si="102"/>
        <v>114.86626809124937</v>
      </c>
      <c r="L108" s="71">
        <f t="shared" si="99"/>
        <v>2.5813282571195299E-2</v>
      </c>
      <c r="M108" s="44"/>
      <c r="N108" s="126">
        <f t="shared" si="100"/>
        <v>223.55088487249941</v>
      </c>
      <c r="O108" s="71">
        <f t="shared" si="101"/>
        <v>4.8973235707130192E-2</v>
      </c>
      <c r="P108" s="44"/>
      <c r="Q108" s="43"/>
      <c r="R108" s="44"/>
      <c r="S108" s="41"/>
      <c r="W108" s="59"/>
      <c r="Y108" s="41"/>
      <c r="AA108" s="66"/>
      <c r="AB108" s="66"/>
      <c r="AC108" s="61"/>
      <c r="AD108" s="61"/>
      <c r="AE108" s="61"/>
      <c r="AG108" s="61"/>
      <c r="AH108" s="61"/>
      <c r="AJ108" s="41"/>
      <c r="AP108" s="1"/>
      <c r="AQ108" s="1"/>
      <c r="BA108" s="72"/>
      <c r="BB108" s="72"/>
      <c r="BC108" s="72"/>
      <c r="BG108" s="57"/>
      <c r="CQ108" s="1"/>
    </row>
    <row r="109" spans="1:95">
      <c r="A109" s="40"/>
      <c r="B109" s="59" t="s">
        <v>213</v>
      </c>
      <c r="C109" s="72">
        <f>BV9</f>
        <v>460.79999999999995</v>
      </c>
      <c r="D109" s="72">
        <f t="shared" ref="D109:E109" si="103">BW9</f>
        <v>460.79999999999995</v>
      </c>
      <c r="E109" s="72">
        <f t="shared" si="103"/>
        <v>460.79999999999995</v>
      </c>
      <c r="F109" s="43"/>
      <c r="G109" s="44"/>
      <c r="H109" s="126"/>
      <c r="I109" s="71"/>
      <c r="J109" s="44"/>
      <c r="K109" s="126"/>
      <c r="L109" s="71"/>
      <c r="M109" s="44"/>
      <c r="N109" s="126"/>
      <c r="O109" s="71"/>
      <c r="P109" s="44"/>
      <c r="Q109" s="43"/>
      <c r="R109" s="44"/>
      <c r="S109" s="41"/>
      <c r="W109" s="59"/>
      <c r="Y109" s="41"/>
      <c r="AA109" s="66"/>
      <c r="AB109" s="66"/>
      <c r="AC109" s="61"/>
      <c r="AD109" s="61"/>
      <c r="AE109" s="61"/>
      <c r="AG109" s="61"/>
      <c r="AH109" s="61"/>
      <c r="AJ109" s="41"/>
      <c r="AP109" s="1"/>
      <c r="AQ109" s="1"/>
      <c r="BA109" s="72"/>
      <c r="BB109" s="72"/>
      <c r="BC109" s="72"/>
      <c r="BG109" s="57"/>
      <c r="CQ109" s="1"/>
    </row>
    <row r="110" spans="1:95">
      <c r="A110" s="40"/>
      <c r="B110" s="59" t="s">
        <v>155</v>
      </c>
      <c r="C110" s="72">
        <f>BY9</f>
        <v>595.81989712500001</v>
      </c>
      <c r="D110" s="72">
        <f>BY9</f>
        <v>595.81989712500001</v>
      </c>
      <c r="E110" s="72">
        <f>BY9</f>
        <v>595.81989712500001</v>
      </c>
      <c r="F110" s="43"/>
      <c r="G110" s="44"/>
      <c r="H110" s="126"/>
      <c r="I110" s="71"/>
      <c r="J110" s="44"/>
      <c r="K110" s="126"/>
      <c r="L110" s="71"/>
      <c r="M110" s="44"/>
      <c r="N110" s="126"/>
      <c r="O110" s="71"/>
      <c r="P110" s="44"/>
      <c r="Q110" s="43"/>
      <c r="R110" s="44"/>
      <c r="S110" s="41"/>
      <c r="W110" s="59"/>
      <c r="Y110" s="41"/>
      <c r="AA110" s="66"/>
      <c r="AB110" s="66"/>
      <c r="AC110" s="61"/>
      <c r="AD110" s="61"/>
      <c r="AE110" s="61"/>
      <c r="AG110" s="61"/>
      <c r="AH110" s="61"/>
      <c r="AJ110" s="41"/>
      <c r="AP110" s="1"/>
      <c r="AQ110" s="1"/>
      <c r="BA110" s="72"/>
      <c r="BB110" s="72"/>
      <c r="BC110" s="72"/>
      <c r="BG110" s="57"/>
      <c r="CQ110" s="1"/>
    </row>
    <row r="111" spans="1:95">
      <c r="A111" s="40"/>
      <c r="B111" s="58" t="s">
        <v>118</v>
      </c>
      <c r="C111" s="127">
        <f>SUM(C102:C110)</f>
        <v>111914.49295062499</v>
      </c>
      <c r="D111" s="127">
        <f>SUM(D102:D110)</f>
        <v>113005.45572864125</v>
      </c>
      <c r="E111" s="127">
        <f>SUM(E102:E110)</f>
        <v>114159.88820104059</v>
      </c>
      <c r="F111" s="43"/>
      <c r="G111" s="44"/>
      <c r="H111" s="128">
        <f>D111-C111</f>
        <v>1090.9627780162555</v>
      </c>
      <c r="I111" s="129">
        <f>IF(C111=0," ",H111/C111)</f>
        <v>9.7481813950367636E-3</v>
      </c>
      <c r="J111" s="44"/>
      <c r="K111" s="128">
        <f>E111-D111</f>
        <v>1154.4324723993486</v>
      </c>
      <c r="L111" s="129">
        <f>IF(D111=0," ",K111/D111)</f>
        <v>1.0215723346768979E-2</v>
      </c>
      <c r="M111" s="44"/>
      <c r="N111" s="128">
        <f>E111-C111</f>
        <v>2245.3952504156041</v>
      </c>
      <c r="O111" s="129">
        <f>IF(E111=0," ",N111/E111)</f>
        <v>1.9668863431798078E-2</v>
      </c>
      <c r="P111" s="44"/>
      <c r="Q111" s="43"/>
      <c r="R111" s="44"/>
      <c r="S111" s="41"/>
      <c r="W111" s="59"/>
      <c r="Y111" s="41"/>
      <c r="AA111" s="66"/>
      <c r="AB111" s="66"/>
      <c r="AC111" s="61"/>
      <c r="AD111" s="61"/>
      <c r="AE111" s="61"/>
      <c r="AG111" s="61"/>
      <c r="AH111" s="61"/>
      <c r="AJ111" s="41"/>
      <c r="AP111" s="1"/>
      <c r="AQ111" s="1"/>
      <c r="BA111" s="72"/>
      <c r="BB111" s="72"/>
      <c r="BC111" s="72"/>
      <c r="BG111" s="57"/>
      <c r="CQ111" s="1"/>
    </row>
    <row r="112" spans="1:95">
      <c r="A112" s="40"/>
      <c r="B112" s="59" t="s">
        <v>0</v>
      </c>
      <c r="C112" s="127"/>
      <c r="D112" s="127"/>
      <c r="E112" s="127"/>
      <c r="F112" s="43"/>
      <c r="G112" s="44"/>
      <c r="H112" s="128"/>
      <c r="I112" s="129"/>
      <c r="J112" s="44"/>
      <c r="K112" s="128"/>
      <c r="L112" s="129"/>
      <c r="M112" s="44"/>
      <c r="N112" s="128"/>
      <c r="O112" s="129"/>
      <c r="P112" s="44"/>
      <c r="Q112" s="100"/>
      <c r="R112" s="44"/>
      <c r="S112" s="41"/>
      <c r="W112" s="59"/>
      <c r="Y112" s="41"/>
      <c r="AA112" s="66"/>
      <c r="AB112" s="66"/>
      <c r="AC112" s="61"/>
      <c r="AD112" s="61"/>
      <c r="AE112" s="61"/>
      <c r="AG112" s="61"/>
      <c r="AH112" s="61"/>
      <c r="AJ112" s="41"/>
      <c r="AP112" s="1"/>
      <c r="AQ112" s="1"/>
      <c r="BA112" s="72"/>
      <c r="BB112" s="72"/>
      <c r="BC112" s="72"/>
      <c r="BG112" s="57"/>
      <c r="CQ112" s="1"/>
    </row>
    <row r="113" spans="1:95">
      <c r="A113" s="40"/>
      <c r="B113" s="130" t="s">
        <v>119</v>
      </c>
      <c r="C113" s="127">
        <f>BA9</f>
        <v>295893.47499999998</v>
      </c>
      <c r="D113" s="127">
        <f>BB9</f>
        <v>303388.96581249998</v>
      </c>
      <c r="E113" s="127">
        <f>BC9</f>
        <v>311310.777405</v>
      </c>
      <c r="F113" s="43"/>
      <c r="G113" s="44"/>
      <c r="H113" s="128">
        <f>D113-C113</f>
        <v>7495.4908125000075</v>
      </c>
      <c r="I113" s="129">
        <f>IF(C113=0," ",H113/C113)</f>
        <v>2.5331720520366353E-2</v>
      </c>
      <c r="J113" s="44"/>
      <c r="K113" s="128">
        <f>E113-D113</f>
        <v>7921.8115925000166</v>
      </c>
      <c r="L113" s="129">
        <f>IF(D113=0," ",K113/D113)</f>
        <v>2.6111073523339155E-2</v>
      </c>
      <c r="M113" s="44"/>
      <c r="N113" s="128">
        <f>E113-C113</f>
        <v>15417.302405000024</v>
      </c>
      <c r="O113" s="129">
        <f>IF(E113=0," ",N113/E113)</f>
        <v>4.9523831245144694E-2</v>
      </c>
      <c r="P113" s="44"/>
      <c r="Q113" s="100"/>
      <c r="R113" s="44"/>
      <c r="S113" s="41"/>
      <c r="W113" s="59"/>
      <c r="Y113" s="41"/>
      <c r="AA113" s="66"/>
      <c r="AB113" s="66"/>
      <c r="AC113" s="61"/>
      <c r="AD113" s="61"/>
      <c r="AE113" s="61"/>
      <c r="AG113" s="61"/>
      <c r="AH113" s="61"/>
      <c r="AJ113" s="41"/>
      <c r="AP113" s="1"/>
      <c r="AQ113" s="1"/>
      <c r="BA113" s="72"/>
      <c r="BB113" s="72"/>
      <c r="BC113" s="72"/>
      <c r="BG113" s="57"/>
      <c r="CQ113" s="1"/>
    </row>
    <row r="114" spans="1:95">
      <c r="A114" s="40"/>
      <c r="B114" s="131"/>
      <c r="C114" s="127"/>
      <c r="D114" s="127"/>
      <c r="E114" s="127"/>
      <c r="F114" s="43"/>
      <c r="G114" s="44"/>
      <c r="H114" s="128"/>
      <c r="I114" s="129"/>
      <c r="J114" s="44"/>
      <c r="K114" s="128"/>
      <c r="L114" s="129"/>
      <c r="M114" s="44"/>
      <c r="N114" s="128"/>
      <c r="O114" s="129"/>
      <c r="P114" s="44"/>
      <c r="Q114" s="100"/>
      <c r="R114" s="44"/>
      <c r="S114" s="41"/>
      <c r="W114" s="59"/>
      <c r="Y114" s="41"/>
      <c r="AA114" s="66"/>
      <c r="AB114" s="66"/>
      <c r="AC114" s="61"/>
      <c r="AD114" s="61"/>
      <c r="AE114" s="61"/>
      <c r="AG114" s="61"/>
      <c r="AH114" s="61"/>
      <c r="AJ114" s="41"/>
      <c r="AP114" s="1"/>
      <c r="AQ114" s="1"/>
      <c r="BA114" s="72"/>
      <c r="BB114" s="72"/>
      <c r="BC114" s="72"/>
      <c r="BG114" s="57"/>
      <c r="CQ114" s="1"/>
    </row>
    <row r="115" spans="1:95">
      <c r="A115" s="40"/>
      <c r="B115" s="130" t="s">
        <v>9</v>
      </c>
      <c r="C115" s="127">
        <f>C113+C111</f>
        <v>407807.967950625</v>
      </c>
      <c r="D115" s="127">
        <f>D113+D111</f>
        <v>416394.42154114123</v>
      </c>
      <c r="E115" s="127">
        <f>E113+E111</f>
        <v>425470.66560604062</v>
      </c>
      <c r="F115" s="43"/>
      <c r="G115" s="44"/>
      <c r="H115" s="128">
        <f>D115-C115</f>
        <v>8586.4535905162338</v>
      </c>
      <c r="I115" s="129">
        <f>IF(C115=0," ",H115/C115)</f>
        <v>2.1055139343319138E-2</v>
      </c>
      <c r="J115" s="44"/>
      <c r="K115" s="128">
        <f>E115-D115</f>
        <v>9076.2440648993943</v>
      </c>
      <c r="L115" s="129">
        <f>IF(D115=0," ",K115/D115)</f>
        <v>2.1797227809409136E-2</v>
      </c>
      <c r="M115" s="44"/>
      <c r="N115" s="128">
        <f>E115-C115</f>
        <v>17662.697655415628</v>
      </c>
      <c r="O115" s="129">
        <f>IF(E115=0," ",N115/E115)</f>
        <v>4.1513314743466208E-2</v>
      </c>
      <c r="P115" s="44"/>
      <c r="Q115" s="100"/>
      <c r="R115" s="44"/>
      <c r="S115" s="41"/>
      <c r="W115" s="59"/>
      <c r="Y115" s="41"/>
      <c r="AA115" s="66"/>
      <c r="AB115" s="66"/>
      <c r="AC115" s="61"/>
      <c r="AD115" s="61"/>
      <c r="AE115" s="61"/>
      <c r="AG115" s="61"/>
      <c r="AH115" s="61"/>
      <c r="AJ115" s="41"/>
      <c r="AP115" s="1"/>
      <c r="AQ115" s="1"/>
      <c r="BA115" s="72"/>
      <c r="BB115" s="72"/>
      <c r="BC115" s="72"/>
      <c r="BG115" s="57"/>
      <c r="CQ115" s="1"/>
    </row>
    <row r="116" spans="1:95">
      <c r="A116" s="40"/>
      <c r="B116" s="132"/>
      <c r="C116" s="41"/>
      <c r="F116" s="43"/>
      <c r="G116" s="44"/>
      <c r="H116" s="43"/>
      <c r="I116" s="43"/>
      <c r="J116" s="44"/>
      <c r="K116" s="43"/>
      <c r="L116" s="43"/>
      <c r="M116" s="44"/>
      <c r="N116" s="43"/>
      <c r="O116" s="43"/>
      <c r="P116" s="44"/>
      <c r="Q116" s="100"/>
      <c r="R116" s="44"/>
      <c r="S116" s="41"/>
      <c r="W116" s="59"/>
      <c r="Y116" s="41"/>
      <c r="AA116" s="66"/>
      <c r="AB116" s="66"/>
      <c r="AC116" s="61"/>
      <c r="AD116" s="61"/>
      <c r="AE116" s="61"/>
      <c r="AG116" s="61"/>
      <c r="AH116" s="61"/>
      <c r="AJ116" s="41"/>
      <c r="AP116" s="1"/>
      <c r="AQ116" s="1"/>
      <c r="BA116" s="72"/>
      <c r="BB116" s="72"/>
      <c r="BC116" s="72"/>
      <c r="BG116" s="57"/>
      <c r="CQ116" s="1"/>
    </row>
    <row r="117" spans="1:95">
      <c r="A117" s="40"/>
      <c r="B117" s="40"/>
      <c r="C117" s="40"/>
      <c r="D117" s="40"/>
      <c r="E117" s="40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100"/>
      <c r="R117" s="44"/>
      <c r="S117" s="41"/>
      <c r="W117" s="59"/>
      <c r="Y117" s="41"/>
      <c r="AA117" s="66"/>
      <c r="AB117" s="66"/>
      <c r="AC117" s="61"/>
      <c r="AD117" s="61"/>
      <c r="AE117" s="61"/>
      <c r="AG117" s="61"/>
      <c r="AH117" s="61"/>
      <c r="AJ117" s="41"/>
      <c r="AP117" s="1"/>
      <c r="AQ117" s="1"/>
      <c r="BA117" s="72"/>
      <c r="BB117" s="72"/>
      <c r="BC117" s="72"/>
      <c r="BG117" s="57"/>
      <c r="CQ117" s="1"/>
    </row>
    <row r="118" spans="1:95">
      <c r="A118" s="75"/>
      <c r="B118" s="75"/>
      <c r="C118" s="89"/>
      <c r="D118" s="89"/>
      <c r="E118" s="89"/>
      <c r="F118" s="89"/>
      <c r="G118" s="89"/>
      <c r="H118" s="43"/>
      <c r="I118" s="43"/>
      <c r="J118" s="43"/>
      <c r="K118" s="43"/>
      <c r="L118" s="43"/>
      <c r="M118" s="43"/>
      <c r="N118" s="43"/>
      <c r="O118" s="43"/>
      <c r="P118" s="43"/>
      <c r="Q118" s="100"/>
      <c r="R118" s="44"/>
      <c r="S118" s="41"/>
      <c r="W118" s="59"/>
      <c r="Y118" s="41"/>
      <c r="AA118" s="66"/>
      <c r="AB118" s="66"/>
      <c r="AC118" s="61"/>
      <c r="AD118" s="61"/>
      <c r="AE118" s="61"/>
      <c r="AG118" s="61"/>
      <c r="AH118" s="61"/>
      <c r="AJ118" s="41"/>
      <c r="AP118" s="1"/>
      <c r="AQ118" s="1"/>
      <c r="BA118" s="72"/>
      <c r="BB118" s="72"/>
      <c r="BC118" s="72"/>
      <c r="BG118" s="57"/>
      <c r="CQ118" s="1"/>
    </row>
    <row r="119" spans="1:95">
      <c r="A119" s="75"/>
      <c r="B119" s="75"/>
      <c r="C119" s="89"/>
      <c r="D119" s="89"/>
      <c r="E119" s="89"/>
      <c r="F119" s="89"/>
      <c r="G119" s="101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44"/>
      <c r="S119" s="41"/>
      <c r="W119" s="59"/>
      <c r="Y119" s="41"/>
      <c r="AA119" s="66"/>
      <c r="AB119" s="66"/>
      <c r="AC119" s="61"/>
      <c r="AD119" s="61"/>
      <c r="AE119" s="61"/>
      <c r="AG119" s="61"/>
      <c r="AH119" s="61"/>
      <c r="AJ119" s="41"/>
      <c r="AP119" s="1"/>
      <c r="AQ119" s="1"/>
      <c r="BA119" s="72"/>
      <c r="BB119" s="72"/>
      <c r="BC119" s="72"/>
      <c r="BG119" s="57"/>
      <c r="CQ119" s="1"/>
    </row>
    <row r="120" spans="1:95" ht="13.5">
      <c r="A120" s="40"/>
      <c r="B120" s="40"/>
      <c r="C120" s="40"/>
      <c r="D120" s="40"/>
      <c r="E120" s="40"/>
      <c r="F120" s="40"/>
      <c r="G120" s="40"/>
      <c r="H120" s="40"/>
      <c r="I120" s="40"/>
      <c r="J120" s="3"/>
      <c r="K120" s="3"/>
      <c r="L120" s="3"/>
      <c r="M120" s="3"/>
      <c r="N120" s="3"/>
      <c r="O120" s="3"/>
      <c r="P120" s="3"/>
      <c r="Q120" s="100"/>
      <c r="R120" s="44"/>
      <c r="S120" s="41"/>
      <c r="W120" s="59"/>
      <c r="Y120" s="41"/>
      <c r="AA120" s="66"/>
      <c r="AB120" s="66"/>
      <c r="AC120" s="61"/>
      <c r="AD120" s="61"/>
      <c r="AE120" s="61"/>
      <c r="AG120" s="61"/>
      <c r="AH120" s="61"/>
      <c r="AJ120" s="41"/>
      <c r="AP120" s="1"/>
      <c r="AQ120" s="1"/>
      <c r="BA120" s="72"/>
      <c r="BB120" s="72"/>
      <c r="BC120" s="72"/>
      <c r="BG120" s="57"/>
      <c r="CQ120" s="1"/>
    </row>
    <row r="121" spans="1:95" ht="13.5">
      <c r="A121" s="40"/>
      <c r="B121" s="130"/>
      <c r="C121" s="52" t="str">
        <f>D6</f>
        <v>15-16</v>
      </c>
      <c r="D121" s="52" t="str">
        <f>E6</f>
        <v>16-17</v>
      </c>
      <c r="E121" s="133" t="str">
        <f>E99</f>
        <v>17-18</v>
      </c>
      <c r="F121" s="133"/>
      <c r="G121" s="40"/>
      <c r="H121" s="204" t="str">
        <f>C121&amp;" to "&amp;D121</f>
        <v>15-16 to 16-17</v>
      </c>
      <c r="I121" s="204" t="str">
        <f>H121</f>
        <v>15-16 to 16-17</v>
      </c>
      <c r="J121" s="205"/>
      <c r="K121" s="206" t="str">
        <f>D121&amp;" to "&amp;E122</f>
        <v>16-17 to 0.0225</v>
      </c>
      <c r="L121" s="206" t="str">
        <f>K121</f>
        <v>16-17 to 0.0225</v>
      </c>
      <c r="M121" s="205"/>
      <c r="N121" s="207" t="str">
        <f>C121&amp;" to "&amp;E122</f>
        <v>15-16 to 0.0225</v>
      </c>
      <c r="O121" s="207" t="str">
        <f>N121</f>
        <v>15-16 to 0.0225</v>
      </c>
      <c r="P121" s="3"/>
      <c r="Q121" s="100"/>
      <c r="R121" s="44"/>
      <c r="S121" s="41"/>
      <c r="W121" s="59"/>
      <c r="Y121" s="41"/>
      <c r="AA121" s="66"/>
      <c r="AB121" s="66"/>
      <c r="AC121" s="61"/>
      <c r="AD121" s="61"/>
      <c r="AE121" s="61"/>
      <c r="AG121" s="61"/>
      <c r="AH121" s="61"/>
      <c r="AJ121" s="41"/>
      <c r="AP121" s="1"/>
      <c r="AQ121" s="1"/>
      <c r="BA121" s="72"/>
      <c r="BB121" s="72"/>
      <c r="BC121" s="72"/>
      <c r="BG121" s="57"/>
      <c r="CQ121" s="1"/>
    </row>
    <row r="122" spans="1:95" ht="13.5">
      <c r="A122" s="40"/>
      <c r="B122" s="130"/>
      <c r="C122" s="134" t="s">
        <v>0</v>
      </c>
      <c r="D122" s="210">
        <f>E23</f>
        <v>2.2499999999999999E-2</v>
      </c>
      <c r="E122" s="210">
        <f>F23</f>
        <v>2.2499999999999999E-2</v>
      </c>
      <c r="F122" s="134"/>
      <c r="G122" s="40"/>
      <c r="H122" s="135" t="s">
        <v>120</v>
      </c>
      <c r="I122" s="135" t="s">
        <v>121</v>
      </c>
      <c r="J122" s="3"/>
      <c r="K122" s="135" t="s">
        <v>120</v>
      </c>
      <c r="L122" s="135" t="s">
        <v>121</v>
      </c>
      <c r="M122" s="3"/>
      <c r="N122" s="135" t="s">
        <v>122</v>
      </c>
      <c r="O122" s="135" t="s">
        <v>123</v>
      </c>
      <c r="P122" s="3"/>
      <c r="Q122" s="100"/>
      <c r="R122" s="44"/>
      <c r="S122" s="41"/>
      <c r="W122" s="59"/>
      <c r="Y122" s="41"/>
      <c r="AA122" s="66"/>
      <c r="AB122" s="66"/>
      <c r="AC122" s="61"/>
      <c r="AD122" s="61"/>
      <c r="AE122" s="61"/>
      <c r="AG122" s="61"/>
      <c r="AH122" s="61"/>
      <c r="AJ122" s="41"/>
      <c r="AP122" s="1"/>
      <c r="AQ122" s="1"/>
      <c r="BA122" s="72"/>
      <c r="BB122" s="72"/>
      <c r="BC122" s="72"/>
      <c r="BG122" s="57"/>
      <c r="CQ122" s="1"/>
    </row>
    <row r="123" spans="1:95" ht="13.5">
      <c r="A123" s="40"/>
      <c r="B123" s="130" t="s">
        <v>124</v>
      </c>
      <c r="C123" s="127"/>
      <c r="D123" s="127"/>
      <c r="E123" s="136"/>
      <c r="F123" s="136"/>
      <c r="G123" s="40"/>
      <c r="H123" s="41"/>
      <c r="I123" s="41"/>
      <c r="J123" s="3"/>
      <c r="K123" s="4"/>
      <c r="L123" s="4"/>
      <c r="M123" s="3"/>
      <c r="N123" s="4"/>
      <c r="O123" s="4"/>
      <c r="P123" s="3"/>
      <c r="Q123" s="100"/>
      <c r="R123" s="44"/>
      <c r="S123" s="41"/>
      <c r="W123" s="59"/>
      <c r="Y123" s="41"/>
      <c r="AA123" s="66"/>
      <c r="AB123" s="66"/>
      <c r="AC123" s="61"/>
      <c r="AD123" s="61"/>
      <c r="AE123" s="61"/>
      <c r="AG123" s="61"/>
      <c r="AH123" s="61"/>
      <c r="AJ123" s="41"/>
      <c r="AP123" s="1"/>
      <c r="AQ123" s="1"/>
      <c r="BA123" s="72"/>
      <c r="BB123" s="72"/>
      <c r="BC123" s="72"/>
      <c r="BG123" s="57"/>
      <c r="CQ123" s="1"/>
    </row>
    <row r="124" spans="1:95" ht="13.5">
      <c r="A124" s="40"/>
      <c r="B124" s="130"/>
      <c r="C124" s="127"/>
      <c r="D124" s="127"/>
      <c r="E124" s="136"/>
      <c r="F124" s="136"/>
      <c r="G124" s="40"/>
      <c r="H124" s="41"/>
      <c r="I124" s="41"/>
      <c r="J124" s="3"/>
      <c r="K124" s="4"/>
      <c r="L124" s="4"/>
      <c r="M124" s="3"/>
      <c r="N124" s="4"/>
      <c r="O124" s="4"/>
      <c r="P124" s="3"/>
      <c r="Q124" s="100"/>
      <c r="R124" s="44"/>
      <c r="S124" s="41"/>
      <c r="W124" s="59"/>
      <c r="Y124" s="41"/>
      <c r="AA124" s="66"/>
      <c r="AB124" s="66"/>
      <c r="AC124" s="61"/>
      <c r="AD124" s="61"/>
      <c r="AE124" s="61"/>
      <c r="AG124" s="61"/>
      <c r="AH124" s="61"/>
      <c r="AJ124" s="41"/>
      <c r="AP124" s="1"/>
      <c r="AQ124" s="1"/>
      <c r="BA124" s="72"/>
      <c r="BB124" s="72"/>
      <c r="BC124" s="72"/>
      <c r="BG124" s="57"/>
      <c r="CQ124" s="1"/>
    </row>
    <row r="125" spans="1:95" ht="13.5">
      <c r="A125" s="40"/>
      <c r="B125" s="137">
        <f>$CS$5</f>
        <v>91001415</v>
      </c>
      <c r="C125" s="138">
        <f>$CS$9</f>
        <v>85009.599999999991</v>
      </c>
      <c r="D125" s="72">
        <f>DI$9</f>
        <v>86922.316000000006</v>
      </c>
      <c r="E125" s="139">
        <f>DY$9</f>
        <v>88878.068109999993</v>
      </c>
      <c r="F125" s="139"/>
      <c r="G125" s="40"/>
      <c r="H125" s="126">
        <f t="shared" ref="H125:H140" si="104">D125-C125</f>
        <v>1912.7160000000149</v>
      </c>
      <c r="I125" s="71">
        <f t="shared" ref="I125:I140" si="105">IF(C125=0," ",H125/C125)</f>
        <v>2.2500000000000176E-2</v>
      </c>
      <c r="J125" s="3"/>
      <c r="K125" s="139">
        <f t="shared" ref="K125:K140" si="106">E125-D125</f>
        <v>1955.7521099999867</v>
      </c>
      <c r="L125" s="71">
        <f t="shared" ref="L125:L140" si="107">IF($D125=0," ",K125/$D125)</f>
        <v>2.2499999999999847E-2</v>
      </c>
      <c r="M125" s="3"/>
      <c r="N125" s="139">
        <f t="shared" ref="N125:N140" si="108">E125-C125</f>
        <v>3868.4681100000016</v>
      </c>
      <c r="O125" s="71">
        <f t="shared" ref="O125:O140" si="109">IF($C125=0," ",N125/$C125)</f>
        <v>4.5506250000000026E-2</v>
      </c>
      <c r="P125" s="3"/>
      <c r="Q125" s="100"/>
      <c r="R125" s="44"/>
      <c r="S125" s="41"/>
      <c r="W125" s="59"/>
      <c r="Y125" s="41"/>
      <c r="AA125" s="66"/>
      <c r="AB125" s="66"/>
      <c r="AC125" s="61"/>
      <c r="AD125" s="61"/>
      <c r="AE125" s="61"/>
      <c r="AG125" s="61"/>
      <c r="AH125" s="61"/>
      <c r="AJ125" s="41"/>
      <c r="AP125" s="1"/>
      <c r="AQ125" s="1"/>
      <c r="BA125" s="72"/>
      <c r="BB125" s="72"/>
      <c r="BC125" s="72"/>
      <c r="BG125" s="57"/>
      <c r="CQ125" s="1"/>
    </row>
    <row r="126" spans="1:95" ht="13.5">
      <c r="A126" s="40"/>
      <c r="B126" s="137">
        <f>$CT$5</f>
        <v>91001420</v>
      </c>
      <c r="C126" s="138">
        <f>$CT$9</f>
        <v>140735.77500000002</v>
      </c>
      <c r="D126" s="72">
        <f>DJ$9</f>
        <v>144666.44418749999</v>
      </c>
      <c r="E126" s="139">
        <f>DZ$9</f>
        <v>148499.81323921875</v>
      </c>
      <c r="F126" s="139"/>
      <c r="G126" s="40"/>
      <c r="H126" s="126">
        <f t="shared" si="104"/>
        <v>3930.6691874999669</v>
      </c>
      <c r="I126" s="71">
        <f t="shared" si="105"/>
        <v>2.7929424394756531E-2</v>
      </c>
      <c r="J126" s="3"/>
      <c r="K126" s="139">
        <f t="shared" si="106"/>
        <v>3833.3690517187642</v>
      </c>
      <c r="L126" s="71">
        <f t="shared" si="107"/>
        <v>2.6497983504387462E-2</v>
      </c>
      <c r="M126" s="3"/>
      <c r="N126" s="139">
        <f t="shared" si="108"/>
        <v>7764.0382392187312</v>
      </c>
      <c r="O126" s="71">
        <f t="shared" si="109"/>
        <v>5.5167481326043287E-2</v>
      </c>
      <c r="P126" s="3"/>
      <c r="Q126" s="100"/>
      <c r="R126" s="44"/>
      <c r="S126" s="41"/>
      <c r="W126" s="59"/>
      <c r="Y126" s="41"/>
      <c r="AA126" s="66"/>
      <c r="AB126" s="66"/>
      <c r="AC126" s="61"/>
      <c r="AD126" s="61"/>
      <c r="AE126" s="61"/>
      <c r="AG126" s="61"/>
      <c r="AH126" s="61"/>
      <c r="AJ126" s="41"/>
      <c r="AP126" s="1"/>
      <c r="AQ126" s="1"/>
      <c r="BA126" s="72"/>
      <c r="BB126" s="72"/>
      <c r="BC126" s="72"/>
      <c r="BG126" s="57"/>
      <c r="CQ126" s="1"/>
    </row>
    <row r="127" spans="1:95" ht="13.5">
      <c r="A127" s="40"/>
      <c r="B127" s="137">
        <f>$CU$5</f>
        <v>91001430</v>
      </c>
      <c r="C127" s="138">
        <f>$CU$9</f>
        <v>70148.100000000006</v>
      </c>
      <c r="D127" s="72">
        <f>DK$9</f>
        <v>71800.205625000002</v>
      </c>
      <c r="E127" s="139">
        <f>EA$9</f>
        <v>73932.896055781253</v>
      </c>
      <c r="F127" s="139"/>
      <c r="G127" s="40"/>
      <c r="H127" s="126">
        <f t="shared" si="104"/>
        <v>1652.1056249999965</v>
      </c>
      <c r="I127" s="71">
        <f t="shared" si="105"/>
        <v>2.3551680302103639E-2</v>
      </c>
      <c r="J127" s="3"/>
      <c r="K127" s="139">
        <f t="shared" si="106"/>
        <v>2132.6904307812511</v>
      </c>
      <c r="L127" s="71">
        <f t="shared" si="107"/>
        <v>2.9703124276828991E-2</v>
      </c>
      <c r="M127" s="3"/>
      <c r="N127" s="139">
        <f t="shared" si="108"/>
        <v>3784.7960557812476</v>
      </c>
      <c r="O127" s="71">
        <f t="shared" si="109"/>
        <v>5.3954363065874159E-2</v>
      </c>
      <c r="P127" s="3"/>
      <c r="Q127" s="100"/>
      <c r="R127" s="44"/>
      <c r="S127" s="41"/>
      <c r="W127" s="59"/>
      <c r="Y127" s="41"/>
      <c r="AA127" s="66"/>
      <c r="AB127" s="66"/>
      <c r="AC127" s="61"/>
      <c r="AD127" s="61"/>
      <c r="AE127" s="61"/>
      <c r="AG127" s="61"/>
      <c r="AH127" s="61"/>
      <c r="AJ127" s="41"/>
      <c r="AP127" s="1"/>
      <c r="AQ127" s="1"/>
      <c r="BA127" s="72"/>
      <c r="BB127" s="72"/>
      <c r="BC127" s="72"/>
      <c r="BG127" s="57"/>
      <c r="CQ127" s="1"/>
    </row>
    <row r="128" spans="1:95" ht="13.5">
      <c r="A128" s="40"/>
      <c r="B128" s="137">
        <f>$CV$5</f>
        <v>88002111</v>
      </c>
      <c r="C128" s="138">
        <f>$CV$9</f>
        <v>0</v>
      </c>
      <c r="D128" s="72">
        <f>DL$9</f>
        <v>0</v>
      </c>
      <c r="E128" s="139">
        <f>EB$9</f>
        <v>0</v>
      </c>
      <c r="F128" s="139"/>
      <c r="G128" s="40"/>
      <c r="H128" s="126">
        <f t="shared" si="104"/>
        <v>0</v>
      </c>
      <c r="I128" s="71" t="str">
        <f t="shared" si="105"/>
        <v xml:space="preserve"> </v>
      </c>
      <c r="J128" s="3"/>
      <c r="K128" s="139">
        <f t="shared" si="106"/>
        <v>0</v>
      </c>
      <c r="L128" s="71" t="str">
        <f t="shared" si="107"/>
        <v xml:space="preserve"> </v>
      </c>
      <c r="M128" s="3"/>
      <c r="N128" s="139">
        <f t="shared" si="108"/>
        <v>0</v>
      </c>
      <c r="O128" s="71" t="str">
        <f t="shared" si="109"/>
        <v xml:space="preserve"> </v>
      </c>
      <c r="P128" s="3"/>
      <c r="Q128" s="43"/>
      <c r="R128" s="44"/>
      <c r="S128" s="41"/>
      <c r="W128" s="59"/>
      <c r="Y128" s="41"/>
      <c r="AA128" s="66"/>
      <c r="AB128" s="66"/>
      <c r="AC128" s="61"/>
      <c r="AD128" s="61"/>
      <c r="AE128" s="61"/>
      <c r="AG128" s="61"/>
      <c r="AH128" s="61"/>
      <c r="AJ128" s="41"/>
      <c r="AP128" s="1"/>
      <c r="AQ128" s="1"/>
      <c r="BA128" s="72"/>
      <c r="BB128" s="72"/>
      <c r="BC128" s="72"/>
      <c r="BG128" s="57"/>
      <c r="CQ128" s="1"/>
    </row>
    <row r="129" spans="1:95" ht="13.5">
      <c r="A129" s="40"/>
      <c r="B129" s="137">
        <f>$CW$5</f>
        <v>88052111</v>
      </c>
      <c r="C129" s="138">
        <f>$CW$9</f>
        <v>0</v>
      </c>
      <c r="D129" s="72">
        <f>DM$9</f>
        <v>0</v>
      </c>
      <c r="E129" s="139">
        <f>EC$9</f>
        <v>0</v>
      </c>
      <c r="F129" s="139"/>
      <c r="G129" s="40"/>
      <c r="H129" s="126">
        <f t="shared" si="104"/>
        <v>0</v>
      </c>
      <c r="I129" s="71" t="str">
        <f t="shared" si="105"/>
        <v xml:space="preserve"> </v>
      </c>
      <c r="J129" s="3"/>
      <c r="K129" s="139">
        <f t="shared" si="106"/>
        <v>0</v>
      </c>
      <c r="L129" s="71" t="str">
        <f t="shared" si="107"/>
        <v xml:space="preserve"> </v>
      </c>
      <c r="M129" s="3"/>
      <c r="N129" s="139">
        <f t="shared" si="108"/>
        <v>0</v>
      </c>
      <c r="O129" s="71" t="str">
        <f t="shared" si="109"/>
        <v xml:space="preserve"> </v>
      </c>
      <c r="P129" s="3"/>
      <c r="Q129" s="43"/>
      <c r="R129" s="44"/>
      <c r="S129" s="41"/>
      <c r="W129" s="59"/>
      <c r="Y129" s="41"/>
      <c r="AA129" s="66"/>
      <c r="AB129" s="66"/>
      <c r="AC129" s="61"/>
      <c r="AD129" s="61"/>
      <c r="AE129" s="61"/>
      <c r="AG129" s="61"/>
      <c r="AH129" s="61"/>
      <c r="AJ129" s="41"/>
      <c r="AP129" s="1"/>
      <c r="AQ129" s="1"/>
      <c r="BA129" s="72"/>
      <c r="BB129" s="72"/>
      <c r="BC129" s="72"/>
      <c r="BG129" s="57"/>
      <c r="CQ129" s="1"/>
    </row>
    <row r="130" spans="1:95" ht="13.5">
      <c r="A130" s="40"/>
      <c r="B130" s="137">
        <f>CX5</f>
        <v>88152111</v>
      </c>
      <c r="C130" s="138">
        <f>$CX$9</f>
        <v>0</v>
      </c>
      <c r="D130" s="72">
        <f>DN$9</f>
        <v>0</v>
      </c>
      <c r="E130" s="139">
        <f>ED$9</f>
        <v>0</v>
      </c>
      <c r="F130" s="139"/>
      <c r="G130" s="40"/>
      <c r="H130" s="126">
        <f t="shared" si="104"/>
        <v>0</v>
      </c>
      <c r="I130" s="71" t="str">
        <f t="shared" si="105"/>
        <v xml:space="preserve"> </v>
      </c>
      <c r="J130" s="3"/>
      <c r="K130" s="139">
        <f t="shared" si="106"/>
        <v>0</v>
      </c>
      <c r="L130" s="71" t="str">
        <f t="shared" si="107"/>
        <v xml:space="preserve"> </v>
      </c>
      <c r="M130" s="3"/>
      <c r="N130" s="139">
        <f t="shared" si="108"/>
        <v>0</v>
      </c>
      <c r="O130" s="71" t="str">
        <f t="shared" si="109"/>
        <v xml:space="preserve"> </v>
      </c>
      <c r="P130" s="3"/>
      <c r="Q130" s="43"/>
      <c r="R130" s="44"/>
      <c r="S130" s="41"/>
      <c r="W130" s="59"/>
      <c r="Y130" s="41"/>
      <c r="AA130" s="66"/>
      <c r="AB130" s="66"/>
      <c r="AC130" s="61"/>
      <c r="AD130" s="61"/>
      <c r="AE130" s="61"/>
      <c r="AG130" s="61"/>
      <c r="AH130" s="61"/>
      <c r="AJ130" s="41"/>
      <c r="AP130" s="1"/>
      <c r="AQ130" s="1"/>
      <c r="BA130" s="72"/>
      <c r="BB130" s="72"/>
      <c r="BC130" s="72"/>
      <c r="BG130" s="57"/>
      <c r="CQ130" s="1"/>
    </row>
    <row r="131" spans="1:95" ht="13.5">
      <c r="A131" s="40"/>
      <c r="B131" s="137">
        <f>$CY$5</f>
        <v>88162111</v>
      </c>
      <c r="C131" s="138">
        <f>$CY$9</f>
        <v>0</v>
      </c>
      <c r="D131" s="72">
        <f>DO$9</f>
        <v>0</v>
      </c>
      <c r="E131" s="139">
        <f>EE$9</f>
        <v>0</v>
      </c>
      <c r="F131" s="139"/>
      <c r="G131" s="40"/>
      <c r="H131" s="126">
        <f t="shared" si="104"/>
        <v>0</v>
      </c>
      <c r="I131" s="71" t="str">
        <f t="shared" si="105"/>
        <v xml:space="preserve"> </v>
      </c>
      <c r="J131" s="3"/>
      <c r="K131" s="139">
        <f t="shared" si="106"/>
        <v>0</v>
      </c>
      <c r="L131" s="71" t="str">
        <f t="shared" si="107"/>
        <v xml:space="preserve"> </v>
      </c>
      <c r="M131" s="3"/>
      <c r="N131" s="139">
        <f t="shared" si="108"/>
        <v>0</v>
      </c>
      <c r="O131" s="71" t="str">
        <f t="shared" si="109"/>
        <v xml:space="preserve"> </v>
      </c>
      <c r="P131" s="3"/>
      <c r="Q131" s="100"/>
      <c r="R131" s="44"/>
      <c r="S131" s="41"/>
      <c r="W131" s="59"/>
      <c r="Y131" s="41"/>
      <c r="AA131" s="66"/>
      <c r="AB131" s="66"/>
      <c r="AC131" s="61"/>
      <c r="AD131" s="61"/>
      <c r="AE131" s="61"/>
      <c r="AG131" s="61"/>
      <c r="AH131" s="61"/>
      <c r="AJ131" s="41"/>
      <c r="AP131" s="1"/>
      <c r="AQ131" s="1"/>
      <c r="BA131" s="72"/>
      <c r="BB131" s="72"/>
      <c r="BC131" s="72"/>
      <c r="BG131" s="57"/>
      <c r="CQ131" s="1"/>
    </row>
    <row r="132" spans="1:95" ht="13.5">
      <c r="A132" s="40"/>
      <c r="B132" s="137">
        <f>$CZ$5</f>
        <v>88202111</v>
      </c>
      <c r="C132" s="138">
        <f>$CZ$9</f>
        <v>0</v>
      </c>
      <c r="D132" s="72">
        <f>DP$9</f>
        <v>0</v>
      </c>
      <c r="E132" s="139">
        <f>EF$9</f>
        <v>0</v>
      </c>
      <c r="F132" s="139"/>
      <c r="G132" s="40"/>
      <c r="H132" s="126">
        <f t="shared" si="104"/>
        <v>0</v>
      </c>
      <c r="I132" s="71" t="str">
        <f t="shared" si="105"/>
        <v xml:space="preserve"> </v>
      </c>
      <c r="J132" s="3"/>
      <c r="K132" s="139">
        <f t="shared" si="106"/>
        <v>0</v>
      </c>
      <c r="L132" s="71" t="str">
        <f t="shared" si="107"/>
        <v xml:space="preserve"> </v>
      </c>
      <c r="M132" s="3"/>
      <c r="N132" s="139">
        <f t="shared" si="108"/>
        <v>0</v>
      </c>
      <c r="O132" s="71" t="str">
        <f t="shared" si="109"/>
        <v xml:space="preserve"> </v>
      </c>
      <c r="P132" s="3"/>
      <c r="Q132" s="100"/>
      <c r="R132" s="44"/>
      <c r="S132" s="41"/>
      <c r="W132" s="59"/>
      <c r="Y132" s="41"/>
      <c r="AA132" s="66"/>
      <c r="AB132" s="66"/>
      <c r="AC132" s="61"/>
      <c r="AD132" s="61"/>
      <c r="AE132" s="61"/>
      <c r="AG132" s="61"/>
      <c r="AH132" s="61"/>
      <c r="AJ132" s="41"/>
      <c r="AP132" s="1"/>
      <c r="AQ132" s="1"/>
      <c r="BA132" s="72"/>
      <c r="BB132" s="72"/>
      <c r="BC132" s="72"/>
      <c r="BG132" s="57"/>
      <c r="CQ132" s="1"/>
    </row>
    <row r="133" spans="1:95" ht="13.5">
      <c r="A133" s="40"/>
      <c r="B133" s="137">
        <f>$DA$5</f>
        <v>88302111</v>
      </c>
      <c r="C133" s="140">
        <f>$DA$9</f>
        <v>0</v>
      </c>
      <c r="D133" s="72">
        <f>DQ$9</f>
        <v>0</v>
      </c>
      <c r="E133" s="139">
        <f>EG$9</f>
        <v>0</v>
      </c>
      <c r="F133" s="139"/>
      <c r="G133" s="40"/>
      <c r="H133" s="126">
        <f t="shared" si="104"/>
        <v>0</v>
      </c>
      <c r="I133" s="71" t="str">
        <f t="shared" si="105"/>
        <v xml:space="preserve"> </v>
      </c>
      <c r="J133" s="3"/>
      <c r="K133" s="139">
        <f t="shared" si="106"/>
        <v>0</v>
      </c>
      <c r="L133" s="71" t="str">
        <f t="shared" si="107"/>
        <v xml:space="preserve"> </v>
      </c>
      <c r="M133" s="3"/>
      <c r="N133" s="139">
        <f t="shared" si="108"/>
        <v>0</v>
      </c>
      <c r="O133" s="71" t="str">
        <f t="shared" si="109"/>
        <v xml:space="preserve"> </v>
      </c>
      <c r="P133" s="3"/>
      <c r="Q133" s="100"/>
      <c r="R133" s="44"/>
      <c r="S133" s="41"/>
      <c r="W133" s="59"/>
      <c r="Y133" s="41"/>
      <c r="AA133" s="66"/>
      <c r="AB133" s="66"/>
      <c r="AC133" s="61"/>
      <c r="AD133" s="61"/>
      <c r="AE133" s="61"/>
      <c r="AG133" s="61"/>
      <c r="AH133" s="61"/>
      <c r="AJ133" s="41"/>
      <c r="AP133" s="1"/>
      <c r="AQ133" s="1"/>
      <c r="BA133" s="72"/>
      <c r="BB133" s="72"/>
      <c r="BC133" s="72"/>
      <c r="BG133" s="57"/>
      <c r="CQ133" s="1"/>
    </row>
    <row r="134" spans="1:95" ht="13.5">
      <c r="A134" s="40"/>
      <c r="B134" s="137">
        <f>$DB$5</f>
        <v>89053111</v>
      </c>
      <c r="C134" s="140">
        <f>$DB$9</f>
        <v>0</v>
      </c>
      <c r="D134" s="72">
        <f>DR$9</f>
        <v>0</v>
      </c>
      <c r="E134" s="139">
        <f>EH$9</f>
        <v>0</v>
      </c>
      <c r="F134" s="139"/>
      <c r="G134" s="40"/>
      <c r="H134" s="126">
        <f t="shared" si="104"/>
        <v>0</v>
      </c>
      <c r="I134" s="71" t="str">
        <f t="shared" si="105"/>
        <v xml:space="preserve"> </v>
      </c>
      <c r="J134" s="3"/>
      <c r="K134" s="139">
        <f t="shared" si="106"/>
        <v>0</v>
      </c>
      <c r="L134" s="71" t="str">
        <f t="shared" si="107"/>
        <v xml:space="preserve"> </v>
      </c>
      <c r="M134" s="3"/>
      <c r="N134" s="139">
        <f t="shared" si="108"/>
        <v>0</v>
      </c>
      <c r="O134" s="71" t="str">
        <f t="shared" si="109"/>
        <v xml:space="preserve"> </v>
      </c>
      <c r="P134" s="3"/>
      <c r="Q134" s="100"/>
      <c r="R134" s="44"/>
      <c r="S134" s="41"/>
      <c r="W134" s="59"/>
      <c r="Y134" s="41"/>
      <c r="AA134" s="66"/>
      <c r="AB134" s="66"/>
      <c r="AC134" s="61"/>
      <c r="AD134" s="61"/>
      <c r="AE134" s="61"/>
      <c r="AG134" s="61"/>
      <c r="AH134" s="61"/>
      <c r="AJ134" s="41"/>
      <c r="AP134" s="1"/>
      <c r="AQ134" s="1"/>
      <c r="BA134" s="72"/>
      <c r="BB134" s="72"/>
      <c r="BC134" s="72"/>
      <c r="BG134" s="57"/>
      <c r="CQ134" s="1"/>
    </row>
    <row r="135" spans="1:95" ht="13.5">
      <c r="A135" s="40"/>
      <c r="B135" s="137">
        <f>$DC$5</f>
        <v>89153111</v>
      </c>
      <c r="C135" s="140">
        <f>$DC$9</f>
        <v>0</v>
      </c>
      <c r="D135" s="72">
        <f>DS$9</f>
        <v>0</v>
      </c>
      <c r="E135" s="139">
        <f>EI$9</f>
        <v>0</v>
      </c>
      <c r="F135" s="139"/>
      <c r="G135" s="40"/>
      <c r="H135" s="126">
        <f t="shared" si="104"/>
        <v>0</v>
      </c>
      <c r="I135" s="71" t="str">
        <f t="shared" si="105"/>
        <v xml:space="preserve"> </v>
      </c>
      <c r="J135" s="3"/>
      <c r="K135" s="139">
        <f t="shared" si="106"/>
        <v>0</v>
      </c>
      <c r="L135" s="71" t="str">
        <f t="shared" si="107"/>
        <v xml:space="preserve"> </v>
      </c>
      <c r="M135" s="3"/>
      <c r="N135" s="139">
        <f t="shared" si="108"/>
        <v>0</v>
      </c>
      <c r="O135" s="71" t="str">
        <f t="shared" si="109"/>
        <v xml:space="preserve"> </v>
      </c>
      <c r="P135" s="3"/>
      <c r="Q135" s="100"/>
      <c r="R135" s="44"/>
      <c r="S135" s="41"/>
      <c r="W135" s="59"/>
      <c r="Y135" s="41"/>
      <c r="AA135" s="66"/>
      <c r="AB135" s="66"/>
      <c r="AC135" s="61"/>
      <c r="AD135" s="61"/>
      <c r="AE135" s="61"/>
      <c r="AG135" s="61"/>
      <c r="AH135" s="61"/>
      <c r="AJ135" s="41"/>
      <c r="AP135" s="1"/>
      <c r="AQ135" s="1"/>
      <c r="BA135" s="72"/>
      <c r="BB135" s="72"/>
      <c r="BC135" s="72"/>
      <c r="BG135" s="57"/>
      <c r="CQ135" s="1"/>
    </row>
    <row r="136" spans="1:95" ht="13.5">
      <c r="A136" s="40"/>
      <c r="B136" s="137">
        <f>$DD$5</f>
        <v>89203111</v>
      </c>
      <c r="C136" s="140">
        <f>$DD$9</f>
        <v>0</v>
      </c>
      <c r="D136" s="72">
        <f>DT$9</f>
        <v>0</v>
      </c>
      <c r="E136" s="139">
        <f>EJ$9</f>
        <v>0</v>
      </c>
      <c r="F136" s="139"/>
      <c r="G136" s="40"/>
      <c r="H136" s="126">
        <f t="shared" si="104"/>
        <v>0</v>
      </c>
      <c r="I136" s="71" t="str">
        <f t="shared" si="105"/>
        <v xml:space="preserve"> </v>
      </c>
      <c r="J136" s="3"/>
      <c r="K136" s="139">
        <f t="shared" si="106"/>
        <v>0</v>
      </c>
      <c r="L136" s="71" t="str">
        <f t="shared" si="107"/>
        <v xml:space="preserve"> </v>
      </c>
      <c r="M136" s="3"/>
      <c r="N136" s="139">
        <f t="shared" si="108"/>
        <v>0</v>
      </c>
      <c r="O136" s="71" t="str">
        <f t="shared" si="109"/>
        <v xml:space="preserve"> </v>
      </c>
      <c r="P136" s="3"/>
      <c r="Q136" s="100"/>
      <c r="R136" s="44"/>
      <c r="S136" s="41"/>
      <c r="W136" s="59"/>
      <c r="Y136" s="41"/>
      <c r="AA136" s="66"/>
      <c r="AB136" s="66"/>
      <c r="AC136" s="61"/>
      <c r="AD136" s="61"/>
      <c r="AE136" s="61"/>
      <c r="AG136" s="61"/>
      <c r="AH136" s="61"/>
      <c r="AJ136" s="41"/>
      <c r="AP136" s="1"/>
      <c r="AQ136" s="1"/>
      <c r="BA136" s="72"/>
      <c r="BB136" s="72"/>
      <c r="BC136" s="72"/>
      <c r="BG136" s="57"/>
      <c r="CQ136" s="1"/>
    </row>
    <row r="137" spans="1:95" ht="13.5">
      <c r="A137" s="40"/>
      <c r="B137" s="137">
        <f>$DE$5</f>
        <v>90014111</v>
      </c>
      <c r="C137" s="140">
        <f>$DE$9</f>
        <v>0</v>
      </c>
      <c r="D137" s="72">
        <f>DU$9</f>
        <v>0</v>
      </c>
      <c r="E137" s="139">
        <f>EK$9</f>
        <v>0</v>
      </c>
      <c r="F137" s="139"/>
      <c r="G137" s="40"/>
      <c r="H137" s="126">
        <f t="shared" si="104"/>
        <v>0</v>
      </c>
      <c r="I137" s="71" t="str">
        <f t="shared" si="105"/>
        <v xml:space="preserve"> </v>
      </c>
      <c r="J137" s="3"/>
      <c r="K137" s="139">
        <f t="shared" si="106"/>
        <v>0</v>
      </c>
      <c r="L137" s="71" t="str">
        <f t="shared" si="107"/>
        <v xml:space="preserve"> </v>
      </c>
      <c r="M137" s="3"/>
      <c r="N137" s="139">
        <f t="shared" si="108"/>
        <v>0</v>
      </c>
      <c r="O137" s="71" t="str">
        <f t="shared" si="109"/>
        <v xml:space="preserve"> </v>
      </c>
      <c r="P137" s="3"/>
      <c r="Q137" s="100"/>
      <c r="R137" s="44"/>
      <c r="S137" s="41"/>
      <c r="W137" s="59"/>
      <c r="Y137" s="41"/>
      <c r="AA137" s="66"/>
      <c r="AB137" s="66"/>
      <c r="AC137" s="61"/>
      <c r="AD137" s="61"/>
      <c r="AE137" s="61"/>
      <c r="AG137" s="61"/>
      <c r="AH137" s="61"/>
      <c r="AJ137" s="41"/>
      <c r="AP137" s="1"/>
      <c r="AQ137" s="1"/>
      <c r="BA137" s="72"/>
      <c r="BB137" s="72"/>
      <c r="BC137" s="72"/>
      <c r="BG137" s="57"/>
      <c r="CQ137" s="1"/>
    </row>
    <row r="138" spans="1:95" ht="13.5">
      <c r="A138" s="40"/>
      <c r="B138" s="137">
        <f>$DF$5</f>
        <v>90154110</v>
      </c>
      <c r="C138" s="140">
        <f>$DF$9</f>
        <v>0</v>
      </c>
      <c r="D138" s="72">
        <f>DV$9</f>
        <v>0</v>
      </c>
      <c r="E138" s="139">
        <f>EL$9</f>
        <v>0</v>
      </c>
      <c r="F138" s="139"/>
      <c r="G138" s="40"/>
      <c r="H138" s="126">
        <f t="shared" si="104"/>
        <v>0</v>
      </c>
      <c r="I138" s="71" t="str">
        <f t="shared" si="105"/>
        <v xml:space="preserve"> </v>
      </c>
      <c r="J138" s="3"/>
      <c r="K138" s="139">
        <f t="shared" si="106"/>
        <v>0</v>
      </c>
      <c r="L138" s="71" t="str">
        <f t="shared" si="107"/>
        <v xml:space="preserve"> </v>
      </c>
      <c r="M138" s="3"/>
      <c r="N138" s="139">
        <f t="shared" si="108"/>
        <v>0</v>
      </c>
      <c r="O138" s="71" t="str">
        <f t="shared" si="109"/>
        <v xml:space="preserve"> </v>
      </c>
      <c r="P138" s="3"/>
      <c r="Q138" s="100"/>
      <c r="R138" s="44"/>
      <c r="S138" s="41"/>
      <c r="W138" s="59"/>
      <c r="Y138" s="41"/>
      <c r="AA138" s="66"/>
      <c r="AB138" s="66"/>
      <c r="AC138" s="61"/>
      <c r="AD138" s="61"/>
      <c r="AE138" s="61"/>
      <c r="AG138" s="61"/>
      <c r="AH138" s="61"/>
      <c r="AJ138" s="41"/>
      <c r="AP138" s="1"/>
      <c r="AQ138" s="1"/>
      <c r="BA138" s="72"/>
      <c r="BB138" s="72"/>
      <c r="BC138" s="72"/>
      <c r="BG138" s="57"/>
      <c r="CQ138" s="1"/>
    </row>
    <row r="139" spans="1:95" ht="13.5">
      <c r="A139" s="40"/>
      <c r="B139" s="137">
        <f>$DG$5</f>
        <v>99310031</v>
      </c>
      <c r="C139" s="140">
        <f>$DG$9</f>
        <v>0</v>
      </c>
      <c r="D139" s="72">
        <f>DW$9</f>
        <v>0</v>
      </c>
      <c r="E139" s="139">
        <f>EM$9</f>
        <v>0</v>
      </c>
      <c r="F139" s="139"/>
      <c r="G139" s="40"/>
      <c r="H139" s="126">
        <f t="shared" si="104"/>
        <v>0</v>
      </c>
      <c r="I139" s="71" t="str">
        <f t="shared" si="105"/>
        <v xml:space="preserve"> </v>
      </c>
      <c r="J139" s="3"/>
      <c r="K139" s="139">
        <f t="shared" si="106"/>
        <v>0</v>
      </c>
      <c r="L139" s="71" t="str">
        <f t="shared" si="107"/>
        <v xml:space="preserve"> </v>
      </c>
      <c r="M139" s="3"/>
      <c r="N139" s="139">
        <f t="shared" si="108"/>
        <v>0</v>
      </c>
      <c r="O139" s="71" t="str">
        <f t="shared" si="109"/>
        <v xml:space="preserve"> </v>
      </c>
      <c r="P139" s="3"/>
      <c r="Q139" s="100"/>
      <c r="R139" s="44"/>
      <c r="S139" s="41"/>
      <c r="W139" s="59"/>
      <c r="Y139" s="41"/>
      <c r="AA139" s="66"/>
      <c r="AB139" s="66"/>
      <c r="AC139" s="61"/>
      <c r="AD139" s="61"/>
      <c r="AE139" s="61"/>
      <c r="AG139" s="61"/>
      <c r="AH139" s="61"/>
      <c r="AJ139" s="41"/>
      <c r="AP139" s="1"/>
      <c r="AQ139" s="1"/>
      <c r="BA139" s="72"/>
      <c r="BB139" s="72"/>
      <c r="BC139" s="72"/>
      <c r="BG139" s="57"/>
      <c r="CQ139" s="1"/>
    </row>
    <row r="140" spans="1:95" ht="13.5">
      <c r="A140" s="40"/>
      <c r="B140" s="137">
        <f>$DH$5</f>
        <v>99320032</v>
      </c>
      <c r="C140" s="140">
        <f>$DH$9</f>
        <v>0</v>
      </c>
      <c r="D140" s="72">
        <f>DX$9</f>
        <v>0</v>
      </c>
      <c r="E140" s="139">
        <f>EN$9</f>
        <v>0</v>
      </c>
      <c r="F140" s="139"/>
      <c r="G140" s="40"/>
      <c r="H140" s="126">
        <f t="shared" si="104"/>
        <v>0</v>
      </c>
      <c r="I140" s="71" t="str">
        <f t="shared" si="105"/>
        <v xml:space="preserve"> </v>
      </c>
      <c r="J140" s="3"/>
      <c r="K140" s="139">
        <f t="shared" si="106"/>
        <v>0</v>
      </c>
      <c r="L140" s="71" t="str">
        <f t="shared" si="107"/>
        <v xml:space="preserve"> </v>
      </c>
      <c r="M140" s="3"/>
      <c r="N140" s="139">
        <f t="shared" si="108"/>
        <v>0</v>
      </c>
      <c r="O140" s="71" t="str">
        <f t="shared" si="109"/>
        <v xml:space="preserve"> </v>
      </c>
      <c r="P140" s="3"/>
      <c r="Q140" s="100"/>
      <c r="R140" s="44"/>
      <c r="S140" s="41"/>
      <c r="W140" s="59"/>
      <c r="Y140" s="41"/>
      <c r="AA140" s="66"/>
      <c r="AB140" s="66"/>
      <c r="AC140" s="61"/>
      <c r="AD140" s="61"/>
      <c r="AE140" s="61"/>
      <c r="AG140" s="61"/>
      <c r="AH140" s="61"/>
      <c r="AJ140" s="41"/>
      <c r="AP140" s="1"/>
      <c r="AQ140" s="1"/>
      <c r="BA140" s="72"/>
      <c r="BB140" s="72"/>
      <c r="BC140" s="72"/>
      <c r="BG140" s="57"/>
      <c r="CQ140" s="1"/>
    </row>
    <row r="141" spans="1:95" ht="13.5">
      <c r="A141" s="40"/>
      <c r="B141" s="141"/>
      <c r="C141" s="127"/>
      <c r="D141" s="127"/>
      <c r="E141" s="136"/>
      <c r="F141" s="136"/>
      <c r="G141" s="40"/>
      <c r="H141" s="126"/>
      <c r="I141" s="71"/>
      <c r="J141" s="3"/>
      <c r="K141" s="139"/>
      <c r="L141" s="71"/>
      <c r="M141" s="3"/>
      <c r="N141" s="139"/>
      <c r="O141" s="71"/>
      <c r="P141" s="3"/>
      <c r="Q141" s="100"/>
      <c r="R141" s="44"/>
      <c r="S141" s="41"/>
      <c r="W141" s="59"/>
      <c r="Y141" s="41"/>
      <c r="AA141" s="66"/>
      <c r="AB141" s="66"/>
      <c r="AC141" s="61"/>
      <c r="AD141" s="61"/>
      <c r="AE141" s="61"/>
      <c r="AG141" s="61"/>
      <c r="AH141" s="61"/>
      <c r="AJ141" s="41"/>
      <c r="AP141" s="1"/>
      <c r="AQ141" s="1"/>
      <c r="BA141" s="72"/>
      <c r="BB141" s="72"/>
      <c r="BC141" s="72"/>
      <c r="BG141" s="57"/>
      <c r="CQ141" s="1"/>
    </row>
    <row r="142" spans="1:95" ht="13.5">
      <c r="A142" s="40"/>
      <c r="B142" s="141" t="s">
        <v>125</v>
      </c>
      <c r="C142" s="127">
        <f>SUM(C125:C141)</f>
        <v>295893.47499999998</v>
      </c>
      <c r="D142" s="127">
        <f>SUM(D125:D141)</f>
        <v>303388.96581249998</v>
      </c>
      <c r="E142" s="127">
        <f>SUM(E125:E141)</f>
        <v>311310.777405</v>
      </c>
      <c r="F142" s="127"/>
      <c r="G142" s="40"/>
      <c r="H142" s="128">
        <f>D142-C142</f>
        <v>7495.4908125000075</v>
      </c>
      <c r="I142" s="129">
        <f>IF(C142=0," ",H142/C142)</f>
        <v>2.5331720520366353E-2</v>
      </c>
      <c r="J142" s="3"/>
      <c r="K142" s="142">
        <f t="shared" ref="K142:K148" si="110">E142-D142</f>
        <v>7921.8115925000166</v>
      </c>
      <c r="L142" s="129">
        <f t="shared" ref="L142:L148" si="111">IF($D142=0," ",K142/$D142)</f>
        <v>2.6111073523339155E-2</v>
      </c>
      <c r="M142" s="3"/>
      <c r="N142" s="142">
        <f t="shared" ref="N142:N148" si="112">E142-C142</f>
        <v>15417.302405000024</v>
      </c>
      <c r="O142" s="129">
        <f t="shared" ref="O142:O148" si="113">IF($C142=0," ",N142/$C142)</f>
        <v>5.2104232460685469E-2</v>
      </c>
      <c r="P142" s="3"/>
      <c r="Q142" s="100"/>
      <c r="R142" s="44"/>
      <c r="S142" s="41"/>
      <c r="W142" s="59"/>
      <c r="Y142" s="41"/>
      <c r="AA142" s="66"/>
      <c r="AB142" s="66"/>
      <c r="AC142" s="61"/>
      <c r="AD142" s="61"/>
      <c r="AE142" s="61"/>
      <c r="AG142" s="61"/>
      <c r="AH142" s="61"/>
      <c r="AJ142" s="41"/>
      <c r="AP142" s="1"/>
      <c r="AQ142" s="1"/>
      <c r="BA142" s="72"/>
      <c r="BB142" s="72"/>
      <c r="BC142" s="72"/>
      <c r="BG142" s="57"/>
      <c r="CQ142" s="1"/>
    </row>
    <row r="143" spans="1:95" ht="13.5">
      <c r="A143" s="40"/>
      <c r="B143" s="141"/>
      <c r="C143" s="127"/>
      <c r="D143" s="127"/>
      <c r="E143" s="136"/>
      <c r="F143" s="136"/>
      <c r="G143" s="40"/>
      <c r="H143" s="126"/>
      <c r="I143" s="71"/>
      <c r="J143" s="3"/>
      <c r="K143" s="139">
        <f t="shared" si="110"/>
        <v>0</v>
      </c>
      <c r="L143" s="71" t="str">
        <f t="shared" si="111"/>
        <v xml:space="preserve"> </v>
      </c>
      <c r="M143" s="3"/>
      <c r="N143" s="139">
        <f t="shared" si="112"/>
        <v>0</v>
      </c>
      <c r="O143" s="71" t="str">
        <f t="shared" si="113"/>
        <v xml:space="preserve"> </v>
      </c>
      <c r="P143" s="3"/>
      <c r="Q143" s="100"/>
      <c r="R143" s="44"/>
      <c r="S143" s="41"/>
      <c r="W143" s="59"/>
      <c r="Y143" s="41"/>
      <c r="AA143" s="66"/>
      <c r="AB143" s="66"/>
      <c r="AC143" s="61"/>
      <c r="AD143" s="61"/>
      <c r="AE143" s="61"/>
      <c r="AG143" s="61"/>
      <c r="AH143" s="61"/>
      <c r="AJ143" s="41"/>
      <c r="AP143" s="1"/>
      <c r="AQ143" s="1"/>
      <c r="BA143" s="72"/>
      <c r="BB143" s="72"/>
      <c r="BC143" s="72"/>
      <c r="BG143" s="57"/>
      <c r="CQ143" s="1"/>
    </row>
    <row r="144" spans="1:95" ht="13.5">
      <c r="A144" s="40"/>
      <c r="B144" s="141"/>
      <c r="C144" s="127"/>
      <c r="D144" s="127"/>
      <c r="E144" s="136"/>
      <c r="F144" s="136"/>
      <c r="G144" s="40"/>
      <c r="H144" s="126"/>
      <c r="I144" s="71"/>
      <c r="J144" s="3"/>
      <c r="K144" s="139">
        <f t="shared" si="110"/>
        <v>0</v>
      </c>
      <c r="L144" s="71" t="str">
        <f t="shared" si="111"/>
        <v xml:space="preserve"> </v>
      </c>
      <c r="M144" s="3"/>
      <c r="N144" s="139">
        <f t="shared" si="112"/>
        <v>0</v>
      </c>
      <c r="O144" s="71" t="str">
        <f t="shared" si="113"/>
        <v xml:space="preserve"> </v>
      </c>
      <c r="P144" s="3"/>
      <c r="Q144" s="100"/>
      <c r="R144" s="44"/>
      <c r="S144" s="41"/>
      <c r="W144" s="59"/>
      <c r="Y144" s="41"/>
      <c r="AA144" s="66"/>
      <c r="AB144" s="66"/>
      <c r="AC144" s="61"/>
      <c r="AD144" s="61"/>
      <c r="AE144" s="61"/>
      <c r="AG144" s="61"/>
      <c r="AH144" s="61"/>
      <c r="AJ144" s="41"/>
      <c r="AP144" s="1"/>
      <c r="AQ144" s="1"/>
      <c r="BA144" s="72"/>
      <c r="BB144" s="72"/>
      <c r="BC144" s="72"/>
      <c r="BG144" s="57"/>
      <c r="CQ144" s="1"/>
    </row>
    <row r="145" spans="1:95" ht="13.5">
      <c r="A145" s="40"/>
      <c r="B145" s="130" t="s">
        <v>126</v>
      </c>
      <c r="C145" s="127"/>
      <c r="D145" s="127"/>
      <c r="E145" s="136"/>
      <c r="F145" s="136"/>
      <c r="G145" s="40"/>
      <c r="H145" s="126"/>
      <c r="I145" s="71"/>
      <c r="J145" s="3"/>
      <c r="K145" s="139">
        <f t="shared" si="110"/>
        <v>0</v>
      </c>
      <c r="L145" s="71" t="str">
        <f t="shared" si="111"/>
        <v xml:space="preserve"> </v>
      </c>
      <c r="M145" s="3"/>
      <c r="N145" s="139">
        <f t="shared" si="112"/>
        <v>0</v>
      </c>
      <c r="O145" s="71" t="str">
        <f t="shared" si="113"/>
        <v xml:space="preserve"> </v>
      </c>
      <c r="P145" s="3"/>
      <c r="Q145" s="100"/>
      <c r="R145" s="44"/>
      <c r="S145" s="41"/>
      <c r="W145" s="59"/>
      <c r="Y145" s="41"/>
      <c r="AA145" s="66"/>
      <c r="AB145" s="66"/>
      <c r="AC145" s="61"/>
      <c r="AD145" s="61"/>
      <c r="AE145" s="61"/>
      <c r="AG145" s="61"/>
      <c r="AH145" s="61"/>
      <c r="AJ145" s="41"/>
      <c r="AP145" s="1"/>
      <c r="AQ145" s="1"/>
      <c r="BA145" s="72"/>
      <c r="BB145" s="72"/>
      <c r="BC145" s="72"/>
      <c r="BG145" s="57"/>
      <c r="CQ145" s="1"/>
    </row>
    <row r="146" spans="1:95" ht="13.5">
      <c r="A146" s="40"/>
      <c r="B146" s="137"/>
      <c r="C146" s="143"/>
      <c r="D146" s="143"/>
      <c r="E146" s="143"/>
      <c r="F146" s="143"/>
      <c r="G146" s="40"/>
      <c r="H146" s="126">
        <f>D146-C146</f>
        <v>0</v>
      </c>
      <c r="I146" s="71" t="str">
        <f>IF(C146=0," ",H146/C146)</f>
        <v xml:space="preserve"> </v>
      </c>
      <c r="J146" s="3"/>
      <c r="K146" s="139">
        <f t="shared" si="110"/>
        <v>0</v>
      </c>
      <c r="L146" s="71" t="str">
        <f t="shared" si="111"/>
        <v xml:space="preserve"> </v>
      </c>
      <c r="M146" s="3"/>
      <c r="N146" s="139">
        <f t="shared" si="112"/>
        <v>0</v>
      </c>
      <c r="O146" s="71" t="str">
        <f t="shared" si="113"/>
        <v xml:space="preserve"> </v>
      </c>
      <c r="P146" s="3"/>
      <c r="Q146" s="100"/>
      <c r="R146" s="44"/>
      <c r="S146" s="41"/>
      <c r="W146" s="59"/>
      <c r="Y146" s="41"/>
      <c r="AA146" s="66"/>
      <c r="AB146" s="66"/>
      <c r="AC146" s="61"/>
      <c r="AD146" s="61"/>
      <c r="AE146" s="61"/>
      <c r="AG146" s="61"/>
      <c r="AH146" s="61"/>
      <c r="AJ146" s="41"/>
      <c r="AP146" s="1"/>
      <c r="AQ146" s="1"/>
      <c r="BA146" s="72"/>
      <c r="BB146" s="72"/>
      <c r="BC146" s="72"/>
      <c r="BG146" s="57"/>
      <c r="CQ146" s="1"/>
    </row>
    <row r="147" spans="1:95" ht="13.5">
      <c r="A147" s="40"/>
      <c r="B147" s="137">
        <f>$EO$5</f>
        <v>91001416</v>
      </c>
      <c r="C147" s="143">
        <f>$EO$9</f>
        <v>21713.349616</v>
      </c>
      <c r="D147" s="143">
        <f>FE$9</f>
        <v>22095.816307360001</v>
      </c>
      <c r="E147" s="143">
        <f>FU$9</f>
        <v>22486.888499275599</v>
      </c>
      <c r="F147" s="143"/>
      <c r="G147" s="40"/>
      <c r="H147" s="126">
        <f>D147-C147</f>
        <v>382.46669136000128</v>
      </c>
      <c r="I147" s="71">
        <f>IF(C147=0," ",H147/C147)</f>
        <v>1.7614356979642219E-2</v>
      </c>
      <c r="J147" s="3"/>
      <c r="K147" s="139">
        <f t="shared" si="110"/>
        <v>391.07219191559852</v>
      </c>
      <c r="L147" s="71">
        <f t="shared" si="111"/>
        <v>1.7698924831545348E-2</v>
      </c>
      <c r="M147" s="3"/>
      <c r="N147" s="139">
        <f t="shared" si="112"/>
        <v>773.5388832755998</v>
      </c>
      <c r="O147" s="71">
        <f t="shared" si="113"/>
        <v>3.5625036991326256E-2</v>
      </c>
      <c r="P147" s="3"/>
      <c r="Q147" s="100"/>
      <c r="R147" s="44"/>
      <c r="S147" s="41"/>
      <c r="W147" s="59"/>
      <c r="Y147" s="41"/>
      <c r="AA147" s="66"/>
      <c r="AB147" s="66"/>
      <c r="AC147" s="61"/>
      <c r="AD147" s="61"/>
      <c r="AE147" s="61"/>
      <c r="AG147" s="61"/>
      <c r="AH147" s="61"/>
      <c r="AJ147" s="41"/>
      <c r="AP147" s="1"/>
      <c r="AQ147" s="1"/>
      <c r="BA147" s="72"/>
      <c r="BB147" s="72"/>
      <c r="BC147" s="72"/>
      <c r="BG147" s="57"/>
      <c r="CQ147" s="1"/>
    </row>
    <row r="148" spans="1:95" ht="13.5">
      <c r="A148" s="40"/>
      <c r="B148" s="137">
        <f>$EP$5</f>
        <v>91001440</v>
      </c>
      <c r="C148" s="143">
        <f>$EP$9</f>
        <v>52874.29309806251</v>
      </c>
      <c r="D148" s="143">
        <f>FF$9</f>
        <v>53371.347884406256</v>
      </c>
      <c r="E148" s="143">
        <f>FV$9</f>
        <v>53860.523541257739</v>
      </c>
      <c r="F148" s="143"/>
      <c r="G148" s="40"/>
      <c r="H148" s="126">
        <f>D148-C148</f>
        <v>497.05478634374595</v>
      </c>
      <c r="I148" s="71">
        <f>IF(C148=0," ",H148/C148)</f>
        <v>9.4006890157735216E-3</v>
      </c>
      <c r="J148" s="3"/>
      <c r="K148" s="139">
        <f t="shared" si="110"/>
        <v>489.17565685148293</v>
      </c>
      <c r="L148" s="71">
        <f t="shared" si="111"/>
        <v>9.1655106389847713E-3</v>
      </c>
      <c r="M148" s="3"/>
      <c r="N148" s="139">
        <f t="shared" si="112"/>
        <v>986.23044319522887</v>
      </c>
      <c r="O148" s="71">
        <f t="shared" si="113"/>
        <v>1.8652361769946151E-2</v>
      </c>
      <c r="P148" s="3"/>
      <c r="Q148" s="100"/>
      <c r="R148" s="44"/>
      <c r="S148" s="41"/>
      <c r="W148" s="59"/>
      <c r="Y148" s="41"/>
      <c r="AA148" s="66"/>
      <c r="AB148" s="66"/>
      <c r="AC148" s="61"/>
      <c r="AD148" s="61"/>
      <c r="AE148" s="61"/>
      <c r="AG148" s="61"/>
      <c r="AH148" s="61"/>
      <c r="AJ148" s="41"/>
      <c r="AP148" s="1"/>
      <c r="AQ148" s="1"/>
      <c r="BA148" s="72"/>
      <c r="BB148" s="72"/>
      <c r="BC148" s="72"/>
      <c r="BG148" s="57"/>
      <c r="CQ148" s="1"/>
    </row>
    <row r="149" spans="1:95" ht="13.5">
      <c r="A149" s="40"/>
      <c r="B149" s="137">
        <f>$EQ$5</f>
        <v>91001441</v>
      </c>
      <c r="C149" s="143">
        <f>$EQ$9</f>
        <v>37326.850236562503</v>
      </c>
      <c r="D149" s="143">
        <f>FG$9</f>
        <v>37538.291536874996</v>
      </c>
      <c r="E149" s="143">
        <f>FW$9</f>
        <v>37542.317345507261</v>
      </c>
      <c r="F149" s="136"/>
      <c r="G149" s="40"/>
      <c r="H149" s="126"/>
      <c r="I149" s="71"/>
      <c r="J149" s="3"/>
      <c r="K149" s="139"/>
      <c r="L149" s="71"/>
      <c r="M149" s="3"/>
      <c r="N149" s="139"/>
      <c r="O149" s="71"/>
      <c r="P149" s="3"/>
      <c r="Q149" s="100"/>
      <c r="R149" s="44"/>
      <c r="S149" s="41"/>
      <c r="W149" s="59"/>
      <c r="Y149" s="41"/>
      <c r="AA149" s="66"/>
      <c r="AB149" s="66"/>
      <c r="AC149" s="61"/>
      <c r="AD149" s="61"/>
      <c r="AE149" s="61"/>
      <c r="AG149" s="61"/>
      <c r="AH149" s="61"/>
      <c r="AJ149" s="41"/>
      <c r="AP149" s="1"/>
      <c r="AQ149" s="1"/>
      <c r="BA149" s="72"/>
      <c r="BB149" s="72"/>
      <c r="BC149" s="72"/>
      <c r="BG149" s="57"/>
      <c r="CQ149" s="1"/>
    </row>
    <row r="150" spans="1:95" ht="13.5">
      <c r="A150" s="40"/>
      <c r="B150" s="141" t="s">
        <v>127</v>
      </c>
      <c r="C150" s="127">
        <f>SUM(C146:C149)</f>
        <v>111914.492950625</v>
      </c>
      <c r="D150" s="127">
        <f>SUM(D146:D149)</f>
        <v>113005.45572864126</v>
      </c>
      <c r="E150" s="127">
        <f>SUM(E146:E149)</f>
        <v>113889.72938604059</v>
      </c>
      <c r="F150" s="127"/>
      <c r="G150" s="40"/>
      <c r="H150" s="128">
        <f>D150-C150</f>
        <v>1090.9627780162555</v>
      </c>
      <c r="I150" s="129">
        <f>IF(C150=0," ",H150/C150)</f>
        <v>9.7481813950367618E-3</v>
      </c>
      <c r="J150" s="3"/>
      <c r="K150" s="142">
        <f>E150-D150</f>
        <v>884.27365739933157</v>
      </c>
      <c r="L150" s="129">
        <f>IF($D150=0," ",K150/$D150)</f>
        <v>7.8250527967669813E-3</v>
      </c>
      <c r="M150" s="3"/>
      <c r="N150" s="142">
        <f>E150-C150</f>
        <v>1975.236435415587</v>
      </c>
      <c r="O150" s="129">
        <f>IF($C150=0," ",N150/$C150)</f>
        <v>1.7649514225892365E-2</v>
      </c>
      <c r="P150" s="3"/>
      <c r="Q150" s="100"/>
      <c r="R150" s="44"/>
      <c r="S150" s="41"/>
      <c r="W150" s="59"/>
      <c r="Y150" s="41"/>
      <c r="AA150" s="66"/>
      <c r="AB150" s="66"/>
      <c r="AC150" s="61"/>
      <c r="AD150" s="61"/>
      <c r="AE150" s="61"/>
      <c r="AG150" s="61"/>
      <c r="AH150" s="61"/>
      <c r="AJ150" s="41"/>
      <c r="AP150" s="1"/>
      <c r="AQ150" s="1"/>
      <c r="BA150" s="72"/>
      <c r="BB150" s="72"/>
      <c r="BC150" s="72"/>
      <c r="BG150" s="57"/>
      <c r="CQ150" s="1"/>
    </row>
    <row r="151" spans="1:95" ht="13.5">
      <c r="A151" s="40"/>
      <c r="B151" s="130"/>
      <c r="C151" s="127"/>
      <c r="D151" s="127"/>
      <c r="E151" s="127"/>
      <c r="F151" s="127"/>
      <c r="G151" s="40"/>
      <c r="H151" s="127"/>
      <c r="I151" s="127"/>
      <c r="J151" s="3"/>
      <c r="K151" s="4"/>
      <c r="L151" s="4"/>
      <c r="M151" s="3"/>
      <c r="N151" s="136"/>
      <c r="O151" s="43"/>
      <c r="P151" s="3"/>
      <c r="Q151" s="100"/>
      <c r="R151" s="44"/>
      <c r="S151" s="41"/>
      <c r="W151" s="59"/>
      <c r="Y151" s="41"/>
      <c r="AA151" s="66"/>
      <c r="AB151" s="66"/>
      <c r="AC151" s="61"/>
      <c r="AD151" s="61"/>
      <c r="AE151" s="61"/>
      <c r="AG151" s="61"/>
      <c r="AH151" s="61"/>
      <c r="AJ151" s="41"/>
      <c r="AP151" s="1"/>
      <c r="AQ151" s="1"/>
      <c r="BA151" s="72"/>
      <c r="BB151" s="72"/>
      <c r="BC151" s="72"/>
      <c r="BG151" s="57"/>
      <c r="CQ151" s="1"/>
    </row>
    <row r="152" spans="1:95" ht="13.5">
      <c r="A152" s="40"/>
      <c r="B152" s="40"/>
      <c r="C152" s="40"/>
      <c r="D152" s="40"/>
      <c r="E152" s="40"/>
      <c r="F152" s="40"/>
      <c r="G152" s="40"/>
      <c r="H152" s="40"/>
      <c r="I152" s="40"/>
      <c r="J152" s="3"/>
      <c r="K152" s="3"/>
      <c r="L152" s="3"/>
      <c r="M152" s="3"/>
      <c r="N152" s="3"/>
      <c r="O152" s="3"/>
      <c r="P152" s="3"/>
      <c r="Q152" s="100"/>
      <c r="R152" s="44"/>
      <c r="S152" s="41"/>
      <c r="W152" s="59"/>
      <c r="Y152" s="41"/>
      <c r="AA152" s="66"/>
      <c r="AB152" s="66"/>
      <c r="AC152" s="61"/>
      <c r="AD152" s="61"/>
      <c r="AE152" s="61"/>
      <c r="AG152" s="61"/>
      <c r="AH152" s="61"/>
      <c r="AJ152" s="41"/>
      <c r="AP152" s="1"/>
      <c r="AQ152" s="1"/>
      <c r="BA152" s="72"/>
      <c r="BB152" s="72"/>
      <c r="BC152" s="72"/>
      <c r="BG152" s="57"/>
      <c r="CQ152" s="1"/>
    </row>
    <row r="153" spans="1:95" ht="13.5">
      <c r="A153" s="40"/>
      <c r="B153" s="75"/>
      <c r="C153" s="75"/>
      <c r="D153" s="75"/>
      <c r="E153" s="75"/>
      <c r="F153" s="75"/>
      <c r="G153" s="144"/>
      <c r="H153" s="4"/>
      <c r="I153" s="4"/>
      <c r="J153" s="4"/>
      <c r="K153" s="4"/>
      <c r="L153" s="4"/>
      <c r="M153" s="4"/>
      <c r="N153" s="4"/>
      <c r="O153" s="4"/>
      <c r="P153" s="4"/>
      <c r="Q153" s="100"/>
      <c r="R153" s="44"/>
      <c r="S153" s="41"/>
      <c r="W153" s="59"/>
      <c r="Y153" s="41"/>
      <c r="AA153" s="66"/>
      <c r="AB153" s="66"/>
      <c r="AC153" s="61"/>
      <c r="AD153" s="61"/>
      <c r="AE153" s="61"/>
      <c r="AG153" s="61"/>
      <c r="AH153" s="61"/>
      <c r="AJ153" s="41"/>
      <c r="AP153" s="1"/>
      <c r="AQ153" s="1"/>
      <c r="BA153" s="72"/>
      <c r="BB153" s="72"/>
      <c r="BC153" s="72"/>
      <c r="BG153" s="57"/>
      <c r="CQ153" s="1"/>
    </row>
    <row r="154" spans="1:95" ht="13.5">
      <c r="A154" s="40"/>
      <c r="B154" s="75"/>
      <c r="C154" s="75"/>
      <c r="D154" s="75"/>
      <c r="E154" s="75"/>
      <c r="F154" s="75"/>
      <c r="G154" s="144"/>
      <c r="H154" s="4"/>
      <c r="I154" s="4"/>
      <c r="J154" s="4"/>
      <c r="K154" s="4"/>
      <c r="L154" s="4"/>
      <c r="M154" s="4"/>
      <c r="N154" s="4"/>
      <c r="O154" s="4"/>
      <c r="P154" s="4"/>
      <c r="Q154" s="100"/>
      <c r="R154" s="44"/>
      <c r="S154" s="41"/>
      <c r="W154" s="59"/>
      <c r="Y154" s="41"/>
      <c r="AA154" s="66"/>
      <c r="AB154" s="66"/>
      <c r="AC154" s="61"/>
      <c r="AD154" s="61"/>
      <c r="AE154" s="61"/>
      <c r="AG154" s="61"/>
      <c r="AH154" s="61"/>
      <c r="AJ154" s="41"/>
      <c r="AP154" s="1"/>
      <c r="AQ154" s="1"/>
      <c r="BA154" s="72"/>
      <c r="BB154" s="72"/>
      <c r="BC154" s="72"/>
      <c r="BG154" s="57"/>
      <c r="CQ154" s="1"/>
    </row>
    <row r="155" spans="1:95">
      <c r="A155" s="40"/>
      <c r="B155" s="40"/>
      <c r="C155" s="40"/>
      <c r="D155" s="44"/>
      <c r="E155" s="44"/>
      <c r="F155" s="44"/>
      <c r="G155" s="44"/>
      <c r="H155" s="43"/>
      <c r="I155" s="43"/>
      <c r="J155" s="43"/>
      <c r="K155" s="43"/>
      <c r="L155" s="43"/>
      <c r="M155" s="43"/>
      <c r="N155" s="43"/>
      <c r="O155" s="43"/>
      <c r="P155" s="43"/>
      <c r="Q155" s="100"/>
      <c r="R155" s="44"/>
      <c r="S155" s="41"/>
      <c r="W155" s="59"/>
      <c r="Y155" s="41"/>
      <c r="AA155" s="66"/>
      <c r="AB155" s="66"/>
      <c r="AC155" s="61"/>
      <c r="AD155" s="61"/>
      <c r="AE155" s="61"/>
      <c r="AG155" s="61"/>
      <c r="AH155" s="61"/>
      <c r="AJ155" s="41"/>
      <c r="AP155" s="1"/>
      <c r="AQ155" s="1"/>
      <c r="BA155" s="72"/>
      <c r="BB155" s="72"/>
      <c r="BC155" s="72"/>
      <c r="BG155" s="57"/>
      <c r="CQ155" s="1"/>
    </row>
    <row r="156" spans="1:95">
      <c r="A156" s="40"/>
      <c r="B156" s="59"/>
      <c r="C156" s="45" t="s">
        <v>128</v>
      </c>
      <c r="D156" s="59"/>
      <c r="E156" s="59"/>
      <c r="F156" s="59"/>
      <c r="G156" s="44"/>
      <c r="H156" s="43"/>
      <c r="I156" s="43"/>
      <c r="J156" s="43"/>
      <c r="K156" s="43"/>
      <c r="L156" s="43"/>
      <c r="M156" s="43"/>
      <c r="N156" s="43"/>
      <c r="O156" s="43"/>
      <c r="P156" s="43"/>
      <c r="Q156" s="100"/>
      <c r="R156" s="44"/>
      <c r="S156" s="41"/>
      <c r="W156" s="59"/>
      <c r="Y156" s="41"/>
      <c r="AA156" s="66"/>
      <c r="AB156" s="66"/>
      <c r="AC156" s="61"/>
      <c r="AD156" s="61"/>
      <c r="AE156" s="61"/>
      <c r="AG156" s="61"/>
      <c r="AH156" s="61"/>
      <c r="AJ156" s="41"/>
      <c r="AP156" s="1"/>
      <c r="AQ156" s="1"/>
      <c r="BA156" s="72"/>
      <c r="BB156" s="72"/>
      <c r="BC156" s="72"/>
      <c r="BG156" s="57"/>
      <c r="CQ156" s="1"/>
    </row>
    <row r="157" spans="1:95">
      <c r="A157" s="40"/>
      <c r="C157" s="41" t="s">
        <v>129</v>
      </c>
      <c r="G157" s="44"/>
      <c r="H157" s="43"/>
      <c r="I157" s="43"/>
      <c r="J157" s="43"/>
      <c r="K157" s="43"/>
      <c r="L157" s="43"/>
      <c r="M157" s="43"/>
      <c r="N157" s="43"/>
      <c r="O157" s="43"/>
      <c r="P157" s="43"/>
      <c r="Q157" s="100"/>
      <c r="R157" s="44"/>
      <c r="S157" s="41"/>
      <c r="W157" s="59"/>
      <c r="Y157" s="41"/>
      <c r="AA157" s="66"/>
      <c r="AB157" s="66"/>
      <c r="AC157" s="61"/>
      <c r="AD157" s="61"/>
      <c r="AE157" s="61"/>
      <c r="AG157" s="61"/>
      <c r="AH157" s="61"/>
      <c r="AJ157" s="41"/>
      <c r="AP157" s="1"/>
      <c r="AQ157" s="1"/>
      <c r="BA157" s="72"/>
      <c r="BB157" s="72"/>
      <c r="BC157" s="72"/>
      <c r="BG157" s="57"/>
      <c r="CQ157" s="1"/>
    </row>
    <row r="158" spans="1:95">
      <c r="A158" s="40"/>
      <c r="C158" s="41" t="s">
        <v>130</v>
      </c>
      <c r="G158" s="121"/>
      <c r="H158" s="145"/>
      <c r="I158" s="145"/>
      <c r="J158" s="145"/>
      <c r="K158" s="145"/>
      <c r="L158" s="145"/>
      <c r="M158" s="145"/>
      <c r="N158" s="145"/>
      <c r="O158" s="145"/>
      <c r="P158" s="145"/>
      <c r="Q158" s="100"/>
      <c r="R158" s="44"/>
      <c r="S158" s="41"/>
      <c r="W158" s="59"/>
      <c r="Y158" s="41"/>
      <c r="AA158" s="66"/>
      <c r="AB158" s="66"/>
      <c r="AC158" s="61"/>
      <c r="AD158" s="61"/>
      <c r="AE158" s="61"/>
      <c r="AG158" s="61"/>
      <c r="AH158" s="61"/>
      <c r="AJ158" s="41"/>
      <c r="AP158" s="1"/>
      <c r="AQ158" s="1"/>
      <c r="BA158" s="72"/>
      <c r="BB158" s="72"/>
      <c r="BC158" s="72"/>
      <c r="BG158" s="57"/>
      <c r="CQ158" s="1"/>
    </row>
    <row r="159" spans="1:95">
      <c r="A159" s="40"/>
      <c r="C159" s="41"/>
      <c r="G159" s="44"/>
      <c r="H159" s="43"/>
      <c r="I159" s="43"/>
      <c r="J159" s="43"/>
      <c r="K159" s="43"/>
      <c r="L159" s="43"/>
      <c r="M159" s="43"/>
      <c r="N159" s="43"/>
      <c r="O159" s="43"/>
      <c r="P159" s="43"/>
      <c r="Q159" s="100"/>
      <c r="R159" s="44"/>
      <c r="S159" s="41"/>
      <c r="W159" s="59"/>
      <c r="Y159" s="41"/>
      <c r="AA159" s="66"/>
      <c r="AB159" s="66"/>
      <c r="AC159" s="61"/>
      <c r="AD159" s="61"/>
      <c r="AE159" s="61"/>
      <c r="AG159" s="61"/>
      <c r="AH159" s="61"/>
      <c r="AJ159" s="41"/>
      <c r="AP159" s="1"/>
      <c r="AQ159" s="1"/>
      <c r="BA159" s="72"/>
      <c r="BB159" s="72"/>
      <c r="BC159" s="72"/>
      <c r="BG159" s="57"/>
      <c r="CQ159" s="1"/>
    </row>
    <row r="160" spans="1:95" ht="13.5">
      <c r="A160" s="40"/>
      <c r="B160" s="124"/>
      <c r="C160" s="19"/>
      <c r="D160" s="195"/>
      <c r="E160" s="195"/>
      <c r="F160" s="195"/>
      <c r="G160" s="92"/>
      <c r="H160" s="43"/>
      <c r="I160" s="43"/>
      <c r="J160" s="43"/>
      <c r="K160" s="43"/>
      <c r="L160" s="43"/>
      <c r="M160" s="43"/>
      <c r="N160" s="43"/>
      <c r="O160" s="43"/>
      <c r="P160" s="43"/>
      <c r="Q160" s="100"/>
      <c r="R160" s="44"/>
      <c r="S160" s="41"/>
      <c r="W160" s="59"/>
      <c r="Y160" s="41"/>
      <c r="AA160" s="66"/>
      <c r="AB160" s="66"/>
      <c r="AC160" s="61"/>
      <c r="AD160" s="61"/>
      <c r="AE160" s="61"/>
      <c r="AG160" s="61"/>
      <c r="AH160" s="61"/>
      <c r="AJ160" s="41"/>
      <c r="AP160" s="1"/>
      <c r="AQ160" s="1"/>
      <c r="BA160" s="72"/>
      <c r="BB160" s="72"/>
      <c r="BC160" s="72"/>
      <c r="BG160" s="57"/>
      <c r="CQ160" s="1"/>
    </row>
    <row r="161" spans="1:95" ht="13.5">
      <c r="A161" s="40"/>
      <c r="B161" s="124"/>
      <c r="C161" s="19"/>
      <c r="D161" s="72"/>
      <c r="E161" s="181"/>
      <c r="F161" s="181"/>
      <c r="G161" s="181"/>
      <c r="H161" s="43"/>
      <c r="I161" s="43"/>
      <c r="J161" s="43"/>
      <c r="K161" s="43"/>
      <c r="L161" s="43"/>
      <c r="M161" s="43"/>
      <c r="N161" s="43"/>
      <c r="O161" s="43"/>
      <c r="P161" s="43"/>
      <c r="Q161" s="100"/>
      <c r="R161" s="44"/>
      <c r="S161" s="41"/>
      <c r="W161" s="59"/>
      <c r="Y161" s="41"/>
      <c r="AA161" s="66"/>
      <c r="AB161" s="66"/>
      <c r="AC161" s="61"/>
      <c r="AD161" s="61"/>
      <c r="AE161" s="61"/>
      <c r="AG161" s="61"/>
      <c r="AH161" s="61"/>
      <c r="AJ161" s="41"/>
      <c r="AP161" s="1"/>
      <c r="AQ161" s="1"/>
      <c r="BA161" s="72"/>
      <c r="BB161" s="72"/>
      <c r="BC161" s="72"/>
      <c r="BG161" s="57"/>
      <c r="CQ161" s="1"/>
    </row>
    <row r="162" spans="1:95">
      <c r="A162" s="40"/>
      <c r="C162" s="45"/>
      <c r="D162" s="68"/>
      <c r="E162" s="72"/>
      <c r="H162" s="43"/>
      <c r="I162" s="43"/>
      <c r="J162" s="43"/>
      <c r="K162" s="43"/>
      <c r="L162" s="43"/>
      <c r="M162" s="43"/>
      <c r="N162" s="43"/>
      <c r="O162" s="43"/>
      <c r="P162" s="43"/>
      <c r="Q162" s="100"/>
      <c r="R162" s="44"/>
      <c r="S162" s="41"/>
      <c r="W162" s="59"/>
      <c r="Y162" s="41"/>
      <c r="AA162" s="66"/>
      <c r="AB162" s="66"/>
      <c r="AC162" s="61"/>
      <c r="AD162" s="61"/>
      <c r="AE162" s="61"/>
      <c r="AG162" s="61"/>
      <c r="AH162" s="61"/>
      <c r="AJ162" s="41"/>
      <c r="AP162" s="1"/>
      <c r="AQ162" s="1"/>
      <c r="BA162" s="72"/>
      <c r="BB162" s="72"/>
      <c r="BC162" s="72"/>
      <c r="BG162" s="57"/>
      <c r="CQ162" s="1"/>
    </row>
    <row r="163" spans="1:95">
      <c r="A163" s="40"/>
      <c r="B163" s="42"/>
      <c r="C163" s="182"/>
      <c r="D163" s="183"/>
      <c r="E163" s="184"/>
      <c r="F163" s="184"/>
      <c r="G163" s="184"/>
      <c r="H163" s="43"/>
      <c r="I163" s="43"/>
      <c r="J163" s="43"/>
      <c r="K163" s="43"/>
      <c r="L163" s="43"/>
      <c r="M163" s="43"/>
      <c r="N163" s="43"/>
      <c r="O163" s="43"/>
      <c r="P163" s="43"/>
      <c r="Q163" s="100"/>
      <c r="R163" s="44"/>
      <c r="S163" s="41"/>
      <c r="W163" s="59"/>
      <c r="Y163" s="41"/>
      <c r="AA163" s="66"/>
      <c r="AB163" s="66"/>
      <c r="AC163" s="61"/>
      <c r="AD163" s="61"/>
      <c r="AE163" s="61"/>
      <c r="AG163" s="61"/>
      <c r="AH163" s="61"/>
      <c r="AJ163" s="41"/>
      <c r="AP163" s="1"/>
      <c r="AQ163" s="1"/>
      <c r="BA163" s="72"/>
      <c r="BB163" s="72"/>
      <c r="BC163" s="72"/>
      <c r="BG163" s="57"/>
      <c r="CQ163" s="1"/>
    </row>
    <row r="164" spans="1:95" ht="13.5">
      <c r="A164" s="40"/>
      <c r="B164" s="124" t="s">
        <v>131</v>
      </c>
      <c r="C164" s="19"/>
      <c r="D164" s="92" t="str">
        <f>D6</f>
        <v>15-16</v>
      </c>
      <c r="E164" s="92" t="str">
        <f>E6</f>
        <v>16-17</v>
      </c>
      <c r="F164" s="92" t="str">
        <f>F6</f>
        <v>17-18</v>
      </c>
      <c r="G164" s="92"/>
      <c r="H164" s="43"/>
      <c r="I164" s="43"/>
      <c r="J164" s="43"/>
      <c r="K164" s="43"/>
      <c r="L164" s="43"/>
      <c r="M164" s="43"/>
      <c r="N164" s="43"/>
      <c r="O164" s="43"/>
      <c r="P164" s="43"/>
      <c r="Q164" s="100"/>
      <c r="R164" s="44"/>
      <c r="S164" s="41"/>
      <c r="W164" s="59"/>
      <c r="Y164" s="41"/>
      <c r="AA164" s="66"/>
      <c r="AB164" s="66"/>
      <c r="AC164" s="61"/>
      <c r="AD164" s="61"/>
      <c r="AE164" s="61"/>
      <c r="AG164" s="61"/>
      <c r="AH164" s="61"/>
      <c r="AJ164" s="41"/>
      <c r="AP164" s="1"/>
      <c r="AQ164" s="1"/>
      <c r="BA164" s="72"/>
      <c r="BB164" s="72"/>
      <c r="BC164" s="72"/>
      <c r="BG164" s="57"/>
      <c r="CQ164" s="1"/>
    </row>
    <row r="165" spans="1:95" ht="13.5">
      <c r="A165" s="40"/>
      <c r="B165" s="124"/>
      <c r="C165" s="19"/>
      <c r="D165" s="72"/>
      <c r="E165" s="181">
        <f>E23</f>
        <v>2.2499999999999999E-2</v>
      </c>
      <c r="F165" s="181">
        <f>F23</f>
        <v>2.2499999999999999E-2</v>
      </c>
      <c r="G165" s="181"/>
      <c r="H165" s="43"/>
      <c r="I165" s="43"/>
      <c r="J165" s="43"/>
      <c r="K165" s="43"/>
      <c r="L165" s="43"/>
      <c r="M165" s="43"/>
      <c r="N165" s="43"/>
      <c r="O165" s="43"/>
      <c r="P165" s="43"/>
      <c r="Q165" s="100"/>
      <c r="R165" s="44"/>
      <c r="S165" s="41"/>
      <c r="W165" s="59"/>
      <c r="Y165" s="41"/>
      <c r="AA165" s="66"/>
      <c r="AB165" s="66"/>
      <c r="AC165" s="61"/>
      <c r="AD165" s="61"/>
      <c r="AE165" s="61"/>
      <c r="AG165" s="61"/>
      <c r="AH165" s="61"/>
      <c r="AJ165" s="41"/>
      <c r="AP165" s="1"/>
      <c r="AQ165" s="1"/>
      <c r="BA165" s="72"/>
      <c r="BB165" s="72"/>
      <c r="BC165" s="72"/>
      <c r="BG165" s="57"/>
      <c r="CQ165" s="1"/>
    </row>
    <row r="166" spans="1:95">
      <c r="A166" s="40"/>
      <c r="C166" s="45" t="s">
        <v>132</v>
      </c>
      <c r="D166" s="68"/>
      <c r="E166" s="72"/>
      <c r="H166" s="43"/>
      <c r="I166" s="43"/>
      <c r="J166" s="43"/>
      <c r="K166" s="43"/>
      <c r="L166" s="43"/>
      <c r="M166" s="43"/>
      <c r="N166" s="43"/>
      <c r="O166" s="43"/>
      <c r="P166" s="43"/>
      <c r="Q166" s="100"/>
      <c r="R166" s="44"/>
      <c r="S166" s="41"/>
      <c r="W166" s="59"/>
      <c r="Y166" s="41"/>
      <c r="AA166" s="66"/>
      <c r="AB166" s="66"/>
      <c r="AC166" s="61"/>
      <c r="AD166" s="61"/>
      <c r="AE166" s="61"/>
      <c r="AG166" s="61"/>
      <c r="AH166" s="61"/>
      <c r="AJ166" s="41"/>
      <c r="AP166" s="1"/>
      <c r="AQ166" s="1"/>
      <c r="BA166" s="72"/>
      <c r="BB166" s="72"/>
      <c r="BC166" s="72"/>
      <c r="BG166" s="57"/>
      <c r="CQ166" s="1"/>
    </row>
    <row r="167" spans="1:95">
      <c r="A167" s="40"/>
      <c r="B167" s="42" t="s">
        <v>157</v>
      </c>
      <c r="C167" s="182">
        <v>0</v>
      </c>
      <c r="D167" s="183">
        <v>0</v>
      </c>
      <c r="E167" s="184"/>
      <c r="F167" s="184"/>
      <c r="G167" s="184"/>
      <c r="H167" s="43"/>
      <c r="I167" s="43"/>
      <c r="J167" s="43"/>
      <c r="K167" s="43"/>
      <c r="L167" s="43"/>
      <c r="M167" s="43"/>
      <c r="N167" s="43"/>
      <c r="O167" s="43"/>
      <c r="P167" s="43"/>
      <c r="Q167" s="100"/>
      <c r="R167" s="44"/>
      <c r="S167" s="41"/>
      <c r="W167" s="59"/>
      <c r="Y167" s="41"/>
      <c r="AA167" s="66"/>
      <c r="AB167" s="66"/>
      <c r="AC167" s="61"/>
      <c r="AD167" s="61"/>
      <c r="AE167" s="61"/>
      <c r="AG167" s="61"/>
      <c r="AH167" s="61"/>
      <c r="AJ167" s="41"/>
      <c r="AP167" s="1"/>
      <c r="AQ167" s="1"/>
      <c r="BA167" s="72"/>
      <c r="BB167" s="72"/>
      <c r="BC167" s="72"/>
      <c r="BG167" s="57"/>
      <c r="CQ167" s="1"/>
    </row>
    <row r="168" spans="1:95" ht="15.75">
      <c r="A168" s="40"/>
      <c r="B168" s="185" t="s">
        <v>158</v>
      </c>
      <c r="C168" s="182">
        <v>0.5</v>
      </c>
      <c r="D168" s="186"/>
      <c r="E168" s="187"/>
      <c r="F168" s="187"/>
      <c r="G168" s="187"/>
      <c r="H168" s="43"/>
      <c r="I168" s="43"/>
      <c r="J168" s="43"/>
      <c r="K168" s="43"/>
      <c r="L168" s="43"/>
      <c r="M168" s="43"/>
      <c r="N168" s="43"/>
      <c r="O168" s="43"/>
      <c r="P168" s="43"/>
      <c r="Q168" s="100"/>
      <c r="R168" s="44"/>
      <c r="S168" s="41"/>
      <c r="W168" s="59"/>
      <c r="Y168" s="41"/>
      <c r="AA168" s="66"/>
      <c r="AB168" s="66"/>
      <c r="AC168" s="61"/>
      <c r="AD168" s="61"/>
      <c r="AE168" s="61"/>
      <c r="AG168" s="61"/>
      <c r="AH168" s="61"/>
      <c r="AJ168" s="41"/>
      <c r="AP168" s="1"/>
      <c r="AQ168" s="1"/>
      <c r="BA168" s="72"/>
      <c r="BB168" s="72"/>
      <c r="BC168" s="72"/>
      <c r="BG168" s="57"/>
      <c r="CQ168" s="1"/>
    </row>
    <row r="169" spans="1:95" ht="15.75">
      <c r="A169" s="40"/>
      <c r="B169" s="188">
        <v>0</v>
      </c>
      <c r="C169" s="189">
        <v>1</v>
      </c>
      <c r="D169" s="209">
        <v>13.07</v>
      </c>
      <c r="E169" s="190">
        <f>D169*(1+E$165)</f>
        <v>13.364075</v>
      </c>
      <c r="F169" s="190">
        <f>E169*(1+F$165)</f>
        <v>13.664766687499998</v>
      </c>
      <c r="G169" s="190"/>
      <c r="H169" s="191"/>
      <c r="I169" s="191"/>
      <c r="J169" s="43"/>
      <c r="K169" s="43"/>
      <c r="L169" s="43"/>
      <c r="M169" s="43"/>
      <c r="N169" s="43"/>
      <c r="O169" s="43"/>
      <c r="P169" s="43"/>
      <c r="Q169" s="100"/>
      <c r="R169" s="44"/>
      <c r="S169" s="41"/>
      <c r="W169" s="59"/>
      <c r="Y169" s="41"/>
      <c r="AA169" s="66"/>
      <c r="AB169" s="66"/>
      <c r="AC169" s="61"/>
      <c r="AD169" s="61"/>
      <c r="AE169" s="61"/>
      <c r="AG169" s="61"/>
      <c r="AH169" s="61"/>
      <c r="AJ169" s="41"/>
      <c r="AP169" s="1"/>
      <c r="AQ169" s="1"/>
      <c r="BA169" s="72"/>
      <c r="BB169" s="72"/>
      <c r="BC169" s="72"/>
      <c r="BG169" s="57"/>
      <c r="CQ169" s="1"/>
    </row>
    <row r="170" spans="1:95" ht="15.75">
      <c r="A170" s="40"/>
      <c r="B170" s="188" t="s">
        <v>197</v>
      </c>
      <c r="C170" s="189">
        <v>2</v>
      </c>
      <c r="D170" s="208">
        <v>13.07</v>
      </c>
      <c r="E170" s="190">
        <f t="shared" ref="E170:F170" si="114">D170*(1+E$165)</f>
        <v>13.364075</v>
      </c>
      <c r="F170" s="190">
        <f t="shared" si="114"/>
        <v>13.664766687499998</v>
      </c>
      <c r="G170" s="192"/>
      <c r="H170" s="191"/>
      <c r="I170" s="191"/>
      <c r="J170" s="43"/>
      <c r="K170" s="43"/>
      <c r="L170" s="43"/>
      <c r="M170" s="43"/>
      <c r="N170" s="43"/>
      <c r="O170" s="43"/>
      <c r="P170" s="43"/>
      <c r="Q170" s="100"/>
      <c r="R170" s="44"/>
      <c r="S170" s="41"/>
      <c r="W170" s="59"/>
      <c r="Y170" s="41"/>
      <c r="AA170" s="66"/>
      <c r="AB170" s="66"/>
      <c r="AC170" s="61"/>
      <c r="AD170" s="61"/>
      <c r="AE170" s="61"/>
      <c r="AG170" s="61"/>
      <c r="AH170" s="61"/>
      <c r="AJ170" s="41"/>
      <c r="AP170" s="1"/>
      <c r="AQ170" s="1"/>
      <c r="BA170" s="72"/>
      <c r="BB170" s="72"/>
      <c r="BC170" s="72"/>
      <c r="BG170" s="57"/>
      <c r="CQ170" s="1"/>
    </row>
    <row r="171" spans="1:95" ht="15.75">
      <c r="A171" s="40"/>
      <c r="B171" s="188">
        <v>1</v>
      </c>
      <c r="C171" s="189">
        <v>3</v>
      </c>
      <c r="D171" s="208">
        <v>13.07</v>
      </c>
      <c r="E171" s="190">
        <f t="shared" ref="E171:F171" si="115">D171*(1+E$165)</f>
        <v>13.364075</v>
      </c>
      <c r="F171" s="190">
        <f t="shared" si="115"/>
        <v>13.664766687499998</v>
      </c>
      <c r="G171" s="192"/>
      <c r="H171" s="191"/>
      <c r="I171" s="191"/>
      <c r="J171" s="43"/>
      <c r="K171" s="43"/>
      <c r="L171" s="43"/>
      <c r="M171" s="43"/>
      <c r="N171" s="43"/>
      <c r="O171" s="43"/>
      <c r="P171" s="43"/>
      <c r="Q171" s="100"/>
      <c r="R171" s="44"/>
      <c r="S171" s="41"/>
      <c r="W171" s="59"/>
      <c r="Y171" s="41"/>
      <c r="AA171" s="66"/>
      <c r="AB171" s="66"/>
      <c r="AC171" s="61"/>
      <c r="AD171" s="61"/>
      <c r="AE171" s="61"/>
      <c r="AG171" s="61"/>
      <c r="AH171" s="61"/>
      <c r="AJ171" s="41"/>
      <c r="AP171" s="1"/>
      <c r="AQ171" s="1"/>
      <c r="BA171" s="72"/>
      <c r="BB171" s="72"/>
      <c r="BC171" s="72"/>
      <c r="BG171" s="57"/>
      <c r="CQ171" s="1"/>
    </row>
    <row r="172" spans="1:95" ht="15.75">
      <c r="A172" s="40"/>
      <c r="B172" s="188">
        <v>2</v>
      </c>
      <c r="C172" s="189">
        <v>4</v>
      </c>
      <c r="D172" s="208">
        <v>13.13</v>
      </c>
      <c r="E172" s="190">
        <f t="shared" ref="E172:F172" si="116">D172*(1+E$165)</f>
        <v>13.425425000000001</v>
      </c>
      <c r="F172" s="190">
        <f t="shared" si="116"/>
        <v>13.727497062499999</v>
      </c>
      <c r="G172" s="192"/>
      <c r="H172" s="191"/>
      <c r="I172" s="191"/>
      <c r="J172" s="43"/>
      <c r="K172" s="43"/>
      <c r="L172" s="43"/>
      <c r="M172" s="43"/>
      <c r="N172" s="43"/>
      <c r="O172" s="43"/>
      <c r="P172" s="43"/>
      <c r="Q172" s="100"/>
      <c r="R172" s="44"/>
      <c r="S172" s="41"/>
      <c r="W172" s="59"/>
      <c r="Y172" s="41"/>
      <c r="AA172" s="66"/>
      <c r="AB172" s="66"/>
      <c r="AC172" s="61"/>
      <c r="AD172" s="61"/>
      <c r="AE172" s="61"/>
      <c r="AG172" s="61"/>
      <c r="AH172" s="61"/>
      <c r="AJ172" s="41"/>
      <c r="AP172" s="1"/>
      <c r="AQ172" s="1"/>
      <c r="BA172" s="72"/>
      <c r="BB172" s="72"/>
      <c r="BC172" s="72"/>
      <c r="BG172" s="57"/>
      <c r="CQ172" s="1"/>
    </row>
    <row r="173" spans="1:95" ht="15.75">
      <c r="A173" s="40"/>
      <c r="B173" s="188">
        <v>3</v>
      </c>
      <c r="C173" s="189">
        <v>5</v>
      </c>
      <c r="D173" s="208">
        <v>13.13</v>
      </c>
      <c r="E173" s="190">
        <f t="shared" ref="E173:F173" si="117">D173*(1+E$165)</f>
        <v>13.425425000000001</v>
      </c>
      <c r="F173" s="190">
        <f t="shared" si="117"/>
        <v>13.727497062499999</v>
      </c>
      <c r="G173" s="192"/>
      <c r="H173" s="191"/>
      <c r="I173" s="191"/>
      <c r="J173" s="43"/>
      <c r="K173" s="43"/>
      <c r="L173" s="43"/>
      <c r="M173" s="43"/>
      <c r="N173" s="43"/>
      <c r="O173" s="43"/>
      <c r="P173" s="43"/>
      <c r="Q173" s="100"/>
      <c r="R173" s="44"/>
      <c r="S173" s="41"/>
      <c r="W173" s="59"/>
      <c r="Y173" s="41"/>
      <c r="AA173" s="66"/>
      <c r="AB173" s="66"/>
      <c r="AC173" s="61"/>
      <c r="AD173" s="61"/>
      <c r="AE173" s="61"/>
      <c r="AG173" s="61"/>
      <c r="AH173" s="61"/>
      <c r="AJ173" s="41"/>
      <c r="AP173" s="1"/>
      <c r="AQ173" s="1"/>
      <c r="BA173" s="72"/>
      <c r="BB173" s="72"/>
      <c r="BC173" s="72"/>
      <c r="BG173" s="57"/>
      <c r="CQ173" s="1"/>
    </row>
    <row r="174" spans="1:95" ht="15.75">
      <c r="A174" s="40"/>
      <c r="B174" s="188">
        <v>4</v>
      </c>
      <c r="C174" s="189">
        <v>6</v>
      </c>
      <c r="D174" s="208">
        <v>13.19</v>
      </c>
      <c r="E174" s="190">
        <f t="shared" ref="E174:F174" si="118">D174*(1+E$165)</f>
        <v>13.486775</v>
      </c>
      <c r="F174" s="190">
        <f t="shared" si="118"/>
        <v>13.790227437499999</v>
      </c>
      <c r="G174" s="192"/>
      <c r="H174" s="191"/>
      <c r="I174" s="191"/>
      <c r="J174" s="43"/>
      <c r="K174" s="43"/>
      <c r="L174" s="43"/>
      <c r="M174" s="43"/>
      <c r="N174" s="43"/>
      <c r="O174" s="43"/>
      <c r="P174" s="43"/>
      <c r="Q174" s="100"/>
      <c r="R174" s="44"/>
      <c r="S174" s="41"/>
      <c r="W174" s="59"/>
      <c r="Y174" s="41"/>
      <c r="AA174" s="66"/>
      <c r="AB174" s="66"/>
      <c r="AC174" s="61"/>
      <c r="AD174" s="61"/>
      <c r="AE174" s="61"/>
      <c r="AG174" s="61"/>
      <c r="AH174" s="61"/>
      <c r="AJ174" s="41"/>
      <c r="AP174" s="1"/>
      <c r="AQ174" s="1"/>
      <c r="BA174" s="72"/>
      <c r="BB174" s="72"/>
      <c r="BC174" s="72"/>
      <c r="BG174" s="57"/>
      <c r="CQ174" s="1"/>
    </row>
    <row r="175" spans="1:95" ht="15.75">
      <c r="A175" s="40"/>
      <c r="B175" s="188">
        <v>5</v>
      </c>
      <c r="C175" s="189">
        <v>7</v>
      </c>
      <c r="D175" s="208">
        <v>13.19</v>
      </c>
      <c r="E175" s="190">
        <f t="shared" ref="E175:F175" si="119">D175*(1+E$165)</f>
        <v>13.486775</v>
      </c>
      <c r="F175" s="190">
        <f t="shared" si="119"/>
        <v>13.790227437499999</v>
      </c>
      <c r="G175" s="192"/>
      <c r="H175" s="191"/>
      <c r="I175" s="191"/>
      <c r="J175" s="43"/>
      <c r="K175" s="43"/>
      <c r="L175" s="43"/>
      <c r="M175" s="43"/>
      <c r="N175" s="43"/>
      <c r="O175" s="43"/>
      <c r="P175" s="43"/>
      <c r="Q175" s="100"/>
      <c r="R175" s="44"/>
      <c r="S175" s="41"/>
      <c r="W175" s="59"/>
      <c r="Y175" s="41"/>
      <c r="AA175" s="66"/>
      <c r="AB175" s="66"/>
      <c r="AC175" s="61"/>
      <c r="AD175" s="61"/>
      <c r="AE175" s="61"/>
      <c r="AG175" s="61"/>
      <c r="AH175" s="61"/>
      <c r="AJ175" s="41"/>
      <c r="AP175" s="1"/>
      <c r="AQ175" s="1"/>
      <c r="BA175" s="72"/>
      <c r="BB175" s="72"/>
      <c r="BC175" s="72"/>
      <c r="BG175" s="57"/>
      <c r="CQ175" s="1"/>
    </row>
    <row r="176" spans="1:95" ht="15.75">
      <c r="A176" s="40"/>
      <c r="B176" s="188">
        <v>6</v>
      </c>
      <c r="C176" s="189">
        <v>8</v>
      </c>
      <c r="D176" s="208">
        <v>13.34</v>
      </c>
      <c r="E176" s="190">
        <f t="shared" ref="E176:F176" si="120">D176*(1+E$165)</f>
        <v>13.64015</v>
      </c>
      <c r="F176" s="190">
        <f t="shared" si="120"/>
        <v>13.947053374999999</v>
      </c>
      <c r="G176" s="192"/>
      <c r="H176" s="191"/>
      <c r="I176" s="191"/>
      <c r="J176" s="43"/>
      <c r="K176" s="43"/>
      <c r="L176" s="43"/>
      <c r="M176" s="43"/>
      <c r="N176" s="43"/>
      <c r="O176" s="43"/>
      <c r="P176" s="43"/>
      <c r="Q176" s="100"/>
      <c r="R176" s="44"/>
      <c r="S176" s="41"/>
      <c r="W176" s="59"/>
      <c r="Y176" s="41"/>
      <c r="AA176" s="66"/>
      <c r="AB176" s="66"/>
      <c r="AC176" s="61"/>
      <c r="AD176" s="61"/>
      <c r="AE176" s="61"/>
      <c r="AG176" s="61"/>
      <c r="AH176" s="61"/>
      <c r="AJ176" s="41"/>
      <c r="AP176" s="1"/>
      <c r="AQ176" s="1"/>
      <c r="BA176" s="72"/>
      <c r="BB176" s="72"/>
      <c r="BC176" s="72"/>
      <c r="BG176" s="57"/>
      <c r="CQ176" s="1"/>
    </row>
    <row r="177" spans="1:95" ht="15.75">
      <c r="A177" s="40"/>
      <c r="B177" s="188">
        <v>7</v>
      </c>
      <c r="C177" s="189">
        <v>9</v>
      </c>
      <c r="D177" s="208">
        <v>13.34</v>
      </c>
      <c r="E177" s="190">
        <f t="shared" ref="E177:F177" si="121">D177*(1+E$165)</f>
        <v>13.64015</v>
      </c>
      <c r="F177" s="190">
        <f t="shared" si="121"/>
        <v>13.947053374999999</v>
      </c>
      <c r="G177" s="192"/>
      <c r="H177" s="191"/>
      <c r="I177" s="191"/>
      <c r="J177" s="43"/>
      <c r="K177" s="43"/>
      <c r="L177" s="43"/>
      <c r="M177" s="43"/>
      <c r="N177" s="43"/>
      <c r="O177" s="43"/>
      <c r="P177" s="43"/>
      <c r="Q177" s="100"/>
      <c r="R177" s="44"/>
      <c r="S177" s="41"/>
      <c r="W177" s="59"/>
      <c r="Y177" s="41"/>
      <c r="AA177" s="66"/>
      <c r="AB177" s="66"/>
      <c r="AC177" s="61"/>
      <c r="AD177" s="61"/>
      <c r="AE177" s="61"/>
      <c r="AG177" s="61"/>
      <c r="AH177" s="61"/>
      <c r="AJ177" s="41"/>
      <c r="AP177" s="1"/>
      <c r="AQ177" s="1"/>
      <c r="BA177" s="72"/>
      <c r="BB177" s="72"/>
      <c r="BC177" s="72"/>
      <c r="BG177" s="57"/>
      <c r="CQ177" s="1"/>
    </row>
    <row r="178" spans="1:95" ht="15.75">
      <c r="A178" s="40"/>
      <c r="B178" s="188">
        <v>8</v>
      </c>
      <c r="C178" s="189">
        <v>10</v>
      </c>
      <c r="D178" s="208">
        <v>13.46</v>
      </c>
      <c r="E178" s="190">
        <f t="shared" ref="E178:F178" si="122">D178*(1+E$165)</f>
        <v>13.76285</v>
      </c>
      <c r="F178" s="190">
        <f t="shared" si="122"/>
        <v>14.072514125</v>
      </c>
      <c r="G178" s="192"/>
      <c r="H178" s="191"/>
      <c r="I178" s="191"/>
      <c r="J178" s="43"/>
      <c r="K178" s="43"/>
      <c r="L178" s="43"/>
      <c r="M178" s="43"/>
      <c r="N178" s="43"/>
      <c r="O178" s="43"/>
      <c r="P178" s="43"/>
      <c r="Q178" s="100"/>
      <c r="R178" s="44"/>
      <c r="S178" s="41"/>
      <c r="W178" s="59"/>
      <c r="Y178" s="41"/>
      <c r="AA178" s="66"/>
      <c r="AB178" s="66"/>
      <c r="AC178" s="61"/>
      <c r="AD178" s="61"/>
      <c r="AE178" s="61"/>
      <c r="AG178" s="61"/>
      <c r="AH178" s="61"/>
      <c r="AJ178" s="41"/>
      <c r="AP178" s="1"/>
      <c r="AQ178" s="1"/>
      <c r="BA178" s="72"/>
      <c r="BB178" s="72"/>
      <c r="BC178" s="72"/>
      <c r="BG178" s="57"/>
      <c r="CQ178" s="1"/>
    </row>
    <row r="179" spans="1:95" ht="15.75">
      <c r="A179" s="40"/>
      <c r="B179" s="188">
        <v>9</v>
      </c>
      <c r="C179" s="189">
        <v>11</v>
      </c>
      <c r="D179" s="208">
        <v>13.46</v>
      </c>
      <c r="E179" s="190">
        <f t="shared" ref="E179:F179" si="123">D179*(1+E$165)</f>
        <v>13.76285</v>
      </c>
      <c r="F179" s="190">
        <f t="shared" si="123"/>
        <v>14.072514125</v>
      </c>
      <c r="G179" s="196"/>
      <c r="H179" s="191"/>
      <c r="I179" s="191"/>
      <c r="J179" s="43"/>
      <c r="K179" s="43"/>
      <c r="L179" s="43"/>
      <c r="M179" s="43"/>
      <c r="N179" s="43"/>
      <c r="O179" s="43"/>
      <c r="P179" s="43"/>
      <c r="Q179" s="100"/>
      <c r="R179" s="44"/>
      <c r="S179" s="41"/>
      <c r="W179" s="59"/>
      <c r="Y179" s="41"/>
      <c r="AA179" s="66"/>
      <c r="AB179" s="66"/>
      <c r="AC179" s="61"/>
      <c r="AD179" s="61"/>
      <c r="AE179" s="61"/>
      <c r="AG179" s="61"/>
      <c r="AH179" s="61"/>
      <c r="AJ179" s="41"/>
      <c r="AP179" s="1"/>
      <c r="AQ179" s="1"/>
      <c r="BA179" s="72"/>
      <c r="BB179" s="72"/>
      <c r="BC179" s="72"/>
      <c r="BG179" s="57"/>
      <c r="CQ179" s="1"/>
    </row>
    <row r="180" spans="1:95" ht="15.75">
      <c r="A180" s="40"/>
      <c r="B180" s="188">
        <v>10</v>
      </c>
      <c r="C180" s="189">
        <v>12</v>
      </c>
      <c r="D180" s="208">
        <v>13.6</v>
      </c>
      <c r="E180" s="190">
        <f t="shared" ref="E180:F180" si="124">D180*(1+E$165)</f>
        <v>13.905999999999999</v>
      </c>
      <c r="F180" s="190">
        <f t="shared" si="124"/>
        <v>14.218884999999998</v>
      </c>
      <c r="G180" s="192"/>
      <c r="H180" s="191"/>
      <c r="I180" s="191"/>
      <c r="J180" s="43"/>
      <c r="K180" s="43"/>
      <c r="L180" s="43"/>
      <c r="M180" s="43"/>
      <c r="N180" s="43"/>
      <c r="O180" s="43"/>
      <c r="P180" s="43"/>
      <c r="Q180" s="100"/>
      <c r="R180" s="44"/>
      <c r="S180" s="41"/>
      <c r="W180" s="59"/>
      <c r="Y180" s="41"/>
      <c r="AA180" s="66"/>
      <c r="AB180" s="66"/>
      <c r="AC180" s="61"/>
      <c r="AD180" s="61"/>
      <c r="AE180" s="61"/>
      <c r="AG180" s="61"/>
      <c r="AH180" s="61"/>
      <c r="AJ180" s="41"/>
      <c r="AP180" s="1"/>
      <c r="AQ180" s="1"/>
      <c r="BA180" s="72"/>
      <c r="BB180" s="72"/>
      <c r="BC180" s="72"/>
      <c r="BG180" s="57"/>
      <c r="CQ180" s="1"/>
    </row>
    <row r="181" spans="1:95" ht="15.75">
      <c r="A181" s="75"/>
      <c r="B181" s="188">
        <v>11</v>
      </c>
      <c r="C181" s="193">
        <v>13</v>
      </c>
      <c r="D181" s="208">
        <v>13.6</v>
      </c>
      <c r="E181" s="190">
        <f t="shared" ref="E181:F181" si="125">D181*(1+E$165)</f>
        <v>13.905999999999999</v>
      </c>
      <c r="F181" s="190">
        <f t="shared" si="125"/>
        <v>14.218884999999998</v>
      </c>
      <c r="G181" s="192"/>
      <c r="H181" s="191"/>
      <c r="I181" s="191"/>
      <c r="J181" s="43"/>
      <c r="K181" s="43"/>
      <c r="L181" s="43"/>
      <c r="M181" s="43"/>
      <c r="N181" s="43"/>
      <c r="O181" s="43"/>
      <c r="P181" s="43"/>
      <c r="Q181" s="100"/>
      <c r="R181" s="44"/>
      <c r="S181" s="41"/>
      <c r="W181" s="59"/>
      <c r="Y181" s="41"/>
      <c r="AA181" s="66"/>
      <c r="AB181" s="66"/>
      <c r="AC181" s="61"/>
      <c r="AD181" s="61"/>
      <c r="AE181" s="61"/>
      <c r="AG181" s="61"/>
      <c r="AH181" s="61"/>
      <c r="AJ181" s="41"/>
      <c r="AP181" s="1"/>
      <c r="AQ181" s="1"/>
      <c r="BA181" s="72"/>
      <c r="BB181" s="72"/>
      <c r="BC181" s="72"/>
      <c r="BG181" s="57"/>
      <c r="CQ181" s="1"/>
    </row>
    <row r="182" spans="1:95" ht="15.75">
      <c r="A182" s="75"/>
      <c r="B182" s="188">
        <v>12</v>
      </c>
      <c r="C182" s="194">
        <v>14</v>
      </c>
      <c r="D182" s="208">
        <v>13.72</v>
      </c>
      <c r="E182" s="190">
        <f t="shared" ref="E182:F182" si="126">D182*(1+E$165)</f>
        <v>14.028700000000001</v>
      </c>
      <c r="F182" s="190">
        <f t="shared" si="126"/>
        <v>14.34434575</v>
      </c>
      <c r="G182" s="187"/>
      <c r="H182" s="191"/>
      <c r="I182" s="191"/>
      <c r="J182" s="43"/>
      <c r="K182" s="43"/>
      <c r="L182" s="43"/>
      <c r="M182" s="43"/>
      <c r="N182" s="43"/>
      <c r="O182" s="43"/>
      <c r="P182" s="43"/>
      <c r="R182" s="75"/>
      <c r="S182" s="75"/>
    </row>
    <row r="183" spans="1:95" ht="15.75">
      <c r="A183" s="75"/>
      <c r="B183" s="188">
        <v>13</v>
      </c>
      <c r="C183" s="75">
        <v>15</v>
      </c>
      <c r="D183" s="208">
        <v>13.72</v>
      </c>
      <c r="E183" s="190">
        <f t="shared" ref="E183:F183" si="127">D183*(1+E$165)</f>
        <v>14.028700000000001</v>
      </c>
      <c r="F183" s="190">
        <f t="shared" si="127"/>
        <v>14.34434575</v>
      </c>
      <c r="G183" s="190"/>
      <c r="H183" s="191"/>
      <c r="I183" s="191"/>
      <c r="J183" s="43"/>
      <c r="K183" s="43"/>
      <c r="L183" s="43"/>
      <c r="M183" s="43"/>
      <c r="N183" s="43"/>
      <c r="O183" s="43"/>
      <c r="P183" s="43"/>
      <c r="R183" s="75"/>
      <c r="S183" s="75"/>
    </row>
    <row r="184" spans="1:95" ht="15.75">
      <c r="A184" s="75"/>
      <c r="B184" s="188">
        <v>14</v>
      </c>
      <c r="C184" s="75">
        <v>16</v>
      </c>
      <c r="D184" s="202">
        <v>13.87</v>
      </c>
      <c r="E184" s="190">
        <f t="shared" ref="E184:F184" si="128">D184*(1+E$165)</f>
        <v>14.182074999999999</v>
      </c>
      <c r="F184" s="190">
        <f t="shared" si="128"/>
        <v>14.501171687499999</v>
      </c>
      <c r="G184" s="190"/>
      <c r="H184" s="191"/>
      <c r="I184" s="191"/>
      <c r="J184" s="43"/>
      <c r="K184" s="43"/>
      <c r="L184" s="43"/>
      <c r="M184" s="43"/>
      <c r="N184" s="43"/>
      <c r="O184" s="43"/>
      <c r="P184" s="43"/>
      <c r="R184" s="75"/>
      <c r="S184" s="75"/>
    </row>
    <row r="185" spans="1:95" ht="15.75">
      <c r="A185" s="75"/>
      <c r="B185" s="188">
        <v>15</v>
      </c>
      <c r="C185" s="75">
        <v>17</v>
      </c>
      <c r="D185" s="202">
        <v>13.87</v>
      </c>
      <c r="E185" s="190">
        <f t="shared" ref="E185:F185" si="129">D185*(1+E$165)</f>
        <v>14.182074999999999</v>
      </c>
      <c r="F185" s="190">
        <f t="shared" si="129"/>
        <v>14.501171687499999</v>
      </c>
      <c r="G185" s="190"/>
      <c r="H185" s="191"/>
      <c r="I185" s="191"/>
      <c r="J185" s="43"/>
      <c r="K185" s="43"/>
      <c r="L185" s="43"/>
      <c r="M185" s="43"/>
      <c r="N185" s="43"/>
      <c r="O185" s="43"/>
      <c r="P185" s="43"/>
      <c r="R185" s="75"/>
      <c r="S185" s="75"/>
    </row>
    <row r="186" spans="1:95" ht="15.75">
      <c r="A186" s="75"/>
      <c r="B186" s="188">
        <v>16</v>
      </c>
      <c r="C186" s="75">
        <v>18</v>
      </c>
      <c r="D186" s="201">
        <v>14.01</v>
      </c>
      <c r="E186" s="190">
        <f t="shared" ref="E186:F186" si="130">D186*(1+E$165)</f>
        <v>14.325225</v>
      </c>
      <c r="F186" s="190">
        <f t="shared" si="130"/>
        <v>14.6475425625</v>
      </c>
      <c r="G186" s="190"/>
      <c r="H186" s="191"/>
      <c r="I186" s="191"/>
      <c r="J186" s="43"/>
      <c r="K186" s="43"/>
      <c r="L186" s="43"/>
      <c r="M186" s="43"/>
      <c r="N186" s="43"/>
      <c r="O186" s="43"/>
      <c r="P186" s="43"/>
      <c r="R186" s="75"/>
      <c r="S186" s="75"/>
    </row>
    <row r="187" spans="1:95" ht="15.75">
      <c r="A187" s="75"/>
      <c r="B187" s="188">
        <v>17</v>
      </c>
      <c r="C187" s="75">
        <v>19</v>
      </c>
      <c r="D187" s="201">
        <v>14.01</v>
      </c>
      <c r="E187" s="190">
        <f t="shared" ref="E187:F187" si="131">D187*(1+E$165)</f>
        <v>14.325225</v>
      </c>
      <c r="F187" s="190">
        <f t="shared" si="131"/>
        <v>14.6475425625</v>
      </c>
      <c r="G187" s="190"/>
      <c r="H187" s="191"/>
      <c r="I187" s="191"/>
      <c r="J187" s="43"/>
      <c r="K187" s="43"/>
      <c r="L187" s="43"/>
      <c r="M187" s="43"/>
      <c r="N187" s="43"/>
      <c r="O187" s="43"/>
      <c r="P187" s="43"/>
      <c r="S187" s="75"/>
    </row>
    <row r="188" spans="1:95" ht="15.75">
      <c r="A188" s="75"/>
      <c r="B188" s="188">
        <v>18</v>
      </c>
      <c r="C188" s="75">
        <v>20</v>
      </c>
      <c r="D188" s="201">
        <v>14.143000000000001</v>
      </c>
      <c r="E188" s="190">
        <f t="shared" ref="E188:F188" si="132">D188*(1+E$165)</f>
        <v>14.4612175</v>
      </c>
      <c r="F188" s="190">
        <f t="shared" si="132"/>
        <v>14.786594893749999</v>
      </c>
      <c r="G188" s="190"/>
      <c r="H188" s="191"/>
      <c r="I188" s="191"/>
      <c r="J188" s="43"/>
      <c r="K188" s="43"/>
      <c r="L188" s="43"/>
      <c r="M188" s="43"/>
      <c r="N188" s="43"/>
      <c r="O188" s="43"/>
      <c r="P188" s="43"/>
      <c r="S188" s="75"/>
    </row>
    <row r="189" spans="1:95" ht="15.75">
      <c r="A189" s="75"/>
      <c r="B189" s="188">
        <v>19</v>
      </c>
      <c r="C189" s="75">
        <v>21</v>
      </c>
      <c r="D189" s="201">
        <v>14.14</v>
      </c>
      <c r="E189" s="190">
        <f t="shared" ref="E189:F189" si="133">D189*(1+E$165)</f>
        <v>14.45815</v>
      </c>
      <c r="F189" s="190">
        <f t="shared" si="133"/>
        <v>14.783458374999999</v>
      </c>
      <c r="G189" s="190"/>
      <c r="H189" s="191"/>
      <c r="I189" s="191"/>
      <c r="J189" s="43"/>
      <c r="K189" s="43"/>
      <c r="L189" s="43"/>
      <c r="M189" s="43"/>
      <c r="N189" s="43"/>
      <c r="O189" s="43"/>
      <c r="P189" s="43"/>
      <c r="S189" s="75"/>
    </row>
    <row r="190" spans="1:95" ht="15.75">
      <c r="A190" s="75"/>
      <c r="B190" s="188" t="s">
        <v>199</v>
      </c>
      <c r="C190" s="75">
        <v>22</v>
      </c>
      <c r="D190" s="201">
        <v>14.29</v>
      </c>
      <c r="E190" s="190">
        <f t="shared" ref="E190:F190" si="134">D190*(1+E$165)</f>
        <v>14.611524999999999</v>
      </c>
      <c r="F190" s="190">
        <f t="shared" si="134"/>
        <v>14.940284312499998</v>
      </c>
      <c r="G190" s="190"/>
      <c r="H190" s="191"/>
      <c r="I190" s="191"/>
      <c r="J190" s="43"/>
      <c r="K190" s="43"/>
      <c r="L190" s="43"/>
      <c r="M190" s="43"/>
      <c r="N190" s="43"/>
      <c r="O190" s="43"/>
      <c r="P190" s="43"/>
      <c r="S190" s="75"/>
    </row>
    <row r="191" spans="1:95" ht="15.75">
      <c r="A191" s="75"/>
      <c r="B191" s="188" t="s">
        <v>198</v>
      </c>
      <c r="C191" s="75">
        <v>23</v>
      </c>
      <c r="D191" s="201">
        <v>1</v>
      </c>
      <c r="E191" s="190">
        <f t="shared" ref="E191:F191" si="135">D191*(1+E$165)</f>
        <v>1.0225</v>
      </c>
      <c r="F191" s="190">
        <f t="shared" si="135"/>
        <v>1.0455062499999999</v>
      </c>
      <c r="G191" s="190"/>
      <c r="H191" s="191"/>
      <c r="I191" s="191"/>
      <c r="J191" s="43"/>
      <c r="K191" s="43"/>
      <c r="L191" s="43"/>
      <c r="M191" s="43"/>
      <c r="N191" s="43"/>
      <c r="O191" s="43"/>
      <c r="P191" s="43"/>
      <c r="S191" s="75"/>
    </row>
    <row r="192" spans="1:95" ht="15.75">
      <c r="A192" s="75"/>
      <c r="B192" s="188"/>
      <c r="C192" s="75">
        <v>24</v>
      </c>
      <c r="D192" s="201"/>
      <c r="E192" s="190"/>
      <c r="F192" s="190"/>
      <c r="G192" s="190"/>
      <c r="H192" s="191"/>
      <c r="I192" s="191"/>
      <c r="J192" s="43"/>
      <c r="K192" s="43"/>
      <c r="L192" s="43"/>
      <c r="M192" s="43"/>
      <c r="N192" s="43"/>
      <c r="O192" s="43"/>
      <c r="P192" s="43"/>
      <c r="S192" s="75"/>
    </row>
    <row r="193" spans="1:19" ht="15.75">
      <c r="A193" s="75"/>
      <c r="B193" s="188"/>
      <c r="C193" s="75"/>
      <c r="D193" s="201"/>
      <c r="E193" s="190"/>
      <c r="F193" s="190"/>
      <c r="G193" s="190"/>
      <c r="H193" s="191"/>
      <c r="I193" s="191"/>
      <c r="J193" s="43"/>
      <c r="K193" s="43"/>
      <c r="L193" s="43"/>
      <c r="M193" s="43"/>
      <c r="N193" s="43"/>
      <c r="O193" s="43"/>
      <c r="P193" s="43"/>
      <c r="S193" s="75"/>
    </row>
    <row r="194" spans="1:19" ht="15.75">
      <c r="A194" s="75"/>
      <c r="B194" s="188"/>
      <c r="C194" s="75"/>
      <c r="D194" s="201"/>
      <c r="E194" s="190"/>
      <c r="F194" s="190"/>
      <c r="G194" s="190"/>
      <c r="H194" s="191"/>
      <c r="I194" s="191"/>
      <c r="J194" s="43"/>
      <c r="K194" s="43"/>
      <c r="L194" s="43"/>
      <c r="M194" s="43"/>
      <c r="N194" s="43"/>
      <c r="O194" s="43"/>
      <c r="P194" s="43"/>
      <c r="S194" s="75"/>
    </row>
    <row r="195" spans="1:19" ht="15.75">
      <c r="A195" s="75"/>
      <c r="B195" s="188" t="s">
        <v>156</v>
      </c>
      <c r="C195" s="75"/>
      <c r="D195" s="201"/>
      <c r="E195" s="190"/>
      <c r="F195" s="190"/>
      <c r="G195" s="190"/>
      <c r="H195" s="191"/>
      <c r="I195" s="191"/>
      <c r="J195" s="43"/>
      <c r="K195" s="43"/>
      <c r="L195" s="43"/>
      <c r="M195" s="43"/>
      <c r="N195" s="43"/>
      <c r="O195" s="43"/>
      <c r="P195" s="43"/>
      <c r="S195" s="75"/>
    </row>
    <row r="196" spans="1:19" ht="15.75">
      <c r="A196" s="75"/>
      <c r="B196" s="188">
        <v>0</v>
      </c>
      <c r="C196" s="1">
        <v>25</v>
      </c>
      <c r="D196" s="201">
        <v>16.32</v>
      </c>
      <c r="E196" s="190">
        <f t="shared" ref="E196:F196" si="136">D196*(1+E$165)</f>
        <v>16.687200000000001</v>
      </c>
      <c r="F196" s="190">
        <f t="shared" si="136"/>
        <v>17.062662</v>
      </c>
      <c r="G196" s="190"/>
      <c r="H196" s="191"/>
      <c r="I196" s="191"/>
      <c r="J196" s="43"/>
      <c r="K196" s="43"/>
      <c r="L196" s="43"/>
      <c r="M196" s="43"/>
      <c r="N196" s="43"/>
      <c r="O196" s="43"/>
      <c r="P196" s="43"/>
      <c r="S196" s="75"/>
    </row>
    <row r="197" spans="1:19" ht="15.75">
      <c r="A197" s="75"/>
      <c r="B197" s="188" t="s">
        <v>197</v>
      </c>
      <c r="C197" s="1">
        <v>26</v>
      </c>
      <c r="D197" s="201">
        <v>16.32</v>
      </c>
      <c r="E197" s="190">
        <f t="shared" ref="E197:F197" si="137">D197*(1+E$165)</f>
        <v>16.687200000000001</v>
      </c>
      <c r="F197" s="190">
        <f t="shared" si="137"/>
        <v>17.062662</v>
      </c>
      <c r="G197" s="190"/>
      <c r="H197" s="191"/>
      <c r="I197" s="191"/>
      <c r="J197" s="43"/>
      <c r="K197" s="43"/>
      <c r="L197" s="43"/>
      <c r="M197" s="43"/>
      <c r="N197" s="43"/>
      <c r="O197" s="43"/>
      <c r="P197" s="43"/>
      <c r="S197" s="75"/>
    </row>
    <row r="198" spans="1:19" ht="15.75">
      <c r="A198" s="75"/>
      <c r="B198" s="188">
        <v>1</v>
      </c>
      <c r="C198" s="1">
        <v>27</v>
      </c>
      <c r="D198" s="201">
        <v>16.32</v>
      </c>
      <c r="E198" s="190">
        <f t="shared" ref="E198:F198" si="138">D198*(1+E$165)</f>
        <v>16.687200000000001</v>
      </c>
      <c r="F198" s="190">
        <f t="shared" si="138"/>
        <v>17.062662</v>
      </c>
      <c r="G198" s="190"/>
      <c r="H198" s="191"/>
      <c r="I198" s="191"/>
      <c r="J198" s="43"/>
      <c r="K198" s="43"/>
      <c r="L198" s="43"/>
      <c r="M198" s="43"/>
      <c r="N198" s="43"/>
      <c r="O198" s="43"/>
      <c r="P198" s="43"/>
      <c r="S198" s="75"/>
    </row>
    <row r="199" spans="1:19" ht="15.75">
      <c r="A199" s="75"/>
      <c r="B199" s="188">
        <v>2</v>
      </c>
      <c r="C199" s="1">
        <v>28</v>
      </c>
      <c r="D199" s="201">
        <v>16.399999999999999</v>
      </c>
      <c r="E199" s="190">
        <f t="shared" ref="E199:F199" si="139">D199*(1+E$165)</f>
        <v>16.768999999999998</v>
      </c>
      <c r="F199" s="190">
        <f t="shared" si="139"/>
        <v>17.146302499999997</v>
      </c>
      <c r="G199" s="190"/>
      <c r="H199" s="191"/>
      <c r="I199" s="191"/>
      <c r="J199" s="43"/>
      <c r="K199" s="43"/>
      <c r="L199" s="43"/>
      <c r="M199" s="43"/>
      <c r="N199" s="43"/>
      <c r="O199" s="43"/>
      <c r="P199" s="43"/>
      <c r="S199" s="75"/>
    </row>
    <row r="200" spans="1:19" ht="15.75">
      <c r="A200" s="75"/>
      <c r="B200" s="188">
        <v>3</v>
      </c>
      <c r="C200" s="1">
        <v>29</v>
      </c>
      <c r="D200" s="201">
        <v>16.399999999999999</v>
      </c>
      <c r="E200" s="190">
        <f t="shared" ref="E200:F200" si="140">D200*(1+E$165)</f>
        <v>16.768999999999998</v>
      </c>
      <c r="F200" s="190">
        <f t="shared" si="140"/>
        <v>17.146302499999997</v>
      </c>
      <c r="G200" s="190"/>
      <c r="H200" s="191"/>
      <c r="I200" s="191"/>
      <c r="J200" s="43"/>
      <c r="K200" s="43"/>
      <c r="L200" s="43"/>
      <c r="M200" s="43"/>
      <c r="N200" s="43"/>
      <c r="O200" s="43"/>
      <c r="P200" s="43"/>
      <c r="S200" s="75"/>
    </row>
    <row r="201" spans="1:19" ht="15.75">
      <c r="A201" s="75"/>
      <c r="B201" s="188">
        <v>4</v>
      </c>
      <c r="C201" s="1">
        <v>30</v>
      </c>
      <c r="D201" s="201">
        <v>16.47</v>
      </c>
      <c r="E201" s="190">
        <f t="shared" ref="E201:F201" si="141">D201*(1+E$165)</f>
        <v>16.840574999999998</v>
      </c>
      <c r="F201" s="190">
        <f t="shared" si="141"/>
        <v>17.219487937499999</v>
      </c>
      <c r="G201" s="190"/>
      <c r="H201" s="191"/>
      <c r="I201" s="191"/>
      <c r="J201" s="43"/>
      <c r="K201" s="43"/>
      <c r="L201" s="43"/>
      <c r="M201" s="43"/>
      <c r="N201" s="43"/>
      <c r="O201" s="43"/>
      <c r="P201" s="43"/>
      <c r="S201" s="75"/>
    </row>
    <row r="202" spans="1:19" ht="15.75">
      <c r="A202" s="75"/>
      <c r="B202" s="188">
        <v>5</v>
      </c>
      <c r="C202" s="1">
        <v>31</v>
      </c>
      <c r="D202" s="201">
        <v>16.47</v>
      </c>
      <c r="E202" s="190">
        <f t="shared" ref="E202:F202" si="142">D202*(1+E$165)</f>
        <v>16.840574999999998</v>
      </c>
      <c r="F202" s="190">
        <f t="shared" si="142"/>
        <v>17.219487937499999</v>
      </c>
      <c r="G202" s="190"/>
      <c r="H202" s="191"/>
      <c r="I202" s="191"/>
      <c r="J202" s="43"/>
      <c r="K202" s="43"/>
      <c r="L202" s="43"/>
      <c r="M202" s="43"/>
      <c r="N202" s="43"/>
      <c r="O202" s="43"/>
      <c r="P202" s="43"/>
      <c r="S202" s="75"/>
    </row>
    <row r="203" spans="1:19" ht="15.75">
      <c r="A203" s="75"/>
      <c r="B203" s="188">
        <v>6</v>
      </c>
      <c r="C203" s="1">
        <v>32</v>
      </c>
      <c r="D203" s="201">
        <v>16.66</v>
      </c>
      <c r="E203" s="190">
        <f t="shared" ref="E203:F203" si="143">D203*(1+E$165)</f>
        <v>17.034849999999999</v>
      </c>
      <c r="F203" s="190">
        <f t="shared" si="143"/>
        <v>17.418134124999998</v>
      </c>
      <c r="G203" s="190"/>
      <c r="H203" s="191"/>
      <c r="I203" s="191"/>
      <c r="J203" s="43"/>
      <c r="K203" s="43"/>
      <c r="L203" s="43"/>
      <c r="M203" s="43"/>
      <c r="N203" s="43"/>
      <c r="O203" s="43"/>
      <c r="P203" s="43"/>
      <c r="S203" s="75"/>
    </row>
    <row r="204" spans="1:19" ht="15.75">
      <c r="A204" s="75"/>
      <c r="B204" s="188">
        <v>7</v>
      </c>
      <c r="C204" s="1">
        <v>33</v>
      </c>
      <c r="D204" s="201">
        <v>16.66</v>
      </c>
      <c r="E204" s="190">
        <f t="shared" ref="E204:F204" si="144">D204*(1+E$165)</f>
        <v>17.034849999999999</v>
      </c>
      <c r="F204" s="190">
        <f t="shared" si="144"/>
        <v>17.418134124999998</v>
      </c>
      <c r="G204" s="190"/>
      <c r="H204" s="191"/>
      <c r="I204" s="191"/>
      <c r="J204" s="43"/>
      <c r="K204" s="43"/>
      <c r="L204" s="43"/>
      <c r="M204" s="43"/>
      <c r="N204" s="43"/>
      <c r="O204" s="43"/>
      <c r="P204" s="43"/>
      <c r="S204" s="75"/>
    </row>
    <row r="205" spans="1:19" ht="15.75">
      <c r="A205" s="75"/>
      <c r="B205" s="188">
        <v>8</v>
      </c>
      <c r="C205" s="1">
        <v>34</v>
      </c>
      <c r="D205" s="201">
        <v>16.809999999999999</v>
      </c>
      <c r="E205" s="190">
        <f t="shared" ref="E205:F205" si="145">D205*(1+E$165)</f>
        <v>17.188224999999999</v>
      </c>
      <c r="F205" s="190">
        <f t="shared" si="145"/>
        <v>17.574960062499997</v>
      </c>
      <c r="G205" s="190"/>
      <c r="H205" s="191"/>
      <c r="I205" s="191"/>
      <c r="J205" s="43"/>
      <c r="K205" s="43"/>
      <c r="L205" s="43"/>
      <c r="M205" s="43"/>
      <c r="N205" s="43"/>
      <c r="O205" s="43"/>
      <c r="P205" s="43"/>
      <c r="S205" s="75"/>
    </row>
    <row r="206" spans="1:19" ht="15.75">
      <c r="A206" s="75"/>
      <c r="B206" s="188">
        <v>9</v>
      </c>
      <c r="C206" s="1">
        <v>34</v>
      </c>
      <c r="D206" s="201">
        <v>16.809999999999999</v>
      </c>
      <c r="E206" s="190">
        <f t="shared" ref="E206:F206" si="146">D206*(1+E$165)</f>
        <v>17.188224999999999</v>
      </c>
      <c r="F206" s="190">
        <f t="shared" si="146"/>
        <v>17.574960062499997</v>
      </c>
      <c r="G206" s="190"/>
      <c r="H206" s="191"/>
      <c r="I206" s="191"/>
      <c r="J206" s="43"/>
      <c r="K206" s="43"/>
      <c r="L206" s="43"/>
      <c r="M206" s="43"/>
      <c r="N206" s="43"/>
      <c r="O206" s="43"/>
      <c r="P206" s="43"/>
      <c r="S206" s="75"/>
    </row>
    <row r="207" spans="1:19" ht="15.75">
      <c r="A207" s="75"/>
      <c r="B207" s="188">
        <v>10</v>
      </c>
      <c r="C207" s="1">
        <v>36</v>
      </c>
      <c r="D207" s="201">
        <v>17.21</v>
      </c>
      <c r="E207" s="190">
        <f t="shared" ref="E207:F207" si="147">D207*(1+E$165)</f>
        <v>17.597225000000002</v>
      </c>
      <c r="F207" s="190">
        <f t="shared" si="147"/>
        <v>17.9931625625</v>
      </c>
      <c r="G207" s="190"/>
      <c r="H207" s="191"/>
      <c r="I207" s="191"/>
      <c r="J207" s="43"/>
      <c r="K207" s="43"/>
      <c r="L207" s="43"/>
      <c r="M207" s="43"/>
      <c r="N207" s="43"/>
      <c r="O207" s="43"/>
      <c r="P207" s="43"/>
      <c r="S207" s="75"/>
    </row>
    <row r="208" spans="1:19" ht="15.75">
      <c r="A208" s="75"/>
      <c r="B208" s="188">
        <v>11</v>
      </c>
      <c r="C208" s="1">
        <v>37</v>
      </c>
      <c r="D208" s="201">
        <v>17.21</v>
      </c>
      <c r="E208" s="190">
        <f t="shared" ref="E208:F208" si="148">D208*(1+E$165)</f>
        <v>17.597225000000002</v>
      </c>
      <c r="F208" s="190">
        <f t="shared" si="148"/>
        <v>17.9931625625</v>
      </c>
      <c r="G208" s="190"/>
      <c r="H208" s="191"/>
      <c r="I208" s="191"/>
      <c r="J208" s="43"/>
      <c r="K208" s="43"/>
      <c r="L208" s="43"/>
      <c r="M208" s="43"/>
      <c r="N208" s="43"/>
      <c r="O208" s="43"/>
      <c r="P208" s="43"/>
      <c r="S208" s="75"/>
    </row>
    <row r="209" spans="1:19" ht="15.75">
      <c r="A209" s="75"/>
      <c r="B209" s="188">
        <v>12</v>
      </c>
      <c r="C209" s="1">
        <v>38</v>
      </c>
      <c r="D209" s="201">
        <v>17.420000000000002</v>
      </c>
      <c r="E209" s="190">
        <f t="shared" ref="E209:F209" si="149">D209*(1+E$165)</f>
        <v>17.81195</v>
      </c>
      <c r="F209" s="190">
        <f t="shared" si="149"/>
        <v>18.212718875</v>
      </c>
      <c r="G209" s="190"/>
      <c r="H209" s="191"/>
      <c r="I209" s="191"/>
      <c r="J209" s="43"/>
      <c r="K209" s="43"/>
      <c r="L209" s="43"/>
      <c r="M209" s="43"/>
      <c r="N209" s="43"/>
      <c r="O209" s="43"/>
      <c r="P209" s="43"/>
      <c r="S209" s="75"/>
    </row>
    <row r="210" spans="1:19" ht="15.75">
      <c r="A210" s="75"/>
      <c r="B210" s="188">
        <v>13</v>
      </c>
      <c r="C210" s="1">
        <v>39</v>
      </c>
      <c r="D210" s="201">
        <v>17.420000000000002</v>
      </c>
      <c r="E210" s="190">
        <f t="shared" ref="E210:F210" si="150">D210*(1+E$165)</f>
        <v>17.81195</v>
      </c>
      <c r="F210" s="190">
        <f t="shared" si="150"/>
        <v>18.212718875</v>
      </c>
      <c r="G210" s="190"/>
      <c r="H210" s="191"/>
      <c r="I210" s="191"/>
      <c r="J210" s="43"/>
      <c r="K210" s="43"/>
      <c r="L210" s="43"/>
      <c r="M210" s="43"/>
      <c r="N210" s="43"/>
      <c r="O210" s="43"/>
      <c r="P210" s="43"/>
      <c r="S210" s="75"/>
    </row>
    <row r="211" spans="1:19" ht="15.75">
      <c r="A211" s="75"/>
      <c r="B211" s="188">
        <v>14</v>
      </c>
      <c r="C211" s="1">
        <v>40</v>
      </c>
      <c r="D211" s="201">
        <v>17.579999999999998</v>
      </c>
      <c r="E211" s="190">
        <f t="shared" ref="E211:F211" si="151">D211*(1+E$165)</f>
        <v>17.975549999999998</v>
      </c>
      <c r="F211" s="190">
        <f t="shared" si="151"/>
        <v>18.379999874999999</v>
      </c>
      <c r="G211" s="190"/>
      <c r="H211" s="191"/>
      <c r="I211" s="191"/>
      <c r="J211" s="43"/>
      <c r="K211" s="43"/>
      <c r="L211" s="43"/>
      <c r="M211" s="43"/>
      <c r="N211" s="43"/>
      <c r="O211" s="43"/>
      <c r="P211" s="43"/>
      <c r="S211" s="75"/>
    </row>
    <row r="212" spans="1:19" ht="15.75">
      <c r="A212" s="75"/>
      <c r="B212" s="188">
        <v>15</v>
      </c>
      <c r="C212" s="1">
        <v>41</v>
      </c>
      <c r="D212" s="201">
        <v>17.579999999999998</v>
      </c>
      <c r="E212" s="190">
        <f t="shared" ref="E212:F212" si="152">D212*(1+E$165)</f>
        <v>17.975549999999998</v>
      </c>
      <c r="F212" s="190">
        <f t="shared" si="152"/>
        <v>18.379999874999999</v>
      </c>
      <c r="G212" s="190"/>
      <c r="H212" s="191"/>
      <c r="I212" s="191"/>
      <c r="J212" s="43"/>
      <c r="K212" s="43"/>
      <c r="L212" s="43"/>
      <c r="M212" s="43"/>
      <c r="N212" s="43"/>
      <c r="O212" s="43"/>
      <c r="P212" s="43"/>
      <c r="S212" s="75"/>
    </row>
    <row r="213" spans="1:19" ht="15.75">
      <c r="A213" s="75"/>
      <c r="B213" s="188">
        <v>16</v>
      </c>
      <c r="C213" s="1">
        <v>42</v>
      </c>
      <c r="D213" s="201">
        <v>17.739999999999998</v>
      </c>
      <c r="E213" s="190">
        <f t="shared" ref="E213:F213" si="153">D213*(1+E$165)</f>
        <v>18.139149999999997</v>
      </c>
      <c r="F213" s="190">
        <f t="shared" si="153"/>
        <v>18.547280874999995</v>
      </c>
      <c r="G213" s="190"/>
      <c r="H213" s="191"/>
      <c r="I213" s="191"/>
      <c r="J213" s="43"/>
      <c r="K213" s="43"/>
      <c r="L213" s="43"/>
      <c r="M213" s="43"/>
      <c r="N213" s="43"/>
      <c r="O213" s="43"/>
      <c r="P213" s="43"/>
      <c r="S213" s="75"/>
    </row>
    <row r="214" spans="1:19" ht="15.75">
      <c r="A214" s="75"/>
      <c r="B214" s="188">
        <v>17</v>
      </c>
      <c r="C214" s="1">
        <v>43</v>
      </c>
      <c r="D214" s="201">
        <v>17.739999999999998</v>
      </c>
      <c r="E214" s="190">
        <f t="shared" ref="E214:F214" si="154">D214*(1+E$165)</f>
        <v>18.139149999999997</v>
      </c>
      <c r="F214" s="190">
        <f t="shared" si="154"/>
        <v>18.547280874999995</v>
      </c>
      <c r="G214" s="190"/>
      <c r="H214" s="191"/>
      <c r="I214" s="191"/>
      <c r="J214" s="43"/>
      <c r="K214" s="43"/>
      <c r="L214" s="43"/>
      <c r="M214" s="43"/>
      <c r="N214" s="43"/>
      <c r="O214" s="43"/>
      <c r="P214" s="43"/>
      <c r="S214" s="75"/>
    </row>
    <row r="215" spans="1:19" ht="15.75">
      <c r="A215" s="75"/>
      <c r="B215" s="188">
        <v>18</v>
      </c>
      <c r="C215" s="1">
        <v>44</v>
      </c>
      <c r="D215" s="201">
        <v>17.920000000000002</v>
      </c>
      <c r="E215" s="190">
        <f t="shared" ref="E215:F215" si="155">D215*(1+E$165)</f>
        <v>18.3232</v>
      </c>
      <c r="F215" s="190">
        <f t="shared" si="155"/>
        <v>18.735471999999998</v>
      </c>
      <c r="G215" s="190"/>
      <c r="H215" s="191"/>
      <c r="I215" s="191"/>
      <c r="J215" s="43"/>
      <c r="K215" s="43"/>
      <c r="L215" s="43"/>
      <c r="M215" s="43"/>
      <c r="N215" s="43"/>
      <c r="O215" s="43"/>
      <c r="P215" s="43"/>
      <c r="S215" s="75"/>
    </row>
    <row r="216" spans="1:19" ht="15.75">
      <c r="A216" s="75"/>
      <c r="B216" s="188">
        <v>19</v>
      </c>
      <c r="C216" s="1">
        <v>45</v>
      </c>
      <c r="D216" s="201">
        <v>17.920000000000002</v>
      </c>
      <c r="E216" s="190">
        <f t="shared" ref="E216:F216" si="156">D216*(1+E$165)</f>
        <v>18.3232</v>
      </c>
      <c r="F216" s="190">
        <f t="shared" si="156"/>
        <v>18.735471999999998</v>
      </c>
      <c r="G216" s="190"/>
      <c r="H216" s="191"/>
      <c r="I216" s="191"/>
      <c r="J216" s="43"/>
      <c r="K216" s="43"/>
      <c r="L216" s="43"/>
      <c r="M216" s="43"/>
      <c r="N216" s="43"/>
      <c r="O216" s="43"/>
      <c r="P216" s="43"/>
      <c r="S216" s="75"/>
    </row>
    <row r="217" spans="1:19" ht="15.75">
      <c r="A217" s="75"/>
      <c r="B217" s="188" t="s">
        <v>199</v>
      </c>
      <c r="C217" s="1">
        <v>46</v>
      </c>
      <c r="D217" s="201">
        <v>18.100000000000001</v>
      </c>
      <c r="E217" s="190">
        <f t="shared" ref="E217:F217" si="157">D217*(1+E$165)</f>
        <v>18.507249999999999</v>
      </c>
      <c r="F217" s="190">
        <f t="shared" si="157"/>
        <v>18.923663124999997</v>
      </c>
      <c r="G217" s="190"/>
      <c r="H217" s="191"/>
      <c r="I217" s="191"/>
      <c r="J217" s="43"/>
      <c r="K217" s="43"/>
      <c r="L217" s="43"/>
      <c r="M217" s="43"/>
      <c r="N217" s="43"/>
      <c r="O217" s="43"/>
      <c r="P217" s="43"/>
      <c r="S217" s="75"/>
    </row>
    <row r="218" spans="1:19" ht="15.75">
      <c r="A218" s="75"/>
      <c r="B218" s="188"/>
      <c r="C218" s="75"/>
      <c r="D218" s="201"/>
      <c r="E218" s="190"/>
      <c r="F218" s="190"/>
      <c r="G218" s="190"/>
      <c r="H218" s="191"/>
      <c r="I218" s="191"/>
      <c r="J218" s="43"/>
      <c r="K218" s="43"/>
      <c r="L218" s="43"/>
      <c r="M218" s="43"/>
      <c r="N218" s="43"/>
      <c r="O218" s="43"/>
      <c r="P218" s="43"/>
      <c r="S218" s="75"/>
    </row>
    <row r="219" spans="1:19" ht="15.75">
      <c r="A219" s="75"/>
      <c r="B219" s="188"/>
      <c r="C219" s="75"/>
      <c r="E219" s="190"/>
      <c r="F219" s="190"/>
      <c r="G219" s="190"/>
      <c r="H219" s="191"/>
      <c r="I219" s="191"/>
      <c r="J219" s="43"/>
      <c r="K219" s="43"/>
      <c r="L219" s="43"/>
      <c r="M219" s="43"/>
      <c r="N219" s="43"/>
      <c r="O219" s="43"/>
      <c r="P219" s="43"/>
    </row>
    <row r="220" spans="1:19" ht="15.75">
      <c r="A220" s="75"/>
      <c r="B220" s="188" t="s">
        <v>164</v>
      </c>
      <c r="C220" s="75">
        <v>47</v>
      </c>
      <c r="D220" s="157">
        <v>40.869999999999997</v>
      </c>
      <c r="E220" s="190">
        <f t="shared" ref="E220:F220" si="158">D220*(1+E$165)</f>
        <v>41.789574999999999</v>
      </c>
      <c r="F220" s="190">
        <f t="shared" si="158"/>
        <v>42.729840437499995</v>
      </c>
      <c r="G220" s="157"/>
      <c r="H220" s="191"/>
      <c r="I220" s="191"/>
      <c r="J220" s="43"/>
      <c r="K220" s="43"/>
      <c r="L220" s="43"/>
      <c r="M220" s="43"/>
      <c r="N220" s="43"/>
      <c r="O220" s="43"/>
      <c r="P220" s="43"/>
    </row>
    <row r="221" spans="1:19">
      <c r="A221" s="75"/>
      <c r="B221" s="75"/>
      <c r="C221" s="75"/>
      <c r="D221" s="75"/>
      <c r="E221" s="75"/>
      <c r="F221" s="75"/>
      <c r="G221" s="89"/>
      <c r="H221" s="43"/>
      <c r="I221" s="43"/>
      <c r="J221" s="43"/>
      <c r="K221" s="43"/>
      <c r="L221" s="43"/>
      <c r="M221" s="43"/>
      <c r="N221" s="43"/>
      <c r="O221" s="43"/>
      <c r="P221" s="43"/>
    </row>
    <row r="222" spans="1:19">
      <c r="A222" s="75"/>
      <c r="B222" s="75"/>
      <c r="C222" s="75"/>
      <c r="D222" s="75"/>
      <c r="E222" s="75"/>
      <c r="F222" s="75"/>
      <c r="G222" s="89"/>
      <c r="H222" s="43"/>
      <c r="I222" s="43"/>
      <c r="J222" s="43"/>
      <c r="K222" s="43"/>
      <c r="L222" s="43"/>
      <c r="M222" s="43"/>
      <c r="N222" s="43"/>
      <c r="O222" s="43"/>
      <c r="P222" s="43"/>
    </row>
    <row r="223" spans="1:19">
      <c r="A223" s="75"/>
      <c r="B223" s="75"/>
      <c r="C223" s="75"/>
      <c r="D223" s="75"/>
      <c r="E223" s="75"/>
      <c r="F223" s="75"/>
      <c r="G223" s="89"/>
      <c r="H223" s="43"/>
      <c r="I223" s="43"/>
      <c r="J223" s="43"/>
      <c r="K223" s="43"/>
      <c r="L223" s="43"/>
      <c r="M223" s="43"/>
      <c r="N223" s="43"/>
      <c r="O223" s="43"/>
      <c r="P223" s="43"/>
    </row>
    <row r="224" spans="1:19">
      <c r="A224" s="75"/>
      <c r="B224" s="75"/>
      <c r="C224" s="75"/>
      <c r="D224" s="75"/>
      <c r="E224" s="75"/>
      <c r="F224" s="75"/>
      <c r="G224" s="89"/>
      <c r="H224" s="43"/>
      <c r="I224" s="43"/>
      <c r="J224" s="43"/>
      <c r="K224" s="43"/>
      <c r="L224" s="43"/>
      <c r="M224" s="43"/>
      <c r="N224" s="43"/>
      <c r="O224" s="43"/>
      <c r="P224" s="43"/>
    </row>
    <row r="225" spans="1:16">
      <c r="A225" s="75"/>
      <c r="B225" s="75"/>
      <c r="C225" s="75"/>
      <c r="D225" s="75"/>
      <c r="E225" s="75"/>
      <c r="F225" s="75"/>
      <c r="G225" s="89"/>
      <c r="H225" s="43"/>
      <c r="I225" s="43"/>
      <c r="J225" s="43"/>
      <c r="K225" s="43"/>
      <c r="L225" s="43"/>
      <c r="M225" s="43"/>
      <c r="N225" s="43"/>
      <c r="O225" s="43"/>
      <c r="P225" s="43"/>
    </row>
    <row r="226" spans="1:16">
      <c r="A226" s="75"/>
      <c r="B226" s="75"/>
      <c r="C226" s="75"/>
      <c r="D226" s="75"/>
      <c r="E226" s="75"/>
      <c r="F226" s="75"/>
      <c r="G226" s="89"/>
      <c r="H226" s="43"/>
      <c r="I226" s="43"/>
      <c r="J226" s="43"/>
      <c r="K226" s="43"/>
      <c r="L226" s="43"/>
      <c r="M226" s="43"/>
      <c r="N226" s="43"/>
      <c r="O226" s="43"/>
      <c r="P226" s="43"/>
    </row>
    <row r="227" spans="1:16">
      <c r="A227" s="75"/>
      <c r="B227" s="75"/>
      <c r="C227" s="75"/>
      <c r="D227" s="75"/>
      <c r="E227" s="75"/>
      <c r="F227" s="75"/>
      <c r="G227" s="89"/>
      <c r="H227" s="43"/>
      <c r="I227" s="43"/>
      <c r="J227" s="43"/>
      <c r="K227" s="43"/>
      <c r="L227" s="43"/>
      <c r="M227" s="43"/>
      <c r="N227" s="43"/>
      <c r="O227" s="43"/>
      <c r="P227" s="43"/>
    </row>
    <row r="228" spans="1:16">
      <c r="A228" s="75"/>
      <c r="B228" s="75"/>
      <c r="C228" s="75"/>
      <c r="D228" s="75"/>
      <c r="E228" s="75"/>
      <c r="F228" s="75"/>
      <c r="G228" s="89"/>
      <c r="H228" s="43"/>
      <c r="I228" s="43"/>
      <c r="J228" s="43"/>
      <c r="K228" s="43"/>
      <c r="L228" s="43"/>
      <c r="M228" s="43"/>
      <c r="N228" s="43"/>
      <c r="O228" s="43"/>
      <c r="P228" s="43"/>
    </row>
    <row r="229" spans="1:16">
      <c r="A229" s="75"/>
      <c r="B229" s="75"/>
      <c r="C229" s="75"/>
      <c r="D229" s="89"/>
      <c r="E229" s="89"/>
      <c r="F229" s="89"/>
      <c r="G229" s="75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1:16">
      <c r="A230" s="40"/>
      <c r="B230" s="40"/>
      <c r="C230" s="40"/>
      <c r="D230" s="40"/>
      <c r="E230" s="40"/>
      <c r="F230" s="40"/>
      <c r="G230" s="44"/>
      <c r="H230" s="43"/>
      <c r="I230" s="43"/>
      <c r="J230" s="43"/>
      <c r="K230" s="43"/>
      <c r="L230" s="43"/>
      <c r="M230" s="43"/>
      <c r="N230" s="43"/>
      <c r="O230" s="43"/>
      <c r="P230" s="43"/>
    </row>
    <row r="231" spans="1:16" ht="13.5">
      <c r="A231" s="40"/>
      <c r="B231" s="19"/>
      <c r="D231" s="11" t="s">
        <v>133</v>
      </c>
      <c r="E231" s="1"/>
      <c r="F231" s="1"/>
      <c r="G231" s="3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3.5">
      <c r="A232" s="40"/>
      <c r="B232" s="146"/>
      <c r="D232" s="26"/>
      <c r="E232" s="1"/>
      <c r="F232" s="1"/>
      <c r="G232" s="3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3.5">
      <c r="A233" s="40"/>
      <c r="B233" s="147"/>
      <c r="C233" s="124"/>
      <c r="D233" s="26" t="s">
        <v>134</v>
      </c>
      <c r="E233" s="51"/>
      <c r="F233" s="51"/>
      <c r="G233" s="3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3.5">
      <c r="A234" s="40"/>
      <c r="B234" s="147"/>
      <c r="C234" s="124"/>
      <c r="D234" s="26"/>
      <c r="E234" s="51"/>
      <c r="F234" s="51"/>
      <c r="G234" s="3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3.5">
      <c r="A235" s="40"/>
      <c r="B235" s="147" t="s">
        <v>135</v>
      </c>
      <c r="G235" s="3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3.5">
      <c r="A236" s="40"/>
      <c r="B236" s="147" t="s">
        <v>136</v>
      </c>
      <c r="D236" s="41" t="str">
        <f>D6</f>
        <v>15-16</v>
      </c>
      <c r="E236" s="41" t="str">
        <f>E6</f>
        <v>16-17</v>
      </c>
      <c r="F236" s="41" t="str">
        <f>F6</f>
        <v>17-18</v>
      </c>
      <c r="G236" s="3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3.5">
      <c r="A237" s="40"/>
      <c r="C237" s="1">
        <v>0</v>
      </c>
      <c r="D237" s="41">
        <f>0</f>
        <v>0</v>
      </c>
      <c r="E237" s="41">
        <f>0</f>
        <v>0</v>
      </c>
      <c r="F237" s="41">
        <f>0</f>
        <v>0</v>
      </c>
      <c r="G237" s="3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3.5">
      <c r="A238" s="40"/>
      <c r="C238" s="1">
        <v>1</v>
      </c>
      <c r="D238" s="51">
        <f>D59</f>
        <v>6713</v>
      </c>
      <c r="E238" s="51">
        <f>E59</f>
        <v>6713</v>
      </c>
      <c r="F238" s="51">
        <f>F59</f>
        <v>6713</v>
      </c>
      <c r="G238" s="3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3.5">
      <c r="A239" s="40"/>
      <c r="C239" s="1">
        <v>2</v>
      </c>
      <c r="D239" s="51">
        <f>D65</f>
        <v>6750.96</v>
      </c>
      <c r="E239" s="51">
        <f>E65</f>
        <v>6750.96</v>
      </c>
      <c r="F239" s="51">
        <f>F65</f>
        <v>6750.96</v>
      </c>
      <c r="G239" s="3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3.5">
      <c r="A240" s="40"/>
      <c r="C240" s="1">
        <v>3</v>
      </c>
      <c r="D240" s="51">
        <f>D71</f>
        <v>6750.96</v>
      </c>
      <c r="E240" s="51">
        <f>E71</f>
        <v>6750.96</v>
      </c>
      <c r="F240" s="51">
        <f>F71</f>
        <v>6750.96</v>
      </c>
      <c r="G240" s="3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3.5">
      <c r="A241" s="40"/>
      <c r="C241" s="1">
        <v>4</v>
      </c>
      <c r="D241" s="51">
        <f>D77</f>
        <v>6750.96</v>
      </c>
      <c r="E241" s="51">
        <f>E77</f>
        <v>6750.96</v>
      </c>
      <c r="F241" s="51">
        <f>F77</f>
        <v>6750.96</v>
      </c>
      <c r="G241" s="3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3.5">
      <c r="A242" s="40"/>
      <c r="C242" s="1">
        <v>5</v>
      </c>
      <c r="D242" s="51">
        <f>D80</f>
        <v>3500</v>
      </c>
      <c r="E242" s="51">
        <f t="shared" ref="E242:F242" si="159">E80</f>
        <v>3500</v>
      </c>
      <c r="F242" s="51">
        <f t="shared" si="159"/>
        <v>3500</v>
      </c>
      <c r="G242" s="3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3.5">
      <c r="A243" s="40"/>
      <c r="G243" s="3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3.5">
      <c r="A244" s="40"/>
      <c r="D244" s="55">
        <v>0</v>
      </c>
      <c r="E244" s="41">
        <v>1</v>
      </c>
      <c r="G244" s="3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3.5">
      <c r="A245" s="40"/>
      <c r="D245" s="55">
        <v>87000000</v>
      </c>
      <c r="E245" s="41">
        <v>1210</v>
      </c>
      <c r="G245" s="3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3.5">
      <c r="A246" s="40"/>
      <c r="D246" s="55">
        <v>91001415</v>
      </c>
      <c r="E246" s="41">
        <v>1416</v>
      </c>
      <c r="G246" s="3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3.5">
      <c r="A247" s="40"/>
      <c r="D247" s="55">
        <v>91001420</v>
      </c>
      <c r="E247" s="41">
        <v>1440</v>
      </c>
      <c r="G247" s="3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3.5">
      <c r="A248" s="40"/>
      <c r="D248" s="55">
        <v>91001430</v>
      </c>
      <c r="E248" s="41">
        <v>1441</v>
      </c>
      <c r="G248" s="3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3.5">
      <c r="A249" s="40"/>
      <c r="G249" s="3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3.5">
      <c r="A250" s="40"/>
      <c r="B250" s="40"/>
      <c r="C250" s="40"/>
      <c r="D250" s="40"/>
      <c r="E250" s="40"/>
      <c r="F250" s="40"/>
      <c r="G250" s="3"/>
      <c r="H250" s="4"/>
      <c r="I250" s="4"/>
      <c r="J250" s="4"/>
      <c r="K250" s="4"/>
      <c r="L250" s="4"/>
      <c r="M250" s="4"/>
      <c r="N250" s="4"/>
      <c r="O250" s="4"/>
      <c r="P250" s="4"/>
    </row>
    <row r="253" spans="1:16">
      <c r="B253" s="212"/>
      <c r="C253" s="212"/>
      <c r="D253" s="212"/>
      <c r="E253" s="212"/>
      <c r="F253" s="212"/>
      <c r="G253" s="212"/>
      <c r="H253" s="213"/>
      <c r="I253" s="213"/>
      <c r="J253" s="213"/>
      <c r="K253" s="213"/>
      <c r="L253" s="271" t="s">
        <v>181</v>
      </c>
      <c r="M253" s="271"/>
      <c r="N253" s="271"/>
      <c r="O253" s="271"/>
      <c r="P253" s="271"/>
    </row>
    <row r="254" spans="1:16">
      <c r="B254" s="212"/>
      <c r="C254" s="212"/>
      <c r="D254" s="212"/>
      <c r="E254" s="212"/>
      <c r="F254" s="212"/>
      <c r="G254" s="212"/>
      <c r="H254" s="213"/>
      <c r="I254" s="213"/>
      <c r="J254" s="213"/>
      <c r="K254" s="213"/>
      <c r="L254" s="213"/>
      <c r="M254" s="213"/>
      <c r="N254" s="213"/>
      <c r="O254" s="213"/>
      <c r="P254" s="213"/>
    </row>
    <row r="255" spans="1:16" ht="36">
      <c r="B255" s="214" t="s">
        <v>124</v>
      </c>
      <c r="C255" s="228" t="str">
        <f>C121</f>
        <v>15-16</v>
      </c>
      <c r="D255" s="215" t="s">
        <v>215</v>
      </c>
      <c r="E255" s="215" t="s">
        <v>182</v>
      </c>
      <c r="F255" s="216"/>
      <c r="G255" s="216"/>
      <c r="H255" s="217" t="s">
        <v>126</v>
      </c>
      <c r="I255" s="216" t="str">
        <f>C99</f>
        <v>15-16</v>
      </c>
      <c r="J255" s="212" t="s">
        <v>183</v>
      </c>
      <c r="K255" s="212" t="s">
        <v>184</v>
      </c>
      <c r="L255" s="218" t="s">
        <v>185</v>
      </c>
      <c r="M255" s="213"/>
      <c r="N255" s="213" t="s">
        <v>206</v>
      </c>
      <c r="O255" s="213"/>
      <c r="P255" s="213"/>
    </row>
    <row r="257" spans="2:14">
      <c r="B257" s="55">
        <f t="shared" ref="B257:C259" si="160">B125</f>
        <v>91001415</v>
      </c>
      <c r="C257" s="219">
        <f t="shared" si="160"/>
        <v>85009.599999999991</v>
      </c>
      <c r="D257" s="41">
        <v>3500</v>
      </c>
      <c r="E257" s="220">
        <f>SUM(C257:D257)</f>
        <v>88509.599999999991</v>
      </c>
      <c r="H257" s="221">
        <f t="shared" ref="H257:I259" si="161">B147</f>
        <v>91001416</v>
      </c>
      <c r="I257" s="223">
        <f t="shared" si="161"/>
        <v>21713.349616</v>
      </c>
      <c r="J257" s="224">
        <f>E257*6.2%</f>
        <v>5487.5951999999997</v>
      </c>
      <c r="K257" s="224">
        <f>E257*1.45%</f>
        <v>1283.3891999999998</v>
      </c>
      <c r="L257" s="225">
        <f>(I257-J257-K257)</f>
        <v>14942.365216</v>
      </c>
      <c r="N257" s="222">
        <f>L257/12</f>
        <v>1245.1971013333334</v>
      </c>
    </row>
    <row r="258" spans="2:14">
      <c r="B258" s="55">
        <f t="shared" si="160"/>
        <v>91001420</v>
      </c>
      <c r="C258" s="219">
        <f t="shared" si="160"/>
        <v>140735.77500000002</v>
      </c>
      <c r="E258" s="220">
        <f>SUM(C258:D258)</f>
        <v>140735.77500000002</v>
      </c>
      <c r="H258" s="221">
        <f t="shared" si="161"/>
        <v>91001440</v>
      </c>
      <c r="I258" s="223">
        <f t="shared" si="161"/>
        <v>52874.29309806251</v>
      </c>
      <c r="J258" s="224">
        <f>E258*6.2%</f>
        <v>8725.6180500000009</v>
      </c>
      <c r="K258" s="224">
        <f>E258*1.45%</f>
        <v>2040.6687375000001</v>
      </c>
      <c r="L258" s="225">
        <f>(I258-J258-K258)</f>
        <v>42108.006310562501</v>
      </c>
      <c r="N258" s="222">
        <f>L258/12</f>
        <v>3509.0005258802084</v>
      </c>
    </row>
    <row r="259" spans="2:14">
      <c r="B259" s="55">
        <f t="shared" si="160"/>
        <v>91001430</v>
      </c>
      <c r="C259" s="219">
        <f t="shared" si="160"/>
        <v>70148.100000000006</v>
      </c>
      <c r="E259" s="220">
        <f>SUM(C259:D259)</f>
        <v>70148.100000000006</v>
      </c>
      <c r="H259" s="221">
        <f t="shared" si="161"/>
        <v>91001441</v>
      </c>
      <c r="I259" s="223">
        <f t="shared" si="161"/>
        <v>37326.850236562503</v>
      </c>
      <c r="J259" s="224">
        <f>E259*6.2%</f>
        <v>4349.1822000000002</v>
      </c>
      <c r="K259" s="224">
        <f>E259*1.45%</f>
        <v>1017.14745</v>
      </c>
      <c r="L259" s="225">
        <f>(I259-J259-K259)</f>
        <v>31960.520586562499</v>
      </c>
      <c r="N259" s="222">
        <f>L259/12</f>
        <v>2663.3767155468749</v>
      </c>
    </row>
    <row r="260" spans="2:14">
      <c r="B260" s="1" t="s">
        <v>186</v>
      </c>
      <c r="C260" s="219">
        <f>SUM(C257:C259)</f>
        <v>295893.47499999998</v>
      </c>
      <c r="D260" s="219">
        <f t="shared" ref="D260:E260" si="162">SUM(D257:D259)</f>
        <v>3500</v>
      </c>
      <c r="E260" s="219">
        <f t="shared" si="162"/>
        <v>299393.47499999998</v>
      </c>
      <c r="F260" s="219"/>
      <c r="G260" s="219"/>
      <c r="H260" s="219"/>
      <c r="I260" s="126">
        <f>SUM(I257:I259)</f>
        <v>111914.492950625</v>
      </c>
      <c r="J260" s="126">
        <f t="shared" ref="J260:N260" si="163">SUM(J257:J259)</f>
        <v>18562.39545</v>
      </c>
      <c r="K260" s="126">
        <f t="shared" si="163"/>
        <v>4341.2053875000001</v>
      </c>
      <c r="L260" s="126">
        <f t="shared" si="163"/>
        <v>89010.892113124995</v>
      </c>
      <c r="M260" s="126">
        <f t="shared" si="163"/>
        <v>0</v>
      </c>
      <c r="N260" s="126">
        <f t="shared" si="163"/>
        <v>7417.5743427604166</v>
      </c>
    </row>
    <row r="261" spans="2:14">
      <c r="L261" s="222"/>
    </row>
  </sheetData>
  <sortState ref="Q11:GJ45">
    <sortCondition ref="U11:U45"/>
    <sortCondition ref="W11:W45"/>
  </sortState>
  <mergeCells count="1">
    <mergeCell ref="L253:P253"/>
  </mergeCells>
  <phoneticPr fontId="0" type="noConversion"/>
  <printOptions horizontalCentered="1" verticalCentered="1" headings="1" gridLines="1" gridLinesSet="0"/>
  <pageMargins left="0.08" right="0.17" top="0.69" bottom="0.5" header="0.5" footer="0.17"/>
  <pageSetup scale="72" orientation="landscape" horizontalDpi="300" verticalDpi="300" r:id="rId1"/>
  <headerFooter alignWithMargins="0">
    <oddHeader xml:space="preserve">&amp;CFood Service
2015-2016
</oddHeader>
    <oddFooter>&amp;L8/25/15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K260"/>
  <sheetViews>
    <sheetView topLeftCell="A227" workbookViewId="0">
      <selection sqref="A1:XFD260"/>
    </sheetView>
  </sheetViews>
  <sheetFormatPr defaultRowHeight="12.75"/>
  <sheetData>
    <row r="1" spans="1:193" s="19" customFormat="1" ht="13.5">
      <c r="A1" s="2"/>
      <c r="B1" s="2" t="s">
        <v>0</v>
      </c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3"/>
      <c r="V1" s="3"/>
      <c r="W1" s="3"/>
      <c r="X1" s="6"/>
      <c r="Y1" s="7"/>
      <c r="Z1" s="7"/>
      <c r="AA1" s="8"/>
      <c r="AB1" s="8"/>
      <c r="AC1" s="9"/>
      <c r="AD1" s="9"/>
      <c r="AE1" s="9"/>
      <c r="AF1" s="165"/>
      <c r="AG1" s="10"/>
      <c r="AH1" s="10"/>
      <c r="AI1" s="10"/>
      <c r="AJ1" s="3"/>
      <c r="AK1" s="3"/>
      <c r="AL1" s="3"/>
      <c r="AM1" s="3"/>
      <c r="AN1" s="3"/>
      <c r="AO1" s="3"/>
      <c r="AP1" s="3"/>
      <c r="AQ1" s="3"/>
      <c r="AR1" s="11"/>
      <c r="AS1" s="3"/>
      <c r="AT1" s="3"/>
      <c r="AU1" s="12"/>
      <c r="AV1" s="13"/>
      <c r="AW1" s="13"/>
      <c r="AX1" s="13"/>
      <c r="AY1" s="12"/>
      <c r="AZ1" s="12"/>
      <c r="BA1" s="14"/>
      <c r="BB1" s="14"/>
      <c r="BC1" s="14"/>
      <c r="BD1" s="14"/>
      <c r="BE1" s="14"/>
      <c r="BF1" s="14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98"/>
      <c r="CK1" s="15"/>
      <c r="CL1" s="15"/>
      <c r="CM1" s="15"/>
      <c r="CN1" s="16"/>
      <c r="CO1" s="16"/>
      <c r="CP1" s="16"/>
      <c r="CQ1" s="17"/>
      <c r="CR1" s="17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</row>
    <row r="2" spans="1:193" s="5" customFormat="1" ht="13.5">
      <c r="A2" s="2"/>
      <c r="B2" s="5" t="s">
        <v>1</v>
      </c>
      <c r="C2" s="1"/>
      <c r="D2" s="11"/>
      <c r="E2" s="11"/>
      <c r="F2" s="11"/>
      <c r="G2" s="3"/>
      <c r="H2" s="4"/>
      <c r="I2" s="4"/>
      <c r="J2" s="4"/>
      <c r="K2" s="4"/>
      <c r="L2" s="4"/>
      <c r="M2" s="4"/>
      <c r="N2" s="4"/>
      <c r="O2" s="4"/>
      <c r="P2" s="4"/>
      <c r="Q2" s="20"/>
      <c r="R2" s="6"/>
      <c r="S2" s="5" t="s">
        <v>2</v>
      </c>
      <c r="Y2" s="5" t="s">
        <v>2</v>
      </c>
      <c r="Z2" s="21"/>
      <c r="AA2" s="22"/>
      <c r="AB2" s="22"/>
      <c r="AC2" s="23"/>
      <c r="AD2" s="23"/>
      <c r="AE2" s="23"/>
      <c r="AF2" s="166"/>
      <c r="AG2" s="24"/>
      <c r="AH2" s="24"/>
      <c r="AI2" s="24"/>
      <c r="AL2" s="25"/>
      <c r="AP2" s="6"/>
      <c r="AQ2" s="3"/>
      <c r="AR2" s="26" t="s">
        <v>3</v>
      </c>
      <c r="AS2" s="6"/>
      <c r="AT2" s="3"/>
      <c r="AU2" s="27"/>
      <c r="AV2" s="25"/>
      <c r="AW2" s="25"/>
      <c r="AX2" s="25"/>
      <c r="AY2" s="28" t="s">
        <v>4</v>
      </c>
      <c r="AZ2" s="28"/>
      <c r="BA2" s="29"/>
      <c r="BB2" s="30"/>
      <c r="BC2" s="30"/>
      <c r="BD2" s="31"/>
      <c r="BE2" s="31"/>
      <c r="BF2" s="31"/>
      <c r="BG2" s="30" t="s">
        <v>4</v>
      </c>
      <c r="BH2" s="19"/>
      <c r="BI2" s="19"/>
      <c r="BJ2" s="19"/>
      <c r="BK2" s="19"/>
      <c r="BL2" s="19"/>
      <c r="BM2" s="19"/>
      <c r="BN2" s="30" t="s">
        <v>4</v>
      </c>
      <c r="BO2" s="30"/>
      <c r="BP2" s="30" t="s">
        <v>4</v>
      </c>
      <c r="BQ2" s="19"/>
      <c r="BR2" s="19"/>
      <c r="BS2" s="19"/>
      <c r="BT2" s="19"/>
      <c r="BU2" s="19"/>
      <c r="BV2" s="19"/>
      <c r="BW2" s="19"/>
      <c r="BX2" s="19"/>
      <c r="BY2" s="19"/>
      <c r="BZ2" s="30"/>
      <c r="CA2" s="19"/>
      <c r="CB2" s="19"/>
      <c r="CC2" s="19"/>
      <c r="CD2" s="19"/>
      <c r="CE2" s="19"/>
      <c r="CF2" s="19"/>
      <c r="CG2" s="19"/>
      <c r="CH2" s="19"/>
      <c r="CI2" s="19"/>
      <c r="CJ2" s="146"/>
      <c r="CK2" s="19"/>
      <c r="CL2" s="19"/>
      <c r="CM2" s="15"/>
      <c r="CN2" s="19"/>
      <c r="CO2" s="19"/>
      <c r="CP2" s="19"/>
      <c r="CQ2" s="17"/>
      <c r="CR2" s="17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</row>
    <row r="3" spans="1:193" s="19" customFormat="1" ht="13.5">
      <c r="A3" s="2"/>
      <c r="B3" s="80" t="s">
        <v>5</v>
      </c>
      <c r="C3" s="32"/>
      <c r="D3" s="32"/>
      <c r="E3" s="32"/>
      <c r="F3" s="32"/>
      <c r="G3" s="2"/>
      <c r="H3" s="33"/>
      <c r="I3" s="33"/>
      <c r="J3" s="33"/>
      <c r="K3" s="33"/>
      <c r="L3" s="33"/>
      <c r="M3" s="33"/>
      <c r="N3" s="33"/>
      <c r="O3" s="33"/>
      <c r="P3" s="33"/>
      <c r="Q3" s="4"/>
      <c r="R3" s="3"/>
      <c r="S3" s="11"/>
      <c r="T3" s="11"/>
      <c r="U3" s="11"/>
      <c r="V3" s="11"/>
      <c r="W3" s="5"/>
      <c r="X3" s="5"/>
      <c r="Y3" s="11"/>
      <c r="Z3" s="11"/>
      <c r="AA3" s="34"/>
      <c r="AB3" s="34"/>
      <c r="AC3" s="23"/>
      <c r="AD3" s="23"/>
      <c r="AE3" s="23"/>
      <c r="AF3" s="167"/>
      <c r="AG3" s="23"/>
      <c r="AH3" s="23"/>
      <c r="AI3" s="23"/>
      <c r="AJ3" s="11"/>
      <c r="AK3" s="11"/>
      <c r="AL3" s="11"/>
      <c r="AM3" s="11"/>
      <c r="AN3" s="11"/>
      <c r="AO3" s="11"/>
      <c r="AP3" s="3"/>
      <c r="AQ3" s="3"/>
      <c r="AR3" s="26" t="s">
        <v>6</v>
      </c>
      <c r="AS3" s="3"/>
      <c r="AT3" s="3"/>
      <c r="AU3" s="35"/>
      <c r="AV3" s="36"/>
      <c r="AW3" s="36"/>
      <c r="AX3" s="36"/>
      <c r="AY3" s="37" t="s">
        <v>7</v>
      </c>
      <c r="AZ3" s="37"/>
      <c r="BA3" s="29"/>
      <c r="BB3" s="38"/>
      <c r="BC3" s="38"/>
      <c r="BD3" s="31"/>
      <c r="BE3" s="31"/>
      <c r="BF3" s="31"/>
      <c r="BG3" s="38" t="s">
        <v>7</v>
      </c>
      <c r="BH3" s="16"/>
      <c r="BI3" s="16"/>
      <c r="BJ3" s="16"/>
      <c r="BK3" s="16"/>
      <c r="BL3" s="16"/>
      <c r="BM3" s="16"/>
      <c r="BN3" s="38" t="s">
        <v>7</v>
      </c>
      <c r="BO3" s="38"/>
      <c r="BP3" s="38" t="s">
        <v>7</v>
      </c>
      <c r="BQ3" s="16"/>
      <c r="BR3" s="16"/>
      <c r="BS3" s="16"/>
      <c r="BT3" s="16"/>
      <c r="BU3" s="16"/>
      <c r="BV3" s="16"/>
      <c r="BW3" s="16"/>
      <c r="BX3" s="16"/>
      <c r="BY3" s="16"/>
      <c r="BZ3" s="38"/>
      <c r="CA3" s="16"/>
      <c r="CB3" s="16"/>
      <c r="CC3" s="16"/>
      <c r="CD3" s="16"/>
      <c r="CE3" s="16"/>
      <c r="CF3" s="16"/>
      <c r="CG3" s="16"/>
      <c r="CH3" s="16"/>
      <c r="CI3" s="16"/>
      <c r="CJ3" s="199"/>
      <c r="CK3" s="16"/>
      <c r="CL3" s="16"/>
      <c r="CM3" s="15"/>
      <c r="CN3" s="16"/>
      <c r="CO3" s="16"/>
      <c r="CP3" s="16"/>
      <c r="CQ3" s="17"/>
      <c r="CR3" s="17"/>
      <c r="CS3" s="18">
        <v>1</v>
      </c>
      <c r="CT3" s="18">
        <v>1</v>
      </c>
      <c r="CU3" s="18">
        <v>1</v>
      </c>
      <c r="CV3" s="18">
        <v>1</v>
      </c>
      <c r="CW3" s="18">
        <v>1</v>
      </c>
      <c r="CX3" s="18">
        <v>1</v>
      </c>
      <c r="CY3" s="18">
        <v>1</v>
      </c>
      <c r="CZ3" s="18">
        <v>1</v>
      </c>
      <c r="DA3" s="18">
        <v>1</v>
      </c>
      <c r="DB3" s="18">
        <v>1</v>
      </c>
      <c r="DC3" s="18">
        <v>1</v>
      </c>
      <c r="DD3" s="18">
        <v>1</v>
      </c>
      <c r="DE3" s="18">
        <v>1</v>
      </c>
      <c r="DF3" s="18">
        <v>1</v>
      </c>
      <c r="DG3" s="18">
        <v>1</v>
      </c>
      <c r="DH3" s="18">
        <v>1</v>
      </c>
      <c r="DI3" s="18">
        <v>2</v>
      </c>
      <c r="DJ3" s="18">
        <v>2</v>
      </c>
      <c r="DK3" s="18">
        <v>2</v>
      </c>
      <c r="DL3" s="18">
        <v>2</v>
      </c>
      <c r="DM3" s="18">
        <v>2</v>
      </c>
      <c r="DN3" s="18">
        <v>2</v>
      </c>
      <c r="DO3" s="18">
        <v>2</v>
      </c>
      <c r="DP3" s="18">
        <v>2</v>
      </c>
      <c r="DQ3" s="18">
        <v>2</v>
      </c>
      <c r="DR3" s="18">
        <v>2</v>
      </c>
      <c r="DS3" s="18">
        <v>2</v>
      </c>
      <c r="DT3" s="18">
        <v>2</v>
      </c>
      <c r="DU3" s="18">
        <v>2</v>
      </c>
      <c r="DV3" s="18">
        <v>2</v>
      </c>
      <c r="DW3" s="18">
        <v>2</v>
      </c>
      <c r="DX3" s="18">
        <v>2</v>
      </c>
      <c r="DY3" s="18">
        <v>3</v>
      </c>
      <c r="DZ3" s="18">
        <v>3</v>
      </c>
      <c r="EA3" s="18">
        <v>3</v>
      </c>
      <c r="EB3" s="18">
        <v>3</v>
      </c>
      <c r="EC3" s="18">
        <v>3</v>
      </c>
      <c r="ED3" s="18">
        <v>3</v>
      </c>
      <c r="EE3" s="18">
        <v>3</v>
      </c>
      <c r="EF3" s="18">
        <v>3</v>
      </c>
      <c r="EG3" s="18">
        <v>3</v>
      </c>
      <c r="EH3" s="18">
        <v>3</v>
      </c>
      <c r="EI3" s="18">
        <v>3</v>
      </c>
      <c r="EJ3" s="18">
        <v>3</v>
      </c>
      <c r="EK3" s="18">
        <v>3</v>
      </c>
      <c r="EL3" s="18">
        <v>3</v>
      </c>
      <c r="EM3" s="18">
        <v>3</v>
      </c>
      <c r="EN3" s="18">
        <v>3</v>
      </c>
      <c r="EO3" s="18">
        <v>1</v>
      </c>
      <c r="EP3" s="18">
        <v>1</v>
      </c>
      <c r="EQ3" s="18">
        <v>1</v>
      </c>
      <c r="ER3" s="18">
        <v>1</v>
      </c>
      <c r="ES3" s="18">
        <v>1</v>
      </c>
      <c r="ET3" s="18">
        <v>1</v>
      </c>
      <c r="EU3" s="18">
        <v>1</v>
      </c>
      <c r="EV3" s="18">
        <v>1</v>
      </c>
      <c r="EW3" s="18">
        <v>1</v>
      </c>
      <c r="EX3" s="18">
        <v>1</v>
      </c>
      <c r="EY3" s="18">
        <v>1</v>
      </c>
      <c r="EZ3" s="18">
        <v>1</v>
      </c>
      <c r="FA3" s="18">
        <v>1</v>
      </c>
      <c r="FB3" s="18">
        <v>1</v>
      </c>
      <c r="FC3" s="18">
        <v>1</v>
      </c>
      <c r="FD3" s="18">
        <v>1</v>
      </c>
      <c r="FE3" s="18">
        <v>2</v>
      </c>
      <c r="FF3" s="18">
        <v>2</v>
      </c>
      <c r="FG3" s="18">
        <v>2</v>
      </c>
      <c r="FH3" s="18">
        <v>2</v>
      </c>
      <c r="FI3" s="18">
        <v>2</v>
      </c>
      <c r="FJ3" s="18">
        <v>2</v>
      </c>
      <c r="FK3" s="18">
        <v>2</v>
      </c>
      <c r="FL3" s="18">
        <v>2</v>
      </c>
      <c r="FM3" s="18">
        <v>2</v>
      </c>
      <c r="FN3" s="18">
        <v>2</v>
      </c>
      <c r="FO3" s="18">
        <v>2</v>
      </c>
      <c r="FP3" s="18">
        <v>2</v>
      </c>
      <c r="FQ3" s="18">
        <v>2</v>
      </c>
      <c r="FR3" s="18">
        <v>2</v>
      </c>
      <c r="FS3" s="18">
        <v>2</v>
      </c>
      <c r="FT3" s="18">
        <v>2</v>
      </c>
      <c r="FU3" s="18">
        <v>3</v>
      </c>
      <c r="FV3" s="18">
        <v>3</v>
      </c>
      <c r="FW3" s="18">
        <v>3</v>
      </c>
      <c r="FX3" s="18">
        <v>3</v>
      </c>
      <c r="FY3" s="18">
        <v>3</v>
      </c>
      <c r="FZ3" s="18">
        <v>3</v>
      </c>
      <c r="GA3" s="18">
        <v>3</v>
      </c>
      <c r="GB3" s="18">
        <v>3</v>
      </c>
      <c r="GC3" s="18">
        <v>3</v>
      </c>
      <c r="GD3" s="18">
        <v>3</v>
      </c>
      <c r="GE3" s="18">
        <v>3</v>
      </c>
      <c r="GF3" s="18">
        <v>3</v>
      </c>
      <c r="GG3" s="18">
        <v>3</v>
      </c>
      <c r="GH3" s="18">
        <v>3</v>
      </c>
      <c r="GI3" s="18">
        <v>3</v>
      </c>
      <c r="GJ3" s="18">
        <v>3</v>
      </c>
    </row>
    <row r="4" spans="1:193" s="19" customFormat="1" ht="13.5">
      <c r="A4" s="2"/>
      <c r="B4" s="19" t="s">
        <v>0</v>
      </c>
      <c r="D4" s="11"/>
      <c r="E4" s="11"/>
      <c r="F4" s="11"/>
      <c r="G4" s="2"/>
      <c r="H4" s="33"/>
      <c r="I4" s="33"/>
      <c r="J4" s="33"/>
      <c r="K4" s="33"/>
      <c r="L4" s="33"/>
      <c r="M4" s="33"/>
      <c r="N4" s="33"/>
      <c r="O4" s="33"/>
      <c r="P4" s="33"/>
      <c r="Q4" s="4"/>
      <c r="R4" s="3"/>
      <c r="S4" s="11"/>
      <c r="T4" s="11"/>
      <c r="U4" s="11"/>
      <c r="V4" s="11"/>
      <c r="W4" s="1"/>
      <c r="X4" s="5"/>
      <c r="Y4" s="11"/>
      <c r="Z4" s="11"/>
      <c r="AA4" s="34"/>
      <c r="AB4" s="34"/>
      <c r="AC4" s="175" t="str">
        <f>D6</f>
        <v>15-16</v>
      </c>
      <c r="AD4" s="175" t="str">
        <f>E6</f>
        <v>16-17</v>
      </c>
      <c r="AE4" s="175" t="str">
        <f>F6</f>
        <v>17-18</v>
      </c>
      <c r="AF4" s="167"/>
      <c r="AG4" s="23"/>
      <c r="AH4" s="23"/>
      <c r="AI4" s="23"/>
      <c r="AJ4" s="11"/>
      <c r="AK4" s="11"/>
      <c r="AL4" s="11"/>
      <c r="AM4" s="11"/>
      <c r="AN4" s="11"/>
      <c r="AO4" s="11"/>
      <c r="AP4" s="3"/>
      <c r="AQ4" s="3"/>
      <c r="AR4" s="26" t="s">
        <v>8</v>
      </c>
      <c r="AS4" s="3"/>
      <c r="AT4" s="3"/>
      <c r="AU4" s="158"/>
      <c r="AV4" s="39" t="str">
        <f>E6</f>
        <v>16-17</v>
      </c>
      <c r="AW4" s="39" t="str">
        <f>F6</f>
        <v>17-18</v>
      </c>
      <c r="AX4" s="39" t="s">
        <v>9</v>
      </c>
      <c r="AY4" s="35"/>
      <c r="AZ4" s="35"/>
      <c r="BA4" s="29"/>
      <c r="BB4" s="38"/>
      <c r="BC4" s="38"/>
      <c r="BD4" s="31"/>
      <c r="BE4" s="31"/>
      <c r="BF4" s="31"/>
      <c r="BG4" s="38"/>
      <c r="BH4" s="16"/>
      <c r="BI4" s="16"/>
      <c r="BJ4" s="16"/>
      <c r="BK4" s="16"/>
      <c r="BL4" s="16"/>
      <c r="BM4" s="16"/>
      <c r="BN4" s="38"/>
      <c r="BO4" s="38"/>
      <c r="BP4" s="38"/>
      <c r="BQ4" s="16"/>
      <c r="BR4" s="16"/>
      <c r="BS4" s="16"/>
      <c r="BT4" s="16"/>
      <c r="BU4" s="16"/>
      <c r="BV4" s="16"/>
      <c r="BW4" s="16"/>
      <c r="BX4" s="16"/>
      <c r="BY4" s="16"/>
      <c r="BZ4" s="38"/>
      <c r="CA4" s="16"/>
      <c r="CB4" s="16"/>
      <c r="CC4" s="16"/>
      <c r="CD4" s="16"/>
      <c r="CE4" s="16"/>
      <c r="CF4" s="16"/>
      <c r="CG4" s="16"/>
      <c r="CH4" s="16"/>
      <c r="CI4" s="16"/>
      <c r="CJ4" s="199"/>
      <c r="CK4" s="16"/>
      <c r="CL4" s="16"/>
      <c r="CM4" s="15"/>
      <c r="CN4" s="16"/>
      <c r="CO4" s="16"/>
      <c r="CP4" s="16"/>
      <c r="CQ4" s="17"/>
      <c r="CR4" s="17"/>
      <c r="CS4" s="18" t="s">
        <v>10</v>
      </c>
      <c r="CT4" s="18" t="s">
        <v>10</v>
      </c>
      <c r="CU4" s="18" t="s">
        <v>10</v>
      </c>
      <c r="CV4" s="18" t="s">
        <v>10</v>
      </c>
      <c r="CW4" s="18" t="s">
        <v>10</v>
      </c>
      <c r="CX4" s="18" t="s">
        <v>10</v>
      </c>
      <c r="CY4" s="18" t="s">
        <v>10</v>
      </c>
      <c r="CZ4" s="18" t="s">
        <v>10</v>
      </c>
      <c r="DA4" s="18" t="s">
        <v>10</v>
      </c>
      <c r="DB4" s="18" t="s">
        <v>10</v>
      </c>
      <c r="DC4" s="18" t="s">
        <v>10</v>
      </c>
      <c r="DD4" s="18" t="s">
        <v>10</v>
      </c>
      <c r="DE4" s="18" t="s">
        <v>10</v>
      </c>
      <c r="DF4" s="18" t="s">
        <v>10</v>
      </c>
      <c r="DG4" s="18" t="s">
        <v>10</v>
      </c>
      <c r="DH4" s="18" t="s">
        <v>10</v>
      </c>
      <c r="DI4" s="18" t="s">
        <v>10</v>
      </c>
      <c r="DJ4" s="18" t="s">
        <v>10</v>
      </c>
      <c r="DK4" s="18" t="s">
        <v>10</v>
      </c>
      <c r="DL4" s="18" t="s">
        <v>10</v>
      </c>
      <c r="DM4" s="18" t="s">
        <v>10</v>
      </c>
      <c r="DN4" s="18" t="s">
        <v>10</v>
      </c>
      <c r="DO4" s="18" t="s">
        <v>10</v>
      </c>
      <c r="DP4" s="18" t="s">
        <v>10</v>
      </c>
      <c r="DQ4" s="18" t="s">
        <v>10</v>
      </c>
      <c r="DR4" s="18" t="s">
        <v>10</v>
      </c>
      <c r="DS4" s="18" t="s">
        <v>10</v>
      </c>
      <c r="DT4" s="18" t="s">
        <v>10</v>
      </c>
      <c r="DU4" s="18" t="s">
        <v>10</v>
      </c>
      <c r="DV4" s="18" t="s">
        <v>10</v>
      </c>
      <c r="DW4" s="18" t="s">
        <v>10</v>
      </c>
      <c r="DX4" s="18" t="s">
        <v>10</v>
      </c>
      <c r="DY4" s="18" t="s">
        <v>10</v>
      </c>
      <c r="DZ4" s="18" t="s">
        <v>10</v>
      </c>
      <c r="EA4" s="18" t="s">
        <v>10</v>
      </c>
      <c r="EB4" s="18" t="s">
        <v>10</v>
      </c>
      <c r="EC4" s="18" t="s">
        <v>10</v>
      </c>
      <c r="ED4" s="18" t="s">
        <v>10</v>
      </c>
      <c r="EE4" s="18" t="s">
        <v>10</v>
      </c>
      <c r="EF4" s="18" t="s">
        <v>10</v>
      </c>
      <c r="EG4" s="18" t="s">
        <v>10</v>
      </c>
      <c r="EH4" s="18" t="s">
        <v>10</v>
      </c>
      <c r="EI4" s="18" t="s">
        <v>10</v>
      </c>
      <c r="EJ4" s="18" t="s">
        <v>10</v>
      </c>
      <c r="EK4" s="18" t="s">
        <v>10</v>
      </c>
      <c r="EL4" s="18" t="s">
        <v>10</v>
      </c>
      <c r="EM4" s="18" t="s">
        <v>10</v>
      </c>
      <c r="EN4" s="18" t="s">
        <v>10</v>
      </c>
      <c r="EO4" s="18" t="s">
        <v>11</v>
      </c>
      <c r="EP4" s="18" t="s">
        <v>11</v>
      </c>
      <c r="EQ4" s="18" t="s">
        <v>11</v>
      </c>
      <c r="ER4" s="18" t="s">
        <v>11</v>
      </c>
      <c r="ES4" s="18" t="s">
        <v>11</v>
      </c>
      <c r="ET4" s="18" t="s">
        <v>11</v>
      </c>
      <c r="EU4" s="18" t="s">
        <v>11</v>
      </c>
      <c r="EV4" s="18" t="s">
        <v>11</v>
      </c>
      <c r="EW4" s="18" t="s">
        <v>11</v>
      </c>
      <c r="EX4" s="18" t="s">
        <v>11</v>
      </c>
      <c r="EY4" s="18" t="s">
        <v>11</v>
      </c>
      <c r="EZ4" s="18" t="s">
        <v>11</v>
      </c>
      <c r="FA4" s="18" t="s">
        <v>11</v>
      </c>
      <c r="FB4" s="18" t="s">
        <v>11</v>
      </c>
      <c r="FC4" s="18" t="s">
        <v>11</v>
      </c>
      <c r="FD4" s="18" t="s">
        <v>11</v>
      </c>
      <c r="FE4" s="18" t="s">
        <v>11</v>
      </c>
      <c r="FF4" s="18" t="s">
        <v>11</v>
      </c>
      <c r="FG4" s="18" t="s">
        <v>11</v>
      </c>
      <c r="FH4" s="18" t="s">
        <v>11</v>
      </c>
      <c r="FI4" s="18" t="s">
        <v>11</v>
      </c>
      <c r="FJ4" s="18" t="s">
        <v>11</v>
      </c>
      <c r="FK4" s="18" t="s">
        <v>11</v>
      </c>
      <c r="FL4" s="18" t="s">
        <v>11</v>
      </c>
      <c r="FM4" s="18" t="s">
        <v>11</v>
      </c>
      <c r="FN4" s="18" t="s">
        <v>11</v>
      </c>
      <c r="FO4" s="18" t="s">
        <v>11</v>
      </c>
      <c r="FP4" s="18" t="s">
        <v>11</v>
      </c>
      <c r="FQ4" s="18" t="s">
        <v>11</v>
      </c>
      <c r="FR4" s="18" t="s">
        <v>11</v>
      </c>
      <c r="FS4" s="18" t="s">
        <v>11</v>
      </c>
      <c r="FT4" s="18" t="s">
        <v>11</v>
      </c>
      <c r="FU4" s="18" t="s">
        <v>11</v>
      </c>
      <c r="FV4" s="18" t="s">
        <v>11</v>
      </c>
      <c r="FW4" s="18" t="s">
        <v>11</v>
      </c>
      <c r="FX4" s="18" t="s">
        <v>11</v>
      </c>
      <c r="FY4" s="18" t="s">
        <v>11</v>
      </c>
      <c r="FZ4" s="18" t="s">
        <v>11</v>
      </c>
      <c r="GA4" s="18" t="s">
        <v>11</v>
      </c>
      <c r="GB4" s="18" t="s">
        <v>11</v>
      </c>
      <c r="GC4" s="18" t="s">
        <v>11</v>
      </c>
      <c r="GD4" s="18" t="s">
        <v>11</v>
      </c>
      <c r="GE4" s="18" t="s">
        <v>11</v>
      </c>
      <c r="GF4" s="18" t="s">
        <v>11</v>
      </c>
      <c r="GG4" s="18" t="s">
        <v>11</v>
      </c>
      <c r="GH4" s="18" t="s">
        <v>11</v>
      </c>
      <c r="GI4" s="18" t="s">
        <v>11</v>
      </c>
      <c r="GJ4" s="18" t="s">
        <v>11</v>
      </c>
    </row>
    <row r="5" spans="1:193" s="237" customFormat="1" ht="27" thickBot="1">
      <c r="A5" s="236"/>
      <c r="C5" s="237" t="s">
        <v>0</v>
      </c>
      <c r="D5" s="238"/>
      <c r="E5" s="238"/>
      <c r="F5" s="239"/>
      <c r="G5" s="236"/>
      <c r="H5" s="240"/>
      <c r="I5" s="240"/>
      <c r="J5" s="240"/>
      <c r="K5" s="240"/>
      <c r="L5" s="240"/>
      <c r="M5" s="240"/>
      <c r="N5" s="240"/>
      <c r="O5" s="240"/>
      <c r="P5" s="240"/>
      <c r="Q5" s="241"/>
      <c r="R5" s="242"/>
      <c r="AP5" s="242"/>
      <c r="AQ5" s="247"/>
      <c r="AR5" s="248" t="s">
        <v>29</v>
      </c>
      <c r="AS5" s="242"/>
      <c r="AT5" s="247"/>
      <c r="AU5" s="249" t="s">
        <v>30</v>
      </c>
      <c r="AV5" s="250" t="s">
        <v>31</v>
      </c>
      <c r="AW5" s="250" t="s">
        <v>32</v>
      </c>
      <c r="AX5" s="250" t="s">
        <v>33</v>
      </c>
      <c r="AY5" s="50" t="str">
        <f>D99</f>
        <v>16-17</v>
      </c>
      <c r="AZ5" s="249" t="s">
        <v>30</v>
      </c>
      <c r="BA5" s="251" t="str">
        <f>$D6</f>
        <v>15-16</v>
      </c>
      <c r="BB5" s="252" t="str">
        <f>$E6</f>
        <v>16-17</v>
      </c>
      <c r="BC5" s="252" t="str">
        <f>$F6</f>
        <v>17-18</v>
      </c>
      <c r="BD5" s="251" t="str">
        <f>$D6</f>
        <v>15-16</v>
      </c>
      <c r="BE5" s="251" t="str">
        <f>$E6</f>
        <v>16-17</v>
      </c>
      <c r="BF5" s="251" t="str">
        <f>$F6</f>
        <v>17-18</v>
      </c>
      <c r="BG5" s="251" t="str">
        <f>$D6</f>
        <v>15-16</v>
      </c>
      <c r="BH5" s="251" t="str">
        <f>$E6</f>
        <v>16-17</v>
      </c>
      <c r="BI5" s="251" t="str">
        <f>$F6</f>
        <v>17-18</v>
      </c>
      <c r="BJ5" s="251" t="str">
        <f>$D6</f>
        <v>15-16</v>
      </c>
      <c r="BK5" s="251" t="str">
        <f>$E6</f>
        <v>16-17</v>
      </c>
      <c r="BL5" s="251" t="str">
        <f>$F6</f>
        <v>17-18</v>
      </c>
      <c r="BM5" s="251" t="str">
        <f>$D6</f>
        <v>15-16</v>
      </c>
      <c r="BN5" s="251" t="str">
        <f>$E6</f>
        <v>16-17</v>
      </c>
      <c r="BO5" s="251" t="str">
        <f>$F6</f>
        <v>17-18</v>
      </c>
      <c r="BP5" s="251" t="str">
        <f>$D6</f>
        <v>15-16</v>
      </c>
      <c r="BQ5" s="251" t="str">
        <f>$E6</f>
        <v>16-17</v>
      </c>
      <c r="BR5" s="251" t="str">
        <f>$F6</f>
        <v>17-18</v>
      </c>
      <c r="BS5" s="251" t="str">
        <f>$D6</f>
        <v>15-16</v>
      </c>
      <c r="BT5" s="251" t="str">
        <f>$E6</f>
        <v>16-17</v>
      </c>
      <c r="BU5" s="253" t="str">
        <f>$F6</f>
        <v>17-18</v>
      </c>
      <c r="BV5" s="253" t="s">
        <v>194</v>
      </c>
      <c r="BW5" s="253" t="s">
        <v>195</v>
      </c>
      <c r="BX5" s="253" t="s">
        <v>196</v>
      </c>
      <c r="BY5" s="253" t="str">
        <f>$E6</f>
        <v>16-17</v>
      </c>
      <c r="BZ5" s="251" t="str">
        <f>$D6</f>
        <v>15-16</v>
      </c>
      <c r="CA5" s="251" t="str">
        <f>$E6</f>
        <v>16-17</v>
      </c>
      <c r="CB5" s="251" t="str">
        <f>$F6</f>
        <v>17-18</v>
      </c>
      <c r="CC5" s="251" t="str">
        <f>$D6</f>
        <v>15-16</v>
      </c>
      <c r="CD5" s="251" t="str">
        <f>$E6</f>
        <v>16-17</v>
      </c>
      <c r="CE5" s="251" t="str">
        <f>$F6</f>
        <v>17-18</v>
      </c>
      <c r="CF5" s="251" t="str">
        <f>$D6</f>
        <v>15-16</v>
      </c>
      <c r="CG5" s="251" t="str">
        <f>$E6</f>
        <v>16-17</v>
      </c>
      <c r="CH5" s="251" t="str">
        <f>$F6</f>
        <v>17-18</v>
      </c>
      <c r="CI5" s="253" t="str">
        <f>$D6</f>
        <v>15-16</v>
      </c>
      <c r="CJ5" s="251" t="str">
        <f>$E6</f>
        <v>16-17</v>
      </c>
      <c r="CK5" s="251" t="str">
        <f>$F6</f>
        <v>17-18</v>
      </c>
      <c r="CL5" s="252"/>
      <c r="CM5" s="254"/>
      <c r="CN5" s="252" t="str">
        <f>$E6</f>
        <v>16-17</v>
      </c>
      <c r="CO5" s="252" t="str">
        <f>$E6</f>
        <v>16-17</v>
      </c>
      <c r="CP5" s="255"/>
      <c r="CQ5" s="256"/>
      <c r="CR5" s="256"/>
      <c r="CS5" s="256">
        <v>91001415</v>
      </c>
      <c r="CT5" s="256">
        <v>91001420</v>
      </c>
      <c r="CU5" s="256">
        <v>91001430</v>
      </c>
      <c r="CV5" s="256">
        <v>88002111</v>
      </c>
      <c r="CW5" s="256">
        <v>88052111</v>
      </c>
      <c r="CX5" s="256">
        <v>88152111</v>
      </c>
      <c r="CY5" s="256">
        <v>88162111</v>
      </c>
      <c r="CZ5" s="256">
        <v>88202111</v>
      </c>
      <c r="DA5" s="256">
        <v>88302111</v>
      </c>
      <c r="DB5" s="256">
        <v>89053111</v>
      </c>
      <c r="DC5" s="256">
        <v>89153111</v>
      </c>
      <c r="DD5" s="257">
        <v>89203111</v>
      </c>
      <c r="DE5" s="257">
        <v>90014111</v>
      </c>
      <c r="DF5" s="257">
        <v>90154110</v>
      </c>
      <c r="DG5" s="257">
        <v>99310031</v>
      </c>
      <c r="DH5" s="257">
        <v>99320032</v>
      </c>
      <c r="DI5" s="256">
        <f t="shared" ref="DI5:EN5" si="0">CS5</f>
        <v>91001415</v>
      </c>
      <c r="DJ5" s="256">
        <f t="shared" si="0"/>
        <v>91001420</v>
      </c>
      <c r="DK5" s="256">
        <f t="shared" si="0"/>
        <v>91001430</v>
      </c>
      <c r="DL5" s="256">
        <f t="shared" si="0"/>
        <v>88002111</v>
      </c>
      <c r="DM5" s="256">
        <f t="shared" si="0"/>
        <v>88052111</v>
      </c>
      <c r="DN5" s="256">
        <f t="shared" si="0"/>
        <v>88152111</v>
      </c>
      <c r="DO5" s="256">
        <f t="shared" si="0"/>
        <v>88162111</v>
      </c>
      <c r="DP5" s="256">
        <f t="shared" si="0"/>
        <v>88202111</v>
      </c>
      <c r="DQ5" s="256">
        <f t="shared" si="0"/>
        <v>88302111</v>
      </c>
      <c r="DR5" s="256">
        <f t="shared" si="0"/>
        <v>89053111</v>
      </c>
      <c r="DS5" s="256">
        <f t="shared" si="0"/>
        <v>89153111</v>
      </c>
      <c r="DT5" s="256">
        <f t="shared" si="0"/>
        <v>89203111</v>
      </c>
      <c r="DU5" s="256">
        <f t="shared" si="0"/>
        <v>90014111</v>
      </c>
      <c r="DV5" s="256">
        <f t="shared" si="0"/>
        <v>90154110</v>
      </c>
      <c r="DW5" s="256">
        <f t="shared" si="0"/>
        <v>99310031</v>
      </c>
      <c r="DX5" s="256">
        <f t="shared" si="0"/>
        <v>99320032</v>
      </c>
      <c r="DY5" s="256">
        <f t="shared" si="0"/>
        <v>91001415</v>
      </c>
      <c r="DZ5" s="256">
        <f t="shared" si="0"/>
        <v>91001420</v>
      </c>
      <c r="EA5" s="256">
        <f t="shared" si="0"/>
        <v>91001430</v>
      </c>
      <c r="EB5" s="256">
        <f t="shared" si="0"/>
        <v>88002111</v>
      </c>
      <c r="EC5" s="256">
        <f t="shared" si="0"/>
        <v>88052111</v>
      </c>
      <c r="ED5" s="256">
        <f t="shared" si="0"/>
        <v>88152111</v>
      </c>
      <c r="EE5" s="256">
        <f t="shared" si="0"/>
        <v>88162111</v>
      </c>
      <c r="EF5" s="256">
        <f t="shared" si="0"/>
        <v>88202111</v>
      </c>
      <c r="EG5" s="256">
        <f t="shared" si="0"/>
        <v>88302111</v>
      </c>
      <c r="EH5" s="256">
        <f t="shared" si="0"/>
        <v>89053111</v>
      </c>
      <c r="EI5" s="256">
        <f t="shared" si="0"/>
        <v>89153111</v>
      </c>
      <c r="EJ5" s="256">
        <f t="shared" si="0"/>
        <v>89203111</v>
      </c>
      <c r="EK5" s="256">
        <f t="shared" si="0"/>
        <v>90014111</v>
      </c>
      <c r="EL5" s="256">
        <f t="shared" si="0"/>
        <v>90154110</v>
      </c>
      <c r="EM5" s="256">
        <f t="shared" si="0"/>
        <v>99310031</v>
      </c>
      <c r="EN5" s="256">
        <f t="shared" si="0"/>
        <v>99320032</v>
      </c>
      <c r="EO5" s="256">
        <f t="shared" ref="EO5:FD5" si="1">INT(CS5/10000)*10000+VLOOKUP(CS5,$D$244:$E$248,2)</f>
        <v>91001416</v>
      </c>
      <c r="EP5" s="256">
        <f t="shared" si="1"/>
        <v>91001440</v>
      </c>
      <c r="EQ5" s="256">
        <f t="shared" si="1"/>
        <v>91001441</v>
      </c>
      <c r="ER5" s="256">
        <f t="shared" si="1"/>
        <v>88001210</v>
      </c>
      <c r="ES5" s="256">
        <f t="shared" si="1"/>
        <v>88051210</v>
      </c>
      <c r="ET5" s="256">
        <f t="shared" si="1"/>
        <v>88151210</v>
      </c>
      <c r="EU5" s="256">
        <f t="shared" si="1"/>
        <v>88161210</v>
      </c>
      <c r="EV5" s="256">
        <f t="shared" si="1"/>
        <v>88201210</v>
      </c>
      <c r="EW5" s="256">
        <f t="shared" si="1"/>
        <v>88301210</v>
      </c>
      <c r="EX5" s="256">
        <f t="shared" si="1"/>
        <v>89051210</v>
      </c>
      <c r="EY5" s="256">
        <f t="shared" si="1"/>
        <v>89151210</v>
      </c>
      <c r="EZ5" s="256">
        <f t="shared" si="1"/>
        <v>89201210</v>
      </c>
      <c r="FA5" s="256">
        <f t="shared" si="1"/>
        <v>90011210</v>
      </c>
      <c r="FB5" s="256">
        <f t="shared" si="1"/>
        <v>90151210</v>
      </c>
      <c r="FC5" s="256">
        <f t="shared" si="1"/>
        <v>99311441</v>
      </c>
      <c r="FD5" s="256">
        <f t="shared" si="1"/>
        <v>99321441</v>
      </c>
      <c r="FE5" s="256">
        <f t="shared" ref="FE5:GJ5" si="2">EO5</f>
        <v>91001416</v>
      </c>
      <c r="FF5" s="256">
        <f t="shared" si="2"/>
        <v>91001440</v>
      </c>
      <c r="FG5" s="256">
        <f t="shared" si="2"/>
        <v>91001441</v>
      </c>
      <c r="FH5" s="256">
        <f t="shared" si="2"/>
        <v>88001210</v>
      </c>
      <c r="FI5" s="256">
        <f t="shared" si="2"/>
        <v>88051210</v>
      </c>
      <c r="FJ5" s="256">
        <f t="shared" si="2"/>
        <v>88151210</v>
      </c>
      <c r="FK5" s="256">
        <f t="shared" si="2"/>
        <v>88161210</v>
      </c>
      <c r="FL5" s="256">
        <f t="shared" si="2"/>
        <v>88201210</v>
      </c>
      <c r="FM5" s="256">
        <f t="shared" si="2"/>
        <v>88301210</v>
      </c>
      <c r="FN5" s="256">
        <f t="shared" si="2"/>
        <v>89051210</v>
      </c>
      <c r="FO5" s="256">
        <f t="shared" si="2"/>
        <v>89151210</v>
      </c>
      <c r="FP5" s="256">
        <f t="shared" si="2"/>
        <v>89201210</v>
      </c>
      <c r="FQ5" s="256">
        <f t="shared" si="2"/>
        <v>90011210</v>
      </c>
      <c r="FR5" s="256">
        <f t="shared" si="2"/>
        <v>90151210</v>
      </c>
      <c r="FS5" s="256">
        <f t="shared" si="2"/>
        <v>99311441</v>
      </c>
      <c r="FT5" s="256">
        <f t="shared" si="2"/>
        <v>99321441</v>
      </c>
      <c r="FU5" s="256">
        <f t="shared" si="2"/>
        <v>91001416</v>
      </c>
      <c r="FV5" s="256">
        <f t="shared" si="2"/>
        <v>91001440</v>
      </c>
      <c r="FW5" s="256">
        <f t="shared" si="2"/>
        <v>91001441</v>
      </c>
      <c r="FX5" s="256">
        <f t="shared" si="2"/>
        <v>88001210</v>
      </c>
      <c r="FY5" s="256">
        <f t="shared" si="2"/>
        <v>88051210</v>
      </c>
      <c r="FZ5" s="256">
        <f t="shared" si="2"/>
        <v>88151210</v>
      </c>
      <c r="GA5" s="256">
        <f t="shared" si="2"/>
        <v>88161210</v>
      </c>
      <c r="GB5" s="256">
        <f t="shared" si="2"/>
        <v>88201210</v>
      </c>
      <c r="GC5" s="256">
        <f t="shared" si="2"/>
        <v>88301210</v>
      </c>
      <c r="GD5" s="256">
        <f t="shared" si="2"/>
        <v>89051210</v>
      </c>
      <c r="GE5" s="256">
        <f t="shared" si="2"/>
        <v>89151210</v>
      </c>
      <c r="GF5" s="256">
        <f t="shared" si="2"/>
        <v>89201210</v>
      </c>
      <c r="GG5" s="256">
        <f t="shared" si="2"/>
        <v>90011210</v>
      </c>
      <c r="GH5" s="256">
        <f t="shared" si="2"/>
        <v>90151210</v>
      </c>
      <c r="GI5" s="256">
        <f t="shared" si="2"/>
        <v>99311441</v>
      </c>
      <c r="GJ5" s="256">
        <f t="shared" si="2"/>
        <v>99321441</v>
      </c>
    </row>
    <row r="6" spans="1:193" s="1" customFormat="1" ht="53.25" thickTop="1" thickBot="1">
      <c r="A6" s="40"/>
      <c r="B6" s="1" t="s">
        <v>36</v>
      </c>
      <c r="C6" s="19"/>
      <c r="D6" s="173" t="s">
        <v>194</v>
      </c>
      <c r="E6" s="173" t="s">
        <v>195</v>
      </c>
      <c r="F6" s="173" t="s">
        <v>196</v>
      </c>
      <c r="G6" s="40"/>
      <c r="H6" s="42"/>
      <c r="I6" s="42"/>
      <c r="J6" s="42"/>
      <c r="K6" s="42" t="s">
        <v>0</v>
      </c>
      <c r="L6" s="42"/>
      <c r="M6" s="42"/>
      <c r="N6" s="42"/>
      <c r="O6" s="42"/>
      <c r="P6" s="42"/>
      <c r="Q6" s="43"/>
      <c r="R6" s="44"/>
      <c r="S6" s="233" t="s">
        <v>228</v>
      </c>
      <c r="T6" s="233" t="s">
        <v>13</v>
      </c>
      <c r="U6" s="233" t="s">
        <v>229</v>
      </c>
      <c r="V6" s="233" t="s">
        <v>15</v>
      </c>
      <c r="W6" s="233" t="s">
        <v>230</v>
      </c>
      <c r="X6" s="233" t="s">
        <v>231</v>
      </c>
      <c r="Y6" s="234" t="s">
        <v>232</v>
      </c>
      <c r="Z6" s="234" t="s">
        <v>233</v>
      </c>
      <c r="AA6" s="235" t="s">
        <v>234</v>
      </c>
      <c r="AB6" s="235" t="s">
        <v>235</v>
      </c>
      <c r="AC6" s="243" t="s">
        <v>236</v>
      </c>
      <c r="AD6" s="243" t="s">
        <v>236</v>
      </c>
      <c r="AE6" s="243" t="s">
        <v>236</v>
      </c>
      <c r="AF6" s="244" t="s">
        <v>238</v>
      </c>
      <c r="AG6" s="245" t="s">
        <v>237</v>
      </c>
      <c r="AH6" s="243" t="s">
        <v>239</v>
      </c>
      <c r="AI6" s="243" t="s">
        <v>240</v>
      </c>
      <c r="AJ6" s="246" t="s">
        <v>24</v>
      </c>
      <c r="AK6" s="246" t="s">
        <v>241</v>
      </c>
      <c r="AL6" s="246" t="s">
        <v>246</v>
      </c>
      <c r="AM6" s="246" t="s">
        <v>26</v>
      </c>
      <c r="AN6" s="246" t="s">
        <v>27</v>
      </c>
      <c r="AO6" s="246" t="s">
        <v>28</v>
      </c>
      <c r="AP6" s="44"/>
      <c r="AQ6" s="3"/>
      <c r="AR6" s="49" t="s">
        <v>51</v>
      </c>
      <c r="AS6" s="44"/>
      <c r="AT6" s="3"/>
      <c r="AU6" s="50" t="str">
        <f>C99</f>
        <v>15-16</v>
      </c>
      <c r="AV6" s="51" t="s">
        <v>52</v>
      </c>
      <c r="AW6" s="51" t="s">
        <v>52</v>
      </c>
      <c r="AX6" s="51" t="s">
        <v>52</v>
      </c>
      <c r="AY6" s="268" t="s">
        <v>245</v>
      </c>
      <c r="AZ6" s="249" t="str">
        <f>E99</f>
        <v>17-18</v>
      </c>
      <c r="BA6" s="251" t="s">
        <v>52</v>
      </c>
      <c r="BB6" s="251" t="s">
        <v>248</v>
      </c>
      <c r="BC6" s="251" t="s">
        <v>52</v>
      </c>
      <c r="BD6" s="255" t="s">
        <v>53</v>
      </c>
      <c r="BE6" s="255" t="s">
        <v>53</v>
      </c>
      <c r="BF6" s="255" t="s">
        <v>53</v>
      </c>
      <c r="BG6" s="255" t="s">
        <v>54</v>
      </c>
      <c r="BH6" s="255" t="s">
        <v>54</v>
      </c>
      <c r="BI6" s="255" t="s">
        <v>54</v>
      </c>
      <c r="BJ6" s="255" t="s">
        <v>55</v>
      </c>
      <c r="BK6" s="255" t="s">
        <v>55</v>
      </c>
      <c r="BL6" s="255" t="s">
        <v>55</v>
      </c>
      <c r="BM6" s="255" t="s">
        <v>26</v>
      </c>
      <c r="BN6" s="255" t="s">
        <v>26</v>
      </c>
      <c r="BO6" s="255" t="s">
        <v>26</v>
      </c>
      <c r="BP6" s="255" t="s">
        <v>56</v>
      </c>
      <c r="BQ6" s="255" t="s">
        <v>56</v>
      </c>
      <c r="BR6" s="255" t="s">
        <v>56</v>
      </c>
      <c r="BS6" s="255" t="s">
        <v>57</v>
      </c>
      <c r="BT6" s="255" t="s">
        <v>241</v>
      </c>
      <c r="BU6" s="255" t="s">
        <v>57</v>
      </c>
      <c r="BV6" s="255" t="s">
        <v>213</v>
      </c>
      <c r="BW6" s="255" t="s">
        <v>213</v>
      </c>
      <c r="BX6" s="255" t="s">
        <v>213</v>
      </c>
      <c r="BY6" s="269" t="s">
        <v>155</v>
      </c>
      <c r="BZ6" s="255" t="s">
        <v>178</v>
      </c>
      <c r="CA6" s="255" t="s">
        <v>247</v>
      </c>
      <c r="CB6" s="255" t="s">
        <v>178</v>
      </c>
      <c r="CC6" s="255" t="s">
        <v>177</v>
      </c>
      <c r="CD6" s="255" t="s">
        <v>177</v>
      </c>
      <c r="CE6" s="255" t="s">
        <v>177</v>
      </c>
      <c r="CF6" s="255" t="s">
        <v>58</v>
      </c>
      <c r="CG6" s="255" t="s">
        <v>244</v>
      </c>
      <c r="CH6" s="255" t="s">
        <v>58</v>
      </c>
      <c r="CI6" s="255" t="s">
        <v>148</v>
      </c>
      <c r="CJ6" s="255" t="s">
        <v>148</v>
      </c>
      <c r="CK6" s="270" t="s">
        <v>148</v>
      </c>
      <c r="CL6" s="270"/>
      <c r="CM6" s="254"/>
      <c r="CN6" s="267" t="s">
        <v>243</v>
      </c>
      <c r="CO6" s="57"/>
      <c r="CP6" s="57"/>
      <c r="CQ6" s="256" t="s">
        <v>249</v>
      </c>
      <c r="CR6" s="256" t="s">
        <v>250</v>
      </c>
      <c r="CS6" s="17" t="str">
        <f t="shared" ref="CS6:DH6" si="3">$D$6</f>
        <v>15-16</v>
      </c>
      <c r="CT6" s="17" t="str">
        <f t="shared" si="3"/>
        <v>15-16</v>
      </c>
      <c r="CU6" s="17" t="str">
        <f t="shared" si="3"/>
        <v>15-16</v>
      </c>
      <c r="CV6" s="17" t="str">
        <f t="shared" si="3"/>
        <v>15-16</v>
      </c>
      <c r="CW6" s="17" t="str">
        <f t="shared" si="3"/>
        <v>15-16</v>
      </c>
      <c r="CX6" s="17" t="str">
        <f t="shared" si="3"/>
        <v>15-16</v>
      </c>
      <c r="CY6" s="17" t="str">
        <f t="shared" si="3"/>
        <v>15-16</v>
      </c>
      <c r="CZ6" s="17" t="str">
        <f t="shared" si="3"/>
        <v>15-16</v>
      </c>
      <c r="DA6" s="17" t="str">
        <f t="shared" si="3"/>
        <v>15-16</v>
      </c>
      <c r="DB6" s="17" t="str">
        <f t="shared" si="3"/>
        <v>15-16</v>
      </c>
      <c r="DC6" s="17" t="str">
        <f t="shared" si="3"/>
        <v>15-16</v>
      </c>
      <c r="DD6" s="17" t="str">
        <f t="shared" si="3"/>
        <v>15-16</v>
      </c>
      <c r="DE6" s="17" t="str">
        <f t="shared" si="3"/>
        <v>15-16</v>
      </c>
      <c r="DF6" s="17" t="str">
        <f t="shared" si="3"/>
        <v>15-16</v>
      </c>
      <c r="DG6" s="17" t="str">
        <f t="shared" si="3"/>
        <v>15-16</v>
      </c>
      <c r="DH6" s="17" t="str">
        <f t="shared" si="3"/>
        <v>15-16</v>
      </c>
      <c r="DI6" s="17" t="str">
        <f t="shared" ref="DI6:DX6" si="4">$E$6</f>
        <v>16-17</v>
      </c>
      <c r="DJ6" s="17" t="str">
        <f t="shared" si="4"/>
        <v>16-17</v>
      </c>
      <c r="DK6" s="17" t="str">
        <f t="shared" si="4"/>
        <v>16-17</v>
      </c>
      <c r="DL6" s="17" t="str">
        <f t="shared" si="4"/>
        <v>16-17</v>
      </c>
      <c r="DM6" s="17" t="str">
        <f t="shared" si="4"/>
        <v>16-17</v>
      </c>
      <c r="DN6" s="17" t="str">
        <f t="shared" si="4"/>
        <v>16-17</v>
      </c>
      <c r="DO6" s="17" t="str">
        <f t="shared" si="4"/>
        <v>16-17</v>
      </c>
      <c r="DP6" s="17" t="str">
        <f t="shared" si="4"/>
        <v>16-17</v>
      </c>
      <c r="DQ6" s="17" t="str">
        <f t="shared" si="4"/>
        <v>16-17</v>
      </c>
      <c r="DR6" s="17" t="str">
        <f t="shared" si="4"/>
        <v>16-17</v>
      </c>
      <c r="DS6" s="17" t="str">
        <f t="shared" si="4"/>
        <v>16-17</v>
      </c>
      <c r="DT6" s="17" t="str">
        <f t="shared" si="4"/>
        <v>16-17</v>
      </c>
      <c r="DU6" s="17" t="str">
        <f t="shared" si="4"/>
        <v>16-17</v>
      </c>
      <c r="DV6" s="17" t="str">
        <f t="shared" si="4"/>
        <v>16-17</v>
      </c>
      <c r="DW6" s="17" t="str">
        <f t="shared" si="4"/>
        <v>16-17</v>
      </c>
      <c r="DX6" s="17" t="str">
        <f t="shared" si="4"/>
        <v>16-17</v>
      </c>
      <c r="DY6" s="17" t="str">
        <f t="shared" ref="DY6:EN6" si="5">$F$6</f>
        <v>17-18</v>
      </c>
      <c r="DZ6" s="17" t="str">
        <f t="shared" si="5"/>
        <v>17-18</v>
      </c>
      <c r="EA6" s="17" t="str">
        <f t="shared" si="5"/>
        <v>17-18</v>
      </c>
      <c r="EB6" s="17" t="str">
        <f t="shared" si="5"/>
        <v>17-18</v>
      </c>
      <c r="EC6" s="17" t="str">
        <f t="shared" si="5"/>
        <v>17-18</v>
      </c>
      <c r="ED6" s="17" t="str">
        <f t="shared" si="5"/>
        <v>17-18</v>
      </c>
      <c r="EE6" s="17" t="str">
        <f t="shared" si="5"/>
        <v>17-18</v>
      </c>
      <c r="EF6" s="17" t="str">
        <f t="shared" si="5"/>
        <v>17-18</v>
      </c>
      <c r="EG6" s="17" t="str">
        <f t="shared" si="5"/>
        <v>17-18</v>
      </c>
      <c r="EH6" s="17" t="str">
        <f t="shared" si="5"/>
        <v>17-18</v>
      </c>
      <c r="EI6" s="17" t="str">
        <f t="shared" si="5"/>
        <v>17-18</v>
      </c>
      <c r="EJ6" s="17" t="str">
        <f t="shared" si="5"/>
        <v>17-18</v>
      </c>
      <c r="EK6" s="17" t="str">
        <f t="shared" si="5"/>
        <v>17-18</v>
      </c>
      <c r="EL6" s="17" t="str">
        <f t="shared" si="5"/>
        <v>17-18</v>
      </c>
      <c r="EM6" s="17" t="str">
        <f t="shared" si="5"/>
        <v>17-18</v>
      </c>
      <c r="EN6" s="17" t="str">
        <f t="shared" si="5"/>
        <v>17-18</v>
      </c>
      <c r="EO6" s="17" t="str">
        <f t="shared" ref="EO6:FD6" si="6">$D$6</f>
        <v>15-16</v>
      </c>
      <c r="EP6" s="17" t="str">
        <f t="shared" si="6"/>
        <v>15-16</v>
      </c>
      <c r="EQ6" s="17" t="str">
        <f t="shared" si="6"/>
        <v>15-16</v>
      </c>
      <c r="ER6" s="17" t="str">
        <f t="shared" si="6"/>
        <v>15-16</v>
      </c>
      <c r="ES6" s="17" t="str">
        <f t="shared" si="6"/>
        <v>15-16</v>
      </c>
      <c r="ET6" s="17" t="str">
        <f t="shared" si="6"/>
        <v>15-16</v>
      </c>
      <c r="EU6" s="17" t="str">
        <f t="shared" si="6"/>
        <v>15-16</v>
      </c>
      <c r="EV6" s="17" t="str">
        <f t="shared" si="6"/>
        <v>15-16</v>
      </c>
      <c r="EW6" s="17" t="str">
        <f t="shared" si="6"/>
        <v>15-16</v>
      </c>
      <c r="EX6" s="17" t="str">
        <f t="shared" si="6"/>
        <v>15-16</v>
      </c>
      <c r="EY6" s="17" t="str">
        <f t="shared" si="6"/>
        <v>15-16</v>
      </c>
      <c r="EZ6" s="17" t="str">
        <f t="shared" si="6"/>
        <v>15-16</v>
      </c>
      <c r="FA6" s="17" t="str">
        <f t="shared" si="6"/>
        <v>15-16</v>
      </c>
      <c r="FB6" s="17" t="str">
        <f t="shared" si="6"/>
        <v>15-16</v>
      </c>
      <c r="FC6" s="17" t="str">
        <f t="shared" si="6"/>
        <v>15-16</v>
      </c>
      <c r="FD6" s="17" t="str">
        <f t="shared" si="6"/>
        <v>15-16</v>
      </c>
      <c r="FE6" s="17" t="str">
        <f t="shared" ref="FE6:FT6" si="7">$E$6</f>
        <v>16-17</v>
      </c>
      <c r="FF6" s="17" t="str">
        <f t="shared" si="7"/>
        <v>16-17</v>
      </c>
      <c r="FG6" s="17" t="str">
        <f t="shared" si="7"/>
        <v>16-17</v>
      </c>
      <c r="FH6" s="17" t="str">
        <f t="shared" si="7"/>
        <v>16-17</v>
      </c>
      <c r="FI6" s="17" t="str">
        <f t="shared" si="7"/>
        <v>16-17</v>
      </c>
      <c r="FJ6" s="17" t="str">
        <f t="shared" si="7"/>
        <v>16-17</v>
      </c>
      <c r="FK6" s="17" t="str">
        <f t="shared" si="7"/>
        <v>16-17</v>
      </c>
      <c r="FL6" s="17" t="str">
        <f t="shared" si="7"/>
        <v>16-17</v>
      </c>
      <c r="FM6" s="17" t="str">
        <f t="shared" si="7"/>
        <v>16-17</v>
      </c>
      <c r="FN6" s="17" t="str">
        <f t="shared" si="7"/>
        <v>16-17</v>
      </c>
      <c r="FO6" s="17" t="str">
        <f t="shared" si="7"/>
        <v>16-17</v>
      </c>
      <c r="FP6" s="17" t="str">
        <f t="shared" si="7"/>
        <v>16-17</v>
      </c>
      <c r="FQ6" s="17" t="str">
        <f t="shared" si="7"/>
        <v>16-17</v>
      </c>
      <c r="FR6" s="17" t="str">
        <f t="shared" si="7"/>
        <v>16-17</v>
      </c>
      <c r="FS6" s="17" t="str">
        <f t="shared" si="7"/>
        <v>16-17</v>
      </c>
      <c r="FT6" s="17" t="str">
        <f t="shared" si="7"/>
        <v>16-17</v>
      </c>
      <c r="FU6" s="17" t="str">
        <f t="shared" ref="FU6:GJ6" si="8">$F$6</f>
        <v>17-18</v>
      </c>
      <c r="FV6" s="17" t="str">
        <f t="shared" si="8"/>
        <v>17-18</v>
      </c>
      <c r="FW6" s="17" t="str">
        <f t="shared" si="8"/>
        <v>17-18</v>
      </c>
      <c r="FX6" s="17" t="str">
        <f t="shared" si="8"/>
        <v>17-18</v>
      </c>
      <c r="FY6" s="17" t="str">
        <f t="shared" si="8"/>
        <v>17-18</v>
      </c>
      <c r="FZ6" s="17" t="str">
        <f t="shared" si="8"/>
        <v>17-18</v>
      </c>
      <c r="GA6" s="17" t="str">
        <f t="shared" si="8"/>
        <v>17-18</v>
      </c>
      <c r="GB6" s="17" t="str">
        <f t="shared" si="8"/>
        <v>17-18</v>
      </c>
      <c r="GC6" s="17" t="str">
        <f t="shared" si="8"/>
        <v>17-18</v>
      </c>
      <c r="GD6" s="17" t="str">
        <f t="shared" si="8"/>
        <v>17-18</v>
      </c>
      <c r="GE6" s="17" t="str">
        <f t="shared" si="8"/>
        <v>17-18</v>
      </c>
      <c r="GF6" s="17" t="str">
        <f t="shared" si="8"/>
        <v>17-18</v>
      </c>
      <c r="GG6" s="17" t="str">
        <f t="shared" si="8"/>
        <v>17-18</v>
      </c>
      <c r="GH6" s="17" t="str">
        <f t="shared" si="8"/>
        <v>17-18</v>
      </c>
      <c r="GI6" s="17" t="str">
        <f t="shared" si="8"/>
        <v>17-18</v>
      </c>
      <c r="GJ6" s="17" t="str">
        <f t="shared" si="8"/>
        <v>17-18</v>
      </c>
    </row>
    <row r="7" spans="1:193" s="1" customFormat="1" ht="14.25" thickTop="1">
      <c r="A7" s="40"/>
      <c r="C7" s="19"/>
      <c r="D7" s="41"/>
      <c r="E7" s="41"/>
      <c r="F7" s="41"/>
      <c r="G7" s="40"/>
      <c r="H7" s="42"/>
      <c r="I7" s="42"/>
      <c r="J7" s="42"/>
      <c r="K7" s="42"/>
      <c r="L7" s="42"/>
      <c r="M7" s="42"/>
      <c r="N7" s="42"/>
      <c r="O7" s="42"/>
      <c r="P7" s="42"/>
      <c r="Q7" s="43"/>
      <c r="R7" s="44"/>
      <c r="S7" s="45"/>
      <c r="T7" s="45"/>
      <c r="U7" s="45"/>
      <c r="V7" s="45"/>
      <c r="W7" s="58"/>
      <c r="X7" s="58"/>
      <c r="Y7" s="46"/>
      <c r="Z7" s="46"/>
      <c r="AA7" s="47"/>
      <c r="AB7" s="47"/>
      <c r="AC7" s="48"/>
      <c r="AD7" s="48"/>
      <c r="AE7" s="48"/>
      <c r="AF7" s="168"/>
      <c r="AG7" s="48"/>
      <c r="AH7" s="48"/>
      <c r="AI7" s="48"/>
      <c r="AJ7" s="26" t="s">
        <v>63</v>
      </c>
      <c r="AK7" s="26" t="s">
        <v>63</v>
      </c>
      <c r="AL7" s="147" t="s">
        <v>205</v>
      </c>
      <c r="AM7" s="26" t="s">
        <v>63</v>
      </c>
      <c r="AN7" s="26" t="s">
        <v>210</v>
      </c>
      <c r="AO7" s="26" t="s">
        <v>211</v>
      </c>
      <c r="AP7" s="44"/>
      <c r="AQ7" s="3"/>
      <c r="AR7" s="26" t="s">
        <v>64</v>
      </c>
      <c r="AS7" s="44"/>
      <c r="AT7" s="3"/>
      <c r="AU7" s="50" t="s">
        <v>65</v>
      </c>
      <c r="AV7" s="51" t="s">
        <v>34</v>
      </c>
      <c r="AW7" s="51" t="s">
        <v>34</v>
      </c>
      <c r="AX7" s="51" t="s">
        <v>34</v>
      </c>
      <c r="AY7" s="50"/>
      <c r="AZ7" s="50"/>
      <c r="BA7" s="53"/>
      <c r="BB7" s="53"/>
      <c r="BC7" s="53"/>
      <c r="BD7" s="54"/>
      <c r="BE7" s="176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 t="s">
        <v>35</v>
      </c>
      <c r="CI7" s="54" t="s">
        <v>149</v>
      </c>
      <c r="CJ7" s="54" t="s">
        <v>149</v>
      </c>
      <c r="CK7" s="176" t="s">
        <v>149</v>
      </c>
      <c r="CL7" s="176"/>
      <c r="CM7" s="15"/>
      <c r="CN7" s="57"/>
      <c r="CO7" s="57"/>
      <c r="CP7" s="57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"/>
      <c r="FQ7" s="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"/>
      <c r="GG7" s="5"/>
    </row>
    <row r="8" spans="1:193" s="1" customFormat="1" ht="14.25" thickBot="1">
      <c r="A8" s="40"/>
      <c r="B8" s="1" t="s">
        <v>67</v>
      </c>
      <c r="C8" s="19"/>
      <c r="D8" s="41"/>
      <c r="E8" s="41"/>
      <c r="F8" s="41"/>
      <c r="G8" s="40"/>
      <c r="H8" s="42"/>
      <c r="I8" s="42"/>
      <c r="J8" s="42"/>
      <c r="K8" s="42"/>
      <c r="L8" s="42"/>
      <c r="M8" s="42"/>
      <c r="N8" s="42"/>
      <c r="O8" s="42"/>
      <c r="P8" s="42"/>
      <c r="Q8" s="43"/>
      <c r="R8" s="44"/>
      <c r="S8" s="41"/>
      <c r="T8" s="41"/>
      <c r="U8" s="41"/>
      <c r="V8" s="41"/>
      <c r="W8" s="59"/>
      <c r="X8" s="59"/>
      <c r="Y8" s="60"/>
      <c r="Z8" s="60"/>
      <c r="AA8" s="97">
        <f>E11</f>
        <v>42248</v>
      </c>
      <c r="AB8" s="97"/>
      <c r="AC8" s="61"/>
      <c r="AD8" s="61"/>
      <c r="AE8" s="61"/>
      <c r="AF8" s="169"/>
      <c r="AG8" s="61"/>
      <c r="AH8" s="61"/>
      <c r="AI8" s="61"/>
      <c r="AJ8" s="56" t="s">
        <v>68</v>
      </c>
      <c r="AK8" s="56" t="s">
        <v>68</v>
      </c>
      <c r="AL8" s="159" t="s">
        <v>180</v>
      </c>
      <c r="AM8" s="56" t="s">
        <v>68</v>
      </c>
      <c r="AN8" s="26"/>
      <c r="AO8" s="56" t="s">
        <v>212</v>
      </c>
      <c r="AP8" s="44"/>
      <c r="AQ8" s="3"/>
      <c r="AR8" s="49" t="s">
        <v>69</v>
      </c>
      <c r="AS8" s="44"/>
      <c r="AT8" s="3"/>
      <c r="AU8" s="62" t="str">
        <f>IF($E$9=0,"per year", "per hour")</f>
        <v>per hour</v>
      </c>
      <c r="AV8" s="63" t="s">
        <v>70</v>
      </c>
      <c r="AW8" s="63" t="s">
        <v>70</v>
      </c>
      <c r="AX8" s="63" t="s">
        <v>71</v>
      </c>
      <c r="AY8" s="62"/>
      <c r="AZ8" s="62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 t="s">
        <v>72</v>
      </c>
      <c r="CI8" s="53"/>
      <c r="CJ8" s="53"/>
      <c r="CK8" s="52"/>
      <c r="CL8" s="52"/>
      <c r="CM8" s="15"/>
      <c r="CN8" s="57"/>
      <c r="CO8" s="57"/>
      <c r="CP8" s="57"/>
      <c r="CQ8" s="55"/>
      <c r="CR8" s="55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5"/>
      <c r="FQ8" s="5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5"/>
      <c r="GG8" s="5"/>
    </row>
    <row r="9" spans="1:193" s="1" customFormat="1" ht="15" thickTop="1" thickBot="1">
      <c r="A9" s="40"/>
      <c r="B9" s="1" t="s">
        <v>73</v>
      </c>
      <c r="C9" s="19"/>
      <c r="D9" s="41"/>
      <c r="E9" s="65">
        <v>1</v>
      </c>
      <c r="F9" s="1" t="s">
        <v>0</v>
      </c>
      <c r="G9" s="40"/>
      <c r="H9" s="42"/>
      <c r="I9" s="42"/>
      <c r="J9" s="42"/>
      <c r="K9" s="42"/>
      <c r="L9" s="42"/>
      <c r="M9" s="42"/>
      <c r="N9" s="42"/>
      <c r="O9" s="42"/>
      <c r="P9" s="42"/>
      <c r="Q9" s="43"/>
      <c r="R9" s="44"/>
      <c r="S9" s="41"/>
      <c r="T9" s="41"/>
      <c r="U9" s="41"/>
      <c r="V9" s="41"/>
      <c r="W9" s="59"/>
      <c r="X9" s="59"/>
      <c r="Y9" s="60"/>
      <c r="Z9" s="60"/>
      <c r="AA9" s="66"/>
      <c r="AB9" s="66"/>
      <c r="AC9" s="61"/>
      <c r="AD9" s="61"/>
      <c r="AE9" s="61"/>
      <c r="AF9" s="169"/>
      <c r="AG9" s="61"/>
      <c r="AH9" s="61"/>
      <c r="AI9" s="61"/>
      <c r="AJ9" s="41"/>
      <c r="AK9" s="41"/>
      <c r="AL9" s="41"/>
      <c r="AM9" s="41"/>
      <c r="AN9" s="41"/>
      <c r="AO9" s="41"/>
      <c r="AP9" s="44"/>
      <c r="AQ9" s="3"/>
      <c r="AR9" s="49" t="s">
        <v>74</v>
      </c>
      <c r="AS9" s="44"/>
      <c r="AT9" s="3"/>
      <c r="AU9" s="71"/>
      <c r="AV9" s="71">
        <f>F23</f>
        <v>2.2499999999999999E-2</v>
      </c>
      <c r="AW9" s="71">
        <f>G23</f>
        <v>0</v>
      </c>
      <c r="AX9" s="71">
        <f>H23</f>
        <v>0</v>
      </c>
      <c r="AY9" s="71">
        <f>E23</f>
        <v>2.2499999999999999E-2</v>
      </c>
      <c r="AZ9" s="71">
        <f>F23</f>
        <v>2.2499999999999999E-2</v>
      </c>
      <c r="BA9" s="161">
        <f>SUM(BA10:BA55)</f>
        <v>283884.24999999994</v>
      </c>
      <c r="BB9" s="53">
        <f>SUM(BB10:BB43)</f>
        <v>291095.56524999999</v>
      </c>
      <c r="BC9" s="203">
        <f t="shared" ref="BC9:CA9" si="9">SUM(BC10:BC55)</f>
        <v>298731.39402015624</v>
      </c>
      <c r="BD9" s="53" t="e">
        <f t="shared" si="9"/>
        <v>#REF!</v>
      </c>
      <c r="BE9" s="52" t="e">
        <f t="shared" si="9"/>
        <v>#REF!</v>
      </c>
      <c r="BF9" s="52" t="e">
        <f t="shared" si="9"/>
        <v>#REF!</v>
      </c>
      <c r="BG9" s="52">
        <f t="shared" si="9"/>
        <v>2200.2799999999997</v>
      </c>
      <c r="BH9" s="53">
        <f t="shared" si="9"/>
        <v>2200.2799999999997</v>
      </c>
      <c r="BI9" s="53">
        <f t="shared" si="9"/>
        <v>2200.2799999999997</v>
      </c>
      <c r="BJ9" s="53">
        <f t="shared" si="9"/>
        <v>1010.1524160000001</v>
      </c>
      <c r="BK9" s="53">
        <f t="shared" si="9"/>
        <v>1020.5958453600002</v>
      </c>
      <c r="BL9" s="53">
        <f t="shared" si="9"/>
        <v>1031.2742518806001</v>
      </c>
      <c r="BM9" s="53">
        <f t="shared" si="9"/>
        <v>17817.823499999999</v>
      </c>
      <c r="BN9" s="53">
        <f t="shared" si="9"/>
        <v>18264.925045499996</v>
      </c>
      <c r="BO9" s="53">
        <f t="shared" si="9"/>
        <v>18738.346429249683</v>
      </c>
      <c r="BP9" s="53">
        <f t="shared" si="9"/>
        <v>13626.444000000001</v>
      </c>
      <c r="BQ9" s="53">
        <f t="shared" si="9"/>
        <v>9730.5601443249998</v>
      </c>
      <c r="BR9" s="53">
        <f t="shared" si="9"/>
        <v>13652.02470672114</v>
      </c>
      <c r="BS9" s="53">
        <f t="shared" si="9"/>
        <v>4167.0716250000005</v>
      </c>
      <c r="BT9" s="53">
        <f t="shared" si="9"/>
        <v>4271.6356961250003</v>
      </c>
      <c r="BU9" s="53">
        <f t="shared" si="9"/>
        <v>4382.3552132922659</v>
      </c>
      <c r="BV9" s="53">
        <f t="shared" si="9"/>
        <v>460.79999999999995</v>
      </c>
      <c r="BW9" s="53">
        <f t="shared" si="9"/>
        <v>460.79999999999995</v>
      </c>
      <c r="BX9" s="53">
        <f t="shared" si="9"/>
        <v>460.79999999999995</v>
      </c>
      <c r="BY9" s="53">
        <f t="shared" si="9"/>
        <v>940.73719349999999</v>
      </c>
      <c r="BZ9" s="53" t="e">
        <f t="shared" si="9"/>
        <v>#REF!</v>
      </c>
      <c r="CA9" s="53" t="e">
        <f t="shared" si="9"/>
        <v>#REF!</v>
      </c>
      <c r="CB9" s="52" t="e">
        <f>SUM(CB10:CB24)</f>
        <v>#REF!</v>
      </c>
      <c r="CC9" s="52">
        <f>SUM(CC10:CC24)</f>
        <v>6548.0329999999994</v>
      </c>
      <c r="CD9" s="52">
        <f>SUM(CD10:CD24)</f>
        <v>6695.3637425000006</v>
      </c>
      <c r="CE9" s="52">
        <f>SUM(CE10:CE24)</f>
        <v>6852.6579901125006</v>
      </c>
      <c r="CF9" s="53" t="e">
        <f>SUM(CF10:CF55)</f>
        <v>#REF!</v>
      </c>
      <c r="CG9" s="53" t="e">
        <f>SUM(CG10:CG55)</f>
        <v>#REF!</v>
      </c>
      <c r="CH9" s="52" t="e">
        <f>SUM(CH10:CH24)</f>
        <v>#REF!</v>
      </c>
      <c r="CI9" s="53" t="e">
        <f>SUM(BA9,CF9)</f>
        <v>#REF!</v>
      </c>
      <c r="CJ9" s="53" t="e">
        <f>SUM(BB9,CG9)</f>
        <v>#REF!</v>
      </c>
      <c r="CK9" s="52" t="e">
        <f>SUM(BC9,CH9)</f>
        <v>#REF!</v>
      </c>
      <c r="CL9" s="52" t="s">
        <v>150</v>
      </c>
      <c r="CM9" s="15"/>
      <c r="CN9" s="52" t="e">
        <f>SUM(CN10:CN55)</f>
        <v>#REF!</v>
      </c>
      <c r="CO9" s="52"/>
      <c r="CP9" s="52"/>
      <c r="CQ9" s="52"/>
      <c r="CR9" s="52"/>
      <c r="CS9" s="52">
        <f t="shared" ref="CS9:FD9" si="10">SUM(CS10:CS55)</f>
        <v>85009.599999999991</v>
      </c>
      <c r="CT9" s="52">
        <f t="shared" si="10"/>
        <v>128704.35</v>
      </c>
      <c r="CU9" s="52">
        <f t="shared" si="10"/>
        <v>70170.3</v>
      </c>
      <c r="CV9" s="52">
        <f t="shared" si="10"/>
        <v>0</v>
      </c>
      <c r="CW9" s="52">
        <f t="shared" si="10"/>
        <v>0</v>
      </c>
      <c r="CX9" s="52">
        <f t="shared" si="10"/>
        <v>0</v>
      </c>
      <c r="CY9" s="52">
        <f t="shared" si="10"/>
        <v>0</v>
      </c>
      <c r="CZ9" s="52">
        <f t="shared" si="10"/>
        <v>0</v>
      </c>
      <c r="DA9" s="52">
        <f t="shared" si="10"/>
        <v>0</v>
      </c>
      <c r="DB9" s="52">
        <f t="shared" si="10"/>
        <v>0</v>
      </c>
      <c r="DC9" s="52">
        <f t="shared" si="10"/>
        <v>0</v>
      </c>
      <c r="DD9" s="52">
        <f t="shared" si="10"/>
        <v>0</v>
      </c>
      <c r="DE9" s="52">
        <f t="shared" si="10"/>
        <v>0</v>
      </c>
      <c r="DF9" s="52">
        <f t="shared" si="10"/>
        <v>0</v>
      </c>
      <c r="DG9" s="52">
        <f t="shared" si="10"/>
        <v>0</v>
      </c>
      <c r="DH9" s="52">
        <f t="shared" si="10"/>
        <v>0</v>
      </c>
      <c r="DI9" s="52">
        <f t="shared" si="10"/>
        <v>86922.316000000006</v>
      </c>
      <c r="DJ9" s="52">
        <f t="shared" si="10"/>
        <v>132373.04362499999</v>
      </c>
      <c r="DK9" s="52">
        <f t="shared" si="10"/>
        <v>71800.205625000002</v>
      </c>
      <c r="DL9" s="52">
        <f t="shared" si="10"/>
        <v>0</v>
      </c>
      <c r="DM9" s="52">
        <f t="shared" si="10"/>
        <v>0</v>
      </c>
      <c r="DN9" s="52">
        <f t="shared" si="10"/>
        <v>0</v>
      </c>
      <c r="DO9" s="52">
        <f t="shared" si="10"/>
        <v>0</v>
      </c>
      <c r="DP9" s="52">
        <f t="shared" si="10"/>
        <v>0</v>
      </c>
      <c r="DQ9" s="52">
        <f t="shared" si="10"/>
        <v>0</v>
      </c>
      <c r="DR9" s="52">
        <f t="shared" si="10"/>
        <v>0</v>
      </c>
      <c r="DS9" s="52">
        <f t="shared" si="10"/>
        <v>0</v>
      </c>
      <c r="DT9" s="52">
        <f t="shared" si="10"/>
        <v>0</v>
      </c>
      <c r="DU9" s="52">
        <f t="shared" si="10"/>
        <v>0</v>
      </c>
      <c r="DV9" s="52">
        <f t="shared" si="10"/>
        <v>0</v>
      </c>
      <c r="DW9" s="52">
        <f t="shared" si="10"/>
        <v>0</v>
      </c>
      <c r="DX9" s="52">
        <f t="shared" si="10"/>
        <v>0</v>
      </c>
      <c r="DY9" s="52">
        <f t="shared" si="10"/>
        <v>88878.068109999993</v>
      </c>
      <c r="DZ9" s="52">
        <f t="shared" si="10"/>
        <v>135872.11800749999</v>
      </c>
      <c r="EA9" s="52">
        <f t="shared" si="10"/>
        <v>73981.207902656257</v>
      </c>
      <c r="EB9" s="52">
        <f t="shared" si="10"/>
        <v>0</v>
      </c>
      <c r="EC9" s="52">
        <f t="shared" si="10"/>
        <v>0</v>
      </c>
      <c r="ED9" s="52">
        <f t="shared" si="10"/>
        <v>0</v>
      </c>
      <c r="EE9" s="52">
        <f t="shared" si="10"/>
        <v>0</v>
      </c>
      <c r="EF9" s="52">
        <f t="shared" si="10"/>
        <v>0</v>
      </c>
      <c r="EG9" s="52">
        <f t="shared" si="10"/>
        <v>0</v>
      </c>
      <c r="EH9" s="52">
        <f t="shared" si="10"/>
        <v>0</v>
      </c>
      <c r="EI9" s="52">
        <f t="shared" si="10"/>
        <v>0</v>
      </c>
      <c r="EJ9" s="52">
        <f t="shared" si="10"/>
        <v>0</v>
      </c>
      <c r="EK9" s="52">
        <f t="shared" si="10"/>
        <v>0</v>
      </c>
      <c r="EL9" s="52">
        <f t="shared" si="10"/>
        <v>0</v>
      </c>
      <c r="EM9" s="52">
        <f t="shared" si="10"/>
        <v>0</v>
      </c>
      <c r="EN9" s="52">
        <f t="shared" si="10"/>
        <v>0</v>
      </c>
      <c r="EO9" s="52">
        <f t="shared" si="10"/>
        <v>21749.349616</v>
      </c>
      <c r="EP9" s="52">
        <f t="shared" si="10"/>
        <v>51544.843922</v>
      </c>
      <c r="EQ9" s="52" t="e">
        <f t="shared" si="10"/>
        <v>#REF!</v>
      </c>
      <c r="ER9" s="52">
        <f t="shared" si="10"/>
        <v>0</v>
      </c>
      <c r="ES9" s="52">
        <f t="shared" si="10"/>
        <v>0</v>
      </c>
      <c r="ET9" s="52">
        <f t="shared" si="10"/>
        <v>0</v>
      </c>
      <c r="EU9" s="52">
        <f t="shared" si="10"/>
        <v>0</v>
      </c>
      <c r="EV9" s="52">
        <f t="shared" si="10"/>
        <v>0</v>
      </c>
      <c r="EW9" s="52">
        <f t="shared" si="10"/>
        <v>0</v>
      </c>
      <c r="EX9" s="52">
        <f t="shared" si="10"/>
        <v>0</v>
      </c>
      <c r="EY9" s="52">
        <f t="shared" si="10"/>
        <v>0</v>
      </c>
      <c r="EZ9" s="52">
        <f t="shared" si="10"/>
        <v>0</v>
      </c>
      <c r="FA9" s="52">
        <f t="shared" si="10"/>
        <v>0</v>
      </c>
      <c r="FB9" s="52">
        <f t="shared" si="10"/>
        <v>0</v>
      </c>
      <c r="FC9" s="52">
        <f t="shared" si="10"/>
        <v>0</v>
      </c>
      <c r="FD9" s="52">
        <f t="shared" si="10"/>
        <v>0</v>
      </c>
      <c r="FE9" s="52">
        <f t="shared" ref="FE9:FG9" si="11">SUM(FE10:FE55)</f>
        <v>18359.387792960002</v>
      </c>
      <c r="FF9" s="52">
        <f t="shared" si="11"/>
        <v>51094.495150475006</v>
      </c>
      <c r="FG9" s="52" t="e">
        <f t="shared" si="11"/>
        <v>#REF!</v>
      </c>
      <c r="FH9" s="52" t="e">
        <f t="shared" ref="FH9:GJ9" si="12">SUM(FH11:FH57)</f>
        <v>#REF!</v>
      </c>
      <c r="FI9" s="52" t="e">
        <f t="shared" si="12"/>
        <v>#REF!</v>
      </c>
      <c r="FJ9" s="52" t="e">
        <f t="shared" si="12"/>
        <v>#REF!</v>
      </c>
      <c r="FK9" s="52" t="e">
        <f t="shared" si="12"/>
        <v>#REF!</v>
      </c>
      <c r="FL9" s="52" t="e">
        <f t="shared" si="12"/>
        <v>#REF!</v>
      </c>
      <c r="FM9" s="52" t="e">
        <f t="shared" si="12"/>
        <v>#REF!</v>
      </c>
      <c r="FN9" s="52" t="e">
        <f t="shared" si="12"/>
        <v>#REF!</v>
      </c>
      <c r="FO9" s="52" t="e">
        <f t="shared" si="12"/>
        <v>#REF!</v>
      </c>
      <c r="FP9" s="52" t="e">
        <f t="shared" si="12"/>
        <v>#REF!</v>
      </c>
      <c r="FQ9" s="52" t="e">
        <f t="shared" si="12"/>
        <v>#REF!</v>
      </c>
      <c r="FR9" s="52" t="e">
        <f t="shared" si="12"/>
        <v>#REF!</v>
      </c>
      <c r="FS9" s="52" t="e">
        <f t="shared" si="12"/>
        <v>#REF!</v>
      </c>
      <c r="FT9" s="52" t="e">
        <f t="shared" si="12"/>
        <v>#REF!</v>
      </c>
      <c r="FU9" s="52" t="e">
        <f t="shared" si="12"/>
        <v>#REF!</v>
      </c>
      <c r="FV9" s="52" t="e">
        <f t="shared" si="12"/>
        <v>#REF!</v>
      </c>
      <c r="FW9" s="52" t="e">
        <f t="shared" si="12"/>
        <v>#REF!</v>
      </c>
      <c r="FX9" s="52" t="e">
        <f t="shared" si="12"/>
        <v>#REF!</v>
      </c>
      <c r="FY9" s="52" t="e">
        <f t="shared" si="12"/>
        <v>#REF!</v>
      </c>
      <c r="FZ9" s="52" t="e">
        <f t="shared" si="12"/>
        <v>#REF!</v>
      </c>
      <c r="GA9" s="52" t="e">
        <f t="shared" si="12"/>
        <v>#REF!</v>
      </c>
      <c r="GB9" s="52" t="e">
        <f t="shared" si="12"/>
        <v>#REF!</v>
      </c>
      <c r="GC9" s="52" t="e">
        <f t="shared" si="12"/>
        <v>#REF!</v>
      </c>
      <c r="GD9" s="52" t="e">
        <f t="shared" si="12"/>
        <v>#REF!</v>
      </c>
      <c r="GE9" s="52" t="e">
        <f t="shared" si="12"/>
        <v>#REF!</v>
      </c>
      <c r="GF9" s="52" t="e">
        <f t="shared" si="12"/>
        <v>#REF!</v>
      </c>
      <c r="GG9" s="52" t="e">
        <f t="shared" si="12"/>
        <v>#REF!</v>
      </c>
      <c r="GH9" s="52" t="e">
        <f t="shared" si="12"/>
        <v>#REF!</v>
      </c>
      <c r="GI9" s="52" t="e">
        <f t="shared" si="12"/>
        <v>#REF!</v>
      </c>
      <c r="GJ9" s="52" t="e">
        <f t="shared" si="12"/>
        <v>#REF!</v>
      </c>
      <c r="GK9" s="219" t="e">
        <f t="shared" ref="GK9:GK24" si="13">SUM(DI9+DJ9+DK9+FE9+FF9+FG9)</f>
        <v>#REF!</v>
      </c>
    </row>
    <row r="10" spans="1:193" s="1" customFormat="1" ht="15" thickTop="1" thickBot="1">
      <c r="A10" s="40"/>
      <c r="C10" s="19"/>
      <c r="D10" s="41"/>
      <c r="E10" s="41"/>
      <c r="F10" s="41" t="s">
        <v>0</v>
      </c>
      <c r="G10" s="40"/>
      <c r="H10" s="42"/>
      <c r="I10" s="42"/>
      <c r="J10" s="42"/>
      <c r="K10" s="42"/>
      <c r="L10" s="42"/>
      <c r="M10" s="42"/>
      <c r="N10" s="42"/>
      <c r="O10" s="42"/>
      <c r="P10" s="42"/>
      <c r="Q10" s="43" t="s">
        <v>153</v>
      </c>
      <c r="R10" s="44"/>
      <c r="S10" s="86">
        <v>9100</v>
      </c>
      <c r="T10" s="86">
        <v>1</v>
      </c>
      <c r="U10" s="86">
        <v>415</v>
      </c>
      <c r="V10" s="86"/>
      <c r="W10" s="86" t="s">
        <v>163</v>
      </c>
      <c r="X10" s="86" t="s">
        <v>162</v>
      </c>
      <c r="Y10" s="60">
        <v>1</v>
      </c>
      <c r="Z10" s="149">
        <v>39995</v>
      </c>
      <c r="AA10" s="66">
        <f t="shared" ref="AA10:AA23" si="14">IF(Z10&gt;1,ABS(ROUND(($AA$8-Z10)/365.25,1))," ")</f>
        <v>6.2</v>
      </c>
      <c r="AB10" s="66"/>
      <c r="AC10" s="86">
        <v>47</v>
      </c>
      <c r="AD10" s="86">
        <v>47</v>
      </c>
      <c r="AE10" s="86">
        <v>47</v>
      </c>
      <c r="AF10" s="164">
        <v>40</v>
      </c>
      <c r="AG10" s="86">
        <v>52</v>
      </c>
      <c r="AH10" s="70">
        <v>0</v>
      </c>
      <c r="AI10" s="61">
        <v>52</v>
      </c>
      <c r="AJ10" s="41">
        <v>1</v>
      </c>
      <c r="AK10" s="41">
        <v>1</v>
      </c>
      <c r="AL10" s="41">
        <v>1</v>
      </c>
      <c r="AM10" s="41">
        <v>1</v>
      </c>
      <c r="AN10" s="41">
        <v>5</v>
      </c>
      <c r="AO10" s="41">
        <v>2</v>
      </c>
      <c r="AP10" s="44"/>
      <c r="AQ10" s="3"/>
      <c r="AR10" s="26" t="s">
        <v>3</v>
      </c>
      <c r="AS10" s="44"/>
      <c r="AT10" s="3"/>
      <c r="AU10" s="67">
        <f t="shared" ref="AU10:AU27" si="15">VLOOKUP(AC10,$C$163:$G$220,2)</f>
        <v>40.869999999999997</v>
      </c>
      <c r="AV10" s="67">
        <f>VLOOKUP(Z10,$C$163:$G$220,3)</f>
        <v>41.789574999999999</v>
      </c>
      <c r="AW10" s="67">
        <f>VLOOKUP(AA10,$C$163:$G$220,3)</f>
        <v>13.486775</v>
      </c>
      <c r="AX10" s="67">
        <f>VLOOKUP(AC10,$C$163:$G$220,3)</f>
        <v>41.789574999999999</v>
      </c>
      <c r="AY10" s="67">
        <f>VLOOKUP(AD10,$C$163:$G$220,3)</f>
        <v>41.789574999999999</v>
      </c>
      <c r="AZ10" s="67">
        <f t="shared" ref="AZ10:AZ16" si="16">VLOOKUP($AE10,$C$163:$F$220,4)</f>
        <v>42.729840437499995</v>
      </c>
      <c r="BA10" s="72">
        <f t="shared" ref="BA10:BA27" si="17">IF($E$9=0,$AU10*$Y10,IF($E$9=1,$AU10*$AF10*$AI10,"error some place"))</f>
        <v>85009.599999999991</v>
      </c>
      <c r="BB10" s="72">
        <f t="shared" ref="BB10:BB24" si="18">IF($E$9=0,$AY10*$Y10,IF($E$9=1,$AY10*$AF10*$AI10,"error some place"))</f>
        <v>86922.316000000006</v>
      </c>
      <c r="BC10" s="72">
        <f t="shared" ref="BC10:BC24" si="19">IF($E$9=0,$AZ10*$Y10,IF($E$9=1,$AZ10*$AF10*$AI10,"error some place"))</f>
        <v>88878.068109999993</v>
      </c>
      <c r="BD10" s="73">
        <f t="shared" ref="BD10:BD27" si="20">Y10*VLOOKUP($AN10,$C$237:$F$242,2)</f>
        <v>3500</v>
      </c>
      <c r="BE10" s="73">
        <f t="shared" ref="BE10:BE27" si="21">Y10*VLOOKUP($AN10,$C$237:$F$242,3)</f>
        <v>3500</v>
      </c>
      <c r="BF10" s="73">
        <f t="shared" ref="BF10:BF27" si="22">$Y10*VLOOKUP($AN10,$C$237:$F$242,4)</f>
        <v>3500</v>
      </c>
      <c r="BG10" s="57">
        <f>$Y10*D$84</f>
        <v>450.28</v>
      </c>
      <c r="BH10" s="57">
        <f>$Y10*E$84</f>
        <v>450.28</v>
      </c>
      <c r="BI10" s="57">
        <f>$Y10*F$84</f>
        <v>450.28</v>
      </c>
      <c r="BJ10" s="57">
        <f>D$43*(BA10/1000)*AJ10</f>
        <v>464.15241599999996</v>
      </c>
      <c r="BK10" s="57">
        <f>E$43*(BB10/1000)*AK10</f>
        <v>474.59584536000006</v>
      </c>
      <c r="BL10" s="57">
        <f>F$43*(BC10/1000)*AL10</f>
        <v>485.27425188059993</v>
      </c>
      <c r="BM10" s="57">
        <f>(BA10+BD10)*D$90*AM10</f>
        <v>5487.5951999999997</v>
      </c>
      <c r="BN10" s="57">
        <f>(BB10+BE10)*E$90*AM10</f>
        <v>5606.1835920000003</v>
      </c>
      <c r="BO10" s="57">
        <f>(BC10+BF10)*F$90*AM10</f>
        <v>5727.4402228199997</v>
      </c>
      <c r="BP10" s="57">
        <f t="shared" ref="BP10:BP27" si="23">BA10*$D$39</f>
        <v>4080.4607999999998</v>
      </c>
      <c r="BQ10" s="57">
        <f>BB10*0.0046</f>
        <v>399.84265360000001</v>
      </c>
      <c r="BR10" s="57">
        <f t="shared" ref="BR10:BR27" si="24">BC10*$F$39</f>
        <v>4061.7277126269996</v>
      </c>
      <c r="BS10" s="57">
        <f>$AK10*(BA10+BD10)*D$87</f>
        <v>1283.3891999999998</v>
      </c>
      <c r="BT10" s="57">
        <f>$AK10*(BB10+BE10)*E$87</f>
        <v>1311.1235820000002</v>
      </c>
      <c r="BU10" s="57">
        <f>$AK10*(BC10+BF10)*F$87</f>
        <v>1339.481987595</v>
      </c>
      <c r="BV10" s="57">
        <f>38.4*12*Y10</f>
        <v>460.79999999999995</v>
      </c>
      <c r="BW10" s="57">
        <f>38.4*12*Y10</f>
        <v>460.79999999999995</v>
      </c>
      <c r="BX10" s="57">
        <f>38.4*12*Y10</f>
        <v>460.79999999999995</v>
      </c>
      <c r="BY10" s="57">
        <f t="shared" ref="BY10:BY23" si="25">IF(BB10&gt;=12000,12000*0.006,BB10*0.006)</f>
        <v>72</v>
      </c>
      <c r="BZ10" s="57">
        <f t="shared" ref="BZ10:BZ27" si="26">BD10+BG10+BJ10+BM10+BP10+BS10+BV10+BY10</f>
        <v>15798.677615999999</v>
      </c>
      <c r="CA10" s="57">
        <f t="shared" ref="CA10:CA27" si="27">BE10+BH10+BK10+BN10+BQ10+BT10+BW10+BY10</f>
        <v>12274.82567296</v>
      </c>
      <c r="CB10" s="57">
        <f t="shared" ref="CB10:CB27" si="28">BF10+BI10+BL10+BO10+BR10+BU10+BX10+BY10</f>
        <v>16097.004174922598</v>
      </c>
      <c r="CC10" s="57">
        <f t="shared" ref="CC10:CE27" si="29">IF($AL10=0,0,IF($AL10=1,D$49*BA10,IF($AL10=2,BA10*D$53,"Error in col x")))</f>
        <v>5950.6719999999996</v>
      </c>
      <c r="CD10" s="57">
        <f t="shared" si="29"/>
        <v>6084.5621200000014</v>
      </c>
      <c r="CE10" s="57">
        <f t="shared" si="29"/>
        <v>6221.4647677000003</v>
      </c>
      <c r="CF10" s="57">
        <f t="shared" ref="CF10:CH42" si="30">BZ10+CC10</f>
        <v>21749.349616</v>
      </c>
      <c r="CG10" s="57">
        <f t="shared" si="30"/>
        <v>18359.387792960002</v>
      </c>
      <c r="CH10" s="57">
        <f t="shared" si="30"/>
        <v>22318.4689426226</v>
      </c>
      <c r="CI10" s="53">
        <f t="shared" ref="CI10:CI42" si="31">SUM(BA10,CF10)</f>
        <v>106758.949616</v>
      </c>
      <c r="CJ10" s="57">
        <f t="shared" ref="CJ10:CJ42" si="32">BB10+CG10</f>
        <v>105281.70379296</v>
      </c>
      <c r="CK10" s="52">
        <f t="shared" ref="CK10:CK42" si="33">SUM(BC10,CH10)</f>
        <v>111196.53705262259</v>
      </c>
      <c r="CL10" s="178">
        <f t="shared" ref="CL10:CL23" si="34">(CI10/AI10)/AF10</f>
        <v>51.326418084615383</v>
      </c>
      <c r="CM10" s="15"/>
      <c r="CN10" s="258">
        <f t="shared" ref="CN10:CN23" si="35">SUM(BB10+CG10)</f>
        <v>105281.70379296</v>
      </c>
      <c r="CO10" s="180"/>
      <c r="CP10" s="57"/>
      <c r="CQ10" s="55">
        <f t="shared" ref="CQ10:CQ43" si="36">S10*10000+T10*1000+U10</f>
        <v>91001415</v>
      </c>
      <c r="CR10" s="55">
        <f t="shared" ref="CR10:CR43" si="37">10000*S10+VLOOKUP(CQ10,$D$244:$E$248,2)</f>
        <v>91001416</v>
      </c>
      <c r="CS10" s="64">
        <f t="shared" ref="CS10:DH24" si="38">IF($CQ10=CS$5,$BA10,0)</f>
        <v>85009.599999999991</v>
      </c>
      <c r="CT10" s="64">
        <f t="shared" si="38"/>
        <v>0</v>
      </c>
      <c r="CU10" s="64">
        <f t="shared" si="38"/>
        <v>0</v>
      </c>
      <c r="CV10" s="64">
        <f t="shared" si="38"/>
        <v>0</v>
      </c>
      <c r="CW10" s="64">
        <f t="shared" si="38"/>
        <v>0</v>
      </c>
      <c r="CX10" s="64">
        <f t="shared" si="38"/>
        <v>0</v>
      </c>
      <c r="CY10" s="64">
        <f t="shared" si="38"/>
        <v>0</v>
      </c>
      <c r="CZ10" s="64">
        <f t="shared" si="38"/>
        <v>0</v>
      </c>
      <c r="DA10" s="64">
        <f t="shared" si="38"/>
        <v>0</v>
      </c>
      <c r="DB10" s="64">
        <f t="shared" si="38"/>
        <v>0</v>
      </c>
      <c r="DC10" s="64">
        <f t="shared" si="38"/>
        <v>0</v>
      </c>
      <c r="DD10" s="64">
        <f t="shared" si="38"/>
        <v>0</v>
      </c>
      <c r="DE10" s="64">
        <f t="shared" si="38"/>
        <v>0</v>
      </c>
      <c r="DF10" s="64">
        <f t="shared" si="38"/>
        <v>0</v>
      </c>
      <c r="DG10" s="64">
        <f t="shared" si="38"/>
        <v>0</v>
      </c>
      <c r="DH10" s="64">
        <f t="shared" si="38"/>
        <v>0</v>
      </c>
      <c r="DI10" s="64">
        <f t="shared" ref="DI10:DX25" si="39">IF($CQ10=DI$5,$BB10,0)</f>
        <v>86922.316000000006</v>
      </c>
      <c r="DJ10" s="64">
        <f t="shared" si="39"/>
        <v>0</v>
      </c>
      <c r="DK10" s="64">
        <f t="shared" si="39"/>
        <v>0</v>
      </c>
      <c r="DL10" s="64">
        <f t="shared" si="39"/>
        <v>0</v>
      </c>
      <c r="DM10" s="64">
        <f t="shared" si="39"/>
        <v>0</v>
      </c>
      <c r="DN10" s="64">
        <f t="shared" si="39"/>
        <v>0</v>
      </c>
      <c r="DO10" s="64">
        <f t="shared" si="39"/>
        <v>0</v>
      </c>
      <c r="DP10" s="64">
        <f t="shared" si="39"/>
        <v>0</v>
      </c>
      <c r="DQ10" s="64">
        <f t="shared" si="39"/>
        <v>0</v>
      </c>
      <c r="DR10" s="64">
        <f t="shared" si="39"/>
        <v>0</v>
      </c>
      <c r="DS10" s="64">
        <f t="shared" si="39"/>
        <v>0</v>
      </c>
      <c r="DT10" s="64">
        <f t="shared" si="39"/>
        <v>0</v>
      </c>
      <c r="DU10" s="64">
        <f t="shared" si="39"/>
        <v>0</v>
      </c>
      <c r="DV10" s="64">
        <f t="shared" si="39"/>
        <v>0</v>
      </c>
      <c r="DW10" s="64">
        <f t="shared" si="39"/>
        <v>0</v>
      </c>
      <c r="DX10" s="64">
        <f t="shared" si="39"/>
        <v>0</v>
      </c>
      <c r="DY10" s="64">
        <f t="shared" ref="DY10:EN25" si="40">IF($CQ10=DY$5,$BC10,0)</f>
        <v>88878.068109999993</v>
      </c>
      <c r="DZ10" s="64">
        <f t="shared" si="40"/>
        <v>0</v>
      </c>
      <c r="EA10" s="64">
        <f t="shared" si="40"/>
        <v>0</v>
      </c>
      <c r="EB10" s="64">
        <f t="shared" si="40"/>
        <v>0</v>
      </c>
      <c r="EC10" s="64">
        <f t="shared" si="40"/>
        <v>0</v>
      </c>
      <c r="ED10" s="64">
        <f t="shared" si="40"/>
        <v>0</v>
      </c>
      <c r="EE10" s="64">
        <f t="shared" si="40"/>
        <v>0</v>
      </c>
      <c r="EF10" s="64">
        <f t="shared" si="40"/>
        <v>0</v>
      </c>
      <c r="EG10" s="64">
        <f t="shared" si="40"/>
        <v>0</v>
      </c>
      <c r="EH10" s="64">
        <f t="shared" si="40"/>
        <v>0</v>
      </c>
      <c r="EI10" s="64">
        <f t="shared" si="40"/>
        <v>0</v>
      </c>
      <c r="EJ10" s="64">
        <f t="shared" si="40"/>
        <v>0</v>
      </c>
      <c r="EK10" s="64">
        <f t="shared" si="40"/>
        <v>0</v>
      </c>
      <c r="EL10" s="64">
        <f t="shared" si="40"/>
        <v>0</v>
      </c>
      <c r="EM10" s="64">
        <f t="shared" si="40"/>
        <v>0</v>
      </c>
      <c r="EN10" s="64">
        <f t="shared" si="40"/>
        <v>0</v>
      </c>
      <c r="EO10" s="64">
        <f t="shared" ref="EO10:EQ25" si="41">IF($CR10=EO$5,$CF10,0)</f>
        <v>21749.349616</v>
      </c>
      <c r="EP10" s="64">
        <f t="shared" si="41"/>
        <v>0</v>
      </c>
      <c r="EQ10" s="64">
        <f t="shared" si="41"/>
        <v>0</v>
      </c>
      <c r="ER10" s="64">
        <f t="shared" ref="ER10:FD25" si="42">IF($CR10=ER$5,$BZ10,0)</f>
        <v>0</v>
      </c>
      <c r="ES10" s="64">
        <f t="shared" si="42"/>
        <v>0</v>
      </c>
      <c r="ET10" s="64">
        <f t="shared" si="42"/>
        <v>0</v>
      </c>
      <c r="EU10" s="64">
        <f t="shared" si="42"/>
        <v>0</v>
      </c>
      <c r="EV10" s="64">
        <f t="shared" si="42"/>
        <v>0</v>
      </c>
      <c r="EW10" s="64">
        <f t="shared" si="42"/>
        <v>0</v>
      </c>
      <c r="EX10" s="64">
        <f t="shared" si="42"/>
        <v>0</v>
      </c>
      <c r="EY10" s="64">
        <f t="shared" si="42"/>
        <v>0</v>
      </c>
      <c r="EZ10" s="64">
        <f t="shared" si="42"/>
        <v>0</v>
      </c>
      <c r="FA10" s="64">
        <f t="shared" si="42"/>
        <v>0</v>
      </c>
      <c r="FB10" s="64">
        <f t="shared" si="42"/>
        <v>0</v>
      </c>
      <c r="FC10" s="64">
        <f t="shared" si="42"/>
        <v>0</v>
      </c>
      <c r="FD10" s="64">
        <f t="shared" si="42"/>
        <v>0</v>
      </c>
      <c r="FE10" s="64">
        <f t="shared" ref="FE10:FG28" si="43">IF($CR10=FE$5,$CG10,0)</f>
        <v>18359.387792960002</v>
      </c>
      <c r="FF10" s="64">
        <f t="shared" si="43"/>
        <v>0</v>
      </c>
      <c r="FG10" s="64">
        <f t="shared" si="43"/>
        <v>0</v>
      </c>
      <c r="FP10" s="5"/>
      <c r="FQ10" s="5"/>
      <c r="GF10" s="5"/>
      <c r="GG10" s="5"/>
      <c r="GK10" s="219">
        <f t="shared" si="13"/>
        <v>105281.70379296</v>
      </c>
    </row>
    <row r="11" spans="1:193" s="1" customFormat="1" ht="15" thickTop="1" thickBot="1">
      <c r="A11" s="40"/>
      <c r="B11" s="1" t="s">
        <v>76</v>
      </c>
      <c r="C11" s="19"/>
      <c r="D11" s="41"/>
      <c r="E11" s="69">
        <v>42248</v>
      </c>
      <c r="F11" s="41"/>
      <c r="G11" s="40"/>
      <c r="H11" s="42"/>
      <c r="I11" s="42"/>
      <c r="J11" s="42"/>
      <c r="K11" s="42"/>
      <c r="L11" s="42"/>
      <c r="M11" s="42"/>
      <c r="N11" s="42"/>
      <c r="O11" s="42"/>
      <c r="P11" s="42"/>
      <c r="Q11" s="43" t="s">
        <v>152</v>
      </c>
      <c r="R11" s="44"/>
      <c r="S11" s="86">
        <v>9100</v>
      </c>
      <c r="T11" s="1">
        <v>1</v>
      </c>
      <c r="U11" s="1">
        <v>420</v>
      </c>
      <c r="V11" s="1" t="s">
        <v>77</v>
      </c>
      <c r="W11" s="1" t="s">
        <v>143</v>
      </c>
      <c r="X11" s="1" t="s">
        <v>154</v>
      </c>
      <c r="Y11" s="60">
        <v>1</v>
      </c>
      <c r="Z11" s="76">
        <v>37134</v>
      </c>
      <c r="AA11" s="66">
        <f t="shared" si="14"/>
        <v>14</v>
      </c>
      <c r="AB11" s="66"/>
      <c r="AC11" s="1">
        <v>12</v>
      </c>
      <c r="AD11" s="1">
        <v>13</v>
      </c>
      <c r="AE11" s="1">
        <v>14</v>
      </c>
      <c r="AF11" s="164">
        <f>6*5</f>
        <v>30</v>
      </c>
      <c r="AG11" s="86">
        <v>36</v>
      </c>
      <c r="AH11" s="41">
        <v>3</v>
      </c>
      <c r="AI11" s="61">
        <f t="shared" ref="AI11:AI23" si="44">AG11+AH11</f>
        <v>39</v>
      </c>
      <c r="AJ11" s="41">
        <v>1</v>
      </c>
      <c r="AK11" s="41">
        <v>1</v>
      </c>
      <c r="AL11" s="41">
        <v>0</v>
      </c>
      <c r="AM11" s="41">
        <v>1</v>
      </c>
      <c r="AN11" s="41">
        <v>0</v>
      </c>
      <c r="AO11" s="41">
        <v>0</v>
      </c>
      <c r="AP11" s="44"/>
      <c r="AQ11" s="3"/>
      <c r="AR11" s="49" t="s">
        <v>79</v>
      </c>
      <c r="AS11" s="44"/>
      <c r="AT11" s="3"/>
      <c r="AU11" s="67">
        <f t="shared" si="15"/>
        <v>13.6</v>
      </c>
      <c r="AV11" s="68">
        <f t="shared" ref="AV11:AW22" si="45">BB11-BA11</f>
        <v>346.31999999999971</v>
      </c>
      <c r="AW11" s="68">
        <f t="shared" si="45"/>
        <v>524.56452750000244</v>
      </c>
      <c r="AX11" s="68">
        <f t="shared" ref="AX11:AX22" si="46">BC11-BA11</f>
        <v>870.88452750000215</v>
      </c>
      <c r="AY11" s="67">
        <f t="shared" ref="AY11:AY27" si="47">VLOOKUP(AD11,$C$163:$G$220,3)</f>
        <v>13.895999999999999</v>
      </c>
      <c r="AZ11" s="67">
        <f t="shared" si="16"/>
        <v>14.34434575</v>
      </c>
      <c r="BA11" s="72">
        <f t="shared" si="17"/>
        <v>15912</v>
      </c>
      <c r="BB11" s="72">
        <f t="shared" si="18"/>
        <v>16258.32</v>
      </c>
      <c r="BC11" s="72">
        <f t="shared" si="19"/>
        <v>16782.884527500002</v>
      </c>
      <c r="BD11" s="73">
        <f t="shared" si="20"/>
        <v>0</v>
      </c>
      <c r="BE11" s="73">
        <f t="shared" si="21"/>
        <v>0</v>
      </c>
      <c r="BF11" s="73">
        <f t="shared" si="22"/>
        <v>0</v>
      </c>
      <c r="BG11" s="57">
        <f t="shared" ref="BG11:BI23" si="48">$Y11*D$83*$AO11</f>
        <v>0</v>
      </c>
      <c r="BH11" s="57">
        <f t="shared" si="48"/>
        <v>0</v>
      </c>
      <c r="BI11" s="57">
        <f t="shared" si="48"/>
        <v>0</v>
      </c>
      <c r="BJ11" s="57">
        <f t="shared" ref="BJ11:BJ23" si="49">D$43*(D$44/1000)*AJ11</f>
        <v>54.6</v>
      </c>
      <c r="BK11" s="57">
        <f t="shared" ref="BK11:BK27" si="50">E$43*(E$44/1000)*AJ11</f>
        <v>54.6</v>
      </c>
      <c r="BL11" s="57">
        <f t="shared" ref="BL11:BL27" si="51">F$43*(F$44/1000)*AJ11</f>
        <v>54.6</v>
      </c>
      <c r="BM11" s="57">
        <f t="shared" ref="BM11:BM23" si="52">BA11*D$90*AM11</f>
        <v>986.54399999999998</v>
      </c>
      <c r="BN11" s="57">
        <f t="shared" ref="BN11:BN23" si="53">BB11*E$90*AM11</f>
        <v>1008.01584</v>
      </c>
      <c r="BO11" s="57">
        <f t="shared" ref="BO11:BO23" si="54">BC11*F$90*AM11</f>
        <v>1040.5388407050002</v>
      </c>
      <c r="BP11" s="57">
        <f t="shared" si="23"/>
        <v>763.77600000000007</v>
      </c>
      <c r="BQ11" s="57">
        <f t="shared" ref="BQ11:BQ27" si="55">BB11*$E$39</f>
        <v>743.005224</v>
      </c>
      <c r="BR11" s="57">
        <f t="shared" si="24"/>
        <v>766.97782290675002</v>
      </c>
      <c r="BS11" s="57">
        <f t="shared" ref="BS11:BU23" si="56">$AK11*BA11*D$87</f>
        <v>230.72400000000002</v>
      </c>
      <c r="BT11" s="57">
        <f t="shared" si="56"/>
        <v>235.74564000000001</v>
      </c>
      <c r="BU11" s="57">
        <f t="shared" si="56"/>
        <v>243.35182564875004</v>
      </c>
      <c r="BV11" s="57"/>
      <c r="BW11" s="57"/>
      <c r="BX11" s="57"/>
      <c r="BY11" s="57">
        <f t="shared" si="25"/>
        <v>72</v>
      </c>
      <c r="BZ11" s="57">
        <f t="shared" si="26"/>
        <v>2107.6440000000002</v>
      </c>
      <c r="CA11" s="57">
        <f t="shared" si="27"/>
        <v>2113.366704</v>
      </c>
      <c r="CB11" s="57">
        <f t="shared" si="28"/>
        <v>2177.4684892605001</v>
      </c>
      <c r="CC11" s="57">
        <f t="shared" si="29"/>
        <v>0</v>
      </c>
      <c r="CD11" s="57">
        <f t="shared" si="29"/>
        <v>0</v>
      </c>
      <c r="CE11" s="57">
        <f t="shared" si="29"/>
        <v>0</v>
      </c>
      <c r="CF11" s="57">
        <f t="shared" si="30"/>
        <v>2107.6440000000002</v>
      </c>
      <c r="CG11" s="57">
        <f t="shared" si="30"/>
        <v>2113.366704</v>
      </c>
      <c r="CH11" s="57">
        <f t="shared" si="30"/>
        <v>2177.4684892605001</v>
      </c>
      <c r="CI11" s="53">
        <f t="shared" si="31"/>
        <v>18019.644</v>
      </c>
      <c r="CJ11" s="57">
        <f t="shared" si="32"/>
        <v>18371.686704</v>
      </c>
      <c r="CK11" s="52">
        <f t="shared" si="33"/>
        <v>18960.353016760502</v>
      </c>
      <c r="CL11" s="178">
        <f t="shared" si="34"/>
        <v>15.401405128205129</v>
      </c>
      <c r="CM11" s="15"/>
      <c r="CN11" s="258">
        <f t="shared" si="35"/>
        <v>18371.686704</v>
      </c>
      <c r="CO11" s="180"/>
      <c r="CP11" s="57"/>
      <c r="CQ11" s="55">
        <f t="shared" si="36"/>
        <v>91001420</v>
      </c>
      <c r="CR11" s="55">
        <f t="shared" si="37"/>
        <v>91001440</v>
      </c>
      <c r="CS11" s="64">
        <f t="shared" si="38"/>
        <v>0</v>
      </c>
      <c r="CT11" s="64">
        <f t="shared" si="38"/>
        <v>15912</v>
      </c>
      <c r="CU11" s="64">
        <f t="shared" si="38"/>
        <v>0</v>
      </c>
      <c r="CV11" s="64">
        <f t="shared" si="38"/>
        <v>0</v>
      </c>
      <c r="CW11" s="64">
        <f t="shared" si="38"/>
        <v>0</v>
      </c>
      <c r="CX11" s="64">
        <f t="shared" si="38"/>
        <v>0</v>
      </c>
      <c r="CY11" s="64">
        <f t="shared" si="38"/>
        <v>0</v>
      </c>
      <c r="CZ11" s="64">
        <f t="shared" si="38"/>
        <v>0</v>
      </c>
      <c r="DA11" s="64">
        <f t="shared" si="38"/>
        <v>0</v>
      </c>
      <c r="DB11" s="64">
        <f t="shared" si="38"/>
        <v>0</v>
      </c>
      <c r="DC11" s="64">
        <f t="shared" si="38"/>
        <v>0</v>
      </c>
      <c r="DD11" s="64">
        <f t="shared" si="38"/>
        <v>0</v>
      </c>
      <c r="DE11" s="64">
        <f t="shared" si="38"/>
        <v>0</v>
      </c>
      <c r="DF11" s="64">
        <f t="shared" si="38"/>
        <v>0</v>
      </c>
      <c r="DG11" s="64">
        <f t="shared" si="38"/>
        <v>0</v>
      </c>
      <c r="DH11" s="64">
        <f t="shared" si="38"/>
        <v>0</v>
      </c>
      <c r="DI11" s="64">
        <f t="shared" si="39"/>
        <v>0</v>
      </c>
      <c r="DJ11" s="64">
        <f t="shared" si="39"/>
        <v>16258.32</v>
      </c>
      <c r="DK11" s="64">
        <f t="shared" si="39"/>
        <v>0</v>
      </c>
      <c r="DL11" s="64">
        <f t="shared" si="39"/>
        <v>0</v>
      </c>
      <c r="DM11" s="64">
        <f t="shared" si="39"/>
        <v>0</v>
      </c>
      <c r="DN11" s="64">
        <f t="shared" si="39"/>
        <v>0</v>
      </c>
      <c r="DO11" s="64">
        <f t="shared" si="39"/>
        <v>0</v>
      </c>
      <c r="DP11" s="64">
        <f t="shared" si="39"/>
        <v>0</v>
      </c>
      <c r="DQ11" s="64">
        <f t="shared" si="39"/>
        <v>0</v>
      </c>
      <c r="DR11" s="64">
        <f t="shared" si="39"/>
        <v>0</v>
      </c>
      <c r="DS11" s="64">
        <f t="shared" si="39"/>
        <v>0</v>
      </c>
      <c r="DT11" s="64">
        <f t="shared" si="39"/>
        <v>0</v>
      </c>
      <c r="DU11" s="64">
        <f t="shared" si="39"/>
        <v>0</v>
      </c>
      <c r="DV11" s="64">
        <f t="shared" si="39"/>
        <v>0</v>
      </c>
      <c r="DW11" s="64">
        <f t="shared" si="39"/>
        <v>0</v>
      </c>
      <c r="DX11" s="64">
        <f t="shared" si="39"/>
        <v>0</v>
      </c>
      <c r="DY11" s="64">
        <f t="shared" si="40"/>
        <v>0</v>
      </c>
      <c r="DZ11" s="64">
        <f t="shared" si="40"/>
        <v>16782.884527500002</v>
      </c>
      <c r="EA11" s="64">
        <f t="shared" si="40"/>
        <v>0</v>
      </c>
      <c r="EB11" s="64">
        <f t="shared" si="40"/>
        <v>0</v>
      </c>
      <c r="EC11" s="64">
        <f t="shared" si="40"/>
        <v>0</v>
      </c>
      <c r="ED11" s="64">
        <f t="shared" si="40"/>
        <v>0</v>
      </c>
      <c r="EE11" s="64">
        <f t="shared" si="40"/>
        <v>0</v>
      </c>
      <c r="EF11" s="64">
        <f t="shared" si="40"/>
        <v>0</v>
      </c>
      <c r="EG11" s="64">
        <f t="shared" si="40"/>
        <v>0</v>
      </c>
      <c r="EH11" s="64">
        <f t="shared" si="40"/>
        <v>0</v>
      </c>
      <c r="EI11" s="64">
        <f t="shared" si="40"/>
        <v>0</v>
      </c>
      <c r="EJ11" s="64">
        <f t="shared" si="40"/>
        <v>0</v>
      </c>
      <c r="EK11" s="64">
        <f t="shared" si="40"/>
        <v>0</v>
      </c>
      <c r="EL11" s="64">
        <f t="shared" si="40"/>
        <v>0</v>
      </c>
      <c r="EM11" s="64">
        <f t="shared" si="40"/>
        <v>0</v>
      </c>
      <c r="EN11" s="64">
        <f t="shared" si="40"/>
        <v>0</v>
      </c>
      <c r="EO11" s="64">
        <f t="shared" si="41"/>
        <v>0</v>
      </c>
      <c r="EP11" s="64">
        <f t="shared" si="41"/>
        <v>2107.6440000000002</v>
      </c>
      <c r="EQ11" s="64">
        <f t="shared" si="41"/>
        <v>0</v>
      </c>
      <c r="ER11" s="64">
        <f t="shared" si="42"/>
        <v>0</v>
      </c>
      <c r="ES11" s="64">
        <f t="shared" si="42"/>
        <v>0</v>
      </c>
      <c r="ET11" s="64">
        <f t="shared" si="42"/>
        <v>0</v>
      </c>
      <c r="EU11" s="64">
        <f t="shared" si="42"/>
        <v>0</v>
      </c>
      <c r="EV11" s="64">
        <f t="shared" si="42"/>
        <v>0</v>
      </c>
      <c r="EW11" s="64">
        <f t="shared" si="42"/>
        <v>0</v>
      </c>
      <c r="EX11" s="64">
        <f t="shared" si="42"/>
        <v>0</v>
      </c>
      <c r="EY11" s="64">
        <f t="shared" si="42"/>
        <v>0</v>
      </c>
      <c r="EZ11" s="64">
        <f t="shared" si="42"/>
        <v>0</v>
      </c>
      <c r="FA11" s="64">
        <f t="shared" si="42"/>
        <v>0</v>
      </c>
      <c r="FB11" s="64">
        <f t="shared" si="42"/>
        <v>0</v>
      </c>
      <c r="FC11" s="64">
        <f t="shared" si="42"/>
        <v>0</v>
      </c>
      <c r="FD11" s="64">
        <f t="shared" si="42"/>
        <v>0</v>
      </c>
      <c r="FE11" s="64">
        <f t="shared" si="43"/>
        <v>0</v>
      </c>
      <c r="FF11" s="64">
        <f t="shared" si="43"/>
        <v>2113.366704</v>
      </c>
      <c r="FG11" s="64">
        <f t="shared" si="43"/>
        <v>0</v>
      </c>
      <c r="FH11" s="64">
        <f t="shared" ref="FH11:FT16" si="57">IF($CR10=FH$5,$CA10,0)</f>
        <v>0</v>
      </c>
      <c r="FI11" s="64">
        <f t="shared" si="57"/>
        <v>0</v>
      </c>
      <c r="FJ11" s="64">
        <f t="shared" si="57"/>
        <v>0</v>
      </c>
      <c r="FK11" s="64">
        <f t="shared" si="57"/>
        <v>0</v>
      </c>
      <c r="FL11" s="64">
        <f t="shared" si="57"/>
        <v>0</v>
      </c>
      <c r="FM11" s="64">
        <f t="shared" si="57"/>
        <v>0</v>
      </c>
      <c r="FN11" s="64">
        <f t="shared" si="57"/>
        <v>0</v>
      </c>
      <c r="FO11" s="64">
        <f t="shared" si="57"/>
        <v>0</v>
      </c>
      <c r="FP11" s="64">
        <f t="shared" si="57"/>
        <v>0</v>
      </c>
      <c r="FQ11" s="64">
        <f t="shared" si="57"/>
        <v>0</v>
      </c>
      <c r="FR11" s="64">
        <f t="shared" si="57"/>
        <v>0</v>
      </c>
      <c r="FS11" s="64">
        <f t="shared" si="57"/>
        <v>0</v>
      </c>
      <c r="FT11" s="64">
        <f t="shared" si="57"/>
        <v>0</v>
      </c>
      <c r="FU11" s="64">
        <f t="shared" ref="FU11:FV16" si="58">IF($CR10=FU$5,$CH10,0)</f>
        <v>22318.4689426226</v>
      </c>
      <c r="FV11" s="64">
        <f t="shared" si="58"/>
        <v>0</v>
      </c>
      <c r="FW11" s="64">
        <f t="shared" ref="FW11:GJ16" si="59">IF($CR10=FW$5,$CB10,0)</f>
        <v>0</v>
      </c>
      <c r="FX11" s="64">
        <f t="shared" si="59"/>
        <v>0</v>
      </c>
      <c r="FY11" s="64">
        <f t="shared" si="59"/>
        <v>0</v>
      </c>
      <c r="FZ11" s="64">
        <f t="shared" si="59"/>
        <v>0</v>
      </c>
      <c r="GA11" s="64">
        <f t="shared" si="59"/>
        <v>0</v>
      </c>
      <c r="GB11" s="64">
        <f t="shared" si="59"/>
        <v>0</v>
      </c>
      <c r="GC11" s="64">
        <f t="shared" si="59"/>
        <v>0</v>
      </c>
      <c r="GD11" s="64">
        <f t="shared" si="59"/>
        <v>0</v>
      </c>
      <c r="GE11" s="64">
        <f t="shared" si="59"/>
        <v>0</v>
      </c>
      <c r="GF11" s="64">
        <f t="shared" si="59"/>
        <v>0</v>
      </c>
      <c r="GG11" s="64">
        <f t="shared" si="59"/>
        <v>0</v>
      </c>
      <c r="GH11" s="64">
        <f t="shared" si="59"/>
        <v>0</v>
      </c>
      <c r="GI11" s="64">
        <f t="shared" si="59"/>
        <v>0</v>
      </c>
      <c r="GJ11" s="64">
        <f t="shared" si="59"/>
        <v>0</v>
      </c>
      <c r="GK11" s="219">
        <f t="shared" si="13"/>
        <v>18371.686704</v>
      </c>
    </row>
    <row r="12" spans="1:193" s="1" customFormat="1" ht="14.25" thickTop="1">
      <c r="A12" s="40"/>
      <c r="C12" s="19"/>
      <c r="D12" s="41"/>
      <c r="E12" s="41"/>
      <c r="F12" s="41"/>
      <c r="G12" s="40"/>
      <c r="H12" s="42"/>
      <c r="I12" s="42"/>
      <c r="J12" s="42"/>
      <c r="K12" s="42"/>
      <c r="L12" s="42"/>
      <c r="M12" s="42"/>
      <c r="N12" s="42"/>
      <c r="O12" s="42"/>
      <c r="P12" s="42"/>
      <c r="Q12" s="43" t="s">
        <v>152</v>
      </c>
      <c r="R12" s="44"/>
      <c r="S12" s="86">
        <v>9100</v>
      </c>
      <c r="T12" s="86">
        <v>1</v>
      </c>
      <c r="U12" s="86">
        <v>430</v>
      </c>
      <c r="V12" s="86" t="s">
        <v>77</v>
      </c>
      <c r="W12" s="1" t="s">
        <v>203</v>
      </c>
      <c r="X12" s="1" t="s">
        <v>204</v>
      </c>
      <c r="Y12" s="60">
        <v>1</v>
      </c>
      <c r="Z12" s="85">
        <v>41932</v>
      </c>
      <c r="AA12" s="66">
        <f t="shared" si="14"/>
        <v>0.9</v>
      </c>
      <c r="AB12" s="66"/>
      <c r="AC12" s="86">
        <v>3</v>
      </c>
      <c r="AD12" s="86">
        <v>4</v>
      </c>
      <c r="AE12" s="86">
        <v>5</v>
      </c>
      <c r="AF12" s="164">
        <f>6.5*5</f>
        <v>32.5</v>
      </c>
      <c r="AG12" s="86">
        <v>36</v>
      </c>
      <c r="AH12" s="41">
        <v>1</v>
      </c>
      <c r="AI12" s="61">
        <f t="shared" si="44"/>
        <v>37</v>
      </c>
      <c r="AJ12" s="41">
        <v>1</v>
      </c>
      <c r="AK12" s="41">
        <v>1</v>
      </c>
      <c r="AL12" s="41">
        <v>0</v>
      </c>
      <c r="AM12" s="41">
        <v>1</v>
      </c>
      <c r="AN12" s="41">
        <v>0</v>
      </c>
      <c r="AO12" s="41">
        <v>0</v>
      </c>
      <c r="AP12" s="44"/>
      <c r="AQ12" s="3"/>
      <c r="AR12" s="49" t="s">
        <v>74</v>
      </c>
      <c r="AS12" s="44"/>
      <c r="AT12" s="3"/>
      <c r="AU12" s="67">
        <f t="shared" si="15"/>
        <v>13.07</v>
      </c>
      <c r="AV12" s="68">
        <f t="shared" si="45"/>
        <v>427.39856250000048</v>
      </c>
      <c r="AW12" s="68">
        <f t="shared" si="45"/>
        <v>363.24165515624918</v>
      </c>
      <c r="AX12" s="68">
        <f t="shared" si="46"/>
        <v>790.64021765624966</v>
      </c>
      <c r="AY12" s="67">
        <f t="shared" si="47"/>
        <v>13.425425000000001</v>
      </c>
      <c r="AZ12" s="67">
        <f t="shared" si="16"/>
        <v>13.727497062499999</v>
      </c>
      <c r="BA12" s="72">
        <f t="shared" si="17"/>
        <v>15716.675000000001</v>
      </c>
      <c r="BB12" s="72">
        <f t="shared" si="18"/>
        <v>16144.073562500002</v>
      </c>
      <c r="BC12" s="72">
        <f t="shared" si="19"/>
        <v>16507.315217656251</v>
      </c>
      <c r="BD12" s="73">
        <f t="shared" si="20"/>
        <v>0</v>
      </c>
      <c r="BE12" s="73">
        <f t="shared" si="21"/>
        <v>0</v>
      </c>
      <c r="BF12" s="73">
        <f t="shared" si="22"/>
        <v>0</v>
      </c>
      <c r="BG12" s="57">
        <f t="shared" si="48"/>
        <v>0</v>
      </c>
      <c r="BH12" s="57">
        <f t="shared" si="48"/>
        <v>0</v>
      </c>
      <c r="BI12" s="57">
        <f t="shared" si="48"/>
        <v>0</v>
      </c>
      <c r="BJ12" s="57">
        <f t="shared" si="49"/>
        <v>54.6</v>
      </c>
      <c r="BK12" s="57">
        <f t="shared" si="50"/>
        <v>54.6</v>
      </c>
      <c r="BL12" s="57">
        <f t="shared" si="51"/>
        <v>54.6</v>
      </c>
      <c r="BM12" s="57">
        <f t="shared" si="52"/>
        <v>974.43385000000001</v>
      </c>
      <c r="BN12" s="57">
        <f t="shared" si="53"/>
        <v>1000.932560875</v>
      </c>
      <c r="BO12" s="57">
        <f t="shared" si="54"/>
        <v>1023.4535434946876</v>
      </c>
      <c r="BP12" s="57">
        <f t="shared" si="23"/>
        <v>754.4004000000001</v>
      </c>
      <c r="BQ12" s="57">
        <f t="shared" si="55"/>
        <v>737.78416180625004</v>
      </c>
      <c r="BR12" s="57">
        <f t="shared" si="24"/>
        <v>754.38430544689061</v>
      </c>
      <c r="BS12" s="57">
        <f t="shared" si="56"/>
        <v>227.89178750000002</v>
      </c>
      <c r="BT12" s="57">
        <f t="shared" si="56"/>
        <v>234.08906665625003</v>
      </c>
      <c r="BU12" s="57">
        <f t="shared" si="56"/>
        <v>239.35607065601565</v>
      </c>
      <c r="BV12" s="57"/>
      <c r="BW12" s="57"/>
      <c r="BX12" s="57"/>
      <c r="BY12" s="57">
        <f t="shared" si="25"/>
        <v>72</v>
      </c>
      <c r="BZ12" s="57">
        <f t="shared" si="26"/>
        <v>2083.3260375</v>
      </c>
      <c r="CA12" s="57">
        <f t="shared" si="27"/>
        <v>2099.4057893375002</v>
      </c>
      <c r="CB12" s="57">
        <f t="shared" si="28"/>
        <v>2143.7939195975937</v>
      </c>
      <c r="CC12" s="57">
        <f t="shared" si="29"/>
        <v>0</v>
      </c>
      <c r="CD12" s="57">
        <f t="shared" si="29"/>
        <v>0</v>
      </c>
      <c r="CE12" s="57">
        <f t="shared" si="29"/>
        <v>0</v>
      </c>
      <c r="CF12" s="57">
        <f t="shared" si="30"/>
        <v>2083.3260375</v>
      </c>
      <c r="CG12" s="57">
        <f t="shared" si="30"/>
        <v>2099.4057893375002</v>
      </c>
      <c r="CH12" s="57">
        <f t="shared" si="30"/>
        <v>2143.7939195975937</v>
      </c>
      <c r="CI12" s="53">
        <f t="shared" si="31"/>
        <v>17800.001037500002</v>
      </c>
      <c r="CJ12" s="57">
        <f t="shared" si="32"/>
        <v>18243.479351837501</v>
      </c>
      <c r="CK12" s="52">
        <f t="shared" si="33"/>
        <v>18651.109137253843</v>
      </c>
      <c r="CL12" s="178">
        <f t="shared" si="34"/>
        <v>14.802495665280668</v>
      </c>
      <c r="CM12" s="15"/>
      <c r="CN12" s="258">
        <f t="shared" si="35"/>
        <v>18243.479351837501</v>
      </c>
      <c r="CO12" s="180"/>
      <c r="CP12" s="57"/>
      <c r="CQ12" s="55">
        <f t="shared" si="36"/>
        <v>91001430</v>
      </c>
      <c r="CR12" s="55">
        <f t="shared" si="37"/>
        <v>91001441</v>
      </c>
      <c r="CS12" s="64">
        <f t="shared" si="38"/>
        <v>0</v>
      </c>
      <c r="CT12" s="64">
        <f t="shared" si="38"/>
        <v>0</v>
      </c>
      <c r="CU12" s="64">
        <f t="shared" si="38"/>
        <v>15716.675000000001</v>
      </c>
      <c r="CV12" s="64">
        <f t="shared" si="38"/>
        <v>0</v>
      </c>
      <c r="CW12" s="64">
        <f t="shared" si="38"/>
        <v>0</v>
      </c>
      <c r="CX12" s="64">
        <f t="shared" si="38"/>
        <v>0</v>
      </c>
      <c r="CY12" s="64">
        <f t="shared" si="38"/>
        <v>0</v>
      </c>
      <c r="CZ12" s="64">
        <f t="shared" si="38"/>
        <v>0</v>
      </c>
      <c r="DA12" s="64">
        <f t="shared" si="38"/>
        <v>0</v>
      </c>
      <c r="DB12" s="64">
        <f t="shared" si="38"/>
        <v>0</v>
      </c>
      <c r="DC12" s="64">
        <f t="shared" si="38"/>
        <v>0</v>
      </c>
      <c r="DD12" s="64">
        <f t="shared" si="38"/>
        <v>0</v>
      </c>
      <c r="DE12" s="64">
        <f t="shared" si="38"/>
        <v>0</v>
      </c>
      <c r="DF12" s="64">
        <f t="shared" si="38"/>
        <v>0</v>
      </c>
      <c r="DG12" s="64">
        <f t="shared" si="38"/>
        <v>0</v>
      </c>
      <c r="DH12" s="64">
        <f t="shared" si="38"/>
        <v>0</v>
      </c>
      <c r="DI12" s="64">
        <f t="shared" si="39"/>
        <v>0</v>
      </c>
      <c r="DJ12" s="64">
        <f t="shared" si="39"/>
        <v>0</v>
      </c>
      <c r="DK12" s="64">
        <f t="shared" si="39"/>
        <v>16144.073562500002</v>
      </c>
      <c r="DL12" s="64">
        <f t="shared" si="39"/>
        <v>0</v>
      </c>
      <c r="DM12" s="64">
        <f t="shared" si="39"/>
        <v>0</v>
      </c>
      <c r="DN12" s="64">
        <f t="shared" si="39"/>
        <v>0</v>
      </c>
      <c r="DO12" s="64">
        <f t="shared" si="39"/>
        <v>0</v>
      </c>
      <c r="DP12" s="64">
        <f t="shared" si="39"/>
        <v>0</v>
      </c>
      <c r="DQ12" s="64">
        <f t="shared" si="39"/>
        <v>0</v>
      </c>
      <c r="DR12" s="64">
        <f t="shared" si="39"/>
        <v>0</v>
      </c>
      <c r="DS12" s="64">
        <f t="shared" si="39"/>
        <v>0</v>
      </c>
      <c r="DT12" s="64">
        <f t="shared" si="39"/>
        <v>0</v>
      </c>
      <c r="DU12" s="64">
        <f t="shared" si="39"/>
        <v>0</v>
      </c>
      <c r="DV12" s="64">
        <f t="shared" si="39"/>
        <v>0</v>
      </c>
      <c r="DW12" s="64">
        <f t="shared" si="39"/>
        <v>0</v>
      </c>
      <c r="DX12" s="64">
        <f t="shared" si="39"/>
        <v>0</v>
      </c>
      <c r="DY12" s="64">
        <f t="shared" si="40"/>
        <v>0</v>
      </c>
      <c r="DZ12" s="64">
        <f t="shared" si="40"/>
        <v>0</v>
      </c>
      <c r="EA12" s="64">
        <f t="shared" si="40"/>
        <v>16507.315217656251</v>
      </c>
      <c r="EB12" s="64">
        <f t="shared" si="40"/>
        <v>0</v>
      </c>
      <c r="EC12" s="64">
        <f t="shared" si="40"/>
        <v>0</v>
      </c>
      <c r="ED12" s="64">
        <f t="shared" si="40"/>
        <v>0</v>
      </c>
      <c r="EE12" s="64">
        <f t="shared" si="40"/>
        <v>0</v>
      </c>
      <c r="EF12" s="64">
        <f t="shared" si="40"/>
        <v>0</v>
      </c>
      <c r="EG12" s="64">
        <f t="shared" si="40"/>
        <v>0</v>
      </c>
      <c r="EH12" s="64">
        <f t="shared" si="40"/>
        <v>0</v>
      </c>
      <c r="EI12" s="64">
        <f t="shared" si="40"/>
        <v>0</v>
      </c>
      <c r="EJ12" s="64">
        <f t="shared" si="40"/>
        <v>0</v>
      </c>
      <c r="EK12" s="64">
        <f t="shared" si="40"/>
        <v>0</v>
      </c>
      <c r="EL12" s="64">
        <f t="shared" si="40"/>
        <v>0</v>
      </c>
      <c r="EM12" s="64">
        <f t="shared" si="40"/>
        <v>0</v>
      </c>
      <c r="EN12" s="64">
        <f t="shared" si="40"/>
        <v>0</v>
      </c>
      <c r="EO12" s="64">
        <f t="shared" si="41"/>
        <v>0</v>
      </c>
      <c r="EP12" s="64">
        <f t="shared" si="41"/>
        <v>0</v>
      </c>
      <c r="EQ12" s="64">
        <f t="shared" si="41"/>
        <v>2083.3260375</v>
      </c>
      <c r="ER12" s="64">
        <f t="shared" si="42"/>
        <v>0</v>
      </c>
      <c r="ES12" s="64">
        <f t="shared" si="42"/>
        <v>0</v>
      </c>
      <c r="ET12" s="64">
        <f t="shared" si="42"/>
        <v>0</v>
      </c>
      <c r="EU12" s="64">
        <f t="shared" si="42"/>
        <v>0</v>
      </c>
      <c r="EV12" s="64">
        <f t="shared" si="42"/>
        <v>0</v>
      </c>
      <c r="EW12" s="64">
        <f t="shared" si="42"/>
        <v>0</v>
      </c>
      <c r="EX12" s="64">
        <f t="shared" si="42"/>
        <v>0</v>
      </c>
      <c r="EY12" s="64">
        <f t="shared" si="42"/>
        <v>0</v>
      </c>
      <c r="EZ12" s="64">
        <f t="shared" si="42"/>
        <v>0</v>
      </c>
      <c r="FA12" s="64">
        <f t="shared" si="42"/>
        <v>0</v>
      </c>
      <c r="FB12" s="64">
        <f t="shared" si="42"/>
        <v>0</v>
      </c>
      <c r="FC12" s="64">
        <f t="shared" si="42"/>
        <v>0</v>
      </c>
      <c r="FD12" s="64">
        <f t="shared" si="42"/>
        <v>0</v>
      </c>
      <c r="FE12" s="64">
        <f t="shared" si="43"/>
        <v>0</v>
      </c>
      <c r="FF12" s="64">
        <f t="shared" si="43"/>
        <v>0</v>
      </c>
      <c r="FG12" s="64">
        <f t="shared" si="43"/>
        <v>2099.4057893375002</v>
      </c>
      <c r="FH12" s="64">
        <f t="shared" si="57"/>
        <v>0</v>
      </c>
      <c r="FI12" s="64">
        <f t="shared" si="57"/>
        <v>0</v>
      </c>
      <c r="FJ12" s="64">
        <f t="shared" si="57"/>
        <v>0</v>
      </c>
      <c r="FK12" s="64">
        <f t="shared" si="57"/>
        <v>0</v>
      </c>
      <c r="FL12" s="64">
        <f t="shared" si="57"/>
        <v>0</v>
      </c>
      <c r="FM12" s="64">
        <f t="shared" si="57"/>
        <v>0</v>
      </c>
      <c r="FN12" s="64">
        <f t="shared" si="57"/>
        <v>0</v>
      </c>
      <c r="FO12" s="64">
        <f t="shared" si="57"/>
        <v>0</v>
      </c>
      <c r="FP12" s="64">
        <f t="shared" si="57"/>
        <v>0</v>
      </c>
      <c r="FQ12" s="64">
        <f t="shared" si="57"/>
        <v>0</v>
      </c>
      <c r="FR12" s="64">
        <f t="shared" si="57"/>
        <v>0</v>
      </c>
      <c r="FS12" s="64">
        <f t="shared" si="57"/>
        <v>0</v>
      </c>
      <c r="FT12" s="64">
        <f t="shared" si="57"/>
        <v>0</v>
      </c>
      <c r="FU12" s="64">
        <f t="shared" si="58"/>
        <v>0</v>
      </c>
      <c r="FV12" s="64">
        <f t="shared" si="58"/>
        <v>2177.4684892605001</v>
      </c>
      <c r="FW12" s="64">
        <f t="shared" si="59"/>
        <v>0</v>
      </c>
      <c r="FX12" s="64">
        <f t="shared" si="59"/>
        <v>0</v>
      </c>
      <c r="FY12" s="64">
        <f t="shared" si="59"/>
        <v>0</v>
      </c>
      <c r="FZ12" s="64">
        <f t="shared" si="59"/>
        <v>0</v>
      </c>
      <c r="GA12" s="64">
        <f t="shared" si="59"/>
        <v>0</v>
      </c>
      <c r="GB12" s="64">
        <f t="shared" si="59"/>
        <v>0</v>
      </c>
      <c r="GC12" s="64">
        <f t="shared" si="59"/>
        <v>0</v>
      </c>
      <c r="GD12" s="64">
        <f t="shared" si="59"/>
        <v>0</v>
      </c>
      <c r="GE12" s="64">
        <f t="shared" si="59"/>
        <v>0</v>
      </c>
      <c r="GF12" s="64">
        <f t="shared" si="59"/>
        <v>0</v>
      </c>
      <c r="GG12" s="64">
        <f t="shared" si="59"/>
        <v>0</v>
      </c>
      <c r="GH12" s="64">
        <f t="shared" si="59"/>
        <v>0</v>
      </c>
      <c r="GI12" s="64">
        <f t="shared" si="59"/>
        <v>0</v>
      </c>
      <c r="GJ12" s="64">
        <f t="shared" si="59"/>
        <v>0</v>
      </c>
      <c r="GK12" s="219">
        <f t="shared" si="13"/>
        <v>18243.479351837501</v>
      </c>
    </row>
    <row r="13" spans="1:193" s="1" customFormat="1" ht="13.5">
      <c r="A13" s="40"/>
      <c r="B13" s="40"/>
      <c r="C13" s="40"/>
      <c r="D13" s="40"/>
      <c r="E13" s="40"/>
      <c r="F13" s="40"/>
      <c r="G13" s="40"/>
      <c r="H13" s="42"/>
      <c r="I13" s="42"/>
      <c r="J13" s="42"/>
      <c r="K13" s="42"/>
      <c r="L13" s="42"/>
      <c r="M13" s="42"/>
      <c r="N13" s="42"/>
      <c r="O13" s="42"/>
      <c r="P13" s="42"/>
      <c r="Q13" s="43" t="s">
        <v>152</v>
      </c>
      <c r="R13" s="44"/>
      <c r="S13" s="86">
        <v>9100</v>
      </c>
      <c r="T13" s="86">
        <v>1</v>
      </c>
      <c r="U13" s="86">
        <v>430</v>
      </c>
      <c r="V13" s="86" t="s">
        <v>77</v>
      </c>
      <c r="W13" s="86" t="s">
        <v>172</v>
      </c>
      <c r="X13" s="86" t="s">
        <v>173</v>
      </c>
      <c r="Y13" s="60">
        <v>1</v>
      </c>
      <c r="Z13" s="149">
        <v>40477</v>
      </c>
      <c r="AA13" s="66">
        <f t="shared" si="14"/>
        <v>4.8</v>
      </c>
      <c r="AB13" s="66" t="s">
        <v>174</v>
      </c>
      <c r="AC13" s="86">
        <v>38</v>
      </c>
      <c r="AD13" s="86">
        <v>39</v>
      </c>
      <c r="AE13" s="86">
        <v>40</v>
      </c>
      <c r="AF13" s="164">
        <f>6.5*5</f>
        <v>32.5</v>
      </c>
      <c r="AG13" s="86">
        <v>36</v>
      </c>
      <c r="AH13" s="70">
        <v>1</v>
      </c>
      <c r="AI13" s="61">
        <f t="shared" si="44"/>
        <v>37</v>
      </c>
      <c r="AJ13" s="41">
        <v>1</v>
      </c>
      <c r="AK13" s="41">
        <v>1</v>
      </c>
      <c r="AL13" s="41">
        <v>0</v>
      </c>
      <c r="AM13" s="41">
        <v>1</v>
      </c>
      <c r="AN13" s="41">
        <v>4</v>
      </c>
      <c r="AO13" s="41">
        <v>1</v>
      </c>
      <c r="AP13" s="44"/>
      <c r="AQ13" s="3"/>
      <c r="AR13" s="71"/>
      <c r="AS13" s="44"/>
      <c r="AT13" s="3"/>
      <c r="AU13" s="67">
        <f t="shared" si="15"/>
        <v>17.420000000000002</v>
      </c>
      <c r="AV13" s="68">
        <f t="shared" si="45"/>
        <v>471.31987499999741</v>
      </c>
      <c r="AW13" s="68">
        <f t="shared" si="45"/>
        <v>683.07997468750182</v>
      </c>
      <c r="AX13" s="68">
        <f t="shared" si="46"/>
        <v>1154.3998496874992</v>
      </c>
      <c r="AY13" s="67">
        <f t="shared" si="47"/>
        <v>17.81195</v>
      </c>
      <c r="AZ13" s="67">
        <f t="shared" si="16"/>
        <v>18.379999874999999</v>
      </c>
      <c r="BA13" s="72">
        <f t="shared" si="17"/>
        <v>20947.550000000003</v>
      </c>
      <c r="BB13" s="72">
        <f t="shared" si="18"/>
        <v>21418.869875</v>
      </c>
      <c r="BC13" s="72">
        <f t="shared" si="19"/>
        <v>22101.949849687502</v>
      </c>
      <c r="BD13" s="73" t="e">
        <f t="shared" si="20"/>
        <v>#REF!</v>
      </c>
      <c r="BE13" s="73" t="e">
        <f t="shared" si="21"/>
        <v>#REF!</v>
      </c>
      <c r="BF13" s="73" t="e">
        <f t="shared" si="22"/>
        <v>#REF!</v>
      </c>
      <c r="BG13" s="57">
        <f t="shared" si="48"/>
        <v>250</v>
      </c>
      <c r="BH13" s="57">
        <f t="shared" si="48"/>
        <v>250</v>
      </c>
      <c r="BI13" s="57">
        <f t="shared" si="48"/>
        <v>250</v>
      </c>
      <c r="BJ13" s="57">
        <f t="shared" si="49"/>
        <v>54.6</v>
      </c>
      <c r="BK13" s="57">
        <f t="shared" si="50"/>
        <v>54.6</v>
      </c>
      <c r="BL13" s="57">
        <f t="shared" si="51"/>
        <v>54.6</v>
      </c>
      <c r="BM13" s="57">
        <f t="shared" si="52"/>
        <v>1298.7481000000002</v>
      </c>
      <c r="BN13" s="57">
        <f t="shared" si="53"/>
        <v>1327.9699322500001</v>
      </c>
      <c r="BO13" s="57">
        <f t="shared" si="54"/>
        <v>1370.3208906806251</v>
      </c>
      <c r="BP13" s="57">
        <f t="shared" si="23"/>
        <v>1005.4824000000002</v>
      </c>
      <c r="BQ13" s="57">
        <f t="shared" si="55"/>
        <v>978.84235328749992</v>
      </c>
      <c r="BR13" s="57">
        <f t="shared" si="24"/>
        <v>1010.0591081307188</v>
      </c>
      <c r="BS13" s="57">
        <f t="shared" si="56"/>
        <v>303.73947500000008</v>
      </c>
      <c r="BT13" s="57">
        <f t="shared" si="56"/>
        <v>310.57361318750003</v>
      </c>
      <c r="BU13" s="57">
        <f t="shared" si="56"/>
        <v>320.47827282046882</v>
      </c>
      <c r="BV13" s="57"/>
      <c r="BW13" s="57"/>
      <c r="BX13" s="57"/>
      <c r="BY13" s="57">
        <f t="shared" si="25"/>
        <v>72</v>
      </c>
      <c r="BZ13" s="57" t="e">
        <f t="shared" si="26"/>
        <v>#REF!</v>
      </c>
      <c r="CA13" s="57" t="e">
        <f t="shared" si="27"/>
        <v>#REF!</v>
      </c>
      <c r="CB13" s="57" t="e">
        <f t="shared" si="28"/>
        <v>#REF!</v>
      </c>
      <c r="CC13" s="57">
        <f t="shared" si="29"/>
        <v>0</v>
      </c>
      <c r="CD13" s="57">
        <f t="shared" si="29"/>
        <v>0</v>
      </c>
      <c r="CE13" s="57">
        <f t="shared" si="29"/>
        <v>0</v>
      </c>
      <c r="CF13" s="57" t="e">
        <f t="shared" si="30"/>
        <v>#REF!</v>
      </c>
      <c r="CG13" s="57" t="e">
        <f t="shared" si="30"/>
        <v>#REF!</v>
      </c>
      <c r="CH13" s="57" t="e">
        <f t="shared" si="30"/>
        <v>#REF!</v>
      </c>
      <c r="CI13" s="53" t="e">
        <f t="shared" si="31"/>
        <v>#REF!</v>
      </c>
      <c r="CJ13" s="57" t="e">
        <f t="shared" si="32"/>
        <v>#REF!</v>
      </c>
      <c r="CK13" s="52" t="e">
        <f t="shared" si="33"/>
        <v>#REF!</v>
      </c>
      <c r="CL13" s="178" t="e">
        <f t="shared" si="34"/>
        <v>#REF!</v>
      </c>
      <c r="CM13" s="15"/>
      <c r="CN13" s="258" t="e">
        <f t="shared" si="35"/>
        <v>#REF!</v>
      </c>
      <c r="CO13" s="180"/>
      <c r="CP13" s="57"/>
      <c r="CQ13" s="55">
        <f t="shared" si="36"/>
        <v>91001430</v>
      </c>
      <c r="CR13" s="55">
        <f t="shared" si="37"/>
        <v>91001441</v>
      </c>
      <c r="CS13" s="64">
        <f t="shared" si="38"/>
        <v>0</v>
      </c>
      <c r="CT13" s="64">
        <f t="shared" si="38"/>
        <v>0</v>
      </c>
      <c r="CU13" s="64">
        <f t="shared" si="38"/>
        <v>20947.550000000003</v>
      </c>
      <c r="CV13" s="64">
        <f t="shared" si="38"/>
        <v>0</v>
      </c>
      <c r="CW13" s="64">
        <f t="shared" si="38"/>
        <v>0</v>
      </c>
      <c r="CX13" s="64">
        <f t="shared" si="38"/>
        <v>0</v>
      </c>
      <c r="CY13" s="64">
        <f t="shared" si="38"/>
        <v>0</v>
      </c>
      <c r="CZ13" s="64">
        <f t="shared" si="38"/>
        <v>0</v>
      </c>
      <c r="DA13" s="64">
        <f t="shared" si="38"/>
        <v>0</v>
      </c>
      <c r="DB13" s="64">
        <f t="shared" si="38"/>
        <v>0</v>
      </c>
      <c r="DC13" s="64">
        <f t="shared" si="38"/>
        <v>0</v>
      </c>
      <c r="DD13" s="64">
        <f t="shared" si="38"/>
        <v>0</v>
      </c>
      <c r="DE13" s="64">
        <f t="shared" si="38"/>
        <v>0</v>
      </c>
      <c r="DF13" s="64">
        <f t="shared" si="38"/>
        <v>0</v>
      </c>
      <c r="DG13" s="64">
        <f t="shared" si="38"/>
        <v>0</v>
      </c>
      <c r="DH13" s="64">
        <f t="shared" si="38"/>
        <v>0</v>
      </c>
      <c r="DI13" s="64">
        <f t="shared" si="39"/>
        <v>0</v>
      </c>
      <c r="DJ13" s="64">
        <f t="shared" si="39"/>
        <v>0</v>
      </c>
      <c r="DK13" s="64">
        <f t="shared" si="39"/>
        <v>21418.869875</v>
      </c>
      <c r="DL13" s="64">
        <f t="shared" si="39"/>
        <v>0</v>
      </c>
      <c r="DM13" s="64">
        <f t="shared" si="39"/>
        <v>0</v>
      </c>
      <c r="DN13" s="64">
        <f t="shared" si="39"/>
        <v>0</v>
      </c>
      <c r="DO13" s="64">
        <f t="shared" si="39"/>
        <v>0</v>
      </c>
      <c r="DP13" s="64">
        <f t="shared" si="39"/>
        <v>0</v>
      </c>
      <c r="DQ13" s="64">
        <f t="shared" si="39"/>
        <v>0</v>
      </c>
      <c r="DR13" s="64">
        <f t="shared" si="39"/>
        <v>0</v>
      </c>
      <c r="DS13" s="64">
        <f t="shared" si="39"/>
        <v>0</v>
      </c>
      <c r="DT13" s="64">
        <f t="shared" si="39"/>
        <v>0</v>
      </c>
      <c r="DU13" s="64">
        <f t="shared" si="39"/>
        <v>0</v>
      </c>
      <c r="DV13" s="64">
        <f t="shared" si="39"/>
        <v>0</v>
      </c>
      <c r="DW13" s="64">
        <f t="shared" si="39"/>
        <v>0</v>
      </c>
      <c r="DX13" s="64">
        <f t="shared" si="39"/>
        <v>0</v>
      </c>
      <c r="DY13" s="64">
        <f t="shared" si="40"/>
        <v>0</v>
      </c>
      <c r="DZ13" s="64">
        <f t="shared" si="40"/>
        <v>0</v>
      </c>
      <c r="EA13" s="64">
        <f t="shared" si="40"/>
        <v>22101.949849687502</v>
      </c>
      <c r="EB13" s="64">
        <f t="shared" si="40"/>
        <v>0</v>
      </c>
      <c r="EC13" s="64">
        <f t="shared" si="40"/>
        <v>0</v>
      </c>
      <c r="ED13" s="64">
        <f t="shared" si="40"/>
        <v>0</v>
      </c>
      <c r="EE13" s="64">
        <f t="shared" si="40"/>
        <v>0</v>
      </c>
      <c r="EF13" s="64">
        <f t="shared" si="40"/>
        <v>0</v>
      </c>
      <c r="EG13" s="64">
        <f t="shared" si="40"/>
        <v>0</v>
      </c>
      <c r="EH13" s="64">
        <f t="shared" si="40"/>
        <v>0</v>
      </c>
      <c r="EI13" s="64">
        <f t="shared" si="40"/>
        <v>0</v>
      </c>
      <c r="EJ13" s="64">
        <f t="shared" si="40"/>
        <v>0</v>
      </c>
      <c r="EK13" s="64">
        <f t="shared" si="40"/>
        <v>0</v>
      </c>
      <c r="EL13" s="64">
        <f t="shared" si="40"/>
        <v>0</v>
      </c>
      <c r="EM13" s="64">
        <f t="shared" si="40"/>
        <v>0</v>
      </c>
      <c r="EN13" s="64">
        <f t="shared" si="40"/>
        <v>0</v>
      </c>
      <c r="EO13" s="64">
        <f t="shared" si="41"/>
        <v>0</v>
      </c>
      <c r="EP13" s="64">
        <f t="shared" si="41"/>
        <v>0</v>
      </c>
      <c r="EQ13" s="64" t="e">
        <f t="shared" si="41"/>
        <v>#REF!</v>
      </c>
      <c r="ER13" s="64">
        <f t="shared" si="42"/>
        <v>0</v>
      </c>
      <c r="ES13" s="64">
        <f t="shared" si="42"/>
        <v>0</v>
      </c>
      <c r="ET13" s="64">
        <f t="shared" si="42"/>
        <v>0</v>
      </c>
      <c r="EU13" s="64">
        <f t="shared" si="42"/>
        <v>0</v>
      </c>
      <c r="EV13" s="64">
        <f t="shared" si="42"/>
        <v>0</v>
      </c>
      <c r="EW13" s="64">
        <f t="shared" si="42"/>
        <v>0</v>
      </c>
      <c r="EX13" s="64">
        <f t="shared" si="42"/>
        <v>0</v>
      </c>
      <c r="EY13" s="64">
        <f t="shared" si="42"/>
        <v>0</v>
      </c>
      <c r="EZ13" s="64">
        <f t="shared" si="42"/>
        <v>0</v>
      </c>
      <c r="FA13" s="64">
        <f t="shared" si="42"/>
        <v>0</v>
      </c>
      <c r="FB13" s="64">
        <f t="shared" si="42"/>
        <v>0</v>
      </c>
      <c r="FC13" s="64">
        <f t="shared" si="42"/>
        <v>0</v>
      </c>
      <c r="FD13" s="64">
        <f t="shared" si="42"/>
        <v>0</v>
      </c>
      <c r="FE13" s="64">
        <f t="shared" si="43"/>
        <v>0</v>
      </c>
      <c r="FF13" s="64">
        <f t="shared" si="43"/>
        <v>0</v>
      </c>
      <c r="FG13" s="64" t="e">
        <f t="shared" si="43"/>
        <v>#REF!</v>
      </c>
      <c r="FH13" s="64">
        <f t="shared" si="57"/>
        <v>0</v>
      </c>
      <c r="FI13" s="64">
        <f t="shared" si="57"/>
        <v>0</v>
      </c>
      <c r="FJ13" s="64">
        <f t="shared" si="57"/>
        <v>0</v>
      </c>
      <c r="FK13" s="64">
        <f t="shared" si="57"/>
        <v>0</v>
      </c>
      <c r="FL13" s="64">
        <f t="shared" si="57"/>
        <v>0</v>
      </c>
      <c r="FM13" s="64">
        <f t="shared" si="57"/>
        <v>0</v>
      </c>
      <c r="FN13" s="64">
        <f t="shared" si="57"/>
        <v>0</v>
      </c>
      <c r="FO13" s="64">
        <f t="shared" si="57"/>
        <v>0</v>
      </c>
      <c r="FP13" s="64">
        <f t="shared" si="57"/>
        <v>0</v>
      </c>
      <c r="FQ13" s="64">
        <f t="shared" si="57"/>
        <v>0</v>
      </c>
      <c r="FR13" s="64">
        <f t="shared" si="57"/>
        <v>0</v>
      </c>
      <c r="FS13" s="64">
        <f t="shared" si="57"/>
        <v>0</v>
      </c>
      <c r="FT13" s="64">
        <f t="shared" si="57"/>
        <v>0</v>
      </c>
      <c r="FU13" s="64">
        <f t="shared" si="58"/>
        <v>0</v>
      </c>
      <c r="FV13" s="64">
        <f t="shared" si="58"/>
        <v>0</v>
      </c>
      <c r="FW13" s="64">
        <f t="shared" si="59"/>
        <v>2143.7939195975937</v>
      </c>
      <c r="FX13" s="64">
        <f t="shared" si="59"/>
        <v>0</v>
      </c>
      <c r="FY13" s="64">
        <f t="shared" si="59"/>
        <v>0</v>
      </c>
      <c r="FZ13" s="64">
        <f t="shared" si="59"/>
        <v>0</v>
      </c>
      <c r="GA13" s="64">
        <f t="shared" si="59"/>
        <v>0</v>
      </c>
      <c r="GB13" s="64">
        <f t="shared" si="59"/>
        <v>0</v>
      </c>
      <c r="GC13" s="64">
        <f t="shared" si="59"/>
        <v>0</v>
      </c>
      <c r="GD13" s="64">
        <f t="shared" si="59"/>
        <v>0</v>
      </c>
      <c r="GE13" s="64">
        <f t="shared" si="59"/>
        <v>0</v>
      </c>
      <c r="GF13" s="64">
        <f t="shared" si="59"/>
        <v>0</v>
      </c>
      <c r="GG13" s="64">
        <f t="shared" si="59"/>
        <v>0</v>
      </c>
      <c r="GH13" s="64">
        <f t="shared" si="59"/>
        <v>0</v>
      </c>
      <c r="GI13" s="64">
        <f t="shared" si="59"/>
        <v>0</v>
      </c>
      <c r="GJ13" s="64">
        <f t="shared" si="59"/>
        <v>0</v>
      </c>
      <c r="GK13" s="219" t="e">
        <f t="shared" si="13"/>
        <v>#REF!</v>
      </c>
    </row>
    <row r="14" spans="1:193" s="1" customFormat="1" ht="13.5">
      <c r="A14" s="75"/>
      <c r="B14" s="75"/>
      <c r="C14" s="75"/>
      <c r="D14" s="75"/>
      <c r="E14" s="75"/>
      <c r="F14" s="75"/>
      <c r="G14" s="75"/>
      <c r="H14" s="42"/>
      <c r="I14" s="42"/>
      <c r="J14" s="42"/>
      <c r="K14" s="42"/>
      <c r="L14" s="42"/>
      <c r="M14" s="42"/>
      <c r="N14" s="42"/>
      <c r="O14" s="42"/>
      <c r="P14" s="42"/>
      <c r="Q14" s="43" t="s">
        <v>152</v>
      </c>
      <c r="R14" s="44"/>
      <c r="S14" s="86">
        <v>9100</v>
      </c>
      <c r="T14" s="86">
        <v>1</v>
      </c>
      <c r="U14" s="86">
        <v>420</v>
      </c>
      <c r="V14" s="86"/>
      <c r="W14" s="86" t="s">
        <v>190</v>
      </c>
      <c r="X14" s="86" t="s">
        <v>191</v>
      </c>
      <c r="Y14" s="60">
        <v>1</v>
      </c>
      <c r="Z14" s="149">
        <v>41520</v>
      </c>
      <c r="AA14" s="66">
        <f t="shared" si="14"/>
        <v>2</v>
      </c>
      <c r="AB14" s="66"/>
      <c r="AC14" s="86">
        <v>4</v>
      </c>
      <c r="AD14" s="86">
        <v>5</v>
      </c>
      <c r="AE14" s="86">
        <v>6</v>
      </c>
      <c r="AF14" s="164">
        <f>7*5</f>
        <v>35</v>
      </c>
      <c r="AG14" s="86">
        <v>36</v>
      </c>
      <c r="AH14" s="70">
        <v>1</v>
      </c>
      <c r="AI14" s="61">
        <f t="shared" si="44"/>
        <v>37</v>
      </c>
      <c r="AJ14" s="41">
        <v>1</v>
      </c>
      <c r="AK14" s="41">
        <v>1</v>
      </c>
      <c r="AL14" s="41">
        <v>0</v>
      </c>
      <c r="AM14" s="41">
        <v>1</v>
      </c>
      <c r="AN14" s="41">
        <v>1</v>
      </c>
      <c r="AO14" s="41">
        <v>0</v>
      </c>
      <c r="AP14" s="44"/>
      <c r="AQ14" s="3"/>
      <c r="AR14" s="26" t="s">
        <v>78</v>
      </c>
      <c r="AS14" s="44"/>
      <c r="AT14" s="3"/>
      <c r="AU14" s="67">
        <f t="shared" si="15"/>
        <v>13.13</v>
      </c>
      <c r="AV14" s="68">
        <f t="shared" si="45"/>
        <v>382.57537499999671</v>
      </c>
      <c r="AW14" s="68">
        <f t="shared" si="45"/>
        <v>472.41915656250058</v>
      </c>
      <c r="AX14" s="68">
        <f t="shared" si="46"/>
        <v>854.99453156249729</v>
      </c>
      <c r="AY14" s="67">
        <f t="shared" si="47"/>
        <v>13.425425000000001</v>
      </c>
      <c r="AZ14" s="67">
        <f t="shared" si="16"/>
        <v>13.790227437499999</v>
      </c>
      <c r="BA14" s="72">
        <f t="shared" si="17"/>
        <v>17003.350000000002</v>
      </c>
      <c r="BB14" s="72">
        <f t="shared" si="18"/>
        <v>17385.925374999999</v>
      </c>
      <c r="BC14" s="72">
        <f t="shared" si="19"/>
        <v>17858.344531562499</v>
      </c>
      <c r="BD14" s="73">
        <f t="shared" si="20"/>
        <v>6713.6256000000003</v>
      </c>
      <c r="BE14" s="73">
        <f t="shared" si="21"/>
        <v>6561.0432000000001</v>
      </c>
      <c r="BF14" s="73">
        <f t="shared" si="22"/>
        <v>7151.5370879999991</v>
      </c>
      <c r="BG14" s="57">
        <f t="shared" si="48"/>
        <v>0</v>
      </c>
      <c r="BH14" s="57">
        <f t="shared" si="48"/>
        <v>0</v>
      </c>
      <c r="BI14" s="57">
        <f t="shared" si="48"/>
        <v>0</v>
      </c>
      <c r="BJ14" s="57">
        <f t="shared" si="49"/>
        <v>54.6</v>
      </c>
      <c r="BK14" s="57">
        <f t="shared" si="50"/>
        <v>54.6</v>
      </c>
      <c r="BL14" s="57">
        <f t="shared" si="51"/>
        <v>54.6</v>
      </c>
      <c r="BM14" s="57">
        <f t="shared" si="52"/>
        <v>1054.2077000000002</v>
      </c>
      <c r="BN14" s="57">
        <f t="shared" si="53"/>
        <v>1077.9273732499998</v>
      </c>
      <c r="BO14" s="57">
        <f t="shared" si="54"/>
        <v>1107.2173609568749</v>
      </c>
      <c r="BP14" s="57">
        <f t="shared" si="23"/>
        <v>816.16080000000011</v>
      </c>
      <c r="BQ14" s="57">
        <f t="shared" si="55"/>
        <v>794.53678963749985</v>
      </c>
      <c r="BR14" s="57">
        <f t="shared" si="24"/>
        <v>816.12634509240615</v>
      </c>
      <c r="BS14" s="57">
        <f t="shared" si="56"/>
        <v>246.54857500000006</v>
      </c>
      <c r="BT14" s="57">
        <f t="shared" si="56"/>
        <v>252.09591793749999</v>
      </c>
      <c r="BU14" s="57">
        <f t="shared" si="56"/>
        <v>258.94599570765627</v>
      </c>
      <c r="BV14" s="57"/>
      <c r="BW14" s="57"/>
      <c r="BX14" s="57"/>
      <c r="BY14" s="57">
        <f t="shared" si="25"/>
        <v>72</v>
      </c>
      <c r="BZ14" s="57">
        <f t="shared" si="26"/>
        <v>8957.142675000001</v>
      </c>
      <c r="CA14" s="57">
        <f t="shared" si="27"/>
        <v>8812.2032808250005</v>
      </c>
      <c r="CB14" s="57">
        <f t="shared" si="28"/>
        <v>9460.4267897569352</v>
      </c>
      <c r="CC14" s="57">
        <f t="shared" si="29"/>
        <v>0</v>
      </c>
      <c r="CD14" s="57">
        <f t="shared" si="29"/>
        <v>0</v>
      </c>
      <c r="CE14" s="57">
        <f t="shared" si="29"/>
        <v>0</v>
      </c>
      <c r="CF14" s="57">
        <f t="shared" si="30"/>
        <v>8957.142675000001</v>
      </c>
      <c r="CG14" s="57">
        <f t="shared" si="30"/>
        <v>8812.2032808250005</v>
      </c>
      <c r="CH14" s="57">
        <f t="shared" si="30"/>
        <v>9460.4267897569352</v>
      </c>
      <c r="CI14" s="53">
        <f t="shared" si="31"/>
        <v>25960.492675000001</v>
      </c>
      <c r="CJ14" s="57">
        <f t="shared" si="32"/>
        <v>26198.128655824999</v>
      </c>
      <c r="CK14" s="52">
        <f t="shared" si="33"/>
        <v>27318.771321319437</v>
      </c>
      <c r="CL14" s="178">
        <f t="shared" si="34"/>
        <v>20.046712490347488</v>
      </c>
      <c r="CM14" s="15"/>
      <c r="CN14" s="258">
        <f t="shared" si="35"/>
        <v>26198.128655824999</v>
      </c>
      <c r="CO14" s="180"/>
      <c r="CP14" s="57"/>
      <c r="CQ14" s="55">
        <f t="shared" si="36"/>
        <v>91001420</v>
      </c>
      <c r="CR14" s="55">
        <f t="shared" si="37"/>
        <v>91001440</v>
      </c>
      <c r="CS14" s="64">
        <f t="shared" si="38"/>
        <v>0</v>
      </c>
      <c r="CT14" s="64">
        <f t="shared" si="38"/>
        <v>17003.350000000002</v>
      </c>
      <c r="CU14" s="64">
        <f t="shared" si="38"/>
        <v>0</v>
      </c>
      <c r="CV14" s="64">
        <f t="shared" si="38"/>
        <v>0</v>
      </c>
      <c r="CW14" s="64">
        <f t="shared" si="38"/>
        <v>0</v>
      </c>
      <c r="CX14" s="64">
        <f t="shared" si="38"/>
        <v>0</v>
      </c>
      <c r="CY14" s="64">
        <f t="shared" si="38"/>
        <v>0</v>
      </c>
      <c r="CZ14" s="64">
        <f t="shared" si="38"/>
        <v>0</v>
      </c>
      <c r="DA14" s="64">
        <f t="shared" si="38"/>
        <v>0</v>
      </c>
      <c r="DB14" s="64">
        <f t="shared" si="38"/>
        <v>0</v>
      </c>
      <c r="DC14" s="64">
        <f t="shared" si="38"/>
        <v>0</v>
      </c>
      <c r="DD14" s="64">
        <f t="shared" si="38"/>
        <v>0</v>
      </c>
      <c r="DE14" s="64">
        <f t="shared" si="38"/>
        <v>0</v>
      </c>
      <c r="DF14" s="64">
        <f t="shared" si="38"/>
        <v>0</v>
      </c>
      <c r="DG14" s="64">
        <f t="shared" si="38"/>
        <v>0</v>
      </c>
      <c r="DH14" s="64">
        <f t="shared" si="38"/>
        <v>0</v>
      </c>
      <c r="DI14" s="64">
        <f t="shared" si="39"/>
        <v>0</v>
      </c>
      <c r="DJ14" s="64">
        <f t="shared" si="39"/>
        <v>17385.925374999999</v>
      </c>
      <c r="DK14" s="64">
        <f t="shared" si="39"/>
        <v>0</v>
      </c>
      <c r="DL14" s="64">
        <f t="shared" si="39"/>
        <v>0</v>
      </c>
      <c r="DM14" s="64">
        <f t="shared" si="39"/>
        <v>0</v>
      </c>
      <c r="DN14" s="64">
        <f t="shared" si="39"/>
        <v>0</v>
      </c>
      <c r="DO14" s="64">
        <f t="shared" si="39"/>
        <v>0</v>
      </c>
      <c r="DP14" s="64">
        <f t="shared" si="39"/>
        <v>0</v>
      </c>
      <c r="DQ14" s="64">
        <f t="shared" si="39"/>
        <v>0</v>
      </c>
      <c r="DR14" s="64">
        <f t="shared" si="39"/>
        <v>0</v>
      </c>
      <c r="DS14" s="64">
        <f t="shared" si="39"/>
        <v>0</v>
      </c>
      <c r="DT14" s="64">
        <f t="shared" si="39"/>
        <v>0</v>
      </c>
      <c r="DU14" s="64">
        <f t="shared" si="39"/>
        <v>0</v>
      </c>
      <c r="DV14" s="64">
        <f t="shared" si="39"/>
        <v>0</v>
      </c>
      <c r="DW14" s="64">
        <f t="shared" si="39"/>
        <v>0</v>
      </c>
      <c r="DX14" s="64">
        <f t="shared" si="39"/>
        <v>0</v>
      </c>
      <c r="DY14" s="64">
        <f t="shared" si="40"/>
        <v>0</v>
      </c>
      <c r="DZ14" s="64">
        <f t="shared" si="40"/>
        <v>17858.344531562499</v>
      </c>
      <c r="EA14" s="64">
        <f t="shared" si="40"/>
        <v>0</v>
      </c>
      <c r="EB14" s="64">
        <f t="shared" si="40"/>
        <v>0</v>
      </c>
      <c r="EC14" s="64">
        <f t="shared" si="40"/>
        <v>0</v>
      </c>
      <c r="ED14" s="64">
        <f t="shared" si="40"/>
        <v>0</v>
      </c>
      <c r="EE14" s="64">
        <f t="shared" si="40"/>
        <v>0</v>
      </c>
      <c r="EF14" s="64">
        <f t="shared" si="40"/>
        <v>0</v>
      </c>
      <c r="EG14" s="64">
        <f t="shared" si="40"/>
        <v>0</v>
      </c>
      <c r="EH14" s="64">
        <f t="shared" si="40"/>
        <v>0</v>
      </c>
      <c r="EI14" s="64">
        <f t="shared" si="40"/>
        <v>0</v>
      </c>
      <c r="EJ14" s="64">
        <f t="shared" si="40"/>
        <v>0</v>
      </c>
      <c r="EK14" s="64">
        <f t="shared" si="40"/>
        <v>0</v>
      </c>
      <c r="EL14" s="64">
        <f t="shared" si="40"/>
        <v>0</v>
      </c>
      <c r="EM14" s="64">
        <f t="shared" si="40"/>
        <v>0</v>
      </c>
      <c r="EN14" s="64">
        <f t="shared" si="40"/>
        <v>0</v>
      </c>
      <c r="EO14" s="64">
        <f t="shared" si="41"/>
        <v>0</v>
      </c>
      <c r="EP14" s="64">
        <f t="shared" si="41"/>
        <v>8957.142675000001</v>
      </c>
      <c r="EQ14" s="64">
        <f t="shared" si="41"/>
        <v>0</v>
      </c>
      <c r="ER14" s="64">
        <f t="shared" si="42"/>
        <v>0</v>
      </c>
      <c r="ES14" s="64">
        <f t="shared" si="42"/>
        <v>0</v>
      </c>
      <c r="ET14" s="64">
        <f t="shared" si="42"/>
        <v>0</v>
      </c>
      <c r="EU14" s="64">
        <f t="shared" si="42"/>
        <v>0</v>
      </c>
      <c r="EV14" s="64">
        <f t="shared" si="42"/>
        <v>0</v>
      </c>
      <c r="EW14" s="64">
        <f t="shared" si="42"/>
        <v>0</v>
      </c>
      <c r="EX14" s="64">
        <f t="shared" si="42"/>
        <v>0</v>
      </c>
      <c r="EY14" s="64">
        <f t="shared" si="42"/>
        <v>0</v>
      </c>
      <c r="EZ14" s="64">
        <f t="shared" si="42"/>
        <v>0</v>
      </c>
      <c r="FA14" s="64">
        <f t="shared" si="42"/>
        <v>0</v>
      </c>
      <c r="FB14" s="64">
        <f t="shared" si="42"/>
        <v>0</v>
      </c>
      <c r="FC14" s="64">
        <f t="shared" si="42"/>
        <v>0</v>
      </c>
      <c r="FD14" s="64">
        <f t="shared" si="42"/>
        <v>0</v>
      </c>
      <c r="FE14" s="64">
        <f t="shared" si="43"/>
        <v>0</v>
      </c>
      <c r="FF14" s="64">
        <f t="shared" si="43"/>
        <v>8812.2032808250005</v>
      </c>
      <c r="FG14" s="64">
        <f t="shared" si="43"/>
        <v>0</v>
      </c>
      <c r="FH14" s="64">
        <f t="shared" si="57"/>
        <v>0</v>
      </c>
      <c r="FI14" s="64">
        <f t="shared" si="57"/>
        <v>0</v>
      </c>
      <c r="FJ14" s="64">
        <f t="shared" si="57"/>
        <v>0</v>
      </c>
      <c r="FK14" s="64">
        <f t="shared" si="57"/>
        <v>0</v>
      </c>
      <c r="FL14" s="64">
        <f t="shared" si="57"/>
        <v>0</v>
      </c>
      <c r="FM14" s="64">
        <f t="shared" si="57"/>
        <v>0</v>
      </c>
      <c r="FN14" s="64">
        <f t="shared" si="57"/>
        <v>0</v>
      </c>
      <c r="FO14" s="64">
        <f t="shared" si="57"/>
        <v>0</v>
      </c>
      <c r="FP14" s="64">
        <f t="shared" si="57"/>
        <v>0</v>
      </c>
      <c r="FQ14" s="64">
        <f t="shared" si="57"/>
        <v>0</v>
      </c>
      <c r="FR14" s="64">
        <f t="shared" si="57"/>
        <v>0</v>
      </c>
      <c r="FS14" s="64">
        <f t="shared" si="57"/>
        <v>0</v>
      </c>
      <c r="FT14" s="64">
        <f t="shared" si="57"/>
        <v>0</v>
      </c>
      <c r="FU14" s="64">
        <f t="shared" si="58"/>
        <v>0</v>
      </c>
      <c r="FV14" s="64">
        <f t="shared" si="58"/>
        <v>0</v>
      </c>
      <c r="FW14" s="64" t="e">
        <f t="shared" si="59"/>
        <v>#REF!</v>
      </c>
      <c r="FX14" s="64">
        <f t="shared" si="59"/>
        <v>0</v>
      </c>
      <c r="FY14" s="64">
        <f t="shared" si="59"/>
        <v>0</v>
      </c>
      <c r="FZ14" s="64">
        <f t="shared" si="59"/>
        <v>0</v>
      </c>
      <c r="GA14" s="64">
        <f t="shared" si="59"/>
        <v>0</v>
      </c>
      <c r="GB14" s="64">
        <f t="shared" si="59"/>
        <v>0</v>
      </c>
      <c r="GC14" s="64">
        <f t="shared" si="59"/>
        <v>0</v>
      </c>
      <c r="GD14" s="64">
        <f t="shared" si="59"/>
        <v>0</v>
      </c>
      <c r="GE14" s="64">
        <f t="shared" si="59"/>
        <v>0</v>
      </c>
      <c r="GF14" s="64">
        <f t="shared" si="59"/>
        <v>0</v>
      </c>
      <c r="GG14" s="64">
        <f t="shared" si="59"/>
        <v>0</v>
      </c>
      <c r="GH14" s="64">
        <f t="shared" si="59"/>
        <v>0</v>
      </c>
      <c r="GI14" s="64">
        <f t="shared" si="59"/>
        <v>0</v>
      </c>
      <c r="GJ14" s="64">
        <f t="shared" si="59"/>
        <v>0</v>
      </c>
      <c r="GK14" s="219">
        <f t="shared" si="13"/>
        <v>26198.128655824999</v>
      </c>
    </row>
    <row r="15" spans="1:193" s="1" customFormat="1" ht="13.5">
      <c r="A15" s="41"/>
      <c r="B15" s="75"/>
      <c r="C15" s="75"/>
      <c r="D15" s="75"/>
      <c r="E15" s="75"/>
      <c r="F15" s="75"/>
      <c r="G15" s="41"/>
      <c r="H15" s="148"/>
      <c r="I15" s="148"/>
      <c r="J15" s="148"/>
      <c r="K15" s="148"/>
      <c r="L15" s="148"/>
      <c r="M15" s="148"/>
      <c r="N15" s="148"/>
      <c r="O15" s="148"/>
      <c r="P15" s="148"/>
      <c r="Q15" s="43" t="s">
        <v>152</v>
      </c>
      <c r="R15" s="44"/>
      <c r="S15" s="86">
        <v>9100</v>
      </c>
      <c r="T15" s="86">
        <v>1</v>
      </c>
      <c r="U15" s="86">
        <v>420</v>
      </c>
      <c r="V15" s="86" t="s">
        <v>77</v>
      </c>
      <c r="W15" s="86" t="s">
        <v>80</v>
      </c>
      <c r="X15" s="86" t="s">
        <v>81</v>
      </c>
      <c r="Y15" s="60">
        <v>1</v>
      </c>
      <c r="Z15" s="150">
        <v>35314</v>
      </c>
      <c r="AA15" s="66">
        <f t="shared" si="14"/>
        <v>19</v>
      </c>
      <c r="AB15" s="66"/>
      <c r="AC15" s="86">
        <v>21</v>
      </c>
      <c r="AD15" s="86">
        <v>22</v>
      </c>
      <c r="AE15" s="86">
        <v>22</v>
      </c>
      <c r="AF15" s="164">
        <f>5.5*5</f>
        <v>27.5</v>
      </c>
      <c r="AG15" s="86">
        <v>36</v>
      </c>
      <c r="AH15" s="70">
        <v>3</v>
      </c>
      <c r="AI15" s="61">
        <f t="shared" si="44"/>
        <v>39</v>
      </c>
      <c r="AJ15" s="41">
        <v>0</v>
      </c>
      <c r="AK15" s="41">
        <v>1</v>
      </c>
      <c r="AL15" s="41">
        <v>0</v>
      </c>
      <c r="AM15" s="41">
        <v>1</v>
      </c>
      <c r="AN15" s="41">
        <v>3</v>
      </c>
      <c r="AO15" s="41">
        <v>1</v>
      </c>
      <c r="AP15" s="44"/>
      <c r="AQ15" s="3"/>
      <c r="AR15" s="49"/>
      <c r="AS15" s="44"/>
      <c r="AT15" s="3"/>
      <c r="AU15" s="67">
        <f t="shared" si="15"/>
        <v>14.14</v>
      </c>
      <c r="AV15" s="68">
        <f t="shared" si="45"/>
        <v>505.71056249999674</v>
      </c>
      <c r="AW15" s="68">
        <f t="shared" si="45"/>
        <v>352.59436265624936</v>
      </c>
      <c r="AX15" s="68">
        <f t="shared" si="46"/>
        <v>858.3049251562461</v>
      </c>
      <c r="AY15" s="67">
        <f t="shared" si="47"/>
        <v>14.611524999999999</v>
      </c>
      <c r="AZ15" s="67">
        <f t="shared" si="16"/>
        <v>14.940284312499998</v>
      </c>
      <c r="BA15" s="72">
        <f t="shared" si="17"/>
        <v>15165.150000000001</v>
      </c>
      <c r="BB15" s="72">
        <f t="shared" si="18"/>
        <v>15670.860562499998</v>
      </c>
      <c r="BC15" s="72">
        <f t="shared" si="19"/>
        <v>16023.454925156248</v>
      </c>
      <c r="BD15" s="73">
        <f t="shared" si="20"/>
        <v>6750.96</v>
      </c>
      <c r="BE15" s="73">
        <f t="shared" si="21"/>
        <v>6750.96</v>
      </c>
      <c r="BF15" s="73">
        <f t="shared" si="22"/>
        <v>7358.5464000000002</v>
      </c>
      <c r="BG15" s="57">
        <f t="shared" si="48"/>
        <v>250</v>
      </c>
      <c r="BH15" s="57">
        <f t="shared" si="48"/>
        <v>250</v>
      </c>
      <c r="BI15" s="57">
        <f t="shared" si="48"/>
        <v>250</v>
      </c>
      <c r="BJ15" s="57">
        <f t="shared" si="49"/>
        <v>0</v>
      </c>
      <c r="BK15" s="57">
        <f t="shared" si="50"/>
        <v>0</v>
      </c>
      <c r="BL15" s="57">
        <f t="shared" si="51"/>
        <v>0</v>
      </c>
      <c r="BM15" s="57">
        <f t="shared" si="52"/>
        <v>940.23930000000007</v>
      </c>
      <c r="BN15" s="57">
        <f t="shared" si="53"/>
        <v>971.59335487499993</v>
      </c>
      <c r="BO15" s="57">
        <f t="shared" si="54"/>
        <v>993.45420535968731</v>
      </c>
      <c r="BP15" s="57">
        <f t="shared" si="23"/>
        <v>727.92720000000008</v>
      </c>
      <c r="BQ15" s="57">
        <f t="shared" si="55"/>
        <v>716.15832770624991</v>
      </c>
      <c r="BR15" s="57">
        <f t="shared" si="24"/>
        <v>732.27189007964046</v>
      </c>
      <c r="BS15" s="57">
        <f t="shared" si="56"/>
        <v>219.89467500000003</v>
      </c>
      <c r="BT15" s="57">
        <f t="shared" si="56"/>
        <v>227.22747815624999</v>
      </c>
      <c r="BU15" s="57">
        <f t="shared" si="56"/>
        <v>232.34009641476561</v>
      </c>
      <c r="BV15" s="57"/>
      <c r="BW15" s="57"/>
      <c r="BX15" s="57"/>
      <c r="BY15" s="57">
        <f t="shared" si="25"/>
        <v>72</v>
      </c>
      <c r="BZ15" s="57">
        <f t="shared" si="26"/>
        <v>8961.0211749999999</v>
      </c>
      <c r="CA15" s="57">
        <f t="shared" si="27"/>
        <v>8987.9391607375001</v>
      </c>
      <c r="CB15" s="57">
        <f t="shared" si="28"/>
        <v>9638.6125918540947</v>
      </c>
      <c r="CC15" s="57">
        <f t="shared" si="29"/>
        <v>0</v>
      </c>
      <c r="CD15" s="57">
        <f t="shared" si="29"/>
        <v>0</v>
      </c>
      <c r="CE15" s="57">
        <f t="shared" si="29"/>
        <v>0</v>
      </c>
      <c r="CF15" s="57">
        <f t="shared" si="30"/>
        <v>8961.0211749999999</v>
      </c>
      <c r="CG15" s="57">
        <f t="shared" si="30"/>
        <v>8987.9391607375001</v>
      </c>
      <c r="CH15" s="57">
        <f t="shared" si="30"/>
        <v>9638.6125918540947</v>
      </c>
      <c r="CI15" s="53">
        <f t="shared" si="31"/>
        <v>24126.171175000003</v>
      </c>
      <c r="CJ15" s="57">
        <f t="shared" si="32"/>
        <v>24658.799723237498</v>
      </c>
      <c r="CK15" s="52">
        <f t="shared" si="33"/>
        <v>25662.067517010342</v>
      </c>
      <c r="CL15" s="178">
        <f t="shared" si="34"/>
        <v>22.495264498834501</v>
      </c>
      <c r="CM15" s="15"/>
      <c r="CN15" s="258">
        <f t="shared" si="35"/>
        <v>24658.799723237498</v>
      </c>
      <c r="CO15" s="180"/>
      <c r="CP15" s="57"/>
      <c r="CQ15" s="55">
        <f t="shared" si="36"/>
        <v>91001420</v>
      </c>
      <c r="CR15" s="55">
        <f t="shared" si="37"/>
        <v>91001440</v>
      </c>
      <c r="CS15" s="64">
        <f t="shared" si="38"/>
        <v>0</v>
      </c>
      <c r="CT15" s="64">
        <f t="shared" si="38"/>
        <v>15165.150000000001</v>
      </c>
      <c r="CU15" s="64">
        <f t="shared" si="38"/>
        <v>0</v>
      </c>
      <c r="CV15" s="64">
        <f t="shared" si="38"/>
        <v>0</v>
      </c>
      <c r="CW15" s="64">
        <f t="shared" si="38"/>
        <v>0</v>
      </c>
      <c r="CX15" s="64">
        <f t="shared" si="38"/>
        <v>0</v>
      </c>
      <c r="CY15" s="64">
        <f t="shared" si="38"/>
        <v>0</v>
      </c>
      <c r="CZ15" s="64">
        <f t="shared" si="38"/>
        <v>0</v>
      </c>
      <c r="DA15" s="64">
        <f t="shared" si="38"/>
        <v>0</v>
      </c>
      <c r="DB15" s="64">
        <f t="shared" si="38"/>
        <v>0</v>
      </c>
      <c r="DC15" s="64">
        <f t="shared" si="38"/>
        <v>0</v>
      </c>
      <c r="DD15" s="64">
        <f t="shared" si="38"/>
        <v>0</v>
      </c>
      <c r="DE15" s="64">
        <f t="shared" si="38"/>
        <v>0</v>
      </c>
      <c r="DF15" s="64">
        <f t="shared" si="38"/>
        <v>0</v>
      </c>
      <c r="DG15" s="64">
        <f t="shared" si="38"/>
        <v>0</v>
      </c>
      <c r="DH15" s="64">
        <f t="shared" si="38"/>
        <v>0</v>
      </c>
      <c r="DI15" s="64">
        <f t="shared" si="39"/>
        <v>0</v>
      </c>
      <c r="DJ15" s="64">
        <f t="shared" si="39"/>
        <v>15670.860562499998</v>
      </c>
      <c r="DK15" s="64">
        <f t="shared" si="39"/>
        <v>0</v>
      </c>
      <c r="DL15" s="64">
        <f t="shared" si="39"/>
        <v>0</v>
      </c>
      <c r="DM15" s="64">
        <f t="shared" si="39"/>
        <v>0</v>
      </c>
      <c r="DN15" s="64">
        <f t="shared" si="39"/>
        <v>0</v>
      </c>
      <c r="DO15" s="64">
        <f t="shared" si="39"/>
        <v>0</v>
      </c>
      <c r="DP15" s="64">
        <f t="shared" si="39"/>
        <v>0</v>
      </c>
      <c r="DQ15" s="64">
        <f t="shared" si="39"/>
        <v>0</v>
      </c>
      <c r="DR15" s="64">
        <f t="shared" si="39"/>
        <v>0</v>
      </c>
      <c r="DS15" s="64">
        <f t="shared" si="39"/>
        <v>0</v>
      </c>
      <c r="DT15" s="64">
        <f t="shared" si="39"/>
        <v>0</v>
      </c>
      <c r="DU15" s="64">
        <f t="shared" si="39"/>
        <v>0</v>
      </c>
      <c r="DV15" s="64">
        <f t="shared" si="39"/>
        <v>0</v>
      </c>
      <c r="DW15" s="64">
        <f t="shared" si="39"/>
        <v>0</v>
      </c>
      <c r="DX15" s="64">
        <f t="shared" si="39"/>
        <v>0</v>
      </c>
      <c r="DY15" s="64">
        <f t="shared" si="40"/>
        <v>0</v>
      </c>
      <c r="DZ15" s="64">
        <f t="shared" si="40"/>
        <v>16023.454925156248</v>
      </c>
      <c r="EA15" s="64">
        <f t="shared" si="40"/>
        <v>0</v>
      </c>
      <c r="EB15" s="64">
        <f t="shared" si="40"/>
        <v>0</v>
      </c>
      <c r="EC15" s="64">
        <f t="shared" si="40"/>
        <v>0</v>
      </c>
      <c r="ED15" s="64">
        <f t="shared" si="40"/>
        <v>0</v>
      </c>
      <c r="EE15" s="64">
        <f t="shared" si="40"/>
        <v>0</v>
      </c>
      <c r="EF15" s="64">
        <f t="shared" si="40"/>
        <v>0</v>
      </c>
      <c r="EG15" s="64">
        <f t="shared" si="40"/>
        <v>0</v>
      </c>
      <c r="EH15" s="64">
        <f t="shared" si="40"/>
        <v>0</v>
      </c>
      <c r="EI15" s="64">
        <f t="shared" si="40"/>
        <v>0</v>
      </c>
      <c r="EJ15" s="64">
        <f t="shared" si="40"/>
        <v>0</v>
      </c>
      <c r="EK15" s="64">
        <f t="shared" si="40"/>
        <v>0</v>
      </c>
      <c r="EL15" s="64">
        <f t="shared" si="40"/>
        <v>0</v>
      </c>
      <c r="EM15" s="64">
        <f t="shared" si="40"/>
        <v>0</v>
      </c>
      <c r="EN15" s="64">
        <f t="shared" si="40"/>
        <v>0</v>
      </c>
      <c r="EO15" s="64">
        <f t="shared" si="41"/>
        <v>0</v>
      </c>
      <c r="EP15" s="64">
        <f t="shared" si="41"/>
        <v>8961.0211749999999</v>
      </c>
      <c r="EQ15" s="64">
        <f t="shared" si="41"/>
        <v>0</v>
      </c>
      <c r="ER15" s="64">
        <f t="shared" si="42"/>
        <v>0</v>
      </c>
      <c r="ES15" s="64">
        <f t="shared" si="42"/>
        <v>0</v>
      </c>
      <c r="ET15" s="64">
        <f t="shared" si="42"/>
        <v>0</v>
      </c>
      <c r="EU15" s="64">
        <f t="shared" si="42"/>
        <v>0</v>
      </c>
      <c r="EV15" s="64">
        <f t="shared" si="42"/>
        <v>0</v>
      </c>
      <c r="EW15" s="64">
        <f t="shared" si="42"/>
        <v>0</v>
      </c>
      <c r="EX15" s="64">
        <f t="shared" si="42"/>
        <v>0</v>
      </c>
      <c r="EY15" s="64">
        <f t="shared" si="42"/>
        <v>0</v>
      </c>
      <c r="EZ15" s="64">
        <f t="shared" si="42"/>
        <v>0</v>
      </c>
      <c r="FA15" s="64">
        <f t="shared" si="42"/>
        <v>0</v>
      </c>
      <c r="FB15" s="64">
        <f t="shared" si="42"/>
        <v>0</v>
      </c>
      <c r="FC15" s="64">
        <f t="shared" si="42"/>
        <v>0</v>
      </c>
      <c r="FD15" s="64">
        <f t="shared" si="42"/>
        <v>0</v>
      </c>
      <c r="FE15" s="64">
        <f t="shared" si="43"/>
        <v>0</v>
      </c>
      <c r="FF15" s="64">
        <f t="shared" si="43"/>
        <v>8987.9391607375001</v>
      </c>
      <c r="FG15" s="64">
        <f t="shared" si="43"/>
        <v>0</v>
      </c>
      <c r="FH15" s="64">
        <f t="shared" si="57"/>
        <v>0</v>
      </c>
      <c r="FI15" s="64">
        <f t="shared" si="57"/>
        <v>0</v>
      </c>
      <c r="FJ15" s="64">
        <f t="shared" si="57"/>
        <v>0</v>
      </c>
      <c r="FK15" s="64">
        <f t="shared" si="57"/>
        <v>0</v>
      </c>
      <c r="FL15" s="64">
        <f t="shared" si="57"/>
        <v>0</v>
      </c>
      <c r="FM15" s="64">
        <f t="shared" si="57"/>
        <v>0</v>
      </c>
      <c r="FN15" s="64">
        <f t="shared" si="57"/>
        <v>0</v>
      </c>
      <c r="FO15" s="64">
        <f t="shared" si="57"/>
        <v>0</v>
      </c>
      <c r="FP15" s="64">
        <f t="shared" si="57"/>
        <v>0</v>
      </c>
      <c r="FQ15" s="64">
        <f t="shared" si="57"/>
        <v>0</v>
      </c>
      <c r="FR15" s="64">
        <f t="shared" si="57"/>
        <v>0</v>
      </c>
      <c r="FS15" s="64">
        <f t="shared" si="57"/>
        <v>0</v>
      </c>
      <c r="FT15" s="64">
        <f t="shared" si="57"/>
        <v>0</v>
      </c>
      <c r="FU15" s="64">
        <f t="shared" si="58"/>
        <v>0</v>
      </c>
      <c r="FV15" s="64">
        <f t="shared" si="58"/>
        <v>9460.4267897569352</v>
      </c>
      <c r="FW15" s="64">
        <f t="shared" si="59"/>
        <v>0</v>
      </c>
      <c r="FX15" s="64">
        <f t="shared" si="59"/>
        <v>0</v>
      </c>
      <c r="FY15" s="64">
        <f t="shared" si="59"/>
        <v>0</v>
      </c>
      <c r="FZ15" s="64">
        <f t="shared" si="59"/>
        <v>0</v>
      </c>
      <c r="GA15" s="64">
        <f t="shared" si="59"/>
        <v>0</v>
      </c>
      <c r="GB15" s="64">
        <f t="shared" si="59"/>
        <v>0</v>
      </c>
      <c r="GC15" s="64">
        <f t="shared" si="59"/>
        <v>0</v>
      </c>
      <c r="GD15" s="64">
        <f t="shared" si="59"/>
        <v>0</v>
      </c>
      <c r="GE15" s="64">
        <f t="shared" si="59"/>
        <v>0</v>
      </c>
      <c r="GF15" s="64">
        <f t="shared" si="59"/>
        <v>0</v>
      </c>
      <c r="GG15" s="64">
        <f t="shared" si="59"/>
        <v>0</v>
      </c>
      <c r="GH15" s="64">
        <f t="shared" si="59"/>
        <v>0</v>
      </c>
      <c r="GI15" s="64">
        <f t="shared" si="59"/>
        <v>0</v>
      </c>
      <c r="GJ15" s="64">
        <f t="shared" si="59"/>
        <v>0</v>
      </c>
      <c r="GK15" s="219">
        <f t="shared" si="13"/>
        <v>24658.799723237498</v>
      </c>
    </row>
    <row r="16" spans="1:193" s="1" customFormat="1" ht="13.5">
      <c r="A16" s="40"/>
      <c r="B16" s="40"/>
      <c r="C16" s="40"/>
      <c r="D16" s="40"/>
      <c r="E16" s="40"/>
      <c r="F16" s="40"/>
      <c r="G16" s="40"/>
      <c r="H16" s="42"/>
      <c r="I16" s="42"/>
      <c r="J16" s="42"/>
      <c r="K16" s="42"/>
      <c r="L16" s="42"/>
      <c r="M16" s="42"/>
      <c r="N16" s="42"/>
      <c r="O16" s="42"/>
      <c r="P16" s="42"/>
      <c r="Q16" s="43" t="s">
        <v>156</v>
      </c>
      <c r="R16" s="44"/>
      <c r="S16" s="86">
        <v>9100</v>
      </c>
      <c r="T16" s="86">
        <v>1</v>
      </c>
      <c r="U16" s="86">
        <v>420</v>
      </c>
      <c r="V16" s="86"/>
      <c r="W16" s="86" t="s">
        <v>171</v>
      </c>
      <c r="X16" s="86" t="s">
        <v>161</v>
      </c>
      <c r="Y16" s="60">
        <v>1</v>
      </c>
      <c r="Z16" s="149">
        <v>39692</v>
      </c>
      <c r="AA16" s="66">
        <f t="shared" si="14"/>
        <v>7</v>
      </c>
      <c r="AB16" s="66"/>
      <c r="AC16" s="86">
        <v>9</v>
      </c>
      <c r="AD16" s="86">
        <v>10</v>
      </c>
      <c r="AE16" s="86">
        <v>11</v>
      </c>
      <c r="AF16" s="164">
        <f>6.5*5</f>
        <v>32.5</v>
      </c>
      <c r="AG16" s="86">
        <v>36</v>
      </c>
      <c r="AH16" s="70">
        <v>2</v>
      </c>
      <c r="AI16" s="61">
        <f t="shared" si="44"/>
        <v>38</v>
      </c>
      <c r="AJ16" s="41">
        <v>1</v>
      </c>
      <c r="AK16" s="41">
        <v>1</v>
      </c>
      <c r="AL16" s="41">
        <v>0</v>
      </c>
      <c r="AM16" s="41">
        <v>1</v>
      </c>
      <c r="AN16" s="41">
        <v>0</v>
      </c>
      <c r="AO16" s="41">
        <v>0</v>
      </c>
      <c r="AP16" s="44"/>
      <c r="AQ16" s="3"/>
      <c r="AR16" s="71"/>
      <c r="AS16" s="44"/>
      <c r="AT16" s="3"/>
      <c r="AU16" s="67">
        <f t="shared" si="15"/>
        <v>13.34</v>
      </c>
      <c r="AV16" s="68">
        <f t="shared" si="45"/>
        <v>522.21974999999657</v>
      </c>
      <c r="AW16" s="68">
        <f t="shared" si="45"/>
        <v>382.43519437500072</v>
      </c>
      <c r="AX16" s="68">
        <f t="shared" si="46"/>
        <v>904.65494437499729</v>
      </c>
      <c r="AY16" s="67">
        <f t="shared" si="47"/>
        <v>13.76285</v>
      </c>
      <c r="AZ16" s="67">
        <f t="shared" si="16"/>
        <v>14.072514125</v>
      </c>
      <c r="BA16" s="72">
        <f t="shared" si="17"/>
        <v>16474.900000000001</v>
      </c>
      <c r="BB16" s="72">
        <f t="shared" si="18"/>
        <v>16997.119749999998</v>
      </c>
      <c r="BC16" s="72">
        <f t="shared" si="19"/>
        <v>17379.554944374999</v>
      </c>
      <c r="BD16" s="73">
        <f t="shared" si="20"/>
        <v>0</v>
      </c>
      <c r="BE16" s="73">
        <f t="shared" si="21"/>
        <v>0</v>
      </c>
      <c r="BF16" s="73">
        <f t="shared" si="22"/>
        <v>0</v>
      </c>
      <c r="BG16" s="57">
        <f t="shared" si="48"/>
        <v>0</v>
      </c>
      <c r="BH16" s="57">
        <f t="shared" si="48"/>
        <v>0</v>
      </c>
      <c r="BI16" s="57">
        <f t="shared" si="48"/>
        <v>0</v>
      </c>
      <c r="BJ16" s="57">
        <f t="shared" si="49"/>
        <v>54.6</v>
      </c>
      <c r="BK16" s="57">
        <f t="shared" si="50"/>
        <v>54.6</v>
      </c>
      <c r="BL16" s="57">
        <f t="shared" si="51"/>
        <v>54.6</v>
      </c>
      <c r="BM16" s="57">
        <f t="shared" si="52"/>
        <v>1021.4438000000001</v>
      </c>
      <c r="BN16" s="57">
        <f t="shared" si="53"/>
        <v>1053.8214244999999</v>
      </c>
      <c r="BO16" s="57">
        <f t="shared" si="54"/>
        <v>1077.53240655125</v>
      </c>
      <c r="BP16" s="57">
        <f t="shared" si="23"/>
        <v>790.79520000000014</v>
      </c>
      <c r="BQ16" s="57">
        <f t="shared" si="55"/>
        <v>776.76837257499983</v>
      </c>
      <c r="BR16" s="57">
        <f t="shared" si="24"/>
        <v>794.24566095793739</v>
      </c>
      <c r="BS16" s="57">
        <f t="shared" si="56"/>
        <v>238.88605000000004</v>
      </c>
      <c r="BT16" s="57">
        <f t="shared" si="56"/>
        <v>246.45823637499998</v>
      </c>
      <c r="BU16" s="57">
        <f t="shared" si="56"/>
        <v>252.0035466934375</v>
      </c>
      <c r="BV16" s="57"/>
      <c r="BW16" s="57"/>
      <c r="BX16" s="57"/>
      <c r="BY16" s="57">
        <f t="shared" si="25"/>
        <v>72</v>
      </c>
      <c r="BZ16" s="57">
        <f t="shared" si="26"/>
        <v>2177.7250500000005</v>
      </c>
      <c r="CA16" s="57">
        <f t="shared" si="27"/>
        <v>2203.6480334499997</v>
      </c>
      <c r="CB16" s="57">
        <f t="shared" si="28"/>
        <v>2250.3816142026249</v>
      </c>
      <c r="CC16" s="57">
        <f t="shared" si="29"/>
        <v>0</v>
      </c>
      <c r="CD16" s="57">
        <f t="shared" si="29"/>
        <v>0</v>
      </c>
      <c r="CE16" s="57">
        <f t="shared" si="29"/>
        <v>0</v>
      </c>
      <c r="CF16" s="57">
        <f t="shared" si="30"/>
        <v>2177.7250500000005</v>
      </c>
      <c r="CG16" s="57">
        <f t="shared" si="30"/>
        <v>2203.6480334499997</v>
      </c>
      <c r="CH16" s="57">
        <f t="shared" si="30"/>
        <v>2250.3816142026249</v>
      </c>
      <c r="CI16" s="53">
        <f t="shared" si="31"/>
        <v>18652.625050000002</v>
      </c>
      <c r="CJ16" s="57">
        <f t="shared" si="32"/>
        <v>19200.767783449999</v>
      </c>
      <c r="CK16" s="52">
        <f t="shared" si="33"/>
        <v>19629.936558577625</v>
      </c>
      <c r="CL16" s="178">
        <f t="shared" si="34"/>
        <v>15.103340121457492</v>
      </c>
      <c r="CM16" s="15"/>
      <c r="CN16" s="258">
        <f t="shared" si="35"/>
        <v>19200.767783449999</v>
      </c>
      <c r="CO16" s="180"/>
      <c r="CP16" s="57"/>
      <c r="CQ16" s="55">
        <f t="shared" si="36"/>
        <v>91001420</v>
      </c>
      <c r="CR16" s="55">
        <f t="shared" si="37"/>
        <v>91001440</v>
      </c>
      <c r="CS16" s="64">
        <f t="shared" si="38"/>
        <v>0</v>
      </c>
      <c r="CT16" s="64">
        <f t="shared" si="38"/>
        <v>16474.900000000001</v>
      </c>
      <c r="CU16" s="64">
        <f t="shared" si="38"/>
        <v>0</v>
      </c>
      <c r="CV16" s="64">
        <f t="shared" si="38"/>
        <v>0</v>
      </c>
      <c r="CW16" s="64">
        <f t="shared" si="38"/>
        <v>0</v>
      </c>
      <c r="CX16" s="64">
        <f t="shared" si="38"/>
        <v>0</v>
      </c>
      <c r="CY16" s="64">
        <f t="shared" si="38"/>
        <v>0</v>
      </c>
      <c r="CZ16" s="64">
        <f t="shared" si="38"/>
        <v>0</v>
      </c>
      <c r="DA16" s="64">
        <f t="shared" si="38"/>
        <v>0</v>
      </c>
      <c r="DB16" s="64">
        <f t="shared" si="38"/>
        <v>0</v>
      </c>
      <c r="DC16" s="64">
        <f t="shared" si="38"/>
        <v>0</v>
      </c>
      <c r="DD16" s="64">
        <f t="shared" si="38"/>
        <v>0</v>
      </c>
      <c r="DE16" s="64">
        <f t="shared" si="38"/>
        <v>0</v>
      </c>
      <c r="DF16" s="64">
        <f t="shared" si="38"/>
        <v>0</v>
      </c>
      <c r="DG16" s="64">
        <f t="shared" si="38"/>
        <v>0</v>
      </c>
      <c r="DH16" s="64">
        <f t="shared" si="38"/>
        <v>0</v>
      </c>
      <c r="DI16" s="64">
        <f t="shared" si="39"/>
        <v>0</v>
      </c>
      <c r="DJ16" s="64">
        <f t="shared" si="39"/>
        <v>16997.119749999998</v>
      </c>
      <c r="DK16" s="64">
        <f t="shared" si="39"/>
        <v>0</v>
      </c>
      <c r="DL16" s="64">
        <f t="shared" si="39"/>
        <v>0</v>
      </c>
      <c r="DM16" s="64">
        <f t="shared" si="39"/>
        <v>0</v>
      </c>
      <c r="DN16" s="64">
        <f t="shared" si="39"/>
        <v>0</v>
      </c>
      <c r="DO16" s="64">
        <f t="shared" si="39"/>
        <v>0</v>
      </c>
      <c r="DP16" s="64">
        <f t="shared" si="39"/>
        <v>0</v>
      </c>
      <c r="DQ16" s="64">
        <f t="shared" si="39"/>
        <v>0</v>
      </c>
      <c r="DR16" s="64">
        <f t="shared" si="39"/>
        <v>0</v>
      </c>
      <c r="DS16" s="64">
        <f t="shared" si="39"/>
        <v>0</v>
      </c>
      <c r="DT16" s="64">
        <f t="shared" si="39"/>
        <v>0</v>
      </c>
      <c r="DU16" s="64">
        <f t="shared" si="39"/>
        <v>0</v>
      </c>
      <c r="DV16" s="64">
        <f t="shared" si="39"/>
        <v>0</v>
      </c>
      <c r="DW16" s="64">
        <f t="shared" si="39"/>
        <v>0</v>
      </c>
      <c r="DX16" s="64">
        <f t="shared" si="39"/>
        <v>0</v>
      </c>
      <c r="DY16" s="64">
        <f t="shared" si="40"/>
        <v>0</v>
      </c>
      <c r="DZ16" s="64">
        <f t="shared" si="40"/>
        <v>17379.554944374999</v>
      </c>
      <c r="EA16" s="64">
        <f t="shared" si="40"/>
        <v>0</v>
      </c>
      <c r="EB16" s="64">
        <f t="shared" si="40"/>
        <v>0</v>
      </c>
      <c r="EC16" s="64">
        <f t="shared" si="40"/>
        <v>0</v>
      </c>
      <c r="ED16" s="64">
        <f t="shared" si="40"/>
        <v>0</v>
      </c>
      <c r="EE16" s="64">
        <f t="shared" si="40"/>
        <v>0</v>
      </c>
      <c r="EF16" s="64">
        <f t="shared" si="40"/>
        <v>0</v>
      </c>
      <c r="EG16" s="64">
        <f t="shared" si="40"/>
        <v>0</v>
      </c>
      <c r="EH16" s="64">
        <f t="shared" si="40"/>
        <v>0</v>
      </c>
      <c r="EI16" s="64">
        <f t="shared" si="40"/>
        <v>0</v>
      </c>
      <c r="EJ16" s="64">
        <f t="shared" si="40"/>
        <v>0</v>
      </c>
      <c r="EK16" s="64">
        <f t="shared" si="40"/>
        <v>0</v>
      </c>
      <c r="EL16" s="64">
        <f t="shared" si="40"/>
        <v>0</v>
      </c>
      <c r="EM16" s="64">
        <f t="shared" si="40"/>
        <v>0</v>
      </c>
      <c r="EN16" s="64">
        <f t="shared" si="40"/>
        <v>0</v>
      </c>
      <c r="EO16" s="64">
        <f t="shared" si="41"/>
        <v>0</v>
      </c>
      <c r="EP16" s="64">
        <f t="shared" si="41"/>
        <v>2177.7250500000005</v>
      </c>
      <c r="EQ16" s="64">
        <f t="shared" si="41"/>
        <v>0</v>
      </c>
      <c r="ER16" s="64">
        <f t="shared" si="42"/>
        <v>0</v>
      </c>
      <c r="ES16" s="64">
        <f t="shared" si="42"/>
        <v>0</v>
      </c>
      <c r="ET16" s="64">
        <f t="shared" si="42"/>
        <v>0</v>
      </c>
      <c r="EU16" s="64">
        <f t="shared" si="42"/>
        <v>0</v>
      </c>
      <c r="EV16" s="64">
        <f t="shared" si="42"/>
        <v>0</v>
      </c>
      <c r="EW16" s="64">
        <f t="shared" si="42"/>
        <v>0</v>
      </c>
      <c r="EX16" s="64">
        <f t="shared" si="42"/>
        <v>0</v>
      </c>
      <c r="EY16" s="64">
        <f t="shared" si="42"/>
        <v>0</v>
      </c>
      <c r="EZ16" s="64">
        <f t="shared" si="42"/>
        <v>0</v>
      </c>
      <c r="FA16" s="64">
        <f t="shared" si="42"/>
        <v>0</v>
      </c>
      <c r="FB16" s="64">
        <f t="shared" si="42"/>
        <v>0</v>
      </c>
      <c r="FC16" s="64">
        <f t="shared" si="42"/>
        <v>0</v>
      </c>
      <c r="FD16" s="64">
        <f t="shared" si="42"/>
        <v>0</v>
      </c>
      <c r="FE16" s="64">
        <f t="shared" si="43"/>
        <v>0</v>
      </c>
      <c r="FF16" s="64">
        <f t="shared" si="43"/>
        <v>2203.6480334499997</v>
      </c>
      <c r="FG16" s="64">
        <f t="shared" si="43"/>
        <v>0</v>
      </c>
      <c r="FH16" s="64">
        <f t="shared" si="57"/>
        <v>0</v>
      </c>
      <c r="FI16" s="64">
        <f t="shared" si="57"/>
        <v>0</v>
      </c>
      <c r="FJ16" s="64">
        <f t="shared" si="57"/>
        <v>0</v>
      </c>
      <c r="FK16" s="64">
        <f t="shared" si="57"/>
        <v>0</v>
      </c>
      <c r="FL16" s="64">
        <f t="shared" si="57"/>
        <v>0</v>
      </c>
      <c r="FM16" s="64">
        <f t="shared" si="57"/>
        <v>0</v>
      </c>
      <c r="FN16" s="64">
        <f t="shared" si="57"/>
        <v>0</v>
      </c>
      <c r="FO16" s="64">
        <f t="shared" si="57"/>
        <v>0</v>
      </c>
      <c r="FP16" s="64">
        <f t="shared" si="57"/>
        <v>0</v>
      </c>
      <c r="FQ16" s="64">
        <f t="shared" si="57"/>
        <v>0</v>
      </c>
      <c r="FR16" s="64">
        <f t="shared" si="57"/>
        <v>0</v>
      </c>
      <c r="FS16" s="64">
        <f t="shared" si="57"/>
        <v>0</v>
      </c>
      <c r="FT16" s="64">
        <f t="shared" si="57"/>
        <v>0</v>
      </c>
      <c r="FU16" s="64">
        <f t="shared" si="58"/>
        <v>0</v>
      </c>
      <c r="FV16" s="64">
        <f t="shared" si="58"/>
        <v>9638.6125918540947</v>
      </c>
      <c r="FW16" s="64">
        <f t="shared" si="59"/>
        <v>0</v>
      </c>
      <c r="FX16" s="64">
        <f t="shared" si="59"/>
        <v>0</v>
      </c>
      <c r="FY16" s="64">
        <f t="shared" si="59"/>
        <v>0</v>
      </c>
      <c r="FZ16" s="64">
        <f t="shared" si="59"/>
        <v>0</v>
      </c>
      <c r="GA16" s="64">
        <f t="shared" si="59"/>
        <v>0</v>
      </c>
      <c r="GB16" s="64">
        <f t="shared" si="59"/>
        <v>0</v>
      </c>
      <c r="GC16" s="64">
        <f t="shared" si="59"/>
        <v>0</v>
      </c>
      <c r="GD16" s="64">
        <f t="shared" si="59"/>
        <v>0</v>
      </c>
      <c r="GE16" s="64">
        <f t="shared" si="59"/>
        <v>0</v>
      </c>
      <c r="GF16" s="64">
        <f t="shared" si="59"/>
        <v>0</v>
      </c>
      <c r="GG16" s="64">
        <f t="shared" si="59"/>
        <v>0</v>
      </c>
      <c r="GH16" s="64">
        <f t="shared" si="59"/>
        <v>0</v>
      </c>
      <c r="GI16" s="64">
        <f t="shared" si="59"/>
        <v>0</v>
      </c>
      <c r="GJ16" s="64">
        <f t="shared" si="59"/>
        <v>0</v>
      </c>
      <c r="GK16" s="219">
        <f t="shared" si="13"/>
        <v>19200.767783449999</v>
      </c>
    </row>
    <row r="17" spans="1:193" s="1" customFormat="1" ht="13.5">
      <c r="A17" s="40"/>
      <c r="B17" s="77" t="s">
        <v>82</v>
      </c>
      <c r="C17" s="78"/>
      <c r="D17" s="78"/>
      <c r="E17" s="79"/>
      <c r="F17" s="79"/>
      <c r="G17" s="40"/>
      <c r="H17" s="42"/>
      <c r="I17" s="42"/>
      <c r="J17" s="42"/>
      <c r="K17" s="42"/>
      <c r="L17" s="42"/>
      <c r="M17" s="42"/>
      <c r="N17" s="42"/>
      <c r="O17" s="42"/>
      <c r="P17" s="42"/>
      <c r="Q17" s="43" t="s">
        <v>152</v>
      </c>
      <c r="R17" s="44"/>
      <c r="S17" s="86">
        <v>9100</v>
      </c>
      <c r="T17" s="86">
        <v>1</v>
      </c>
      <c r="U17" s="86">
        <v>420</v>
      </c>
      <c r="V17" s="86"/>
      <c r="W17" s="86" t="s">
        <v>159</v>
      </c>
      <c r="X17" s="86" t="s">
        <v>160</v>
      </c>
      <c r="Y17" s="60">
        <v>1</v>
      </c>
      <c r="Z17" s="149">
        <v>39713</v>
      </c>
      <c r="AA17" s="66">
        <f t="shared" si="14"/>
        <v>6.9</v>
      </c>
      <c r="AB17" s="66"/>
      <c r="AC17" s="86">
        <v>9</v>
      </c>
      <c r="AD17" s="86">
        <v>10</v>
      </c>
      <c r="AE17" s="86">
        <v>11</v>
      </c>
      <c r="AF17" s="164">
        <f>3*5</f>
        <v>15</v>
      </c>
      <c r="AG17" s="86">
        <v>36</v>
      </c>
      <c r="AH17" s="70">
        <v>2</v>
      </c>
      <c r="AI17" s="61">
        <f t="shared" si="44"/>
        <v>38</v>
      </c>
      <c r="AJ17" s="41">
        <v>0</v>
      </c>
      <c r="AK17" s="41">
        <v>1</v>
      </c>
      <c r="AL17" s="41">
        <v>0</v>
      </c>
      <c r="AM17" s="41">
        <v>1</v>
      </c>
      <c r="AN17" s="41">
        <v>0</v>
      </c>
      <c r="AO17" s="41">
        <v>0</v>
      </c>
      <c r="AP17" s="44"/>
      <c r="AQ17" s="3"/>
      <c r="AR17" s="26" t="s">
        <v>74</v>
      </c>
      <c r="AS17" s="44"/>
      <c r="AT17" s="3"/>
      <c r="AU17" s="67">
        <f t="shared" si="15"/>
        <v>13.34</v>
      </c>
      <c r="AV17" s="68">
        <f t="shared" si="45"/>
        <v>241.02449999999953</v>
      </c>
      <c r="AW17" s="68">
        <f t="shared" si="45"/>
        <v>254.11169999999856</v>
      </c>
      <c r="AX17" s="68">
        <f t="shared" si="46"/>
        <v>495.1361999999981</v>
      </c>
      <c r="AY17" s="67">
        <f t="shared" si="47"/>
        <v>13.76285</v>
      </c>
      <c r="AZ17" s="67">
        <f>VLOOKUP($AF17,$C$163:$F$181,4)</f>
        <v>14.208659999999998</v>
      </c>
      <c r="BA17" s="72">
        <f t="shared" si="17"/>
        <v>7603.8</v>
      </c>
      <c r="BB17" s="72">
        <f t="shared" si="18"/>
        <v>7844.8244999999997</v>
      </c>
      <c r="BC17" s="72">
        <f t="shared" si="19"/>
        <v>8098.9361999999983</v>
      </c>
      <c r="BD17" s="73">
        <f t="shared" si="20"/>
        <v>0</v>
      </c>
      <c r="BE17" s="73">
        <f t="shared" si="21"/>
        <v>0</v>
      </c>
      <c r="BF17" s="73">
        <f t="shared" si="22"/>
        <v>0</v>
      </c>
      <c r="BG17" s="57">
        <f t="shared" si="48"/>
        <v>0</v>
      </c>
      <c r="BH17" s="57">
        <f t="shared" si="48"/>
        <v>0</v>
      </c>
      <c r="BI17" s="57">
        <f t="shared" si="48"/>
        <v>0</v>
      </c>
      <c r="BJ17" s="57">
        <f t="shared" si="49"/>
        <v>0</v>
      </c>
      <c r="BK17" s="57">
        <f t="shared" si="50"/>
        <v>0</v>
      </c>
      <c r="BL17" s="57">
        <f t="shared" si="51"/>
        <v>0</v>
      </c>
      <c r="BM17" s="57">
        <f t="shared" si="52"/>
        <v>471.43560000000002</v>
      </c>
      <c r="BN17" s="57">
        <f t="shared" si="53"/>
        <v>486.379119</v>
      </c>
      <c r="BO17" s="57">
        <f t="shared" si="54"/>
        <v>502.13404439999988</v>
      </c>
      <c r="BP17" s="57">
        <f t="shared" si="23"/>
        <v>364.98240000000004</v>
      </c>
      <c r="BQ17" s="57">
        <f t="shared" si="55"/>
        <v>358.50847964999997</v>
      </c>
      <c r="BR17" s="57">
        <f t="shared" si="24"/>
        <v>370.12138433999991</v>
      </c>
      <c r="BS17" s="57">
        <f t="shared" si="56"/>
        <v>110.25510000000001</v>
      </c>
      <c r="BT17" s="57">
        <f t="shared" si="56"/>
        <v>113.74995525</v>
      </c>
      <c r="BU17" s="57">
        <f t="shared" si="56"/>
        <v>117.43457489999999</v>
      </c>
      <c r="BV17" s="57"/>
      <c r="BW17" s="57"/>
      <c r="BX17" s="57"/>
      <c r="BY17" s="57">
        <f t="shared" si="25"/>
        <v>47.068947000000001</v>
      </c>
      <c r="BZ17" s="57">
        <f t="shared" si="26"/>
        <v>993.74204700000007</v>
      </c>
      <c r="CA17" s="57">
        <f t="shared" si="27"/>
        <v>1005.7065008999999</v>
      </c>
      <c r="CB17" s="57">
        <f t="shared" si="28"/>
        <v>1036.75895064</v>
      </c>
      <c r="CC17" s="57">
        <f t="shared" si="29"/>
        <v>0</v>
      </c>
      <c r="CD17" s="57">
        <f t="shared" si="29"/>
        <v>0</v>
      </c>
      <c r="CE17" s="57">
        <f t="shared" si="29"/>
        <v>0</v>
      </c>
      <c r="CF17" s="57">
        <f t="shared" si="30"/>
        <v>993.74204700000007</v>
      </c>
      <c r="CG17" s="57">
        <f t="shared" si="30"/>
        <v>1005.7065008999999</v>
      </c>
      <c r="CH17" s="57">
        <f t="shared" si="30"/>
        <v>1036.75895064</v>
      </c>
      <c r="CI17" s="53">
        <f t="shared" si="31"/>
        <v>8597.5420470000008</v>
      </c>
      <c r="CJ17" s="57">
        <f t="shared" si="32"/>
        <v>8850.5310009000004</v>
      </c>
      <c r="CK17" s="52">
        <f t="shared" si="33"/>
        <v>9135.6951506399982</v>
      </c>
      <c r="CL17" s="178">
        <f t="shared" si="34"/>
        <v>15.083407100000001</v>
      </c>
      <c r="CM17" s="15"/>
      <c r="CN17" s="258">
        <f t="shared" si="35"/>
        <v>8850.5310009000004</v>
      </c>
      <c r="CO17" s="180"/>
      <c r="CP17" s="57"/>
      <c r="CQ17" s="55">
        <f t="shared" si="36"/>
        <v>91001420</v>
      </c>
      <c r="CR17" s="55">
        <f t="shared" si="37"/>
        <v>91001440</v>
      </c>
      <c r="CS17" s="64">
        <f t="shared" si="38"/>
        <v>0</v>
      </c>
      <c r="CT17" s="64">
        <f t="shared" si="38"/>
        <v>7603.8</v>
      </c>
      <c r="CU17" s="64">
        <f t="shared" si="38"/>
        <v>0</v>
      </c>
      <c r="CV17" s="64">
        <f t="shared" si="38"/>
        <v>0</v>
      </c>
      <c r="CW17" s="64">
        <f t="shared" si="38"/>
        <v>0</v>
      </c>
      <c r="CX17" s="64">
        <f t="shared" si="38"/>
        <v>0</v>
      </c>
      <c r="CY17" s="64">
        <f t="shared" si="38"/>
        <v>0</v>
      </c>
      <c r="CZ17" s="64">
        <f t="shared" si="38"/>
        <v>0</v>
      </c>
      <c r="DA17" s="64">
        <f t="shared" si="38"/>
        <v>0</v>
      </c>
      <c r="DB17" s="64">
        <f t="shared" si="38"/>
        <v>0</v>
      </c>
      <c r="DC17" s="64">
        <f t="shared" si="38"/>
        <v>0</v>
      </c>
      <c r="DD17" s="64">
        <f t="shared" si="38"/>
        <v>0</v>
      </c>
      <c r="DE17" s="64">
        <f t="shared" si="38"/>
        <v>0</v>
      </c>
      <c r="DF17" s="64">
        <f t="shared" si="38"/>
        <v>0</v>
      </c>
      <c r="DG17" s="64">
        <f t="shared" si="38"/>
        <v>0</v>
      </c>
      <c r="DH17" s="64">
        <f t="shared" si="38"/>
        <v>0</v>
      </c>
      <c r="DI17" s="64">
        <f t="shared" si="39"/>
        <v>0</v>
      </c>
      <c r="DJ17" s="64">
        <f t="shared" si="39"/>
        <v>7844.8244999999997</v>
      </c>
      <c r="DK17" s="64">
        <f t="shared" si="39"/>
        <v>0</v>
      </c>
      <c r="DL17" s="64">
        <f t="shared" si="39"/>
        <v>0</v>
      </c>
      <c r="DM17" s="64">
        <f t="shared" si="39"/>
        <v>0</v>
      </c>
      <c r="DN17" s="64">
        <f t="shared" si="39"/>
        <v>0</v>
      </c>
      <c r="DO17" s="64">
        <f t="shared" si="39"/>
        <v>0</v>
      </c>
      <c r="DP17" s="64">
        <f t="shared" si="39"/>
        <v>0</v>
      </c>
      <c r="DQ17" s="64">
        <f t="shared" si="39"/>
        <v>0</v>
      </c>
      <c r="DR17" s="64">
        <f t="shared" si="39"/>
        <v>0</v>
      </c>
      <c r="DS17" s="64">
        <f t="shared" si="39"/>
        <v>0</v>
      </c>
      <c r="DT17" s="64">
        <f t="shared" si="39"/>
        <v>0</v>
      </c>
      <c r="DU17" s="64">
        <f t="shared" si="39"/>
        <v>0</v>
      </c>
      <c r="DV17" s="64">
        <f t="shared" si="39"/>
        <v>0</v>
      </c>
      <c r="DW17" s="64">
        <f t="shared" si="39"/>
        <v>0</v>
      </c>
      <c r="DX17" s="64">
        <f t="shared" si="39"/>
        <v>0</v>
      </c>
      <c r="DY17" s="64">
        <f t="shared" si="40"/>
        <v>0</v>
      </c>
      <c r="DZ17" s="64">
        <f t="shared" si="40"/>
        <v>8098.9361999999983</v>
      </c>
      <c r="EA17" s="64">
        <f t="shared" si="40"/>
        <v>0</v>
      </c>
      <c r="EB17" s="64">
        <f t="shared" si="40"/>
        <v>0</v>
      </c>
      <c r="EC17" s="64">
        <f t="shared" si="40"/>
        <v>0</v>
      </c>
      <c r="ED17" s="64">
        <f t="shared" si="40"/>
        <v>0</v>
      </c>
      <c r="EE17" s="64">
        <f t="shared" si="40"/>
        <v>0</v>
      </c>
      <c r="EF17" s="64">
        <f t="shared" si="40"/>
        <v>0</v>
      </c>
      <c r="EG17" s="64">
        <f t="shared" si="40"/>
        <v>0</v>
      </c>
      <c r="EH17" s="64">
        <f t="shared" si="40"/>
        <v>0</v>
      </c>
      <c r="EI17" s="64">
        <f t="shared" si="40"/>
        <v>0</v>
      </c>
      <c r="EJ17" s="64">
        <f t="shared" si="40"/>
        <v>0</v>
      </c>
      <c r="EK17" s="64">
        <f t="shared" si="40"/>
        <v>0</v>
      </c>
      <c r="EL17" s="64">
        <f t="shared" si="40"/>
        <v>0</v>
      </c>
      <c r="EM17" s="64">
        <f t="shared" si="40"/>
        <v>0</v>
      </c>
      <c r="EN17" s="64">
        <f t="shared" si="40"/>
        <v>0</v>
      </c>
      <c r="EO17" s="64">
        <f t="shared" si="41"/>
        <v>0</v>
      </c>
      <c r="EP17" s="64">
        <f t="shared" si="41"/>
        <v>993.74204700000007</v>
      </c>
      <c r="EQ17" s="64">
        <f t="shared" si="41"/>
        <v>0</v>
      </c>
      <c r="ER17" s="64">
        <f t="shared" si="42"/>
        <v>0</v>
      </c>
      <c r="ES17" s="64">
        <f t="shared" si="42"/>
        <v>0</v>
      </c>
      <c r="ET17" s="64">
        <f t="shared" si="42"/>
        <v>0</v>
      </c>
      <c r="EU17" s="64">
        <f t="shared" si="42"/>
        <v>0</v>
      </c>
      <c r="EV17" s="64">
        <f t="shared" si="42"/>
        <v>0</v>
      </c>
      <c r="EW17" s="64">
        <f t="shared" si="42"/>
        <v>0</v>
      </c>
      <c r="EX17" s="64">
        <f t="shared" si="42"/>
        <v>0</v>
      </c>
      <c r="EY17" s="64">
        <f t="shared" si="42"/>
        <v>0</v>
      </c>
      <c r="EZ17" s="64">
        <f t="shared" si="42"/>
        <v>0</v>
      </c>
      <c r="FA17" s="64">
        <f t="shared" si="42"/>
        <v>0</v>
      </c>
      <c r="FB17" s="64">
        <f t="shared" si="42"/>
        <v>0</v>
      </c>
      <c r="FC17" s="64">
        <f t="shared" si="42"/>
        <v>0</v>
      </c>
      <c r="FD17" s="64">
        <f t="shared" si="42"/>
        <v>0</v>
      </c>
      <c r="FE17" s="64">
        <f t="shared" si="43"/>
        <v>0</v>
      </c>
      <c r="FF17" s="64">
        <f t="shared" si="43"/>
        <v>1005.7065008999999</v>
      </c>
      <c r="FG17" s="64">
        <f t="shared" si="43"/>
        <v>0</v>
      </c>
      <c r="FH17" s="64" t="e">
        <f>IF(#REF!=FH$5,#REF!,0)</f>
        <v>#REF!</v>
      </c>
      <c r="FI17" s="64" t="e">
        <f>IF(#REF!=FI$5,#REF!,0)</f>
        <v>#REF!</v>
      </c>
      <c r="FJ17" s="64" t="e">
        <f>IF(#REF!=FJ$5,#REF!,0)</f>
        <v>#REF!</v>
      </c>
      <c r="FK17" s="64" t="e">
        <f>IF(#REF!=FK$5,#REF!,0)</f>
        <v>#REF!</v>
      </c>
      <c r="FL17" s="64" t="e">
        <f>IF(#REF!=FL$5,#REF!,0)</f>
        <v>#REF!</v>
      </c>
      <c r="FM17" s="64" t="e">
        <f>IF(#REF!=FM$5,#REF!,0)</f>
        <v>#REF!</v>
      </c>
      <c r="FN17" s="64" t="e">
        <f>IF(#REF!=FN$5,#REF!,0)</f>
        <v>#REF!</v>
      </c>
      <c r="FO17" s="64" t="e">
        <f>IF(#REF!=FO$5,#REF!,0)</f>
        <v>#REF!</v>
      </c>
      <c r="FP17" s="64" t="e">
        <f>IF(#REF!=FP$5,#REF!,0)</f>
        <v>#REF!</v>
      </c>
      <c r="FQ17" s="64" t="e">
        <f>IF(#REF!=FQ$5,#REF!,0)</f>
        <v>#REF!</v>
      </c>
      <c r="FR17" s="64" t="e">
        <f>IF(#REF!=FR$5,#REF!,0)</f>
        <v>#REF!</v>
      </c>
      <c r="FS17" s="64" t="e">
        <f>IF(#REF!=FS$5,#REF!,0)</f>
        <v>#REF!</v>
      </c>
      <c r="FT17" s="64" t="e">
        <f>IF(#REF!=FT$5,#REF!,0)</f>
        <v>#REF!</v>
      </c>
      <c r="FU17" s="64" t="e">
        <f>IF(#REF!=FU$5,#REF!,0)</f>
        <v>#REF!</v>
      </c>
      <c r="FV17" s="64" t="e">
        <f>IF(#REF!=FV$5,#REF!,0)</f>
        <v>#REF!</v>
      </c>
      <c r="FW17" s="64" t="e">
        <f>IF(#REF!=FW$5,#REF!,0)</f>
        <v>#REF!</v>
      </c>
      <c r="FX17" s="64" t="e">
        <f>IF(#REF!=FX$5,#REF!,0)</f>
        <v>#REF!</v>
      </c>
      <c r="FY17" s="64" t="e">
        <f>IF(#REF!=FY$5,#REF!,0)</f>
        <v>#REF!</v>
      </c>
      <c r="FZ17" s="64" t="e">
        <f>IF(#REF!=FZ$5,#REF!,0)</f>
        <v>#REF!</v>
      </c>
      <c r="GA17" s="64" t="e">
        <f>IF(#REF!=GA$5,#REF!,0)</f>
        <v>#REF!</v>
      </c>
      <c r="GB17" s="64" t="e">
        <f>IF(#REF!=GB$5,#REF!,0)</f>
        <v>#REF!</v>
      </c>
      <c r="GC17" s="64" t="e">
        <f>IF(#REF!=GC$5,#REF!,0)</f>
        <v>#REF!</v>
      </c>
      <c r="GD17" s="64" t="e">
        <f>IF(#REF!=GD$5,#REF!,0)</f>
        <v>#REF!</v>
      </c>
      <c r="GE17" s="64" t="e">
        <f>IF(#REF!=GE$5,#REF!,0)</f>
        <v>#REF!</v>
      </c>
      <c r="GF17" s="64" t="e">
        <f>IF(#REF!=GF$5,#REF!,0)</f>
        <v>#REF!</v>
      </c>
      <c r="GG17" s="64" t="e">
        <f>IF(#REF!=GG$5,#REF!,0)</f>
        <v>#REF!</v>
      </c>
      <c r="GH17" s="64" t="e">
        <f>IF(#REF!=GH$5,#REF!,0)</f>
        <v>#REF!</v>
      </c>
      <c r="GI17" s="64" t="e">
        <f>IF(#REF!=GI$5,#REF!,0)</f>
        <v>#REF!</v>
      </c>
      <c r="GJ17" s="64" t="e">
        <f>IF(#REF!=GJ$5,#REF!,0)</f>
        <v>#REF!</v>
      </c>
      <c r="GK17" s="219">
        <f t="shared" si="13"/>
        <v>8850.5310009000004</v>
      </c>
    </row>
    <row r="18" spans="1:193" s="1" customFormat="1" ht="13.5">
      <c r="A18" s="40"/>
      <c r="B18" s="80" t="s">
        <v>83</v>
      </c>
      <c r="C18" s="80"/>
      <c r="D18" s="80"/>
      <c r="E18" s="81"/>
      <c r="F18" s="81"/>
      <c r="G18" s="40"/>
      <c r="H18" s="42"/>
      <c r="I18" s="42"/>
      <c r="J18" s="42"/>
      <c r="K18" s="42"/>
      <c r="L18" s="42"/>
      <c r="M18" s="42"/>
      <c r="N18" s="42"/>
      <c r="O18" s="42"/>
      <c r="P18" s="42"/>
      <c r="Q18" s="43" t="s">
        <v>152</v>
      </c>
      <c r="R18" s="44"/>
      <c r="S18" s="86">
        <v>9100</v>
      </c>
      <c r="T18" s="86">
        <v>1</v>
      </c>
      <c r="U18" s="86">
        <v>430</v>
      </c>
      <c r="V18" s="86" t="s">
        <v>77</v>
      </c>
      <c r="W18" s="86" t="s">
        <v>165</v>
      </c>
      <c r="X18" s="86" t="s">
        <v>166</v>
      </c>
      <c r="Y18" s="60">
        <v>1</v>
      </c>
      <c r="Z18" s="149">
        <v>40238</v>
      </c>
      <c r="AA18" s="66">
        <f t="shared" si="14"/>
        <v>5.5</v>
      </c>
      <c r="AB18" s="66" t="s">
        <v>167</v>
      </c>
      <c r="AC18" s="86">
        <v>10</v>
      </c>
      <c r="AD18" s="86">
        <v>11</v>
      </c>
      <c r="AE18" s="86">
        <v>12</v>
      </c>
      <c r="AF18" s="164">
        <f>5*5</f>
        <v>25</v>
      </c>
      <c r="AG18" s="86">
        <v>36</v>
      </c>
      <c r="AH18" s="70">
        <v>2</v>
      </c>
      <c r="AI18" s="61">
        <f t="shared" si="44"/>
        <v>38</v>
      </c>
      <c r="AJ18" s="41">
        <v>1</v>
      </c>
      <c r="AK18" s="41">
        <v>1</v>
      </c>
      <c r="AL18" s="41">
        <v>2</v>
      </c>
      <c r="AM18" s="41">
        <v>1</v>
      </c>
      <c r="AN18" s="41">
        <v>1</v>
      </c>
      <c r="AO18" s="41">
        <v>1</v>
      </c>
      <c r="AP18" s="44"/>
      <c r="AQ18" s="3"/>
      <c r="AR18" s="26" t="s">
        <v>64</v>
      </c>
      <c r="AS18" s="44"/>
      <c r="AT18" s="3"/>
      <c r="AU18" s="67">
        <f t="shared" si="15"/>
        <v>13.46</v>
      </c>
      <c r="AV18" s="68">
        <f t="shared" si="45"/>
        <v>287.70750000000044</v>
      </c>
      <c r="AW18" s="68">
        <f t="shared" si="45"/>
        <v>423.5194999999967</v>
      </c>
      <c r="AX18" s="68">
        <f t="shared" si="46"/>
        <v>711.22699999999713</v>
      </c>
      <c r="AY18" s="67">
        <f t="shared" si="47"/>
        <v>13.76285</v>
      </c>
      <c r="AZ18" s="67">
        <f t="shared" ref="AZ18:AZ24" si="60">VLOOKUP($AE18,$C$163:$F$220,4)</f>
        <v>14.208659999999998</v>
      </c>
      <c r="BA18" s="72">
        <f t="shared" si="17"/>
        <v>12787</v>
      </c>
      <c r="BB18" s="72">
        <f t="shared" si="18"/>
        <v>13074.7075</v>
      </c>
      <c r="BC18" s="72">
        <f t="shared" si="19"/>
        <v>13498.226999999997</v>
      </c>
      <c r="BD18" s="73">
        <f t="shared" si="20"/>
        <v>6713.6256000000003</v>
      </c>
      <c r="BE18" s="73">
        <f t="shared" si="21"/>
        <v>6561.0432000000001</v>
      </c>
      <c r="BF18" s="73">
        <f t="shared" si="22"/>
        <v>7151.5370879999991</v>
      </c>
      <c r="BG18" s="57">
        <f t="shared" si="48"/>
        <v>250</v>
      </c>
      <c r="BH18" s="57">
        <f t="shared" si="48"/>
        <v>250</v>
      </c>
      <c r="BI18" s="57">
        <f t="shared" si="48"/>
        <v>250</v>
      </c>
      <c r="BJ18" s="57">
        <f t="shared" si="49"/>
        <v>54.6</v>
      </c>
      <c r="BK18" s="57">
        <f t="shared" si="50"/>
        <v>54.6</v>
      </c>
      <c r="BL18" s="57">
        <f t="shared" si="51"/>
        <v>54.6</v>
      </c>
      <c r="BM18" s="57">
        <f t="shared" si="52"/>
        <v>792.79399999999998</v>
      </c>
      <c r="BN18" s="57">
        <f t="shared" si="53"/>
        <v>810.63186500000006</v>
      </c>
      <c r="BO18" s="57">
        <f t="shared" si="54"/>
        <v>836.8900739999998</v>
      </c>
      <c r="BP18" s="57">
        <f t="shared" si="23"/>
        <v>613.77600000000007</v>
      </c>
      <c r="BQ18" s="57">
        <f t="shared" si="55"/>
        <v>597.51413275000004</v>
      </c>
      <c r="BR18" s="57">
        <f t="shared" si="24"/>
        <v>616.86897389999979</v>
      </c>
      <c r="BS18" s="57">
        <f t="shared" si="56"/>
        <v>185.41150000000002</v>
      </c>
      <c r="BT18" s="57">
        <f t="shared" si="56"/>
        <v>189.58325875000003</v>
      </c>
      <c r="BU18" s="57">
        <f t="shared" si="56"/>
        <v>195.72429149999996</v>
      </c>
      <c r="BV18" s="57"/>
      <c r="BW18" s="57"/>
      <c r="BX18" s="57"/>
      <c r="BY18" s="57">
        <f t="shared" si="25"/>
        <v>72</v>
      </c>
      <c r="BZ18" s="57">
        <f t="shared" si="26"/>
        <v>8682.2071000000014</v>
      </c>
      <c r="CA18" s="57">
        <f t="shared" si="27"/>
        <v>8535.3724565000011</v>
      </c>
      <c r="CB18" s="57">
        <f t="shared" si="28"/>
        <v>9177.6204273999992</v>
      </c>
      <c r="CC18" s="57">
        <f t="shared" si="29"/>
        <v>255.74</v>
      </c>
      <c r="CD18" s="57">
        <f t="shared" si="29"/>
        <v>261.49414999999999</v>
      </c>
      <c r="CE18" s="57">
        <f t="shared" si="29"/>
        <v>269.96453999999994</v>
      </c>
      <c r="CF18" s="57">
        <f t="shared" si="30"/>
        <v>8937.9471000000012</v>
      </c>
      <c r="CG18" s="57">
        <f t="shared" si="30"/>
        <v>8796.8666065000016</v>
      </c>
      <c r="CH18" s="57">
        <f t="shared" si="30"/>
        <v>9447.5849673999983</v>
      </c>
      <c r="CI18" s="53">
        <f t="shared" si="31"/>
        <v>21724.947100000001</v>
      </c>
      <c r="CJ18" s="57">
        <f t="shared" si="32"/>
        <v>21871.574106500004</v>
      </c>
      <c r="CK18" s="52">
        <f t="shared" si="33"/>
        <v>22945.811967399997</v>
      </c>
      <c r="CL18" s="178">
        <f t="shared" si="34"/>
        <v>22.868365368421056</v>
      </c>
      <c r="CM18" s="15"/>
      <c r="CN18" s="258">
        <f t="shared" si="35"/>
        <v>21871.574106500004</v>
      </c>
      <c r="CO18" s="180"/>
      <c r="CP18" s="57"/>
      <c r="CQ18" s="55">
        <f t="shared" si="36"/>
        <v>91001430</v>
      </c>
      <c r="CR18" s="55">
        <f t="shared" si="37"/>
        <v>91001441</v>
      </c>
      <c r="CS18" s="64">
        <f t="shared" si="38"/>
        <v>0</v>
      </c>
      <c r="CT18" s="64">
        <f t="shared" si="38"/>
        <v>0</v>
      </c>
      <c r="CU18" s="64">
        <f t="shared" si="38"/>
        <v>12787</v>
      </c>
      <c r="CV18" s="64">
        <f t="shared" si="38"/>
        <v>0</v>
      </c>
      <c r="CW18" s="64">
        <f t="shared" si="38"/>
        <v>0</v>
      </c>
      <c r="CX18" s="64">
        <f t="shared" si="38"/>
        <v>0</v>
      </c>
      <c r="CY18" s="64">
        <f t="shared" si="38"/>
        <v>0</v>
      </c>
      <c r="CZ18" s="64">
        <f t="shared" si="38"/>
        <v>0</v>
      </c>
      <c r="DA18" s="64">
        <f t="shared" si="38"/>
        <v>0</v>
      </c>
      <c r="DB18" s="64">
        <f t="shared" si="38"/>
        <v>0</v>
      </c>
      <c r="DC18" s="64">
        <f t="shared" si="38"/>
        <v>0</v>
      </c>
      <c r="DD18" s="64">
        <f t="shared" si="38"/>
        <v>0</v>
      </c>
      <c r="DE18" s="64">
        <f t="shared" si="38"/>
        <v>0</v>
      </c>
      <c r="DF18" s="64">
        <f t="shared" si="38"/>
        <v>0</v>
      </c>
      <c r="DG18" s="64">
        <f t="shared" si="38"/>
        <v>0</v>
      </c>
      <c r="DH18" s="64">
        <f t="shared" si="38"/>
        <v>0</v>
      </c>
      <c r="DI18" s="64">
        <f t="shared" si="39"/>
        <v>0</v>
      </c>
      <c r="DJ18" s="64">
        <f t="shared" si="39"/>
        <v>0</v>
      </c>
      <c r="DK18" s="64">
        <f>IF($CQ18=DK$5,$BB18,0)</f>
        <v>13074.7075</v>
      </c>
      <c r="DL18" s="64">
        <f t="shared" si="39"/>
        <v>0</v>
      </c>
      <c r="DM18" s="64">
        <f t="shared" si="39"/>
        <v>0</v>
      </c>
      <c r="DN18" s="64">
        <f t="shared" si="39"/>
        <v>0</v>
      </c>
      <c r="DO18" s="64">
        <f t="shared" si="39"/>
        <v>0</v>
      </c>
      <c r="DP18" s="64">
        <f t="shared" si="39"/>
        <v>0</v>
      </c>
      <c r="DQ18" s="64">
        <f t="shared" si="39"/>
        <v>0</v>
      </c>
      <c r="DR18" s="64">
        <f t="shared" si="39"/>
        <v>0</v>
      </c>
      <c r="DS18" s="64">
        <f t="shared" si="39"/>
        <v>0</v>
      </c>
      <c r="DT18" s="64">
        <f t="shared" si="39"/>
        <v>0</v>
      </c>
      <c r="DU18" s="64">
        <f t="shared" si="39"/>
        <v>0</v>
      </c>
      <c r="DV18" s="64">
        <f t="shared" si="39"/>
        <v>0</v>
      </c>
      <c r="DW18" s="64">
        <f t="shared" si="39"/>
        <v>0</v>
      </c>
      <c r="DX18" s="64">
        <f t="shared" si="39"/>
        <v>0</v>
      </c>
      <c r="DY18" s="64">
        <f t="shared" si="40"/>
        <v>0</v>
      </c>
      <c r="DZ18" s="64">
        <f t="shared" si="40"/>
        <v>0</v>
      </c>
      <c r="EA18" s="64">
        <f t="shared" si="40"/>
        <v>13498.226999999997</v>
      </c>
      <c r="EB18" s="64">
        <f t="shared" si="40"/>
        <v>0</v>
      </c>
      <c r="EC18" s="64">
        <f t="shared" si="40"/>
        <v>0</v>
      </c>
      <c r="ED18" s="64">
        <f t="shared" si="40"/>
        <v>0</v>
      </c>
      <c r="EE18" s="64">
        <f t="shared" si="40"/>
        <v>0</v>
      </c>
      <c r="EF18" s="64">
        <f t="shared" si="40"/>
        <v>0</v>
      </c>
      <c r="EG18" s="64">
        <f t="shared" si="40"/>
        <v>0</v>
      </c>
      <c r="EH18" s="64">
        <f t="shared" si="40"/>
        <v>0</v>
      </c>
      <c r="EI18" s="64">
        <f t="shared" si="40"/>
        <v>0</v>
      </c>
      <c r="EJ18" s="64">
        <f t="shared" si="40"/>
        <v>0</v>
      </c>
      <c r="EK18" s="64">
        <f t="shared" si="40"/>
        <v>0</v>
      </c>
      <c r="EL18" s="64">
        <f t="shared" si="40"/>
        <v>0</v>
      </c>
      <c r="EM18" s="64">
        <f t="shared" si="40"/>
        <v>0</v>
      </c>
      <c r="EN18" s="64">
        <f t="shared" si="40"/>
        <v>0</v>
      </c>
      <c r="EO18" s="64">
        <f t="shared" si="41"/>
        <v>0</v>
      </c>
      <c r="EP18" s="64">
        <f t="shared" si="41"/>
        <v>0</v>
      </c>
      <c r="EQ18" s="64">
        <f t="shared" si="41"/>
        <v>8937.9471000000012</v>
      </c>
      <c r="ER18" s="64">
        <f t="shared" si="42"/>
        <v>0</v>
      </c>
      <c r="ES18" s="64">
        <f t="shared" si="42"/>
        <v>0</v>
      </c>
      <c r="ET18" s="64">
        <f t="shared" si="42"/>
        <v>0</v>
      </c>
      <c r="EU18" s="64">
        <f t="shared" si="42"/>
        <v>0</v>
      </c>
      <c r="EV18" s="64">
        <f t="shared" si="42"/>
        <v>0</v>
      </c>
      <c r="EW18" s="64">
        <f t="shared" si="42"/>
        <v>0</v>
      </c>
      <c r="EX18" s="64">
        <f t="shared" si="42"/>
        <v>0</v>
      </c>
      <c r="EY18" s="64">
        <f t="shared" si="42"/>
        <v>0</v>
      </c>
      <c r="EZ18" s="64">
        <f t="shared" si="42"/>
        <v>0</v>
      </c>
      <c r="FA18" s="64">
        <f t="shared" si="42"/>
        <v>0</v>
      </c>
      <c r="FB18" s="64">
        <f t="shared" si="42"/>
        <v>0</v>
      </c>
      <c r="FC18" s="64">
        <f t="shared" si="42"/>
        <v>0</v>
      </c>
      <c r="FD18" s="64">
        <f t="shared" si="42"/>
        <v>0</v>
      </c>
      <c r="FE18" s="64">
        <f t="shared" si="43"/>
        <v>0</v>
      </c>
      <c r="FF18" s="64">
        <f t="shared" si="43"/>
        <v>0</v>
      </c>
      <c r="FG18" s="64">
        <f t="shared" si="43"/>
        <v>8796.8666065000016</v>
      </c>
      <c r="FH18" s="64">
        <f t="shared" ref="FH18:FT26" si="61">IF($CR16=FH$5,$CA16,0)</f>
        <v>0</v>
      </c>
      <c r="FI18" s="64">
        <f t="shared" si="61"/>
        <v>0</v>
      </c>
      <c r="FJ18" s="64">
        <f t="shared" si="61"/>
        <v>0</v>
      </c>
      <c r="FK18" s="64">
        <f t="shared" si="61"/>
        <v>0</v>
      </c>
      <c r="FL18" s="64">
        <f t="shared" si="61"/>
        <v>0</v>
      </c>
      <c r="FM18" s="64">
        <f t="shared" si="61"/>
        <v>0</v>
      </c>
      <c r="FN18" s="64">
        <f t="shared" si="61"/>
        <v>0</v>
      </c>
      <c r="FO18" s="64">
        <f t="shared" si="61"/>
        <v>0</v>
      </c>
      <c r="FP18" s="64">
        <f t="shared" si="61"/>
        <v>0</v>
      </c>
      <c r="FQ18" s="64">
        <f t="shared" si="61"/>
        <v>0</v>
      </c>
      <c r="FR18" s="64">
        <f t="shared" si="61"/>
        <v>0</v>
      </c>
      <c r="FS18" s="64">
        <f t="shared" si="61"/>
        <v>0</v>
      </c>
      <c r="FT18" s="64">
        <f t="shared" si="61"/>
        <v>0</v>
      </c>
      <c r="FU18" s="64">
        <f t="shared" ref="FU18:FV33" si="62">IF($CR16=FU$5,$CH16,0)</f>
        <v>0</v>
      </c>
      <c r="FV18" s="64">
        <f t="shared" si="62"/>
        <v>2250.3816142026249</v>
      </c>
      <c r="FW18" s="64">
        <f t="shared" ref="FW18:GJ26" si="63">IF($CR16=FW$5,$CB16,0)</f>
        <v>0</v>
      </c>
      <c r="FX18" s="64">
        <f t="shared" si="63"/>
        <v>0</v>
      </c>
      <c r="FY18" s="64">
        <f t="shared" si="63"/>
        <v>0</v>
      </c>
      <c r="FZ18" s="64">
        <f t="shared" si="63"/>
        <v>0</v>
      </c>
      <c r="GA18" s="64">
        <f t="shared" si="63"/>
        <v>0</v>
      </c>
      <c r="GB18" s="64">
        <f t="shared" si="63"/>
        <v>0</v>
      </c>
      <c r="GC18" s="64">
        <f t="shared" si="63"/>
        <v>0</v>
      </c>
      <c r="GD18" s="64">
        <f t="shared" si="63"/>
        <v>0</v>
      </c>
      <c r="GE18" s="64">
        <f t="shared" si="63"/>
        <v>0</v>
      </c>
      <c r="GF18" s="64">
        <f t="shared" si="63"/>
        <v>0</v>
      </c>
      <c r="GG18" s="64">
        <f t="shared" si="63"/>
        <v>0</v>
      </c>
      <c r="GH18" s="64">
        <f t="shared" si="63"/>
        <v>0</v>
      </c>
      <c r="GI18" s="64">
        <f t="shared" si="63"/>
        <v>0</v>
      </c>
      <c r="GJ18" s="64">
        <f t="shared" si="63"/>
        <v>0</v>
      </c>
      <c r="GK18" s="219">
        <f t="shared" si="13"/>
        <v>21871.574106500004</v>
      </c>
    </row>
    <row r="19" spans="1:193" s="1" customFormat="1" ht="13.5">
      <c r="A19" s="40"/>
      <c r="C19" s="19"/>
      <c r="D19" s="41"/>
      <c r="E19" s="41"/>
      <c r="F19" s="41"/>
      <c r="G19" s="40"/>
      <c r="H19" s="42"/>
      <c r="I19" s="42"/>
      <c r="J19" s="42"/>
      <c r="K19" s="42"/>
      <c r="L19" s="42"/>
      <c r="M19" s="42"/>
      <c r="N19" s="42"/>
      <c r="O19" s="42"/>
      <c r="P19" s="42"/>
      <c r="Q19" s="43" t="s">
        <v>152</v>
      </c>
      <c r="R19" s="44"/>
      <c r="S19" s="86">
        <v>9100</v>
      </c>
      <c r="T19" s="86">
        <v>1</v>
      </c>
      <c r="U19" s="86">
        <v>430</v>
      </c>
      <c r="V19" s="86"/>
      <c r="W19" s="86" t="s">
        <v>251</v>
      </c>
      <c r="X19" s="86" t="s">
        <v>252</v>
      </c>
      <c r="Y19" s="60">
        <v>1</v>
      </c>
      <c r="Z19" s="149">
        <v>42370</v>
      </c>
      <c r="AA19" s="66">
        <f t="shared" si="14"/>
        <v>0.3</v>
      </c>
      <c r="AB19" s="66"/>
      <c r="AC19" s="86">
        <v>4</v>
      </c>
      <c r="AD19" s="86">
        <v>3</v>
      </c>
      <c r="AE19" s="86">
        <v>6</v>
      </c>
      <c r="AF19" s="164">
        <f>2*5</f>
        <v>10</v>
      </c>
      <c r="AG19" s="86">
        <v>36</v>
      </c>
      <c r="AH19" s="70">
        <v>1</v>
      </c>
      <c r="AI19" s="61">
        <f t="shared" si="44"/>
        <v>37</v>
      </c>
      <c r="AJ19" s="41">
        <v>1</v>
      </c>
      <c r="AK19" s="41">
        <v>1</v>
      </c>
      <c r="AL19" s="41">
        <v>0</v>
      </c>
      <c r="AM19" s="41">
        <v>1</v>
      </c>
      <c r="AN19" s="41">
        <v>4</v>
      </c>
      <c r="AO19" s="41">
        <v>1</v>
      </c>
      <c r="AP19" s="44"/>
      <c r="AQ19" s="3"/>
      <c r="AR19" s="71"/>
      <c r="AS19" s="44"/>
      <c r="AT19" s="3"/>
      <c r="AU19" s="67">
        <f t="shared" si="15"/>
        <v>13.13</v>
      </c>
      <c r="AV19" s="68">
        <f t="shared" si="45"/>
        <v>86.607749999999214</v>
      </c>
      <c r="AW19" s="68">
        <f t="shared" si="45"/>
        <v>157.67640187500001</v>
      </c>
      <c r="AX19" s="68">
        <f t="shared" si="46"/>
        <v>244.28415187499922</v>
      </c>
      <c r="AY19" s="67">
        <f t="shared" si="47"/>
        <v>13.364075</v>
      </c>
      <c r="AZ19" s="67">
        <f t="shared" si="60"/>
        <v>13.790227437499999</v>
      </c>
      <c r="BA19" s="72">
        <f t="shared" si="17"/>
        <v>4858.1000000000004</v>
      </c>
      <c r="BB19" s="72">
        <f t="shared" si="18"/>
        <v>4944.7077499999996</v>
      </c>
      <c r="BC19" s="72">
        <f t="shared" si="19"/>
        <v>5102.3841518749996</v>
      </c>
      <c r="BD19" s="73" t="e">
        <f t="shared" si="20"/>
        <v>#REF!</v>
      </c>
      <c r="BE19" s="73" t="e">
        <f t="shared" si="21"/>
        <v>#REF!</v>
      </c>
      <c r="BF19" s="73" t="e">
        <f t="shared" si="22"/>
        <v>#REF!</v>
      </c>
      <c r="BG19" s="57">
        <f t="shared" si="48"/>
        <v>250</v>
      </c>
      <c r="BH19" s="57">
        <f t="shared" si="48"/>
        <v>250</v>
      </c>
      <c r="BI19" s="57">
        <f t="shared" si="48"/>
        <v>250</v>
      </c>
      <c r="BJ19" s="57">
        <f t="shared" si="49"/>
        <v>54.6</v>
      </c>
      <c r="BK19" s="57">
        <f t="shared" si="50"/>
        <v>54.6</v>
      </c>
      <c r="BL19" s="57">
        <f t="shared" si="51"/>
        <v>54.6</v>
      </c>
      <c r="BM19" s="57">
        <f t="shared" si="52"/>
        <v>301.2022</v>
      </c>
      <c r="BN19" s="57">
        <f t="shared" si="53"/>
        <v>306.57188049999996</v>
      </c>
      <c r="BO19" s="57">
        <f t="shared" si="54"/>
        <v>316.34781741625</v>
      </c>
      <c r="BP19" s="57">
        <f t="shared" si="23"/>
        <v>233.18880000000001</v>
      </c>
      <c r="BQ19" s="57">
        <f t="shared" si="55"/>
        <v>225.97314417499996</v>
      </c>
      <c r="BR19" s="57">
        <f t="shared" si="24"/>
        <v>233.17895574068746</v>
      </c>
      <c r="BS19" s="57">
        <f t="shared" si="56"/>
        <v>70.442450000000008</v>
      </c>
      <c r="BT19" s="57">
        <f t="shared" si="56"/>
        <v>71.698262374999999</v>
      </c>
      <c r="BU19" s="57">
        <f t="shared" si="56"/>
        <v>73.984570202187498</v>
      </c>
      <c r="BV19" s="57"/>
      <c r="BW19" s="57"/>
      <c r="BX19" s="57"/>
      <c r="BY19" s="57">
        <f t="shared" si="25"/>
        <v>29.668246499999999</v>
      </c>
      <c r="BZ19" s="57" t="e">
        <f t="shared" si="26"/>
        <v>#REF!</v>
      </c>
      <c r="CA19" s="57" t="e">
        <f t="shared" si="27"/>
        <v>#REF!</v>
      </c>
      <c r="CB19" s="57" t="e">
        <f t="shared" si="28"/>
        <v>#REF!</v>
      </c>
      <c r="CC19" s="57">
        <f t="shared" si="29"/>
        <v>0</v>
      </c>
      <c r="CD19" s="57">
        <f t="shared" si="29"/>
        <v>0</v>
      </c>
      <c r="CE19" s="57">
        <f t="shared" si="29"/>
        <v>0</v>
      </c>
      <c r="CF19" s="57" t="e">
        <f t="shared" si="30"/>
        <v>#REF!</v>
      </c>
      <c r="CG19" s="57" t="e">
        <f t="shared" si="30"/>
        <v>#REF!</v>
      </c>
      <c r="CH19" s="57" t="e">
        <f t="shared" si="30"/>
        <v>#REF!</v>
      </c>
      <c r="CI19" s="53" t="e">
        <f t="shared" si="31"/>
        <v>#REF!</v>
      </c>
      <c r="CJ19" s="57" t="e">
        <f t="shared" si="32"/>
        <v>#REF!</v>
      </c>
      <c r="CK19" s="52" t="e">
        <f t="shared" si="33"/>
        <v>#REF!</v>
      </c>
      <c r="CL19" s="178" t="e">
        <f t="shared" si="34"/>
        <v>#REF!</v>
      </c>
      <c r="CM19" s="15"/>
      <c r="CN19" s="258" t="e">
        <f t="shared" si="35"/>
        <v>#REF!</v>
      </c>
      <c r="CO19" s="180"/>
      <c r="CP19" s="57"/>
      <c r="CQ19" s="55">
        <f t="shared" si="36"/>
        <v>91001430</v>
      </c>
      <c r="CR19" s="55">
        <f t="shared" si="37"/>
        <v>91001441</v>
      </c>
      <c r="CS19" s="64">
        <f t="shared" si="38"/>
        <v>0</v>
      </c>
      <c r="CT19" s="64">
        <f t="shared" si="38"/>
        <v>0</v>
      </c>
      <c r="CU19" s="64">
        <f t="shared" si="38"/>
        <v>4858.1000000000004</v>
      </c>
      <c r="CV19" s="64">
        <f t="shared" si="38"/>
        <v>0</v>
      </c>
      <c r="CW19" s="64">
        <f t="shared" si="38"/>
        <v>0</v>
      </c>
      <c r="CX19" s="64">
        <f t="shared" si="38"/>
        <v>0</v>
      </c>
      <c r="CY19" s="64">
        <f t="shared" si="38"/>
        <v>0</v>
      </c>
      <c r="CZ19" s="64">
        <f t="shared" si="38"/>
        <v>0</v>
      </c>
      <c r="DA19" s="64">
        <f t="shared" si="38"/>
        <v>0</v>
      </c>
      <c r="DB19" s="64">
        <f t="shared" si="38"/>
        <v>0</v>
      </c>
      <c r="DC19" s="64">
        <f t="shared" si="38"/>
        <v>0</v>
      </c>
      <c r="DD19" s="64">
        <f t="shared" si="38"/>
        <v>0</v>
      </c>
      <c r="DE19" s="64">
        <f t="shared" si="38"/>
        <v>0</v>
      </c>
      <c r="DF19" s="64">
        <f t="shared" si="38"/>
        <v>0</v>
      </c>
      <c r="DG19" s="64">
        <f t="shared" si="38"/>
        <v>0</v>
      </c>
      <c r="DH19" s="64">
        <f t="shared" si="38"/>
        <v>0</v>
      </c>
      <c r="DI19" s="64">
        <f t="shared" si="39"/>
        <v>0</v>
      </c>
      <c r="DJ19" s="64">
        <f t="shared" si="39"/>
        <v>0</v>
      </c>
      <c r="DK19" s="64">
        <f t="shared" si="39"/>
        <v>4944.7077499999996</v>
      </c>
      <c r="DL19" s="64">
        <f t="shared" si="39"/>
        <v>0</v>
      </c>
      <c r="DM19" s="64">
        <f t="shared" si="39"/>
        <v>0</v>
      </c>
      <c r="DN19" s="64">
        <f t="shared" si="39"/>
        <v>0</v>
      </c>
      <c r="DO19" s="64">
        <f t="shared" si="39"/>
        <v>0</v>
      </c>
      <c r="DP19" s="64">
        <f t="shared" si="39"/>
        <v>0</v>
      </c>
      <c r="DQ19" s="64">
        <f t="shared" si="39"/>
        <v>0</v>
      </c>
      <c r="DR19" s="64">
        <f t="shared" si="39"/>
        <v>0</v>
      </c>
      <c r="DS19" s="64">
        <f t="shared" si="39"/>
        <v>0</v>
      </c>
      <c r="DT19" s="64">
        <f t="shared" si="39"/>
        <v>0</v>
      </c>
      <c r="DU19" s="64">
        <f t="shared" si="39"/>
        <v>0</v>
      </c>
      <c r="DV19" s="64">
        <f t="shared" si="39"/>
        <v>0</v>
      </c>
      <c r="DW19" s="64">
        <f t="shared" si="39"/>
        <v>0</v>
      </c>
      <c r="DX19" s="64">
        <f t="shared" si="39"/>
        <v>0</v>
      </c>
      <c r="DY19" s="64">
        <f t="shared" si="40"/>
        <v>0</v>
      </c>
      <c r="DZ19" s="64">
        <f t="shared" si="40"/>
        <v>0</v>
      </c>
      <c r="EA19" s="64">
        <f t="shared" si="40"/>
        <v>5102.3841518749996</v>
      </c>
      <c r="EB19" s="64">
        <f t="shared" si="40"/>
        <v>0</v>
      </c>
      <c r="EC19" s="64">
        <f t="shared" si="40"/>
        <v>0</v>
      </c>
      <c r="ED19" s="64">
        <f t="shared" si="40"/>
        <v>0</v>
      </c>
      <c r="EE19" s="64">
        <f t="shared" si="40"/>
        <v>0</v>
      </c>
      <c r="EF19" s="64">
        <f t="shared" si="40"/>
        <v>0</v>
      </c>
      <c r="EG19" s="64">
        <f t="shared" si="40"/>
        <v>0</v>
      </c>
      <c r="EH19" s="64">
        <f t="shared" si="40"/>
        <v>0</v>
      </c>
      <c r="EI19" s="64">
        <f t="shared" si="40"/>
        <v>0</v>
      </c>
      <c r="EJ19" s="64">
        <f t="shared" si="40"/>
        <v>0</v>
      </c>
      <c r="EK19" s="64">
        <f t="shared" si="40"/>
        <v>0</v>
      </c>
      <c r="EL19" s="64">
        <f t="shared" si="40"/>
        <v>0</v>
      </c>
      <c r="EM19" s="64">
        <f t="shared" si="40"/>
        <v>0</v>
      </c>
      <c r="EN19" s="64">
        <f t="shared" si="40"/>
        <v>0</v>
      </c>
      <c r="EO19" s="64">
        <f t="shared" si="41"/>
        <v>0</v>
      </c>
      <c r="EP19" s="64">
        <f t="shared" si="41"/>
        <v>0</v>
      </c>
      <c r="EQ19" s="64" t="e">
        <f t="shared" si="41"/>
        <v>#REF!</v>
      </c>
      <c r="ER19" s="64">
        <f t="shared" si="42"/>
        <v>0</v>
      </c>
      <c r="ES19" s="64">
        <f t="shared" si="42"/>
        <v>0</v>
      </c>
      <c r="ET19" s="64">
        <f t="shared" si="42"/>
        <v>0</v>
      </c>
      <c r="EU19" s="64">
        <f t="shared" si="42"/>
        <v>0</v>
      </c>
      <c r="EV19" s="64">
        <f t="shared" si="42"/>
        <v>0</v>
      </c>
      <c r="EW19" s="64">
        <f t="shared" si="42"/>
        <v>0</v>
      </c>
      <c r="EX19" s="64">
        <f t="shared" si="42"/>
        <v>0</v>
      </c>
      <c r="EY19" s="64">
        <f t="shared" si="42"/>
        <v>0</v>
      </c>
      <c r="EZ19" s="64">
        <f t="shared" si="42"/>
        <v>0</v>
      </c>
      <c r="FA19" s="64">
        <f t="shared" si="42"/>
        <v>0</v>
      </c>
      <c r="FB19" s="64">
        <f t="shared" si="42"/>
        <v>0</v>
      </c>
      <c r="FC19" s="64">
        <f t="shared" si="42"/>
        <v>0</v>
      </c>
      <c r="FD19" s="64">
        <f t="shared" si="42"/>
        <v>0</v>
      </c>
      <c r="FE19" s="64">
        <f t="shared" si="43"/>
        <v>0</v>
      </c>
      <c r="FF19" s="64">
        <f t="shared" si="43"/>
        <v>0</v>
      </c>
      <c r="FG19" s="64" t="e">
        <f t="shared" si="43"/>
        <v>#REF!</v>
      </c>
      <c r="FH19" s="64">
        <f t="shared" si="61"/>
        <v>0</v>
      </c>
      <c r="FI19" s="64">
        <f t="shared" si="61"/>
        <v>0</v>
      </c>
      <c r="FJ19" s="64">
        <f t="shared" si="61"/>
        <v>0</v>
      </c>
      <c r="FK19" s="64">
        <f t="shared" si="61"/>
        <v>0</v>
      </c>
      <c r="FL19" s="64">
        <f t="shared" si="61"/>
        <v>0</v>
      </c>
      <c r="FM19" s="64">
        <f t="shared" si="61"/>
        <v>0</v>
      </c>
      <c r="FN19" s="64">
        <f t="shared" si="61"/>
        <v>0</v>
      </c>
      <c r="FO19" s="64">
        <f t="shared" si="61"/>
        <v>0</v>
      </c>
      <c r="FP19" s="64">
        <f t="shared" si="61"/>
        <v>0</v>
      </c>
      <c r="FQ19" s="64">
        <f t="shared" si="61"/>
        <v>0</v>
      </c>
      <c r="FR19" s="64">
        <f t="shared" si="61"/>
        <v>0</v>
      </c>
      <c r="FS19" s="64">
        <f t="shared" si="61"/>
        <v>0</v>
      </c>
      <c r="FT19" s="64">
        <f t="shared" si="61"/>
        <v>0</v>
      </c>
      <c r="FU19" s="64">
        <f t="shared" si="62"/>
        <v>0</v>
      </c>
      <c r="FV19" s="64">
        <f t="shared" si="62"/>
        <v>1036.75895064</v>
      </c>
      <c r="FW19" s="64">
        <f t="shared" si="63"/>
        <v>0</v>
      </c>
      <c r="FX19" s="64">
        <f t="shared" si="63"/>
        <v>0</v>
      </c>
      <c r="FY19" s="64">
        <f t="shared" si="63"/>
        <v>0</v>
      </c>
      <c r="FZ19" s="64">
        <f t="shared" si="63"/>
        <v>0</v>
      </c>
      <c r="GA19" s="64">
        <f t="shared" si="63"/>
        <v>0</v>
      </c>
      <c r="GB19" s="64">
        <f t="shared" si="63"/>
        <v>0</v>
      </c>
      <c r="GC19" s="64">
        <f t="shared" si="63"/>
        <v>0</v>
      </c>
      <c r="GD19" s="64">
        <f t="shared" si="63"/>
        <v>0</v>
      </c>
      <c r="GE19" s="64">
        <f t="shared" si="63"/>
        <v>0</v>
      </c>
      <c r="GF19" s="64">
        <f t="shared" si="63"/>
        <v>0</v>
      </c>
      <c r="GG19" s="64">
        <f t="shared" si="63"/>
        <v>0</v>
      </c>
      <c r="GH19" s="64">
        <f t="shared" si="63"/>
        <v>0</v>
      </c>
      <c r="GI19" s="64">
        <f t="shared" si="63"/>
        <v>0</v>
      </c>
      <c r="GJ19" s="64">
        <f t="shared" si="63"/>
        <v>0</v>
      </c>
      <c r="GK19" s="219" t="e">
        <f t="shared" si="13"/>
        <v>#REF!</v>
      </c>
    </row>
    <row r="20" spans="1:193" s="1" customFormat="1" ht="13.5">
      <c r="A20" s="40"/>
      <c r="D20" s="41"/>
      <c r="E20" s="41" t="str">
        <f>E6</f>
        <v>16-17</v>
      </c>
      <c r="F20" s="41" t="str">
        <f>F6</f>
        <v>17-18</v>
      </c>
      <c r="G20" s="40"/>
      <c r="H20" s="42"/>
      <c r="I20" s="42"/>
      <c r="J20" s="42"/>
      <c r="K20" s="42"/>
      <c r="L20" s="42"/>
      <c r="M20" s="42"/>
      <c r="N20" s="42"/>
      <c r="O20" s="42"/>
      <c r="P20" s="42"/>
      <c r="Q20" s="43" t="s">
        <v>156</v>
      </c>
      <c r="R20" s="44"/>
      <c r="S20" s="86">
        <v>9100</v>
      </c>
      <c r="T20" s="86">
        <v>1</v>
      </c>
      <c r="U20" s="86">
        <v>420</v>
      </c>
      <c r="V20" s="86" t="s">
        <v>77</v>
      </c>
      <c r="W20" s="86" t="s">
        <v>144</v>
      </c>
      <c r="X20" s="86" t="s">
        <v>145</v>
      </c>
      <c r="Y20" s="60">
        <v>1</v>
      </c>
      <c r="Z20" s="149">
        <v>36843</v>
      </c>
      <c r="AA20" s="66">
        <f t="shared" si="14"/>
        <v>14.8</v>
      </c>
      <c r="AB20" s="66"/>
      <c r="AC20" s="86">
        <v>41</v>
      </c>
      <c r="AD20" s="86">
        <v>42</v>
      </c>
      <c r="AE20" s="86">
        <v>43</v>
      </c>
      <c r="AF20" s="164">
        <f>8*5</f>
        <v>40</v>
      </c>
      <c r="AG20" s="86">
        <v>36</v>
      </c>
      <c r="AH20" s="70">
        <v>3</v>
      </c>
      <c r="AI20" s="61">
        <f t="shared" si="44"/>
        <v>39</v>
      </c>
      <c r="AJ20" s="41">
        <v>0</v>
      </c>
      <c r="AK20" s="41">
        <v>1</v>
      </c>
      <c r="AL20" s="41">
        <v>0</v>
      </c>
      <c r="AM20" s="41">
        <v>1</v>
      </c>
      <c r="AN20" s="41">
        <v>1</v>
      </c>
      <c r="AO20" s="41">
        <v>1</v>
      </c>
      <c r="AP20" s="44"/>
      <c r="AQ20" s="3"/>
      <c r="AR20" s="26"/>
      <c r="AS20" s="44"/>
      <c r="AT20" s="3"/>
      <c r="AU20" s="67">
        <f t="shared" si="15"/>
        <v>17.579999999999998</v>
      </c>
      <c r="AV20" s="68">
        <f t="shared" si="45"/>
        <v>872.27400000000125</v>
      </c>
      <c r="AW20" s="68">
        <f t="shared" si="45"/>
        <v>636.68416499999512</v>
      </c>
      <c r="AX20" s="68">
        <f t="shared" si="46"/>
        <v>1508.9581649999964</v>
      </c>
      <c r="AY20" s="67">
        <f t="shared" si="47"/>
        <v>18.139149999999997</v>
      </c>
      <c r="AZ20" s="67">
        <f t="shared" si="60"/>
        <v>18.547280874999995</v>
      </c>
      <c r="BA20" s="72">
        <f t="shared" si="17"/>
        <v>27424.799999999996</v>
      </c>
      <c r="BB20" s="72">
        <f t="shared" si="18"/>
        <v>28297.073999999997</v>
      </c>
      <c r="BC20" s="72">
        <f t="shared" si="19"/>
        <v>28933.758164999992</v>
      </c>
      <c r="BD20" s="73">
        <f t="shared" si="20"/>
        <v>6713.6256000000003</v>
      </c>
      <c r="BE20" s="73">
        <f t="shared" si="21"/>
        <v>6561.0432000000001</v>
      </c>
      <c r="BF20" s="73">
        <f t="shared" si="22"/>
        <v>7151.5370879999991</v>
      </c>
      <c r="BG20" s="57">
        <f t="shared" si="48"/>
        <v>250</v>
      </c>
      <c r="BH20" s="57">
        <f t="shared" si="48"/>
        <v>250</v>
      </c>
      <c r="BI20" s="57">
        <f t="shared" si="48"/>
        <v>250</v>
      </c>
      <c r="BJ20" s="57">
        <f t="shared" si="49"/>
        <v>0</v>
      </c>
      <c r="BK20" s="57">
        <f t="shared" si="50"/>
        <v>0</v>
      </c>
      <c r="BL20" s="57">
        <f t="shared" si="51"/>
        <v>0</v>
      </c>
      <c r="BM20" s="57">
        <f t="shared" si="52"/>
        <v>1700.3375999999996</v>
      </c>
      <c r="BN20" s="57">
        <f t="shared" si="53"/>
        <v>1754.4185879999998</v>
      </c>
      <c r="BO20" s="57">
        <f t="shared" si="54"/>
        <v>1793.8930062299994</v>
      </c>
      <c r="BP20" s="57">
        <f t="shared" si="23"/>
        <v>1316.3903999999998</v>
      </c>
      <c r="BQ20" s="57">
        <f t="shared" si="55"/>
        <v>1293.1762817999997</v>
      </c>
      <c r="BR20" s="57">
        <f t="shared" si="24"/>
        <v>1322.2727481404995</v>
      </c>
      <c r="BS20" s="57">
        <f t="shared" si="56"/>
        <v>397.65959999999995</v>
      </c>
      <c r="BT20" s="57">
        <f t="shared" si="56"/>
        <v>410.30757299999999</v>
      </c>
      <c r="BU20" s="57">
        <f t="shared" si="56"/>
        <v>419.53949339249988</v>
      </c>
      <c r="BV20" s="57"/>
      <c r="BW20" s="57"/>
      <c r="BX20" s="57"/>
      <c r="BY20" s="57">
        <f t="shared" si="25"/>
        <v>72</v>
      </c>
      <c r="BZ20" s="57">
        <f t="shared" si="26"/>
        <v>10450.013200000001</v>
      </c>
      <c r="CA20" s="57">
        <f t="shared" si="27"/>
        <v>10340.945642799999</v>
      </c>
      <c r="CB20" s="57">
        <f t="shared" si="28"/>
        <v>11009.242335762998</v>
      </c>
      <c r="CC20" s="57">
        <f t="shared" si="29"/>
        <v>0</v>
      </c>
      <c r="CD20" s="57">
        <f t="shared" si="29"/>
        <v>0</v>
      </c>
      <c r="CE20" s="57">
        <f t="shared" si="29"/>
        <v>0</v>
      </c>
      <c r="CF20" s="57">
        <f t="shared" si="30"/>
        <v>10450.013200000001</v>
      </c>
      <c r="CG20" s="57">
        <f t="shared" si="30"/>
        <v>10340.945642799999</v>
      </c>
      <c r="CH20" s="57">
        <f t="shared" si="30"/>
        <v>11009.242335762998</v>
      </c>
      <c r="CI20" s="53">
        <f t="shared" si="31"/>
        <v>37874.813199999997</v>
      </c>
      <c r="CJ20" s="57">
        <f t="shared" si="32"/>
        <v>38638.019642799998</v>
      </c>
      <c r="CK20" s="52">
        <f t="shared" si="33"/>
        <v>39943.000500762988</v>
      </c>
      <c r="CL20" s="178">
        <f t="shared" si="34"/>
        <v>24.278726410256407</v>
      </c>
      <c r="CM20" s="15"/>
      <c r="CN20" s="258">
        <f t="shared" si="35"/>
        <v>38638.019642799998</v>
      </c>
      <c r="CO20" s="180"/>
      <c r="CP20" s="57"/>
      <c r="CQ20" s="55">
        <f t="shared" si="36"/>
        <v>91001420</v>
      </c>
      <c r="CR20" s="55">
        <f t="shared" si="37"/>
        <v>91001440</v>
      </c>
      <c r="CS20" s="64">
        <f t="shared" si="38"/>
        <v>0</v>
      </c>
      <c r="CT20" s="64">
        <f t="shared" si="38"/>
        <v>27424.799999999996</v>
      </c>
      <c r="CU20" s="64">
        <f t="shared" si="38"/>
        <v>0</v>
      </c>
      <c r="CV20" s="64">
        <f t="shared" si="38"/>
        <v>0</v>
      </c>
      <c r="CW20" s="64">
        <f t="shared" si="38"/>
        <v>0</v>
      </c>
      <c r="CX20" s="64">
        <f t="shared" si="38"/>
        <v>0</v>
      </c>
      <c r="CY20" s="64">
        <f t="shared" si="38"/>
        <v>0</v>
      </c>
      <c r="CZ20" s="64">
        <f t="shared" si="38"/>
        <v>0</v>
      </c>
      <c r="DA20" s="64">
        <f t="shared" si="38"/>
        <v>0</v>
      </c>
      <c r="DB20" s="64">
        <f t="shared" si="38"/>
        <v>0</v>
      </c>
      <c r="DC20" s="64">
        <f t="shared" si="38"/>
        <v>0</v>
      </c>
      <c r="DD20" s="64">
        <f t="shared" si="38"/>
        <v>0</v>
      </c>
      <c r="DE20" s="64">
        <f t="shared" si="38"/>
        <v>0</v>
      </c>
      <c r="DF20" s="64">
        <f t="shared" si="38"/>
        <v>0</v>
      </c>
      <c r="DG20" s="64">
        <f t="shared" si="38"/>
        <v>0</v>
      </c>
      <c r="DH20" s="64">
        <f t="shared" si="38"/>
        <v>0</v>
      </c>
      <c r="DI20" s="64">
        <f t="shared" si="39"/>
        <v>0</v>
      </c>
      <c r="DJ20" s="64">
        <f t="shared" si="39"/>
        <v>28297.073999999997</v>
      </c>
      <c r="DK20" s="64">
        <f t="shared" si="39"/>
        <v>0</v>
      </c>
      <c r="DL20" s="64">
        <f t="shared" si="39"/>
        <v>0</v>
      </c>
      <c r="DM20" s="64">
        <f t="shared" si="39"/>
        <v>0</v>
      </c>
      <c r="DN20" s="64">
        <f t="shared" si="39"/>
        <v>0</v>
      </c>
      <c r="DO20" s="64">
        <f t="shared" si="39"/>
        <v>0</v>
      </c>
      <c r="DP20" s="64">
        <f t="shared" si="39"/>
        <v>0</v>
      </c>
      <c r="DQ20" s="64">
        <f t="shared" si="39"/>
        <v>0</v>
      </c>
      <c r="DR20" s="64">
        <f t="shared" si="39"/>
        <v>0</v>
      </c>
      <c r="DS20" s="64">
        <f t="shared" si="39"/>
        <v>0</v>
      </c>
      <c r="DT20" s="64">
        <f t="shared" si="39"/>
        <v>0</v>
      </c>
      <c r="DU20" s="64">
        <f t="shared" si="39"/>
        <v>0</v>
      </c>
      <c r="DV20" s="64">
        <f t="shared" si="39"/>
        <v>0</v>
      </c>
      <c r="DW20" s="64">
        <f t="shared" si="39"/>
        <v>0</v>
      </c>
      <c r="DX20" s="64">
        <f t="shared" si="39"/>
        <v>0</v>
      </c>
      <c r="DY20" s="64">
        <f t="shared" si="40"/>
        <v>0</v>
      </c>
      <c r="DZ20" s="64">
        <f t="shared" si="40"/>
        <v>28933.758164999992</v>
      </c>
      <c r="EA20" s="64">
        <f t="shared" si="40"/>
        <v>0</v>
      </c>
      <c r="EB20" s="64">
        <f t="shared" si="40"/>
        <v>0</v>
      </c>
      <c r="EC20" s="64">
        <f t="shared" si="40"/>
        <v>0</v>
      </c>
      <c r="ED20" s="64">
        <f t="shared" si="40"/>
        <v>0</v>
      </c>
      <c r="EE20" s="64">
        <f t="shared" si="40"/>
        <v>0</v>
      </c>
      <c r="EF20" s="64">
        <f t="shared" si="40"/>
        <v>0</v>
      </c>
      <c r="EG20" s="64">
        <f t="shared" si="40"/>
        <v>0</v>
      </c>
      <c r="EH20" s="64">
        <f t="shared" si="40"/>
        <v>0</v>
      </c>
      <c r="EI20" s="64">
        <f t="shared" si="40"/>
        <v>0</v>
      </c>
      <c r="EJ20" s="64">
        <f t="shared" si="40"/>
        <v>0</v>
      </c>
      <c r="EK20" s="64">
        <f t="shared" si="40"/>
        <v>0</v>
      </c>
      <c r="EL20" s="64">
        <f t="shared" si="40"/>
        <v>0</v>
      </c>
      <c r="EM20" s="64">
        <f t="shared" si="40"/>
        <v>0</v>
      </c>
      <c r="EN20" s="64">
        <f t="shared" si="40"/>
        <v>0</v>
      </c>
      <c r="EO20" s="64">
        <f t="shared" si="41"/>
        <v>0</v>
      </c>
      <c r="EP20" s="64">
        <f t="shared" si="41"/>
        <v>10450.013200000001</v>
      </c>
      <c r="EQ20" s="64">
        <f t="shared" si="41"/>
        <v>0</v>
      </c>
      <c r="ER20" s="64">
        <f t="shared" si="42"/>
        <v>0</v>
      </c>
      <c r="ES20" s="64">
        <f t="shared" si="42"/>
        <v>0</v>
      </c>
      <c r="ET20" s="64">
        <f t="shared" si="42"/>
        <v>0</v>
      </c>
      <c r="EU20" s="64">
        <f t="shared" si="42"/>
        <v>0</v>
      </c>
      <c r="EV20" s="64">
        <f t="shared" si="42"/>
        <v>0</v>
      </c>
      <c r="EW20" s="64">
        <f t="shared" si="42"/>
        <v>0</v>
      </c>
      <c r="EX20" s="64">
        <f t="shared" si="42"/>
        <v>0</v>
      </c>
      <c r="EY20" s="64">
        <f t="shared" si="42"/>
        <v>0</v>
      </c>
      <c r="EZ20" s="64">
        <f t="shared" si="42"/>
        <v>0</v>
      </c>
      <c r="FA20" s="64">
        <f t="shared" si="42"/>
        <v>0</v>
      </c>
      <c r="FB20" s="64">
        <f t="shared" si="42"/>
        <v>0</v>
      </c>
      <c r="FC20" s="64">
        <f t="shared" si="42"/>
        <v>0</v>
      </c>
      <c r="FD20" s="64">
        <f t="shared" si="42"/>
        <v>0</v>
      </c>
      <c r="FE20" s="64">
        <f t="shared" si="43"/>
        <v>0</v>
      </c>
      <c r="FF20" s="64">
        <f t="shared" si="43"/>
        <v>10340.945642799999</v>
      </c>
      <c r="FG20" s="64">
        <f t="shared" si="43"/>
        <v>0</v>
      </c>
      <c r="FH20" s="64">
        <f t="shared" si="61"/>
        <v>0</v>
      </c>
      <c r="FI20" s="64">
        <f t="shared" si="61"/>
        <v>0</v>
      </c>
      <c r="FJ20" s="64">
        <f t="shared" si="61"/>
        <v>0</v>
      </c>
      <c r="FK20" s="64">
        <f t="shared" si="61"/>
        <v>0</v>
      </c>
      <c r="FL20" s="64">
        <f t="shared" si="61"/>
        <v>0</v>
      </c>
      <c r="FM20" s="64">
        <f t="shared" si="61"/>
        <v>0</v>
      </c>
      <c r="FN20" s="64">
        <f t="shared" si="61"/>
        <v>0</v>
      </c>
      <c r="FO20" s="64">
        <f t="shared" si="61"/>
        <v>0</v>
      </c>
      <c r="FP20" s="64">
        <f t="shared" si="61"/>
        <v>0</v>
      </c>
      <c r="FQ20" s="64">
        <f t="shared" si="61"/>
        <v>0</v>
      </c>
      <c r="FR20" s="64">
        <f t="shared" si="61"/>
        <v>0</v>
      </c>
      <c r="FS20" s="64">
        <f t="shared" si="61"/>
        <v>0</v>
      </c>
      <c r="FT20" s="64">
        <f t="shared" si="61"/>
        <v>0</v>
      </c>
      <c r="FU20" s="64">
        <f t="shared" si="62"/>
        <v>0</v>
      </c>
      <c r="FV20" s="64">
        <f t="shared" si="62"/>
        <v>0</v>
      </c>
      <c r="FW20" s="64">
        <f t="shared" si="63"/>
        <v>9177.6204273999992</v>
      </c>
      <c r="FX20" s="64">
        <f t="shared" si="63"/>
        <v>0</v>
      </c>
      <c r="FY20" s="64">
        <f t="shared" si="63"/>
        <v>0</v>
      </c>
      <c r="FZ20" s="64">
        <f t="shared" si="63"/>
        <v>0</v>
      </c>
      <c r="GA20" s="64">
        <f t="shared" si="63"/>
        <v>0</v>
      </c>
      <c r="GB20" s="64">
        <f t="shared" si="63"/>
        <v>0</v>
      </c>
      <c r="GC20" s="64">
        <f t="shared" si="63"/>
        <v>0</v>
      </c>
      <c r="GD20" s="64">
        <f t="shared" si="63"/>
        <v>0</v>
      </c>
      <c r="GE20" s="64">
        <f t="shared" si="63"/>
        <v>0</v>
      </c>
      <c r="GF20" s="64">
        <f t="shared" si="63"/>
        <v>0</v>
      </c>
      <c r="GG20" s="64">
        <f t="shared" si="63"/>
        <v>0</v>
      </c>
      <c r="GH20" s="64">
        <f t="shared" si="63"/>
        <v>0</v>
      </c>
      <c r="GI20" s="64">
        <f t="shared" si="63"/>
        <v>0</v>
      </c>
      <c r="GJ20" s="64">
        <f t="shared" si="63"/>
        <v>0</v>
      </c>
      <c r="GK20" s="219">
        <f t="shared" si="13"/>
        <v>38638.019642799998</v>
      </c>
    </row>
    <row r="21" spans="1:193" s="1" customFormat="1" ht="13.5">
      <c r="A21" s="40"/>
      <c r="B21" s="82" t="s">
        <v>84</v>
      </c>
      <c r="C21" s="42"/>
      <c r="D21" s="43"/>
      <c r="E21" s="43"/>
      <c r="F21" s="41"/>
      <c r="G21" s="44"/>
      <c r="H21" s="43"/>
      <c r="I21" s="43"/>
      <c r="J21" s="43"/>
      <c r="K21" s="43"/>
      <c r="L21" s="43"/>
      <c r="M21" s="43"/>
      <c r="N21" s="43"/>
      <c r="O21" s="43"/>
      <c r="P21" s="43"/>
      <c r="Q21" s="43" t="s">
        <v>152</v>
      </c>
      <c r="R21" s="44"/>
      <c r="S21" s="86">
        <v>9100</v>
      </c>
      <c r="T21" s="86">
        <v>1</v>
      </c>
      <c r="U21" s="86">
        <v>420</v>
      </c>
      <c r="V21" s="86" t="s">
        <v>77</v>
      </c>
      <c r="W21" s="86" t="s">
        <v>146</v>
      </c>
      <c r="X21" s="86" t="s">
        <v>147</v>
      </c>
      <c r="Y21" s="60">
        <v>1</v>
      </c>
      <c r="Z21" s="149">
        <v>37627</v>
      </c>
      <c r="AA21" s="66">
        <f t="shared" si="14"/>
        <v>12.7</v>
      </c>
      <c r="AB21" s="66"/>
      <c r="AC21" s="86">
        <v>15</v>
      </c>
      <c r="AD21" s="86">
        <v>16</v>
      </c>
      <c r="AE21" s="86">
        <v>17</v>
      </c>
      <c r="AF21" s="164">
        <f>4.5*5</f>
        <v>22.5</v>
      </c>
      <c r="AG21" s="86">
        <v>36</v>
      </c>
      <c r="AH21" s="70">
        <v>3</v>
      </c>
      <c r="AI21" s="61">
        <f t="shared" si="44"/>
        <v>39</v>
      </c>
      <c r="AJ21" s="41">
        <v>1</v>
      </c>
      <c r="AK21" s="41">
        <v>1</v>
      </c>
      <c r="AL21" s="41">
        <v>0</v>
      </c>
      <c r="AM21" s="41">
        <v>1</v>
      </c>
      <c r="AN21" s="41">
        <v>1</v>
      </c>
      <c r="AO21" s="41">
        <v>1</v>
      </c>
      <c r="AP21" s="44"/>
      <c r="AQ21" s="3"/>
      <c r="AR21" s="49" t="s">
        <v>75</v>
      </c>
      <c r="AS21" s="44"/>
      <c r="AT21" s="3"/>
      <c r="AU21" s="67">
        <f t="shared" si="15"/>
        <v>13.72</v>
      </c>
      <c r="AV21" s="68">
        <f t="shared" si="45"/>
        <v>414.24581250000119</v>
      </c>
      <c r="AW21" s="68">
        <f t="shared" si="45"/>
        <v>280.2047807812487</v>
      </c>
      <c r="AX21" s="68">
        <f t="shared" si="46"/>
        <v>694.45059328124989</v>
      </c>
      <c r="AY21" s="67">
        <f t="shared" si="47"/>
        <v>14.192074999999999</v>
      </c>
      <c r="AZ21" s="67">
        <f t="shared" si="60"/>
        <v>14.511396687499998</v>
      </c>
      <c r="BA21" s="72">
        <f t="shared" si="17"/>
        <v>12039.3</v>
      </c>
      <c r="BB21" s="72">
        <f t="shared" si="18"/>
        <v>12453.5458125</v>
      </c>
      <c r="BC21" s="72">
        <f t="shared" si="19"/>
        <v>12733.750593281249</v>
      </c>
      <c r="BD21" s="73">
        <f t="shared" si="20"/>
        <v>6713.6256000000003</v>
      </c>
      <c r="BE21" s="73">
        <f t="shared" si="21"/>
        <v>6561.0432000000001</v>
      </c>
      <c r="BF21" s="73">
        <f t="shared" si="22"/>
        <v>7151.5370879999991</v>
      </c>
      <c r="BG21" s="57">
        <f t="shared" si="48"/>
        <v>250</v>
      </c>
      <c r="BH21" s="57">
        <f t="shared" si="48"/>
        <v>250</v>
      </c>
      <c r="BI21" s="57">
        <f t="shared" si="48"/>
        <v>250</v>
      </c>
      <c r="BJ21" s="57">
        <f t="shared" si="49"/>
        <v>54.6</v>
      </c>
      <c r="BK21" s="57">
        <f t="shared" si="50"/>
        <v>54.6</v>
      </c>
      <c r="BL21" s="57">
        <f t="shared" si="51"/>
        <v>54.6</v>
      </c>
      <c r="BM21" s="57">
        <f t="shared" si="52"/>
        <v>746.4366</v>
      </c>
      <c r="BN21" s="57">
        <f t="shared" si="53"/>
        <v>772.11984037499997</v>
      </c>
      <c r="BO21" s="57">
        <f t="shared" si="54"/>
        <v>789.49253678343746</v>
      </c>
      <c r="BP21" s="57">
        <f t="shared" si="23"/>
        <v>577.88639999999998</v>
      </c>
      <c r="BQ21" s="57">
        <f t="shared" si="55"/>
        <v>569.12704363124999</v>
      </c>
      <c r="BR21" s="57">
        <f t="shared" si="24"/>
        <v>581.93240211295301</v>
      </c>
      <c r="BS21" s="57">
        <f t="shared" si="56"/>
        <v>174.56985</v>
      </c>
      <c r="BT21" s="57">
        <f t="shared" si="56"/>
        <v>180.57641428125001</v>
      </c>
      <c r="BU21" s="57">
        <f t="shared" si="56"/>
        <v>184.63938360257814</v>
      </c>
      <c r="BV21" s="57"/>
      <c r="BW21" s="57"/>
      <c r="BX21" s="57"/>
      <c r="BY21" s="57">
        <f t="shared" si="25"/>
        <v>72</v>
      </c>
      <c r="BZ21" s="57">
        <f t="shared" si="26"/>
        <v>8589.1184499999999</v>
      </c>
      <c r="CA21" s="57">
        <f t="shared" si="27"/>
        <v>8459.4664982875001</v>
      </c>
      <c r="CB21" s="57">
        <f t="shared" si="28"/>
        <v>9084.2014104989667</v>
      </c>
      <c r="CC21" s="57">
        <f t="shared" si="29"/>
        <v>0</v>
      </c>
      <c r="CD21" s="57">
        <f t="shared" si="29"/>
        <v>0</v>
      </c>
      <c r="CE21" s="57">
        <f t="shared" si="29"/>
        <v>0</v>
      </c>
      <c r="CF21" s="57">
        <f t="shared" si="30"/>
        <v>8589.1184499999999</v>
      </c>
      <c r="CG21" s="57">
        <f t="shared" si="30"/>
        <v>8459.4664982875001</v>
      </c>
      <c r="CH21" s="57">
        <f t="shared" si="30"/>
        <v>9084.2014104989667</v>
      </c>
      <c r="CI21" s="53">
        <f t="shared" si="31"/>
        <v>20628.418449999997</v>
      </c>
      <c r="CJ21" s="57">
        <f t="shared" si="32"/>
        <v>20913.012310787501</v>
      </c>
      <c r="CK21" s="52">
        <f t="shared" si="33"/>
        <v>21817.952003780214</v>
      </c>
      <c r="CL21" s="178">
        <f t="shared" si="34"/>
        <v>23.50816917378917</v>
      </c>
      <c r="CM21" s="15"/>
      <c r="CN21" s="258">
        <f t="shared" si="35"/>
        <v>20913.012310787501</v>
      </c>
      <c r="CO21" s="180"/>
      <c r="CP21" s="57"/>
      <c r="CQ21" s="55">
        <f t="shared" si="36"/>
        <v>91001420</v>
      </c>
      <c r="CR21" s="55">
        <f t="shared" si="37"/>
        <v>91001440</v>
      </c>
      <c r="CS21" s="64">
        <f t="shared" si="38"/>
        <v>0</v>
      </c>
      <c r="CT21" s="64">
        <f t="shared" si="38"/>
        <v>12039.3</v>
      </c>
      <c r="CU21" s="64">
        <f t="shared" si="38"/>
        <v>0</v>
      </c>
      <c r="CV21" s="64">
        <f t="shared" si="38"/>
        <v>0</v>
      </c>
      <c r="CW21" s="64">
        <f t="shared" si="38"/>
        <v>0</v>
      </c>
      <c r="CX21" s="64">
        <f t="shared" si="38"/>
        <v>0</v>
      </c>
      <c r="CY21" s="64">
        <f t="shared" si="38"/>
        <v>0</v>
      </c>
      <c r="CZ21" s="64">
        <f t="shared" si="38"/>
        <v>0</v>
      </c>
      <c r="DA21" s="64">
        <f t="shared" si="38"/>
        <v>0</v>
      </c>
      <c r="DB21" s="64">
        <f t="shared" si="38"/>
        <v>0</v>
      </c>
      <c r="DC21" s="64">
        <f t="shared" si="38"/>
        <v>0</v>
      </c>
      <c r="DD21" s="64">
        <f t="shared" si="38"/>
        <v>0</v>
      </c>
      <c r="DE21" s="64">
        <f t="shared" si="38"/>
        <v>0</v>
      </c>
      <c r="DF21" s="64">
        <f t="shared" si="38"/>
        <v>0</v>
      </c>
      <c r="DG21" s="64">
        <f t="shared" si="38"/>
        <v>0</v>
      </c>
      <c r="DH21" s="64">
        <f t="shared" si="38"/>
        <v>0</v>
      </c>
      <c r="DI21" s="64">
        <f t="shared" si="39"/>
        <v>0</v>
      </c>
      <c r="DJ21" s="64">
        <f t="shared" si="39"/>
        <v>12453.5458125</v>
      </c>
      <c r="DK21" s="64">
        <f t="shared" si="39"/>
        <v>0</v>
      </c>
      <c r="DL21" s="64">
        <f t="shared" si="39"/>
        <v>0</v>
      </c>
      <c r="DM21" s="64">
        <f t="shared" si="39"/>
        <v>0</v>
      </c>
      <c r="DN21" s="64">
        <f t="shared" si="39"/>
        <v>0</v>
      </c>
      <c r="DO21" s="64">
        <f t="shared" si="39"/>
        <v>0</v>
      </c>
      <c r="DP21" s="64">
        <f t="shared" si="39"/>
        <v>0</v>
      </c>
      <c r="DQ21" s="64">
        <f t="shared" si="39"/>
        <v>0</v>
      </c>
      <c r="DR21" s="64">
        <f t="shared" si="39"/>
        <v>0</v>
      </c>
      <c r="DS21" s="64">
        <f t="shared" si="39"/>
        <v>0</v>
      </c>
      <c r="DT21" s="64">
        <f t="shared" si="39"/>
        <v>0</v>
      </c>
      <c r="DU21" s="64">
        <f t="shared" si="39"/>
        <v>0</v>
      </c>
      <c r="DV21" s="64">
        <f t="shared" si="39"/>
        <v>0</v>
      </c>
      <c r="DW21" s="64">
        <f t="shared" si="39"/>
        <v>0</v>
      </c>
      <c r="DX21" s="64">
        <f t="shared" si="39"/>
        <v>0</v>
      </c>
      <c r="DY21" s="64">
        <f t="shared" si="40"/>
        <v>0</v>
      </c>
      <c r="DZ21" s="64">
        <f t="shared" si="40"/>
        <v>12733.750593281249</v>
      </c>
      <c r="EA21" s="64">
        <f t="shared" si="40"/>
        <v>0</v>
      </c>
      <c r="EB21" s="64">
        <f t="shared" si="40"/>
        <v>0</v>
      </c>
      <c r="EC21" s="64">
        <f t="shared" si="40"/>
        <v>0</v>
      </c>
      <c r="ED21" s="64">
        <f t="shared" si="40"/>
        <v>0</v>
      </c>
      <c r="EE21" s="64">
        <f t="shared" si="40"/>
        <v>0</v>
      </c>
      <c r="EF21" s="64">
        <f t="shared" si="40"/>
        <v>0</v>
      </c>
      <c r="EG21" s="64">
        <f t="shared" si="40"/>
        <v>0</v>
      </c>
      <c r="EH21" s="64">
        <f t="shared" si="40"/>
        <v>0</v>
      </c>
      <c r="EI21" s="64">
        <f t="shared" si="40"/>
        <v>0</v>
      </c>
      <c r="EJ21" s="64">
        <f t="shared" si="40"/>
        <v>0</v>
      </c>
      <c r="EK21" s="64">
        <f t="shared" si="40"/>
        <v>0</v>
      </c>
      <c r="EL21" s="64">
        <f t="shared" si="40"/>
        <v>0</v>
      </c>
      <c r="EM21" s="64">
        <f t="shared" si="40"/>
        <v>0</v>
      </c>
      <c r="EN21" s="64">
        <f t="shared" si="40"/>
        <v>0</v>
      </c>
      <c r="EO21" s="64">
        <f t="shared" si="41"/>
        <v>0</v>
      </c>
      <c r="EP21" s="64">
        <f t="shared" si="41"/>
        <v>8589.1184499999999</v>
      </c>
      <c r="EQ21" s="64">
        <f t="shared" si="41"/>
        <v>0</v>
      </c>
      <c r="ER21" s="64">
        <f t="shared" si="42"/>
        <v>0</v>
      </c>
      <c r="ES21" s="64">
        <f t="shared" si="42"/>
        <v>0</v>
      </c>
      <c r="ET21" s="64">
        <f t="shared" si="42"/>
        <v>0</v>
      </c>
      <c r="EU21" s="64">
        <f t="shared" si="42"/>
        <v>0</v>
      </c>
      <c r="EV21" s="64">
        <f t="shared" si="42"/>
        <v>0</v>
      </c>
      <c r="EW21" s="64">
        <f t="shared" si="42"/>
        <v>0</v>
      </c>
      <c r="EX21" s="64">
        <f t="shared" si="42"/>
        <v>0</v>
      </c>
      <c r="EY21" s="64">
        <f t="shared" si="42"/>
        <v>0</v>
      </c>
      <c r="EZ21" s="64">
        <f t="shared" si="42"/>
        <v>0</v>
      </c>
      <c r="FA21" s="64">
        <f t="shared" si="42"/>
        <v>0</v>
      </c>
      <c r="FB21" s="64">
        <f t="shared" si="42"/>
        <v>0</v>
      </c>
      <c r="FC21" s="64">
        <f t="shared" si="42"/>
        <v>0</v>
      </c>
      <c r="FD21" s="64">
        <f t="shared" si="42"/>
        <v>0</v>
      </c>
      <c r="FE21" s="64">
        <f t="shared" si="43"/>
        <v>0</v>
      </c>
      <c r="FF21" s="64">
        <f t="shared" si="43"/>
        <v>8459.4664982875001</v>
      </c>
      <c r="FG21" s="64">
        <f t="shared" si="43"/>
        <v>0</v>
      </c>
      <c r="FH21" s="64">
        <f t="shared" si="61"/>
        <v>0</v>
      </c>
      <c r="FI21" s="64">
        <f t="shared" si="61"/>
        <v>0</v>
      </c>
      <c r="FJ21" s="64">
        <f t="shared" si="61"/>
        <v>0</v>
      </c>
      <c r="FK21" s="64">
        <f t="shared" si="61"/>
        <v>0</v>
      </c>
      <c r="FL21" s="64">
        <f t="shared" si="61"/>
        <v>0</v>
      </c>
      <c r="FM21" s="64">
        <f t="shared" si="61"/>
        <v>0</v>
      </c>
      <c r="FN21" s="64">
        <f t="shared" si="61"/>
        <v>0</v>
      </c>
      <c r="FO21" s="64">
        <f t="shared" si="61"/>
        <v>0</v>
      </c>
      <c r="FP21" s="64">
        <f t="shared" si="61"/>
        <v>0</v>
      </c>
      <c r="FQ21" s="64">
        <f t="shared" si="61"/>
        <v>0</v>
      </c>
      <c r="FR21" s="64">
        <f t="shared" si="61"/>
        <v>0</v>
      </c>
      <c r="FS21" s="64">
        <f t="shared" si="61"/>
        <v>0</v>
      </c>
      <c r="FT21" s="64">
        <f t="shared" si="61"/>
        <v>0</v>
      </c>
      <c r="FU21" s="64">
        <f t="shared" si="62"/>
        <v>0</v>
      </c>
      <c r="FV21" s="64">
        <f t="shared" si="62"/>
        <v>0</v>
      </c>
      <c r="FW21" s="64" t="e">
        <f t="shared" si="63"/>
        <v>#REF!</v>
      </c>
      <c r="FX21" s="64">
        <f t="shared" si="63"/>
        <v>0</v>
      </c>
      <c r="FY21" s="64">
        <f t="shared" si="63"/>
        <v>0</v>
      </c>
      <c r="FZ21" s="64">
        <f t="shared" si="63"/>
        <v>0</v>
      </c>
      <c r="GA21" s="64">
        <f t="shared" si="63"/>
        <v>0</v>
      </c>
      <c r="GB21" s="64">
        <f t="shared" si="63"/>
        <v>0</v>
      </c>
      <c r="GC21" s="64">
        <f t="shared" si="63"/>
        <v>0</v>
      </c>
      <c r="GD21" s="64">
        <f t="shared" si="63"/>
        <v>0</v>
      </c>
      <c r="GE21" s="64">
        <f t="shared" si="63"/>
        <v>0</v>
      </c>
      <c r="GF21" s="64">
        <f t="shared" si="63"/>
        <v>0</v>
      </c>
      <c r="GG21" s="64">
        <f t="shared" si="63"/>
        <v>0</v>
      </c>
      <c r="GH21" s="64">
        <f t="shared" si="63"/>
        <v>0</v>
      </c>
      <c r="GI21" s="64">
        <f t="shared" si="63"/>
        <v>0</v>
      </c>
      <c r="GJ21" s="64">
        <f t="shared" si="63"/>
        <v>0</v>
      </c>
      <c r="GK21" s="219">
        <f t="shared" si="13"/>
        <v>20913.012310787501</v>
      </c>
    </row>
    <row r="22" spans="1:193" s="1" customFormat="1" ht="14.25" thickBot="1">
      <c r="A22" s="40"/>
      <c r="B22" s="82"/>
      <c r="C22" s="42"/>
      <c r="D22" s="43"/>
      <c r="E22" s="43"/>
      <c r="F22" s="41"/>
      <c r="G22" s="44"/>
      <c r="H22" s="43"/>
      <c r="I22" s="43"/>
      <c r="J22" s="43"/>
      <c r="K22" s="43"/>
      <c r="L22" s="43"/>
      <c r="M22" s="43"/>
      <c r="N22" s="43"/>
      <c r="O22" s="43"/>
      <c r="P22" s="43"/>
      <c r="Q22" s="43" t="s">
        <v>152</v>
      </c>
      <c r="R22" s="44"/>
      <c r="S22" s="86">
        <v>9100</v>
      </c>
      <c r="T22" s="86">
        <v>1</v>
      </c>
      <c r="U22" s="86">
        <v>430</v>
      </c>
      <c r="V22" s="86" t="s">
        <v>77</v>
      </c>
      <c r="W22" s="86" t="s">
        <v>176</v>
      </c>
      <c r="X22" s="86" t="s">
        <v>175</v>
      </c>
      <c r="Y22" s="60">
        <v>1</v>
      </c>
      <c r="Z22" s="149">
        <v>40785</v>
      </c>
      <c r="AA22" s="66">
        <f t="shared" si="14"/>
        <v>4</v>
      </c>
      <c r="AB22" s="66"/>
      <c r="AC22" s="86">
        <v>6</v>
      </c>
      <c r="AD22" s="86">
        <v>7</v>
      </c>
      <c r="AE22" s="86">
        <v>8</v>
      </c>
      <c r="AF22" s="164">
        <f>6.5*5</f>
        <v>32.5</v>
      </c>
      <c r="AG22" s="86">
        <v>36</v>
      </c>
      <c r="AH22" s="70">
        <v>1</v>
      </c>
      <c r="AI22" s="61">
        <f t="shared" si="44"/>
        <v>37</v>
      </c>
      <c r="AJ22" s="41">
        <v>1</v>
      </c>
      <c r="AK22" s="41">
        <v>1</v>
      </c>
      <c r="AL22" s="41">
        <v>0</v>
      </c>
      <c r="AM22" s="41">
        <v>1</v>
      </c>
      <c r="AN22" s="41">
        <v>1</v>
      </c>
      <c r="AO22" s="41">
        <v>1</v>
      </c>
      <c r="AP22" s="44"/>
      <c r="AQ22" s="3"/>
      <c r="AR22" s="49" t="s">
        <v>87</v>
      </c>
      <c r="AS22" s="44"/>
      <c r="AT22" s="3"/>
      <c r="AU22" s="67">
        <f t="shared" si="15"/>
        <v>13.19</v>
      </c>
      <c r="AV22" s="68">
        <f t="shared" si="45"/>
        <v>356.87193749999824</v>
      </c>
      <c r="AW22" s="68">
        <f t="shared" si="45"/>
        <v>553.48474593750143</v>
      </c>
      <c r="AX22" s="68">
        <f t="shared" si="46"/>
        <v>910.35668343749967</v>
      </c>
      <c r="AY22" s="67">
        <f t="shared" si="47"/>
        <v>13.486775</v>
      </c>
      <c r="AZ22" s="67">
        <f t="shared" si="60"/>
        <v>13.947053374999999</v>
      </c>
      <c r="BA22" s="72">
        <f t="shared" si="17"/>
        <v>15860.975</v>
      </c>
      <c r="BB22" s="72">
        <f t="shared" si="18"/>
        <v>16217.846937499999</v>
      </c>
      <c r="BC22" s="72">
        <f t="shared" si="19"/>
        <v>16771.3316834375</v>
      </c>
      <c r="BD22" s="73">
        <f t="shared" si="20"/>
        <v>6713.6256000000003</v>
      </c>
      <c r="BE22" s="73">
        <f t="shared" si="21"/>
        <v>6561.0432000000001</v>
      </c>
      <c r="BF22" s="73">
        <f t="shared" si="22"/>
        <v>7151.5370879999991</v>
      </c>
      <c r="BG22" s="57">
        <f t="shared" si="48"/>
        <v>250</v>
      </c>
      <c r="BH22" s="57">
        <f t="shared" si="48"/>
        <v>250</v>
      </c>
      <c r="BI22" s="57">
        <f t="shared" si="48"/>
        <v>250</v>
      </c>
      <c r="BJ22" s="57">
        <f t="shared" si="49"/>
        <v>54.6</v>
      </c>
      <c r="BK22" s="57">
        <f t="shared" si="50"/>
        <v>54.6</v>
      </c>
      <c r="BL22" s="57">
        <f t="shared" si="51"/>
        <v>54.6</v>
      </c>
      <c r="BM22" s="57">
        <f t="shared" si="52"/>
        <v>983.38045</v>
      </c>
      <c r="BN22" s="57">
        <f t="shared" si="53"/>
        <v>1005.5065101249999</v>
      </c>
      <c r="BO22" s="57">
        <f t="shared" si="54"/>
        <v>1039.822564373125</v>
      </c>
      <c r="BP22" s="57">
        <f t="shared" si="23"/>
        <v>761.32680000000005</v>
      </c>
      <c r="BQ22" s="57">
        <f t="shared" si="55"/>
        <v>741.15560504374992</v>
      </c>
      <c r="BR22" s="57">
        <f t="shared" si="24"/>
        <v>766.44985793309377</v>
      </c>
      <c r="BS22" s="57">
        <f t="shared" si="56"/>
        <v>229.9841375</v>
      </c>
      <c r="BT22" s="57">
        <f t="shared" si="56"/>
        <v>235.15878059374998</v>
      </c>
      <c r="BU22" s="57">
        <f t="shared" si="56"/>
        <v>243.18430940984376</v>
      </c>
      <c r="BV22" s="57"/>
      <c r="BW22" s="57"/>
      <c r="BX22" s="57"/>
      <c r="BY22" s="57">
        <f t="shared" si="25"/>
        <v>72</v>
      </c>
      <c r="BZ22" s="57">
        <f t="shared" si="26"/>
        <v>9064.9169875000007</v>
      </c>
      <c r="CA22" s="57">
        <f t="shared" si="27"/>
        <v>8919.4640957625015</v>
      </c>
      <c r="CB22" s="57">
        <f t="shared" si="28"/>
        <v>9577.5938197160631</v>
      </c>
      <c r="CC22" s="57">
        <f t="shared" si="29"/>
        <v>0</v>
      </c>
      <c r="CD22" s="57">
        <f t="shared" si="29"/>
        <v>0</v>
      </c>
      <c r="CE22" s="57">
        <f t="shared" si="29"/>
        <v>0</v>
      </c>
      <c r="CF22" s="57">
        <f t="shared" si="30"/>
        <v>9064.9169875000007</v>
      </c>
      <c r="CG22" s="57">
        <f t="shared" si="30"/>
        <v>8919.4640957625015</v>
      </c>
      <c r="CH22" s="57">
        <f t="shared" si="30"/>
        <v>9577.5938197160631</v>
      </c>
      <c r="CI22" s="53">
        <f t="shared" si="31"/>
        <v>24925.891987499999</v>
      </c>
      <c r="CJ22" s="57">
        <f t="shared" si="32"/>
        <v>25137.3110332625</v>
      </c>
      <c r="CK22" s="52">
        <f t="shared" si="33"/>
        <v>26348.925503153565</v>
      </c>
      <c r="CL22" s="178">
        <f t="shared" si="34"/>
        <v>20.728392505197505</v>
      </c>
      <c r="CM22" s="15"/>
      <c r="CN22" s="258">
        <f t="shared" si="35"/>
        <v>25137.3110332625</v>
      </c>
      <c r="CO22" s="180"/>
      <c r="CP22" s="57"/>
      <c r="CQ22" s="55">
        <f t="shared" si="36"/>
        <v>91001430</v>
      </c>
      <c r="CR22" s="55">
        <f t="shared" si="37"/>
        <v>91001441</v>
      </c>
      <c r="CS22" s="64">
        <f t="shared" si="38"/>
        <v>0</v>
      </c>
      <c r="CT22" s="64">
        <f t="shared" si="38"/>
        <v>0</v>
      </c>
      <c r="CU22" s="64">
        <f t="shared" si="38"/>
        <v>15860.975</v>
      </c>
      <c r="CV22" s="64">
        <f t="shared" si="38"/>
        <v>0</v>
      </c>
      <c r="CW22" s="64">
        <f t="shared" si="38"/>
        <v>0</v>
      </c>
      <c r="CX22" s="64">
        <f t="shared" si="38"/>
        <v>0</v>
      </c>
      <c r="CY22" s="64">
        <f t="shared" si="38"/>
        <v>0</v>
      </c>
      <c r="CZ22" s="64">
        <f t="shared" si="38"/>
        <v>0</v>
      </c>
      <c r="DA22" s="64">
        <f t="shared" si="38"/>
        <v>0</v>
      </c>
      <c r="DB22" s="64">
        <f t="shared" si="38"/>
        <v>0</v>
      </c>
      <c r="DC22" s="64">
        <f t="shared" si="38"/>
        <v>0</v>
      </c>
      <c r="DD22" s="64">
        <f t="shared" si="38"/>
        <v>0</v>
      </c>
      <c r="DE22" s="64">
        <f t="shared" si="38"/>
        <v>0</v>
      </c>
      <c r="DF22" s="64">
        <f t="shared" si="38"/>
        <v>0</v>
      </c>
      <c r="DG22" s="64">
        <f t="shared" si="38"/>
        <v>0</v>
      </c>
      <c r="DH22" s="64">
        <f t="shared" si="38"/>
        <v>0</v>
      </c>
      <c r="DI22" s="64">
        <f t="shared" si="39"/>
        <v>0</v>
      </c>
      <c r="DJ22" s="64">
        <f t="shared" si="39"/>
        <v>0</v>
      </c>
      <c r="DK22" s="64">
        <f t="shared" si="39"/>
        <v>16217.846937499999</v>
      </c>
      <c r="DL22" s="64">
        <f t="shared" si="39"/>
        <v>0</v>
      </c>
      <c r="DM22" s="64">
        <f t="shared" si="39"/>
        <v>0</v>
      </c>
      <c r="DN22" s="64">
        <f t="shared" si="39"/>
        <v>0</v>
      </c>
      <c r="DO22" s="64">
        <f t="shared" si="39"/>
        <v>0</v>
      </c>
      <c r="DP22" s="64">
        <f t="shared" si="39"/>
        <v>0</v>
      </c>
      <c r="DQ22" s="64">
        <f t="shared" si="39"/>
        <v>0</v>
      </c>
      <c r="DR22" s="64">
        <f t="shared" si="39"/>
        <v>0</v>
      </c>
      <c r="DS22" s="64">
        <f t="shared" si="39"/>
        <v>0</v>
      </c>
      <c r="DT22" s="64">
        <f t="shared" si="39"/>
        <v>0</v>
      </c>
      <c r="DU22" s="64">
        <f t="shared" si="39"/>
        <v>0</v>
      </c>
      <c r="DV22" s="64">
        <f t="shared" si="39"/>
        <v>0</v>
      </c>
      <c r="DW22" s="64">
        <f t="shared" si="39"/>
        <v>0</v>
      </c>
      <c r="DX22" s="64">
        <f t="shared" si="39"/>
        <v>0</v>
      </c>
      <c r="DY22" s="64">
        <f t="shared" si="40"/>
        <v>0</v>
      </c>
      <c r="DZ22" s="64">
        <f t="shared" si="40"/>
        <v>0</v>
      </c>
      <c r="EA22" s="64">
        <f t="shared" si="40"/>
        <v>16771.3316834375</v>
      </c>
      <c r="EB22" s="64">
        <f t="shared" si="40"/>
        <v>0</v>
      </c>
      <c r="EC22" s="64">
        <f t="shared" si="40"/>
        <v>0</v>
      </c>
      <c r="ED22" s="64">
        <f t="shared" si="40"/>
        <v>0</v>
      </c>
      <c r="EE22" s="64">
        <f t="shared" si="40"/>
        <v>0</v>
      </c>
      <c r="EF22" s="64">
        <f t="shared" si="40"/>
        <v>0</v>
      </c>
      <c r="EG22" s="64">
        <f t="shared" si="40"/>
        <v>0</v>
      </c>
      <c r="EH22" s="64">
        <f t="shared" si="40"/>
        <v>0</v>
      </c>
      <c r="EI22" s="64">
        <f t="shared" si="40"/>
        <v>0</v>
      </c>
      <c r="EJ22" s="64">
        <f t="shared" si="40"/>
        <v>0</v>
      </c>
      <c r="EK22" s="64">
        <f t="shared" si="40"/>
        <v>0</v>
      </c>
      <c r="EL22" s="64">
        <f t="shared" si="40"/>
        <v>0</v>
      </c>
      <c r="EM22" s="64">
        <f t="shared" si="40"/>
        <v>0</v>
      </c>
      <c r="EN22" s="64">
        <f t="shared" si="40"/>
        <v>0</v>
      </c>
      <c r="EO22" s="64">
        <f t="shared" si="41"/>
        <v>0</v>
      </c>
      <c r="EP22" s="64">
        <f t="shared" si="41"/>
        <v>0</v>
      </c>
      <c r="EQ22" s="64">
        <f t="shared" si="41"/>
        <v>9064.9169875000007</v>
      </c>
      <c r="ER22" s="64">
        <f t="shared" si="42"/>
        <v>0</v>
      </c>
      <c r="ES22" s="64">
        <f t="shared" si="42"/>
        <v>0</v>
      </c>
      <c r="ET22" s="64">
        <f t="shared" si="42"/>
        <v>0</v>
      </c>
      <c r="EU22" s="64">
        <f t="shared" si="42"/>
        <v>0</v>
      </c>
      <c r="EV22" s="64">
        <f t="shared" si="42"/>
        <v>0</v>
      </c>
      <c r="EW22" s="64">
        <f t="shared" si="42"/>
        <v>0</v>
      </c>
      <c r="EX22" s="64">
        <f t="shared" si="42"/>
        <v>0</v>
      </c>
      <c r="EY22" s="64">
        <f t="shared" si="42"/>
        <v>0</v>
      </c>
      <c r="EZ22" s="64">
        <f t="shared" si="42"/>
        <v>0</v>
      </c>
      <c r="FA22" s="64">
        <f t="shared" si="42"/>
        <v>0</v>
      </c>
      <c r="FB22" s="64">
        <f t="shared" si="42"/>
        <v>0</v>
      </c>
      <c r="FC22" s="64">
        <f t="shared" si="42"/>
        <v>0</v>
      </c>
      <c r="FD22" s="64">
        <f t="shared" si="42"/>
        <v>0</v>
      </c>
      <c r="FE22" s="64">
        <f t="shared" si="43"/>
        <v>0</v>
      </c>
      <c r="FF22" s="64">
        <f t="shared" si="43"/>
        <v>0</v>
      </c>
      <c r="FG22" s="64">
        <f t="shared" si="43"/>
        <v>8919.4640957625015</v>
      </c>
      <c r="FH22" s="64">
        <f t="shared" si="61"/>
        <v>0</v>
      </c>
      <c r="FI22" s="64">
        <f t="shared" si="61"/>
        <v>0</v>
      </c>
      <c r="FJ22" s="64">
        <f t="shared" si="61"/>
        <v>0</v>
      </c>
      <c r="FK22" s="64">
        <f t="shared" si="61"/>
        <v>0</v>
      </c>
      <c r="FL22" s="64">
        <f t="shared" si="61"/>
        <v>0</v>
      </c>
      <c r="FM22" s="64">
        <f t="shared" si="61"/>
        <v>0</v>
      </c>
      <c r="FN22" s="64">
        <f t="shared" si="61"/>
        <v>0</v>
      </c>
      <c r="FO22" s="64">
        <f t="shared" si="61"/>
        <v>0</v>
      </c>
      <c r="FP22" s="64">
        <f t="shared" si="61"/>
        <v>0</v>
      </c>
      <c r="FQ22" s="64">
        <f t="shared" si="61"/>
        <v>0</v>
      </c>
      <c r="FR22" s="64">
        <f t="shared" si="61"/>
        <v>0</v>
      </c>
      <c r="FS22" s="64">
        <f t="shared" si="61"/>
        <v>0</v>
      </c>
      <c r="FT22" s="64">
        <f t="shared" si="61"/>
        <v>0</v>
      </c>
      <c r="FU22" s="64">
        <f t="shared" si="62"/>
        <v>0</v>
      </c>
      <c r="FV22" s="64">
        <f t="shared" si="62"/>
        <v>11009.242335762998</v>
      </c>
      <c r="FW22" s="64">
        <f t="shared" si="63"/>
        <v>0</v>
      </c>
      <c r="FX22" s="64">
        <f t="shared" si="63"/>
        <v>0</v>
      </c>
      <c r="FY22" s="64">
        <f t="shared" si="63"/>
        <v>0</v>
      </c>
      <c r="FZ22" s="64">
        <f t="shared" si="63"/>
        <v>0</v>
      </c>
      <c r="GA22" s="64">
        <f t="shared" si="63"/>
        <v>0</v>
      </c>
      <c r="GB22" s="64">
        <f t="shared" si="63"/>
        <v>0</v>
      </c>
      <c r="GC22" s="64">
        <f t="shared" si="63"/>
        <v>0</v>
      </c>
      <c r="GD22" s="64">
        <f t="shared" si="63"/>
        <v>0</v>
      </c>
      <c r="GE22" s="64">
        <f t="shared" si="63"/>
        <v>0</v>
      </c>
      <c r="GF22" s="64">
        <f t="shared" si="63"/>
        <v>0</v>
      </c>
      <c r="GG22" s="64">
        <f t="shared" si="63"/>
        <v>0</v>
      </c>
      <c r="GH22" s="64">
        <f t="shared" si="63"/>
        <v>0</v>
      </c>
      <c r="GI22" s="64">
        <f t="shared" si="63"/>
        <v>0</v>
      </c>
      <c r="GJ22" s="64">
        <f t="shared" si="63"/>
        <v>0</v>
      </c>
      <c r="GK22" s="219">
        <f t="shared" si="13"/>
        <v>25137.3110332625</v>
      </c>
    </row>
    <row r="23" spans="1:193" s="1" customFormat="1" ht="15" thickTop="1" thickBot="1">
      <c r="A23" s="40"/>
      <c r="B23" s="83" t="s">
        <v>85</v>
      </c>
      <c r="C23" s="83" t="s">
        <v>86</v>
      </c>
      <c r="D23" s="43"/>
      <c r="E23" s="84">
        <v>2.2499999999999999E-2</v>
      </c>
      <c r="F23" s="84">
        <v>2.2499999999999999E-2</v>
      </c>
      <c r="G23" s="40"/>
      <c r="H23" s="42"/>
      <c r="I23" s="42"/>
      <c r="J23" s="42"/>
      <c r="K23" s="42"/>
      <c r="L23" s="42"/>
      <c r="M23" s="42"/>
      <c r="N23" s="42"/>
      <c r="O23" s="42"/>
      <c r="P23" s="42"/>
      <c r="Q23" s="43" t="s">
        <v>152</v>
      </c>
      <c r="R23" s="44"/>
      <c r="S23" s="86">
        <v>9100</v>
      </c>
      <c r="T23" s="86">
        <v>1</v>
      </c>
      <c r="U23" s="86">
        <v>420</v>
      </c>
      <c r="V23" s="86" t="s">
        <v>77</v>
      </c>
      <c r="W23" s="86" t="s">
        <v>188</v>
      </c>
      <c r="X23" s="86" t="s">
        <v>189</v>
      </c>
      <c r="Y23" s="60">
        <v>1</v>
      </c>
      <c r="Z23" s="149">
        <v>41515</v>
      </c>
      <c r="AA23" s="66">
        <f t="shared" si="14"/>
        <v>2</v>
      </c>
      <c r="AB23" s="66" t="s">
        <v>167</v>
      </c>
      <c r="AC23" s="86">
        <v>6</v>
      </c>
      <c r="AD23" s="86">
        <v>7</v>
      </c>
      <c r="AE23" s="86">
        <v>8</v>
      </c>
      <c r="AF23" s="164">
        <f>7*5</f>
        <v>35</v>
      </c>
      <c r="AG23" s="86">
        <v>36</v>
      </c>
      <c r="AH23" s="70">
        <v>1</v>
      </c>
      <c r="AI23" s="61">
        <f t="shared" si="44"/>
        <v>37</v>
      </c>
      <c r="AJ23" s="41">
        <v>1</v>
      </c>
      <c r="AK23" s="41">
        <v>1</v>
      </c>
      <c r="AL23" s="41">
        <v>2</v>
      </c>
      <c r="AM23" s="41">
        <v>1</v>
      </c>
      <c r="AN23" s="41">
        <v>1</v>
      </c>
      <c r="AO23" s="41">
        <v>0</v>
      </c>
      <c r="AP23" s="44"/>
      <c r="AQ23" s="3"/>
      <c r="AR23" s="49" t="s">
        <v>69</v>
      </c>
      <c r="AS23" s="44"/>
      <c r="AT23" s="3"/>
      <c r="AU23" s="67">
        <f t="shared" si="15"/>
        <v>13.19</v>
      </c>
      <c r="AV23" s="67">
        <f>VLOOKUP(Z23,$C$163:$G$220,3)</f>
        <v>41.789574999999999</v>
      </c>
      <c r="AW23" s="67">
        <f>VLOOKUP(AA23,$C$163:$G$220,3)</f>
        <v>13.364075</v>
      </c>
      <c r="AX23" s="67">
        <f>VLOOKUP(AC23,$C$163:$G$220,3)</f>
        <v>13.486775</v>
      </c>
      <c r="AY23" s="67">
        <f t="shared" si="47"/>
        <v>13.486775</v>
      </c>
      <c r="AZ23" s="67">
        <f t="shared" si="60"/>
        <v>13.947053374999999</v>
      </c>
      <c r="BA23" s="72">
        <f t="shared" si="17"/>
        <v>17081.05</v>
      </c>
      <c r="BB23" s="72">
        <f t="shared" si="18"/>
        <v>17465.373625</v>
      </c>
      <c r="BC23" s="72">
        <f t="shared" si="19"/>
        <v>18061.434120624999</v>
      </c>
      <c r="BD23" s="73">
        <f t="shared" si="20"/>
        <v>6713.6256000000003</v>
      </c>
      <c r="BE23" s="73">
        <f t="shared" si="21"/>
        <v>6561.0432000000001</v>
      </c>
      <c r="BF23" s="73">
        <f t="shared" si="22"/>
        <v>7151.5370879999991</v>
      </c>
      <c r="BG23" s="57">
        <f t="shared" si="48"/>
        <v>0</v>
      </c>
      <c r="BH23" s="57">
        <f t="shared" si="48"/>
        <v>0</v>
      </c>
      <c r="BI23" s="57">
        <f t="shared" si="48"/>
        <v>0</v>
      </c>
      <c r="BJ23" s="57">
        <f t="shared" si="49"/>
        <v>54.6</v>
      </c>
      <c r="BK23" s="57">
        <f t="shared" si="50"/>
        <v>54.6</v>
      </c>
      <c r="BL23" s="57">
        <f t="shared" si="51"/>
        <v>54.6</v>
      </c>
      <c r="BM23" s="57">
        <f t="shared" si="52"/>
        <v>1059.0250999999998</v>
      </c>
      <c r="BN23" s="57">
        <f t="shared" si="53"/>
        <v>1082.8531647499999</v>
      </c>
      <c r="BO23" s="57">
        <f t="shared" si="54"/>
        <v>1119.8089154787499</v>
      </c>
      <c r="BP23" s="57">
        <f t="shared" si="23"/>
        <v>819.8904</v>
      </c>
      <c r="BQ23" s="57">
        <f t="shared" si="55"/>
        <v>798.16757466249999</v>
      </c>
      <c r="BR23" s="57">
        <f t="shared" si="24"/>
        <v>825.40753931256245</v>
      </c>
      <c r="BS23" s="57">
        <f t="shared" si="56"/>
        <v>247.67522500000001</v>
      </c>
      <c r="BT23" s="57">
        <f t="shared" si="56"/>
        <v>253.24791756250002</v>
      </c>
      <c r="BU23" s="57">
        <f t="shared" si="56"/>
        <v>261.89079474906248</v>
      </c>
      <c r="BV23" s="57"/>
      <c r="BW23" s="57"/>
      <c r="BX23" s="57"/>
      <c r="BY23" s="57">
        <f t="shared" si="25"/>
        <v>72</v>
      </c>
      <c r="BZ23" s="57">
        <f t="shared" si="26"/>
        <v>8966.8163250000016</v>
      </c>
      <c r="CA23" s="57">
        <f t="shared" si="27"/>
        <v>8821.9118569750008</v>
      </c>
      <c r="CB23" s="57">
        <f t="shared" si="28"/>
        <v>9485.2443375403745</v>
      </c>
      <c r="CC23" s="57">
        <f t="shared" si="29"/>
        <v>341.62099999999998</v>
      </c>
      <c r="CD23" s="57">
        <f t="shared" si="29"/>
        <v>349.30747250000002</v>
      </c>
      <c r="CE23" s="57">
        <f t="shared" si="29"/>
        <v>361.22868241250001</v>
      </c>
      <c r="CF23" s="57">
        <f t="shared" si="30"/>
        <v>9308.4373250000008</v>
      </c>
      <c r="CG23" s="57">
        <f t="shared" si="30"/>
        <v>9171.2193294750014</v>
      </c>
      <c r="CH23" s="57">
        <f t="shared" si="30"/>
        <v>9846.4730199528749</v>
      </c>
      <c r="CI23" s="53">
        <f t="shared" si="31"/>
        <v>26389.487325000002</v>
      </c>
      <c r="CJ23" s="57">
        <f t="shared" si="32"/>
        <v>26636.592954475003</v>
      </c>
      <c r="CK23" s="52">
        <f t="shared" si="33"/>
        <v>27907.907140577874</v>
      </c>
      <c r="CL23" s="178">
        <f t="shared" si="34"/>
        <v>20.377982490347492</v>
      </c>
      <c r="CM23" s="15"/>
      <c r="CN23" s="258">
        <f t="shared" si="35"/>
        <v>26636.592954475003</v>
      </c>
      <c r="CO23" s="180"/>
      <c r="CP23" s="57"/>
      <c r="CQ23" s="55">
        <f t="shared" si="36"/>
        <v>91001420</v>
      </c>
      <c r="CR23" s="55">
        <f t="shared" si="37"/>
        <v>91001440</v>
      </c>
      <c r="CS23" s="64">
        <f t="shared" si="38"/>
        <v>0</v>
      </c>
      <c r="CT23" s="64">
        <f t="shared" si="38"/>
        <v>17081.05</v>
      </c>
      <c r="CU23" s="64">
        <f t="shared" si="38"/>
        <v>0</v>
      </c>
      <c r="CV23" s="64">
        <f t="shared" si="38"/>
        <v>0</v>
      </c>
      <c r="CW23" s="64">
        <f t="shared" si="38"/>
        <v>0</v>
      </c>
      <c r="CX23" s="64">
        <f t="shared" si="38"/>
        <v>0</v>
      </c>
      <c r="CY23" s="64">
        <f t="shared" si="38"/>
        <v>0</v>
      </c>
      <c r="CZ23" s="64">
        <f t="shared" si="38"/>
        <v>0</v>
      </c>
      <c r="DA23" s="64">
        <f t="shared" si="38"/>
        <v>0</v>
      </c>
      <c r="DB23" s="64">
        <f t="shared" si="38"/>
        <v>0</v>
      </c>
      <c r="DC23" s="64">
        <f t="shared" si="38"/>
        <v>0</v>
      </c>
      <c r="DD23" s="64">
        <f t="shared" si="38"/>
        <v>0</v>
      </c>
      <c r="DE23" s="64">
        <f t="shared" si="38"/>
        <v>0</v>
      </c>
      <c r="DF23" s="64">
        <f t="shared" si="38"/>
        <v>0</v>
      </c>
      <c r="DG23" s="64">
        <f t="shared" si="38"/>
        <v>0</v>
      </c>
      <c r="DH23" s="64">
        <f t="shared" si="38"/>
        <v>0</v>
      </c>
      <c r="DI23" s="64">
        <f t="shared" si="39"/>
        <v>0</v>
      </c>
      <c r="DJ23" s="64">
        <f t="shared" si="39"/>
        <v>17465.373625</v>
      </c>
      <c r="DK23" s="64">
        <f t="shared" si="39"/>
        <v>0</v>
      </c>
      <c r="DL23" s="64">
        <f t="shared" si="39"/>
        <v>0</v>
      </c>
      <c r="DM23" s="64">
        <f t="shared" si="39"/>
        <v>0</v>
      </c>
      <c r="DN23" s="64">
        <f t="shared" si="39"/>
        <v>0</v>
      </c>
      <c r="DO23" s="64">
        <f t="shared" si="39"/>
        <v>0</v>
      </c>
      <c r="DP23" s="64">
        <f t="shared" si="39"/>
        <v>0</v>
      </c>
      <c r="DQ23" s="64">
        <f t="shared" si="39"/>
        <v>0</v>
      </c>
      <c r="DR23" s="64">
        <f t="shared" si="39"/>
        <v>0</v>
      </c>
      <c r="DS23" s="64">
        <f t="shared" si="39"/>
        <v>0</v>
      </c>
      <c r="DT23" s="64">
        <f t="shared" si="39"/>
        <v>0</v>
      </c>
      <c r="DU23" s="64">
        <f t="shared" si="39"/>
        <v>0</v>
      </c>
      <c r="DV23" s="64">
        <f t="shared" si="39"/>
        <v>0</v>
      </c>
      <c r="DW23" s="64">
        <f t="shared" si="39"/>
        <v>0</v>
      </c>
      <c r="DX23" s="64">
        <f t="shared" si="39"/>
        <v>0</v>
      </c>
      <c r="DY23" s="64">
        <f t="shared" si="40"/>
        <v>0</v>
      </c>
      <c r="DZ23" s="64">
        <f t="shared" si="40"/>
        <v>18061.434120624999</v>
      </c>
      <c r="EA23" s="64">
        <f t="shared" si="40"/>
        <v>0</v>
      </c>
      <c r="EB23" s="64">
        <f t="shared" si="40"/>
        <v>0</v>
      </c>
      <c r="EC23" s="64">
        <f t="shared" si="40"/>
        <v>0</v>
      </c>
      <c r="ED23" s="64">
        <f t="shared" si="40"/>
        <v>0</v>
      </c>
      <c r="EE23" s="64">
        <f t="shared" si="40"/>
        <v>0</v>
      </c>
      <c r="EF23" s="64">
        <f t="shared" si="40"/>
        <v>0</v>
      </c>
      <c r="EG23" s="64">
        <f t="shared" si="40"/>
        <v>0</v>
      </c>
      <c r="EH23" s="64">
        <f t="shared" si="40"/>
        <v>0</v>
      </c>
      <c r="EI23" s="64">
        <f t="shared" si="40"/>
        <v>0</v>
      </c>
      <c r="EJ23" s="64">
        <f t="shared" si="40"/>
        <v>0</v>
      </c>
      <c r="EK23" s="64">
        <f t="shared" si="40"/>
        <v>0</v>
      </c>
      <c r="EL23" s="64">
        <f t="shared" si="40"/>
        <v>0</v>
      </c>
      <c r="EM23" s="64">
        <f t="shared" si="40"/>
        <v>0</v>
      </c>
      <c r="EN23" s="64">
        <f t="shared" si="40"/>
        <v>0</v>
      </c>
      <c r="EO23" s="64">
        <f t="shared" si="41"/>
        <v>0</v>
      </c>
      <c r="EP23" s="64">
        <f t="shared" si="41"/>
        <v>9308.4373250000008</v>
      </c>
      <c r="EQ23" s="64">
        <f t="shared" si="41"/>
        <v>0</v>
      </c>
      <c r="ER23" s="64">
        <f t="shared" si="42"/>
        <v>0</v>
      </c>
      <c r="ES23" s="64">
        <f t="shared" si="42"/>
        <v>0</v>
      </c>
      <c r="ET23" s="64">
        <f t="shared" si="42"/>
        <v>0</v>
      </c>
      <c r="EU23" s="64">
        <f t="shared" si="42"/>
        <v>0</v>
      </c>
      <c r="EV23" s="64">
        <f t="shared" si="42"/>
        <v>0</v>
      </c>
      <c r="EW23" s="64">
        <f t="shared" si="42"/>
        <v>0</v>
      </c>
      <c r="EX23" s="64">
        <f t="shared" si="42"/>
        <v>0</v>
      </c>
      <c r="EY23" s="64">
        <f t="shared" si="42"/>
        <v>0</v>
      </c>
      <c r="EZ23" s="64">
        <f t="shared" si="42"/>
        <v>0</v>
      </c>
      <c r="FA23" s="64">
        <f t="shared" si="42"/>
        <v>0</v>
      </c>
      <c r="FB23" s="64">
        <f t="shared" si="42"/>
        <v>0</v>
      </c>
      <c r="FC23" s="64">
        <f t="shared" si="42"/>
        <v>0</v>
      </c>
      <c r="FD23" s="64">
        <f t="shared" si="42"/>
        <v>0</v>
      </c>
      <c r="FE23" s="64">
        <f t="shared" si="43"/>
        <v>0</v>
      </c>
      <c r="FF23" s="64">
        <f t="shared" si="43"/>
        <v>9171.2193294750014</v>
      </c>
      <c r="FG23" s="64">
        <f t="shared" si="43"/>
        <v>0</v>
      </c>
      <c r="FH23" s="64">
        <f t="shared" si="61"/>
        <v>0</v>
      </c>
      <c r="FI23" s="64">
        <f t="shared" si="61"/>
        <v>0</v>
      </c>
      <c r="FJ23" s="64">
        <f t="shared" si="61"/>
        <v>0</v>
      </c>
      <c r="FK23" s="64">
        <f t="shared" si="61"/>
        <v>0</v>
      </c>
      <c r="FL23" s="64">
        <f t="shared" si="61"/>
        <v>0</v>
      </c>
      <c r="FM23" s="64">
        <f t="shared" si="61"/>
        <v>0</v>
      </c>
      <c r="FN23" s="64">
        <f t="shared" si="61"/>
        <v>0</v>
      </c>
      <c r="FO23" s="64">
        <f t="shared" si="61"/>
        <v>0</v>
      </c>
      <c r="FP23" s="64">
        <f t="shared" si="61"/>
        <v>0</v>
      </c>
      <c r="FQ23" s="64">
        <f t="shared" si="61"/>
        <v>0</v>
      </c>
      <c r="FR23" s="64">
        <f t="shared" si="61"/>
        <v>0</v>
      </c>
      <c r="FS23" s="64">
        <f t="shared" si="61"/>
        <v>0</v>
      </c>
      <c r="FT23" s="64">
        <f t="shared" si="61"/>
        <v>0</v>
      </c>
      <c r="FU23" s="64">
        <f t="shared" si="62"/>
        <v>0</v>
      </c>
      <c r="FV23" s="64">
        <f t="shared" si="62"/>
        <v>9084.2014104989667</v>
      </c>
      <c r="FW23" s="64">
        <f t="shared" si="63"/>
        <v>0</v>
      </c>
      <c r="FX23" s="64">
        <f t="shared" si="63"/>
        <v>0</v>
      </c>
      <c r="FY23" s="64">
        <f t="shared" si="63"/>
        <v>0</v>
      </c>
      <c r="FZ23" s="64">
        <f t="shared" si="63"/>
        <v>0</v>
      </c>
      <c r="GA23" s="64">
        <f t="shared" si="63"/>
        <v>0</v>
      </c>
      <c r="GB23" s="64">
        <f t="shared" si="63"/>
        <v>0</v>
      </c>
      <c r="GC23" s="64">
        <f t="shared" si="63"/>
        <v>0</v>
      </c>
      <c r="GD23" s="64">
        <f t="shared" si="63"/>
        <v>0</v>
      </c>
      <c r="GE23" s="64">
        <f t="shared" si="63"/>
        <v>0</v>
      </c>
      <c r="GF23" s="64">
        <f t="shared" si="63"/>
        <v>0</v>
      </c>
      <c r="GG23" s="64">
        <f t="shared" si="63"/>
        <v>0</v>
      </c>
      <c r="GH23" s="64">
        <f t="shared" si="63"/>
        <v>0</v>
      </c>
      <c r="GI23" s="64">
        <f t="shared" si="63"/>
        <v>0</v>
      </c>
      <c r="GJ23" s="64">
        <f t="shared" si="63"/>
        <v>0</v>
      </c>
      <c r="GK23" s="219">
        <f t="shared" si="13"/>
        <v>26636.592954475003</v>
      </c>
    </row>
    <row r="24" spans="1:193" s="1" customFormat="1" ht="15" thickTop="1" thickBot="1">
      <c r="A24" s="40"/>
      <c r="B24" s="42"/>
      <c r="C24" s="83" t="s">
        <v>88</v>
      </c>
      <c r="D24" s="43"/>
      <c r="E24" s="87">
        <v>0</v>
      </c>
      <c r="F24" s="87">
        <v>0</v>
      </c>
      <c r="G24" s="40"/>
      <c r="H24" s="42"/>
      <c r="I24" s="42"/>
      <c r="J24" s="42"/>
      <c r="K24" s="42"/>
      <c r="L24" s="42"/>
      <c r="M24" s="42"/>
      <c r="N24" s="42"/>
      <c r="O24" s="42"/>
      <c r="P24" s="42"/>
      <c r="Q24" s="43" t="s">
        <v>152</v>
      </c>
      <c r="R24" s="44"/>
      <c r="S24" s="86"/>
      <c r="T24" s="86"/>
      <c r="U24" s="86"/>
      <c r="V24" s="86"/>
      <c r="W24" s="86"/>
      <c r="X24" s="86"/>
      <c r="Y24" s="60"/>
      <c r="Z24" s="149"/>
      <c r="AA24" s="66"/>
      <c r="AB24" s="66"/>
      <c r="AC24" s="86"/>
      <c r="AD24" s="86"/>
      <c r="AE24" s="86">
        <v>47</v>
      </c>
      <c r="AF24" s="164"/>
      <c r="AG24" s="86"/>
      <c r="AH24" s="70"/>
      <c r="AI24" s="61"/>
      <c r="AJ24" s="41"/>
      <c r="AK24" s="41"/>
      <c r="AL24" s="41"/>
      <c r="AM24" s="41"/>
      <c r="AN24" s="41"/>
      <c r="AO24" s="41"/>
      <c r="AP24" s="44"/>
      <c r="AQ24" s="3"/>
      <c r="AR24" s="26" t="s">
        <v>6</v>
      </c>
      <c r="AS24" s="44"/>
      <c r="AT24" s="3"/>
      <c r="AU24" s="67">
        <f t="shared" si="15"/>
        <v>0</v>
      </c>
      <c r="AV24" s="67">
        <f>VLOOKUP(Z24,$C$163:$G$220,3)</f>
        <v>0</v>
      </c>
      <c r="AW24" s="67">
        <f>VLOOKUP(AA24,$C$163:$G$220,3)</f>
        <v>0</v>
      </c>
      <c r="AX24" s="67">
        <f>VLOOKUP(AC24,$C$163:$G$220,3)</f>
        <v>0</v>
      </c>
      <c r="AY24" s="67">
        <f t="shared" si="47"/>
        <v>0</v>
      </c>
      <c r="AZ24" s="67">
        <f t="shared" si="60"/>
        <v>42.729840437499995</v>
      </c>
      <c r="BA24" s="72">
        <f t="shared" si="17"/>
        <v>0</v>
      </c>
      <c r="BB24" s="72">
        <f t="shared" si="18"/>
        <v>0</v>
      </c>
      <c r="BC24" s="72">
        <f t="shared" si="19"/>
        <v>0</v>
      </c>
      <c r="BD24" s="73">
        <f t="shared" si="20"/>
        <v>0</v>
      </c>
      <c r="BE24" s="73">
        <f t="shared" si="21"/>
        <v>0</v>
      </c>
      <c r="BF24" s="73">
        <f t="shared" si="22"/>
        <v>0</v>
      </c>
      <c r="BG24" s="57">
        <f>$Y24*D$84</f>
        <v>0</v>
      </c>
      <c r="BH24" s="57">
        <f>$Y24*E$84</f>
        <v>0</v>
      </c>
      <c r="BI24" s="57">
        <f>$Y24*F$84</f>
        <v>0</v>
      </c>
      <c r="BJ24" s="57">
        <f>D$43*(BA24/1000)*AJ24</f>
        <v>0</v>
      </c>
      <c r="BK24" s="57">
        <f t="shared" si="50"/>
        <v>0</v>
      </c>
      <c r="BL24" s="57">
        <f t="shared" si="51"/>
        <v>0</v>
      </c>
      <c r="BM24" s="57">
        <f>(BA24+BD24)*D$90*AM24</f>
        <v>0</v>
      </c>
      <c r="BN24" s="57">
        <f>(BB24+BE24)*E$90*AM24</f>
        <v>0</v>
      </c>
      <c r="BO24" s="57">
        <f>(BC24+BF24)*F$90*AM24</f>
        <v>0</v>
      </c>
      <c r="BP24" s="57">
        <f t="shared" si="23"/>
        <v>0</v>
      </c>
      <c r="BQ24" s="57">
        <f t="shared" si="55"/>
        <v>0</v>
      </c>
      <c r="BR24" s="57">
        <f t="shared" si="24"/>
        <v>0</v>
      </c>
      <c r="BS24" s="57">
        <f>$AK24*(BA24+BD24)*D$87</f>
        <v>0</v>
      </c>
      <c r="BT24" s="57">
        <f>$AK24*(BB24+BE24)*E$87</f>
        <v>0</v>
      </c>
      <c r="BU24" s="57">
        <f>$AK24*(BC24+BF24)*F$87</f>
        <v>0</v>
      </c>
      <c r="BV24" s="57">
        <f>38.4*12*Y24</f>
        <v>0</v>
      </c>
      <c r="BW24" s="57">
        <f>38.4*12*Y24</f>
        <v>0</v>
      </c>
      <c r="BX24" s="57">
        <f>38.4*12*Y24</f>
        <v>0</v>
      </c>
      <c r="BY24" s="57">
        <v>0</v>
      </c>
      <c r="BZ24" s="57">
        <f t="shared" si="26"/>
        <v>0</v>
      </c>
      <c r="CA24" s="57">
        <f t="shared" si="27"/>
        <v>0</v>
      </c>
      <c r="CB24" s="57">
        <f t="shared" si="28"/>
        <v>0</v>
      </c>
      <c r="CC24" s="57">
        <f t="shared" si="29"/>
        <v>0</v>
      </c>
      <c r="CD24" s="57">
        <f t="shared" si="29"/>
        <v>0</v>
      </c>
      <c r="CE24" s="57">
        <f t="shared" si="29"/>
        <v>0</v>
      </c>
      <c r="CF24" s="57">
        <f t="shared" si="30"/>
        <v>0</v>
      </c>
      <c r="CG24" s="57">
        <f t="shared" si="30"/>
        <v>0</v>
      </c>
      <c r="CH24" s="57">
        <f t="shared" si="30"/>
        <v>0</v>
      </c>
      <c r="CI24" s="53">
        <f t="shared" si="31"/>
        <v>0</v>
      </c>
      <c r="CJ24" s="57">
        <f t="shared" si="32"/>
        <v>0</v>
      </c>
      <c r="CK24" s="52">
        <f t="shared" si="33"/>
        <v>0</v>
      </c>
      <c r="CL24" s="178"/>
      <c r="CM24" s="15"/>
      <c r="CN24" s="180"/>
      <c r="CO24" s="180"/>
      <c r="CP24" s="57"/>
      <c r="CQ24" s="55">
        <f t="shared" si="36"/>
        <v>0</v>
      </c>
      <c r="CR24" s="55">
        <f t="shared" si="37"/>
        <v>1</v>
      </c>
      <c r="CS24" s="64">
        <f t="shared" si="38"/>
        <v>0</v>
      </c>
      <c r="CT24" s="64">
        <f t="shared" si="38"/>
        <v>0</v>
      </c>
      <c r="CU24" s="64">
        <f t="shared" si="38"/>
        <v>0</v>
      </c>
      <c r="CV24" s="64">
        <f t="shared" si="38"/>
        <v>0</v>
      </c>
      <c r="CW24" s="64">
        <f t="shared" si="38"/>
        <v>0</v>
      </c>
      <c r="CX24" s="64">
        <f t="shared" si="38"/>
        <v>0</v>
      </c>
      <c r="CY24" s="64">
        <f t="shared" si="38"/>
        <v>0</v>
      </c>
      <c r="CZ24" s="64">
        <f t="shared" si="38"/>
        <v>0</v>
      </c>
      <c r="DA24" s="64">
        <f t="shared" si="38"/>
        <v>0</v>
      </c>
      <c r="DB24" s="64">
        <f t="shared" si="38"/>
        <v>0</v>
      </c>
      <c r="DC24" s="64">
        <f t="shared" si="38"/>
        <v>0</v>
      </c>
      <c r="DD24" s="64">
        <f t="shared" si="38"/>
        <v>0</v>
      </c>
      <c r="DE24" s="64">
        <f t="shared" si="38"/>
        <v>0</v>
      </c>
      <c r="DF24" s="64">
        <f t="shared" si="38"/>
        <v>0</v>
      </c>
      <c r="DG24" s="64">
        <f t="shared" si="38"/>
        <v>0</v>
      </c>
      <c r="DH24" s="64">
        <f t="shared" si="38"/>
        <v>0</v>
      </c>
      <c r="DI24" s="64">
        <f t="shared" si="39"/>
        <v>0</v>
      </c>
      <c r="DJ24" s="64">
        <f t="shared" si="39"/>
        <v>0</v>
      </c>
      <c r="DK24" s="64">
        <f t="shared" si="39"/>
        <v>0</v>
      </c>
      <c r="DL24" s="64">
        <f t="shared" si="39"/>
        <v>0</v>
      </c>
      <c r="DM24" s="64">
        <f t="shared" si="39"/>
        <v>0</v>
      </c>
      <c r="DN24" s="64">
        <f t="shared" si="39"/>
        <v>0</v>
      </c>
      <c r="DO24" s="64">
        <f t="shared" si="39"/>
        <v>0</v>
      </c>
      <c r="DP24" s="64">
        <f t="shared" si="39"/>
        <v>0</v>
      </c>
      <c r="DQ24" s="64">
        <f t="shared" si="39"/>
        <v>0</v>
      </c>
      <c r="DR24" s="64">
        <f t="shared" si="39"/>
        <v>0</v>
      </c>
      <c r="DS24" s="64">
        <f t="shared" si="39"/>
        <v>0</v>
      </c>
      <c r="DT24" s="64">
        <f t="shared" si="39"/>
        <v>0</v>
      </c>
      <c r="DU24" s="64">
        <f t="shared" si="39"/>
        <v>0</v>
      </c>
      <c r="DV24" s="64">
        <f t="shared" si="39"/>
        <v>0</v>
      </c>
      <c r="DW24" s="64">
        <f t="shared" si="39"/>
        <v>0</v>
      </c>
      <c r="DX24" s="64">
        <f t="shared" si="39"/>
        <v>0</v>
      </c>
      <c r="DY24" s="64">
        <f t="shared" si="40"/>
        <v>0</v>
      </c>
      <c r="DZ24" s="64">
        <f t="shared" si="40"/>
        <v>0</v>
      </c>
      <c r="EA24" s="64">
        <f t="shared" si="40"/>
        <v>0</v>
      </c>
      <c r="EB24" s="64">
        <f t="shared" si="40"/>
        <v>0</v>
      </c>
      <c r="EC24" s="64">
        <f t="shared" si="40"/>
        <v>0</v>
      </c>
      <c r="ED24" s="64">
        <f t="shared" si="40"/>
        <v>0</v>
      </c>
      <c r="EE24" s="64">
        <f t="shared" si="40"/>
        <v>0</v>
      </c>
      <c r="EF24" s="64">
        <f t="shared" si="40"/>
        <v>0</v>
      </c>
      <c r="EG24" s="64">
        <f t="shared" si="40"/>
        <v>0</v>
      </c>
      <c r="EH24" s="64">
        <f t="shared" si="40"/>
        <v>0</v>
      </c>
      <c r="EI24" s="64">
        <f t="shared" si="40"/>
        <v>0</v>
      </c>
      <c r="EJ24" s="64">
        <f t="shared" si="40"/>
        <v>0</v>
      </c>
      <c r="EK24" s="64">
        <f t="shared" si="40"/>
        <v>0</v>
      </c>
      <c r="EL24" s="64">
        <f t="shared" si="40"/>
        <v>0</v>
      </c>
      <c r="EM24" s="64">
        <f t="shared" si="40"/>
        <v>0</v>
      </c>
      <c r="EN24" s="64">
        <f t="shared" si="40"/>
        <v>0</v>
      </c>
      <c r="EO24" s="64">
        <f t="shared" si="41"/>
        <v>0</v>
      </c>
      <c r="EP24" s="64">
        <f t="shared" si="41"/>
        <v>0</v>
      </c>
      <c r="EQ24" s="64">
        <f t="shared" si="41"/>
        <v>0</v>
      </c>
      <c r="ER24" s="64">
        <f t="shared" si="42"/>
        <v>0</v>
      </c>
      <c r="ES24" s="64">
        <f t="shared" si="42"/>
        <v>0</v>
      </c>
      <c r="ET24" s="64">
        <f t="shared" si="42"/>
        <v>0</v>
      </c>
      <c r="EU24" s="64">
        <f t="shared" si="42"/>
        <v>0</v>
      </c>
      <c r="EV24" s="64">
        <f t="shared" si="42"/>
        <v>0</v>
      </c>
      <c r="EW24" s="64">
        <f t="shared" si="42"/>
        <v>0</v>
      </c>
      <c r="EX24" s="64">
        <f t="shared" si="42"/>
        <v>0</v>
      </c>
      <c r="EY24" s="64">
        <f t="shared" si="42"/>
        <v>0</v>
      </c>
      <c r="EZ24" s="64">
        <f t="shared" si="42"/>
        <v>0</v>
      </c>
      <c r="FA24" s="64">
        <f t="shared" si="42"/>
        <v>0</v>
      </c>
      <c r="FB24" s="64">
        <f t="shared" si="42"/>
        <v>0</v>
      </c>
      <c r="FC24" s="64">
        <f t="shared" si="42"/>
        <v>0</v>
      </c>
      <c r="FD24" s="64">
        <f t="shared" si="42"/>
        <v>0</v>
      </c>
      <c r="FE24" s="64">
        <f t="shared" si="43"/>
        <v>0</v>
      </c>
      <c r="FF24" s="64">
        <f t="shared" si="43"/>
        <v>0</v>
      </c>
      <c r="FG24" s="64">
        <f t="shared" si="43"/>
        <v>0</v>
      </c>
      <c r="FH24" s="64">
        <f t="shared" si="61"/>
        <v>0</v>
      </c>
      <c r="FI24" s="64">
        <f t="shared" si="61"/>
        <v>0</v>
      </c>
      <c r="FJ24" s="64">
        <f t="shared" si="61"/>
        <v>0</v>
      </c>
      <c r="FK24" s="64">
        <f t="shared" si="61"/>
        <v>0</v>
      </c>
      <c r="FL24" s="64">
        <f t="shared" si="61"/>
        <v>0</v>
      </c>
      <c r="FM24" s="64">
        <f t="shared" si="61"/>
        <v>0</v>
      </c>
      <c r="FN24" s="64">
        <f t="shared" si="61"/>
        <v>0</v>
      </c>
      <c r="FO24" s="64">
        <f t="shared" si="61"/>
        <v>0</v>
      </c>
      <c r="FP24" s="64">
        <f t="shared" si="61"/>
        <v>0</v>
      </c>
      <c r="FQ24" s="64">
        <f t="shared" si="61"/>
        <v>0</v>
      </c>
      <c r="FR24" s="64">
        <f t="shared" si="61"/>
        <v>0</v>
      </c>
      <c r="FS24" s="64">
        <f t="shared" si="61"/>
        <v>0</v>
      </c>
      <c r="FT24" s="64">
        <f t="shared" si="61"/>
        <v>0</v>
      </c>
      <c r="FU24" s="64">
        <f t="shared" si="62"/>
        <v>0</v>
      </c>
      <c r="FV24" s="64">
        <f t="shared" si="62"/>
        <v>0</v>
      </c>
      <c r="FW24" s="64">
        <f t="shared" si="63"/>
        <v>9577.5938197160631</v>
      </c>
      <c r="FX24" s="64">
        <f t="shared" si="63"/>
        <v>0</v>
      </c>
      <c r="FY24" s="64">
        <f t="shared" si="63"/>
        <v>0</v>
      </c>
      <c r="FZ24" s="64">
        <f t="shared" si="63"/>
        <v>0</v>
      </c>
      <c r="GA24" s="64">
        <f t="shared" si="63"/>
        <v>0</v>
      </c>
      <c r="GB24" s="64">
        <f t="shared" si="63"/>
        <v>0</v>
      </c>
      <c r="GC24" s="64">
        <f t="shared" si="63"/>
        <v>0</v>
      </c>
      <c r="GD24" s="64">
        <f t="shared" si="63"/>
        <v>0</v>
      </c>
      <c r="GE24" s="64">
        <f t="shared" si="63"/>
        <v>0</v>
      </c>
      <c r="GF24" s="64">
        <f t="shared" si="63"/>
        <v>0</v>
      </c>
      <c r="GG24" s="64">
        <f t="shared" si="63"/>
        <v>0</v>
      </c>
      <c r="GH24" s="64">
        <f t="shared" si="63"/>
        <v>0</v>
      </c>
      <c r="GI24" s="64">
        <f t="shared" si="63"/>
        <v>0</v>
      </c>
      <c r="GJ24" s="64">
        <f t="shared" si="63"/>
        <v>0</v>
      </c>
      <c r="GK24" s="219">
        <f t="shared" si="13"/>
        <v>0</v>
      </c>
    </row>
    <row r="25" spans="1:193" s="1" customFormat="1" ht="14.25" thickTop="1">
      <c r="A25" s="40"/>
      <c r="B25" s="75"/>
      <c r="C25" s="88"/>
      <c r="D25" s="89"/>
      <c r="E25" s="90" t="str">
        <f>IF($E$9=0,"per year", "per hour")</f>
        <v>per hour</v>
      </c>
      <c r="F25" s="90" t="str">
        <f>IF($E$9=0,"per year", "per hour")</f>
        <v>per hour</v>
      </c>
      <c r="G25" s="40"/>
      <c r="H25" s="42"/>
      <c r="I25" s="42"/>
      <c r="J25" s="42"/>
      <c r="K25" s="42"/>
      <c r="L25" s="42"/>
      <c r="M25" s="42"/>
      <c r="N25" s="42"/>
      <c r="O25" s="42"/>
      <c r="P25" s="42"/>
      <c r="Q25" s="43"/>
      <c r="R25" s="44"/>
      <c r="S25" s="86"/>
      <c r="T25" s="86"/>
      <c r="U25" s="86"/>
      <c r="V25" s="86"/>
      <c r="W25" s="86"/>
      <c r="X25" s="86"/>
      <c r="Y25" s="60"/>
      <c r="Z25" s="149"/>
      <c r="AA25" s="66"/>
      <c r="AB25" s="66"/>
      <c r="AC25" s="66"/>
      <c r="AD25" s="86"/>
      <c r="AE25" s="86"/>
      <c r="AF25" s="164"/>
      <c r="AG25" s="86"/>
      <c r="AH25" s="70"/>
      <c r="AI25" s="61"/>
      <c r="AJ25" s="41"/>
      <c r="AK25" s="41"/>
      <c r="AL25" s="41"/>
      <c r="AM25" s="41"/>
      <c r="AN25" s="41"/>
      <c r="AO25" s="41"/>
      <c r="AP25" s="44"/>
      <c r="AQ25" s="3"/>
      <c r="AR25" s="26"/>
      <c r="AS25" s="44"/>
      <c r="AT25" s="3"/>
      <c r="AU25" s="67">
        <f t="shared" si="15"/>
        <v>0</v>
      </c>
      <c r="AV25" s="68">
        <f t="shared" ref="AV25:AW27" si="64">BB25-BA25</f>
        <v>0</v>
      </c>
      <c r="AW25" s="68">
        <f t="shared" si="64"/>
        <v>0</v>
      </c>
      <c r="AX25" s="68">
        <f>BC25-BA25</f>
        <v>0</v>
      </c>
      <c r="AY25" s="67">
        <f t="shared" si="47"/>
        <v>0</v>
      </c>
      <c r="AZ25" s="72">
        <f>IF($E$9=0,$AY25*$Y25,IF($E$9=1,$AY25*$AG25*$AJ25,"error some place"))</f>
        <v>0</v>
      </c>
      <c r="BA25" s="72">
        <f t="shared" si="17"/>
        <v>0</v>
      </c>
      <c r="BB25" s="72">
        <f>IF($E$9=0,$AY25*$Y25,IF($E$9=1,$AY25*$AG25*$AJ25,"error some place"))</f>
        <v>0</v>
      </c>
      <c r="BC25" s="72">
        <f>IF($E$9=0,$AZ25*$Y25,IF($E$9=1,$AZ25*$AG25*$AJ25,"error some place"))</f>
        <v>0</v>
      </c>
      <c r="BD25" s="73">
        <f t="shared" si="20"/>
        <v>0</v>
      </c>
      <c r="BE25" s="73">
        <f t="shared" si="21"/>
        <v>0</v>
      </c>
      <c r="BF25" s="73">
        <f t="shared" si="22"/>
        <v>0</v>
      </c>
      <c r="BG25" s="57">
        <f t="shared" ref="BG25:BI27" si="65">$Y25*D$83*$AO25</f>
        <v>0</v>
      </c>
      <c r="BH25" s="57">
        <f t="shared" si="65"/>
        <v>0</v>
      </c>
      <c r="BI25" s="57">
        <f t="shared" si="65"/>
        <v>0</v>
      </c>
      <c r="BJ25" s="57">
        <f>D$43*(D$44/1000)*AJ25</f>
        <v>0</v>
      </c>
      <c r="BK25" s="57">
        <f t="shared" si="50"/>
        <v>0</v>
      </c>
      <c r="BL25" s="57">
        <f t="shared" si="51"/>
        <v>0</v>
      </c>
      <c r="BM25" s="57">
        <f>BA25*D$90*AM25</f>
        <v>0</v>
      </c>
      <c r="BN25" s="57">
        <f>BB25*E$90*AM25</f>
        <v>0</v>
      </c>
      <c r="BO25" s="57">
        <f>BC25*F$90*AM25</f>
        <v>0</v>
      </c>
      <c r="BP25" s="57">
        <f t="shared" si="23"/>
        <v>0</v>
      </c>
      <c r="BQ25" s="57">
        <f t="shared" si="55"/>
        <v>0</v>
      </c>
      <c r="BR25" s="57">
        <f t="shared" si="24"/>
        <v>0</v>
      </c>
      <c r="BS25" s="57">
        <f t="shared" ref="BS25:BU27" si="66">$AK25*BA25*D$87</f>
        <v>0</v>
      </c>
      <c r="BT25" s="57">
        <f t="shared" si="66"/>
        <v>0</v>
      </c>
      <c r="BU25" s="57">
        <f t="shared" si="66"/>
        <v>0</v>
      </c>
      <c r="BV25" s="57"/>
      <c r="BW25" s="57"/>
      <c r="BX25" s="57"/>
      <c r="BY25" s="57">
        <f>BB25*0.3%</f>
        <v>0</v>
      </c>
      <c r="BZ25" s="57">
        <f t="shared" si="26"/>
        <v>0</v>
      </c>
      <c r="CA25" s="57">
        <f t="shared" si="27"/>
        <v>0</v>
      </c>
      <c r="CB25" s="57">
        <f t="shared" si="28"/>
        <v>0</v>
      </c>
      <c r="CC25" s="57">
        <f t="shared" si="29"/>
        <v>0</v>
      </c>
      <c r="CD25" s="57">
        <f t="shared" si="29"/>
        <v>0</v>
      </c>
      <c r="CE25" s="57">
        <f t="shared" si="29"/>
        <v>0</v>
      </c>
      <c r="CF25" s="57">
        <f t="shared" si="30"/>
        <v>0</v>
      </c>
      <c r="CG25" s="57">
        <f t="shared" si="30"/>
        <v>0</v>
      </c>
      <c r="CH25" s="57">
        <f t="shared" si="30"/>
        <v>0</v>
      </c>
      <c r="CI25" s="53">
        <f t="shared" si="31"/>
        <v>0</v>
      </c>
      <c r="CJ25" s="57">
        <f t="shared" si="32"/>
        <v>0</v>
      </c>
      <c r="CK25" s="52">
        <f t="shared" si="33"/>
        <v>0</v>
      </c>
      <c r="CL25" s="178"/>
      <c r="CM25" s="15"/>
      <c r="CN25" s="180"/>
      <c r="CO25" s="180"/>
      <c r="CP25" s="57"/>
      <c r="CQ25" s="55">
        <f t="shared" si="36"/>
        <v>0</v>
      </c>
      <c r="CR25" s="55">
        <f t="shared" si="37"/>
        <v>1</v>
      </c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>
        <f t="shared" si="39"/>
        <v>0</v>
      </c>
      <c r="DJ25" s="64">
        <f t="shared" si="39"/>
        <v>0</v>
      </c>
      <c r="DK25" s="64">
        <f t="shared" si="39"/>
        <v>0</v>
      </c>
      <c r="DL25" s="64">
        <f t="shared" si="39"/>
        <v>0</v>
      </c>
      <c r="DM25" s="64">
        <f t="shared" si="39"/>
        <v>0</v>
      </c>
      <c r="DN25" s="64">
        <f t="shared" si="39"/>
        <v>0</v>
      </c>
      <c r="DO25" s="64">
        <f t="shared" si="39"/>
        <v>0</v>
      </c>
      <c r="DP25" s="64">
        <f t="shared" si="39"/>
        <v>0</v>
      </c>
      <c r="DQ25" s="64">
        <f t="shared" si="39"/>
        <v>0</v>
      </c>
      <c r="DR25" s="64">
        <f t="shared" si="39"/>
        <v>0</v>
      </c>
      <c r="DS25" s="64">
        <f t="shared" si="39"/>
        <v>0</v>
      </c>
      <c r="DT25" s="64">
        <f t="shared" si="39"/>
        <v>0</v>
      </c>
      <c r="DU25" s="64">
        <f t="shared" si="39"/>
        <v>0</v>
      </c>
      <c r="DV25" s="64">
        <f t="shared" si="39"/>
        <v>0</v>
      </c>
      <c r="DW25" s="64">
        <f t="shared" si="39"/>
        <v>0</v>
      </c>
      <c r="DX25" s="64">
        <f t="shared" si="39"/>
        <v>0</v>
      </c>
      <c r="DY25" s="64">
        <f t="shared" si="40"/>
        <v>0</v>
      </c>
      <c r="DZ25" s="64">
        <f t="shared" si="40"/>
        <v>0</v>
      </c>
      <c r="EA25" s="64">
        <f t="shared" si="40"/>
        <v>0</v>
      </c>
      <c r="EB25" s="64">
        <f t="shared" si="40"/>
        <v>0</v>
      </c>
      <c r="EC25" s="64">
        <f t="shared" si="40"/>
        <v>0</v>
      </c>
      <c r="ED25" s="64">
        <f t="shared" si="40"/>
        <v>0</v>
      </c>
      <c r="EE25" s="64">
        <f t="shared" si="40"/>
        <v>0</v>
      </c>
      <c r="EF25" s="64">
        <f t="shared" si="40"/>
        <v>0</v>
      </c>
      <c r="EG25" s="64">
        <f t="shared" si="40"/>
        <v>0</v>
      </c>
      <c r="EH25" s="64">
        <f t="shared" si="40"/>
        <v>0</v>
      </c>
      <c r="EI25" s="64">
        <f t="shared" si="40"/>
        <v>0</v>
      </c>
      <c r="EJ25" s="64">
        <f t="shared" si="40"/>
        <v>0</v>
      </c>
      <c r="EK25" s="64">
        <f t="shared" si="40"/>
        <v>0</v>
      </c>
      <c r="EL25" s="64">
        <f t="shared" si="40"/>
        <v>0</v>
      </c>
      <c r="EM25" s="64">
        <f t="shared" si="40"/>
        <v>0</v>
      </c>
      <c r="EN25" s="64">
        <f t="shared" ref="EN25" si="67">IF($CQ25=EN$5,$BC25,0)</f>
        <v>0</v>
      </c>
      <c r="EO25" s="64">
        <f t="shared" si="41"/>
        <v>0</v>
      </c>
      <c r="EP25" s="64">
        <f t="shared" si="41"/>
        <v>0</v>
      </c>
      <c r="EQ25" s="64">
        <f t="shared" si="41"/>
        <v>0</v>
      </c>
      <c r="ER25" s="64">
        <f t="shared" si="42"/>
        <v>0</v>
      </c>
      <c r="ES25" s="64">
        <f t="shared" si="42"/>
        <v>0</v>
      </c>
      <c r="ET25" s="64">
        <f t="shared" si="42"/>
        <v>0</v>
      </c>
      <c r="EU25" s="64">
        <f t="shared" si="42"/>
        <v>0</v>
      </c>
      <c r="EV25" s="64">
        <f t="shared" si="42"/>
        <v>0</v>
      </c>
      <c r="EW25" s="64">
        <f t="shared" si="42"/>
        <v>0</v>
      </c>
      <c r="EX25" s="64">
        <f t="shared" si="42"/>
        <v>0</v>
      </c>
      <c r="EY25" s="64">
        <f t="shared" si="42"/>
        <v>0</v>
      </c>
      <c r="EZ25" s="64">
        <f t="shared" si="42"/>
        <v>0</v>
      </c>
      <c r="FA25" s="64">
        <f t="shared" si="42"/>
        <v>0</v>
      </c>
      <c r="FB25" s="64">
        <f t="shared" si="42"/>
        <v>0</v>
      </c>
      <c r="FC25" s="64">
        <f t="shared" si="42"/>
        <v>0</v>
      </c>
      <c r="FD25" s="64">
        <f t="shared" si="42"/>
        <v>0</v>
      </c>
      <c r="FE25" s="64">
        <f t="shared" si="43"/>
        <v>0</v>
      </c>
      <c r="FF25" s="64">
        <f t="shared" si="43"/>
        <v>0</v>
      </c>
      <c r="FG25" s="64">
        <f t="shared" si="43"/>
        <v>0</v>
      </c>
      <c r="FH25" s="64">
        <f t="shared" si="61"/>
        <v>0</v>
      </c>
      <c r="FI25" s="64">
        <f t="shared" si="61"/>
        <v>0</v>
      </c>
      <c r="FJ25" s="64">
        <f t="shared" si="61"/>
        <v>0</v>
      </c>
      <c r="FK25" s="64">
        <f t="shared" si="61"/>
        <v>0</v>
      </c>
      <c r="FL25" s="64">
        <f t="shared" si="61"/>
        <v>0</v>
      </c>
      <c r="FM25" s="64">
        <f t="shared" si="61"/>
        <v>0</v>
      </c>
      <c r="FN25" s="64">
        <f t="shared" si="61"/>
        <v>0</v>
      </c>
      <c r="FO25" s="64">
        <f t="shared" si="61"/>
        <v>0</v>
      </c>
      <c r="FP25" s="64">
        <f t="shared" si="61"/>
        <v>0</v>
      </c>
      <c r="FQ25" s="64">
        <f t="shared" si="61"/>
        <v>0</v>
      </c>
      <c r="FR25" s="64">
        <f t="shared" si="61"/>
        <v>0</v>
      </c>
      <c r="FS25" s="64">
        <f t="shared" si="61"/>
        <v>0</v>
      </c>
      <c r="FT25" s="64">
        <f t="shared" si="61"/>
        <v>0</v>
      </c>
      <c r="FU25" s="64">
        <f t="shared" si="62"/>
        <v>0</v>
      </c>
      <c r="FV25" s="64">
        <f t="shared" si="62"/>
        <v>9846.4730199528749</v>
      </c>
      <c r="FW25" s="64">
        <f t="shared" si="63"/>
        <v>0</v>
      </c>
      <c r="FX25" s="64">
        <f t="shared" si="63"/>
        <v>0</v>
      </c>
      <c r="FY25" s="64">
        <f t="shared" si="63"/>
        <v>0</v>
      </c>
      <c r="FZ25" s="64">
        <f t="shared" si="63"/>
        <v>0</v>
      </c>
      <c r="GA25" s="64">
        <f t="shared" si="63"/>
        <v>0</v>
      </c>
      <c r="GB25" s="64">
        <f t="shared" si="63"/>
        <v>0</v>
      </c>
      <c r="GC25" s="64">
        <f t="shared" si="63"/>
        <v>0</v>
      </c>
      <c r="GD25" s="64">
        <f t="shared" si="63"/>
        <v>0</v>
      </c>
      <c r="GE25" s="64">
        <f t="shared" si="63"/>
        <v>0</v>
      </c>
      <c r="GF25" s="64">
        <f t="shared" si="63"/>
        <v>0</v>
      </c>
      <c r="GG25" s="64">
        <f t="shared" si="63"/>
        <v>0</v>
      </c>
      <c r="GH25" s="64">
        <f t="shared" si="63"/>
        <v>0</v>
      </c>
      <c r="GI25" s="64">
        <f t="shared" si="63"/>
        <v>0</v>
      </c>
      <c r="GJ25" s="64">
        <f t="shared" si="63"/>
        <v>0</v>
      </c>
    </row>
    <row r="26" spans="1:193" s="1" customFormat="1" ht="13.5">
      <c r="A26" s="40"/>
      <c r="B26" s="75" t="s">
        <v>89</v>
      </c>
      <c r="C26" s="88"/>
      <c r="D26" s="89"/>
      <c r="E26" s="89"/>
      <c r="F26" s="89"/>
      <c r="G26" s="40"/>
      <c r="H26" s="42"/>
      <c r="I26" s="42"/>
      <c r="J26" s="42"/>
      <c r="K26" s="42"/>
      <c r="L26" s="42"/>
      <c r="M26" s="42"/>
      <c r="N26" s="42"/>
      <c r="O26" s="42"/>
      <c r="P26" s="42"/>
      <c r="Q26" s="43"/>
      <c r="R26" s="44"/>
      <c r="S26" s="86"/>
      <c r="Y26" s="60"/>
      <c r="Z26" s="76"/>
      <c r="AA26" s="66"/>
      <c r="AB26" s="66"/>
      <c r="AF26" s="164"/>
      <c r="AH26" s="41"/>
      <c r="AI26" s="61"/>
      <c r="AJ26" s="41"/>
      <c r="AK26" s="41"/>
      <c r="AL26" s="41"/>
      <c r="AM26" s="41"/>
      <c r="AN26" s="41"/>
      <c r="AO26" s="41"/>
      <c r="AP26" s="44"/>
      <c r="AQ26" s="3"/>
      <c r="AR26" s="26" t="s">
        <v>90</v>
      </c>
      <c r="AS26" s="44"/>
      <c r="AT26" s="3"/>
      <c r="AU26" s="67">
        <f t="shared" si="15"/>
        <v>0</v>
      </c>
      <c r="AV26" s="68">
        <f t="shared" si="64"/>
        <v>0</v>
      </c>
      <c r="AW26" s="68">
        <f t="shared" si="64"/>
        <v>0</v>
      </c>
      <c r="AX26" s="68">
        <f>BC26-BA26</f>
        <v>0</v>
      </c>
      <c r="AY26" s="67">
        <f t="shared" si="47"/>
        <v>0</v>
      </c>
      <c r="AZ26" s="72">
        <f>IF($E$9=0,$AY26*$Y26,IF($E$9=1,$AY26*$AF26*$AI26,"error some place"))</f>
        <v>0</v>
      </c>
      <c r="BA26" s="72">
        <f t="shared" si="17"/>
        <v>0</v>
      </c>
      <c r="BB26" s="72">
        <f>IF($E$9=0,$AY26*$Y26,IF($E$9=1,$AY26*$AF26*$AI26,"error some place"))</f>
        <v>0</v>
      </c>
      <c r="BC26" s="72">
        <f>IF($E$9=0,$AZ26*$Y26,IF($E$9=1,$AZ26*$AF26*$AI26,"error some place"))</f>
        <v>0</v>
      </c>
      <c r="BD26" s="73">
        <f t="shared" si="20"/>
        <v>0</v>
      </c>
      <c r="BE26" s="73">
        <f t="shared" si="21"/>
        <v>0</v>
      </c>
      <c r="BF26" s="73">
        <f t="shared" si="22"/>
        <v>0</v>
      </c>
      <c r="BG26" s="57">
        <f t="shared" si="65"/>
        <v>0</v>
      </c>
      <c r="BH26" s="57">
        <f t="shared" si="65"/>
        <v>0</v>
      </c>
      <c r="BI26" s="57">
        <f t="shared" si="65"/>
        <v>0</v>
      </c>
      <c r="BJ26" s="57">
        <f>D$43*(D$44/1000)*AJ26</f>
        <v>0</v>
      </c>
      <c r="BK26" s="57">
        <f t="shared" si="50"/>
        <v>0</v>
      </c>
      <c r="BL26" s="57">
        <f t="shared" si="51"/>
        <v>0</v>
      </c>
      <c r="BM26" s="57">
        <f>BA26*D$90*AM26</f>
        <v>0</v>
      </c>
      <c r="BN26" s="57">
        <f>BB26*E$90*AM26</f>
        <v>0</v>
      </c>
      <c r="BO26" s="57">
        <f>BC26*F$90*AM26</f>
        <v>0</v>
      </c>
      <c r="BP26" s="57">
        <f t="shared" si="23"/>
        <v>0</v>
      </c>
      <c r="BQ26" s="57">
        <f t="shared" si="55"/>
        <v>0</v>
      </c>
      <c r="BR26" s="57">
        <f t="shared" si="24"/>
        <v>0</v>
      </c>
      <c r="BS26" s="57">
        <f t="shared" si="66"/>
        <v>0</v>
      </c>
      <c r="BT26" s="57">
        <f t="shared" si="66"/>
        <v>0</v>
      </c>
      <c r="BU26" s="57">
        <f t="shared" si="66"/>
        <v>0</v>
      </c>
      <c r="BV26" s="57"/>
      <c r="BW26" s="57"/>
      <c r="BX26" s="57"/>
      <c r="BY26" s="57">
        <f>BB26*0.3%</f>
        <v>0</v>
      </c>
      <c r="BZ26" s="57">
        <f t="shared" si="26"/>
        <v>0</v>
      </c>
      <c r="CA26" s="57">
        <f t="shared" si="27"/>
        <v>0</v>
      </c>
      <c r="CB26" s="57">
        <f t="shared" si="28"/>
        <v>0</v>
      </c>
      <c r="CC26" s="57">
        <f t="shared" si="29"/>
        <v>0</v>
      </c>
      <c r="CD26" s="57">
        <f t="shared" si="29"/>
        <v>0</v>
      </c>
      <c r="CE26" s="57">
        <f t="shared" si="29"/>
        <v>0</v>
      </c>
      <c r="CF26" s="57">
        <f t="shared" si="30"/>
        <v>0</v>
      </c>
      <c r="CG26" s="57">
        <f t="shared" si="30"/>
        <v>0</v>
      </c>
      <c r="CH26" s="57">
        <f t="shared" si="30"/>
        <v>0</v>
      </c>
      <c r="CI26" s="53">
        <f t="shared" si="31"/>
        <v>0</v>
      </c>
      <c r="CJ26" s="57">
        <f t="shared" si="32"/>
        <v>0</v>
      </c>
      <c r="CK26" s="52">
        <f t="shared" si="33"/>
        <v>0</v>
      </c>
      <c r="CL26" s="178"/>
      <c r="CM26" s="15"/>
      <c r="CN26" s="180"/>
      <c r="CO26" s="180"/>
      <c r="CP26" s="57"/>
      <c r="CQ26" s="55">
        <f t="shared" si="36"/>
        <v>0</v>
      </c>
      <c r="CR26" s="55">
        <f t="shared" si="37"/>
        <v>1</v>
      </c>
      <c r="CS26" s="64">
        <f t="shared" ref="CS26:DH41" si="68">IF($CQ26=CS$5,$BA26,0)</f>
        <v>0</v>
      </c>
      <c r="CT26" s="64">
        <f t="shared" si="68"/>
        <v>0</v>
      </c>
      <c r="CU26" s="64">
        <f t="shared" si="68"/>
        <v>0</v>
      </c>
      <c r="CV26" s="64">
        <f t="shared" si="68"/>
        <v>0</v>
      </c>
      <c r="CW26" s="64">
        <f t="shared" si="68"/>
        <v>0</v>
      </c>
      <c r="CX26" s="64">
        <f t="shared" si="68"/>
        <v>0</v>
      </c>
      <c r="CY26" s="64">
        <f t="shared" si="68"/>
        <v>0</v>
      </c>
      <c r="CZ26" s="64">
        <f t="shared" si="68"/>
        <v>0</v>
      </c>
      <c r="DA26" s="64">
        <f t="shared" si="68"/>
        <v>0</v>
      </c>
      <c r="DB26" s="64">
        <f t="shared" si="68"/>
        <v>0</v>
      </c>
      <c r="DC26" s="64">
        <f t="shared" si="68"/>
        <v>0</v>
      </c>
      <c r="DD26" s="64">
        <f t="shared" si="68"/>
        <v>0</v>
      </c>
      <c r="DE26" s="64">
        <f t="shared" si="68"/>
        <v>0</v>
      </c>
      <c r="DF26" s="64">
        <f t="shared" si="68"/>
        <v>0</v>
      </c>
      <c r="DG26" s="64">
        <f t="shared" si="68"/>
        <v>0</v>
      </c>
      <c r="DH26" s="64">
        <f t="shared" si="68"/>
        <v>0</v>
      </c>
      <c r="DI26" s="64">
        <f t="shared" ref="DI26:DX41" si="69">IF($CQ26=DI$5,$BB26,0)</f>
        <v>0</v>
      </c>
      <c r="DJ26" s="64">
        <f t="shared" si="69"/>
        <v>0</v>
      </c>
      <c r="DK26" s="64">
        <f t="shared" si="69"/>
        <v>0</v>
      </c>
      <c r="DL26" s="64">
        <f t="shared" si="69"/>
        <v>0</v>
      </c>
      <c r="DM26" s="64">
        <f t="shared" si="69"/>
        <v>0</v>
      </c>
      <c r="DN26" s="64">
        <f t="shared" si="69"/>
        <v>0</v>
      </c>
      <c r="DO26" s="64">
        <f t="shared" si="69"/>
        <v>0</v>
      </c>
      <c r="DP26" s="64">
        <f t="shared" si="69"/>
        <v>0</v>
      </c>
      <c r="DQ26" s="64">
        <f t="shared" si="69"/>
        <v>0</v>
      </c>
      <c r="DR26" s="64">
        <f t="shared" si="69"/>
        <v>0</v>
      </c>
      <c r="DS26" s="64">
        <f t="shared" si="69"/>
        <v>0</v>
      </c>
      <c r="DT26" s="64">
        <f t="shared" si="69"/>
        <v>0</v>
      </c>
      <c r="DU26" s="64">
        <f t="shared" si="69"/>
        <v>0</v>
      </c>
      <c r="DV26" s="64">
        <f t="shared" si="69"/>
        <v>0</v>
      </c>
      <c r="DW26" s="64">
        <f t="shared" si="69"/>
        <v>0</v>
      </c>
      <c r="DX26" s="64">
        <f t="shared" si="69"/>
        <v>0</v>
      </c>
      <c r="DY26" s="64">
        <f t="shared" ref="DY26:EN41" si="70">IF($CQ26=DY$5,$BC26,0)</f>
        <v>0</v>
      </c>
      <c r="DZ26" s="64">
        <f t="shared" si="70"/>
        <v>0</v>
      </c>
      <c r="EA26" s="64">
        <f t="shared" si="70"/>
        <v>0</v>
      </c>
      <c r="EB26" s="64">
        <f t="shared" si="70"/>
        <v>0</v>
      </c>
      <c r="EC26" s="64">
        <f t="shared" si="70"/>
        <v>0</v>
      </c>
      <c r="ED26" s="64">
        <f t="shared" si="70"/>
        <v>0</v>
      </c>
      <c r="EE26" s="64">
        <f t="shared" si="70"/>
        <v>0</v>
      </c>
      <c r="EF26" s="64">
        <f t="shared" si="70"/>
        <v>0</v>
      </c>
      <c r="EG26" s="64">
        <f t="shared" si="70"/>
        <v>0</v>
      </c>
      <c r="EH26" s="64">
        <f t="shared" si="70"/>
        <v>0</v>
      </c>
      <c r="EI26" s="64">
        <f t="shared" si="70"/>
        <v>0</v>
      </c>
      <c r="EJ26" s="64">
        <f t="shared" si="70"/>
        <v>0</v>
      </c>
      <c r="EK26" s="64">
        <f t="shared" si="70"/>
        <v>0</v>
      </c>
      <c r="EL26" s="64">
        <f t="shared" si="70"/>
        <v>0</v>
      </c>
      <c r="EM26" s="64">
        <f t="shared" si="70"/>
        <v>0</v>
      </c>
      <c r="EN26" s="64">
        <f t="shared" si="70"/>
        <v>0</v>
      </c>
      <c r="EO26" s="64">
        <f t="shared" ref="EO26:EP43" si="71">IF($CR26=EO$5,$CF26,0)</f>
        <v>0</v>
      </c>
      <c r="EP26" s="64">
        <f t="shared" si="71"/>
        <v>0</v>
      </c>
      <c r="EQ26" s="64">
        <f t="shared" ref="EQ26:FD41" si="72">IF($CR26=EQ$5,$BZ26,0)</f>
        <v>0</v>
      </c>
      <c r="ER26" s="64">
        <f t="shared" si="72"/>
        <v>0</v>
      </c>
      <c r="ES26" s="64">
        <f t="shared" si="72"/>
        <v>0</v>
      </c>
      <c r="ET26" s="64">
        <f t="shared" si="72"/>
        <v>0</v>
      </c>
      <c r="EU26" s="64">
        <f t="shared" si="72"/>
        <v>0</v>
      </c>
      <c r="EV26" s="64">
        <f t="shared" si="72"/>
        <v>0</v>
      </c>
      <c r="EW26" s="64">
        <f t="shared" si="72"/>
        <v>0</v>
      </c>
      <c r="EX26" s="64">
        <f t="shared" si="72"/>
        <v>0</v>
      </c>
      <c r="EY26" s="64">
        <f t="shared" si="72"/>
        <v>0</v>
      </c>
      <c r="EZ26" s="64">
        <f t="shared" si="72"/>
        <v>0</v>
      </c>
      <c r="FA26" s="64">
        <f t="shared" si="72"/>
        <v>0</v>
      </c>
      <c r="FB26" s="64">
        <f t="shared" si="72"/>
        <v>0</v>
      </c>
      <c r="FC26" s="64">
        <f t="shared" si="72"/>
        <v>0</v>
      </c>
      <c r="FD26" s="64">
        <f t="shared" si="72"/>
        <v>0</v>
      </c>
      <c r="FE26" s="64">
        <f t="shared" si="43"/>
        <v>0</v>
      </c>
      <c r="FF26" s="64">
        <f t="shared" si="43"/>
        <v>0</v>
      </c>
      <c r="FG26" s="64">
        <f t="shared" si="43"/>
        <v>0</v>
      </c>
      <c r="FH26" s="64">
        <f t="shared" si="61"/>
        <v>0</v>
      </c>
      <c r="FI26" s="64">
        <f t="shared" si="61"/>
        <v>0</v>
      </c>
      <c r="FJ26" s="64">
        <f t="shared" si="61"/>
        <v>0</v>
      </c>
      <c r="FK26" s="64">
        <f t="shared" si="61"/>
        <v>0</v>
      </c>
      <c r="FL26" s="64">
        <f t="shared" si="61"/>
        <v>0</v>
      </c>
      <c r="FM26" s="64">
        <f t="shared" si="61"/>
        <v>0</v>
      </c>
      <c r="FN26" s="64">
        <f t="shared" si="61"/>
        <v>0</v>
      </c>
      <c r="FO26" s="64">
        <f t="shared" si="61"/>
        <v>0</v>
      </c>
      <c r="FP26" s="64">
        <f t="shared" si="61"/>
        <v>0</v>
      </c>
      <c r="FQ26" s="64">
        <f t="shared" si="61"/>
        <v>0</v>
      </c>
      <c r="FR26" s="64">
        <f t="shared" si="61"/>
        <v>0</v>
      </c>
      <c r="FS26" s="64">
        <f t="shared" si="61"/>
        <v>0</v>
      </c>
      <c r="FT26" s="64">
        <f t="shared" si="61"/>
        <v>0</v>
      </c>
      <c r="FU26" s="64">
        <f t="shared" si="62"/>
        <v>0</v>
      </c>
      <c r="FV26" s="64">
        <f t="shared" si="62"/>
        <v>0</v>
      </c>
      <c r="FW26" s="64">
        <f t="shared" si="63"/>
        <v>0</v>
      </c>
      <c r="FX26" s="64">
        <f t="shared" si="63"/>
        <v>0</v>
      </c>
      <c r="FY26" s="64">
        <f t="shared" si="63"/>
        <v>0</v>
      </c>
      <c r="FZ26" s="64">
        <f t="shared" si="63"/>
        <v>0</v>
      </c>
      <c r="GA26" s="64">
        <f t="shared" si="63"/>
        <v>0</v>
      </c>
      <c r="GB26" s="64">
        <f t="shared" si="63"/>
        <v>0</v>
      </c>
      <c r="GC26" s="64">
        <f t="shared" si="63"/>
        <v>0</v>
      </c>
      <c r="GD26" s="64">
        <f t="shared" si="63"/>
        <v>0</v>
      </c>
      <c r="GE26" s="64">
        <f t="shared" si="63"/>
        <v>0</v>
      </c>
      <c r="GF26" s="64">
        <f t="shared" si="63"/>
        <v>0</v>
      </c>
      <c r="GG26" s="64">
        <f t="shared" si="63"/>
        <v>0</v>
      </c>
      <c r="GH26" s="64">
        <f t="shared" si="63"/>
        <v>0</v>
      </c>
      <c r="GI26" s="64">
        <f t="shared" si="63"/>
        <v>0</v>
      </c>
      <c r="GJ26" s="64">
        <f t="shared" si="63"/>
        <v>0</v>
      </c>
    </row>
    <row r="27" spans="1:193" s="1" customFormat="1" ht="13.5">
      <c r="A27" s="40"/>
      <c r="B27" s="75" t="s">
        <v>91</v>
      </c>
      <c r="C27" s="75"/>
      <c r="D27" s="89"/>
      <c r="E27" s="89"/>
      <c r="F27" s="89"/>
      <c r="G27" s="40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44"/>
      <c r="Y27" s="60"/>
      <c r="Z27" s="85"/>
      <c r="AA27" s="66"/>
      <c r="AB27" s="66"/>
      <c r="AF27" s="164"/>
      <c r="AH27" s="41"/>
      <c r="AI27" s="61"/>
      <c r="AJ27" s="41"/>
      <c r="AK27" s="41"/>
      <c r="AL27" s="41"/>
      <c r="AM27" s="41"/>
      <c r="AN27" s="41"/>
      <c r="AO27" s="41"/>
      <c r="AP27" s="44"/>
      <c r="AQ27" s="3"/>
      <c r="AR27" s="49"/>
      <c r="AS27" s="44"/>
      <c r="AT27" s="3"/>
      <c r="AU27" s="67">
        <f t="shared" si="15"/>
        <v>0</v>
      </c>
      <c r="AV27" s="68">
        <f t="shared" si="64"/>
        <v>0</v>
      </c>
      <c r="AW27" s="68">
        <f t="shared" si="64"/>
        <v>0</v>
      </c>
      <c r="AX27" s="68">
        <f>BC27-BA27</f>
        <v>0</v>
      </c>
      <c r="AY27" s="67">
        <f t="shared" si="47"/>
        <v>0</v>
      </c>
      <c r="AZ27" s="72">
        <f>IF($E$9=0,$AY27*$Y27,IF($E$9=1,$AY27*$AF27*$AI27,"error some place"))</f>
        <v>0</v>
      </c>
      <c r="BA27" s="72">
        <f t="shared" si="17"/>
        <v>0</v>
      </c>
      <c r="BB27" s="72">
        <f>IF($E$9=0,$AY27*$Y27,IF($E$9=1,$AY27*$AF27*$AI27,"error some place"))</f>
        <v>0</v>
      </c>
      <c r="BC27" s="72">
        <f>IF($E$9=0,$AZ27*$Y27,IF($E$9=1,$AZ27*$AF27*$AI27,"error some place"))</f>
        <v>0</v>
      </c>
      <c r="BD27" s="73">
        <f t="shared" si="20"/>
        <v>0</v>
      </c>
      <c r="BE27" s="73">
        <f t="shared" si="21"/>
        <v>0</v>
      </c>
      <c r="BF27" s="73">
        <f t="shared" si="22"/>
        <v>0</v>
      </c>
      <c r="BG27" s="57">
        <f t="shared" si="65"/>
        <v>0</v>
      </c>
      <c r="BH27" s="57">
        <f t="shared" si="65"/>
        <v>0</v>
      </c>
      <c r="BI27" s="57">
        <f t="shared" si="65"/>
        <v>0</v>
      </c>
      <c r="BJ27" s="57">
        <f>D$43*(D$44/1000)*AJ27</f>
        <v>0</v>
      </c>
      <c r="BK27" s="57">
        <f t="shared" si="50"/>
        <v>0</v>
      </c>
      <c r="BL27" s="57">
        <f t="shared" si="51"/>
        <v>0</v>
      </c>
      <c r="BM27" s="57">
        <f>BA27*D$90*AM27</f>
        <v>0</v>
      </c>
      <c r="BN27" s="57">
        <f>BB27*E$90*AM27</f>
        <v>0</v>
      </c>
      <c r="BO27" s="57">
        <f>BC27*F$90*AM27</f>
        <v>0</v>
      </c>
      <c r="BP27" s="57">
        <f t="shared" si="23"/>
        <v>0</v>
      </c>
      <c r="BQ27" s="57">
        <f t="shared" si="55"/>
        <v>0</v>
      </c>
      <c r="BR27" s="57">
        <f t="shared" si="24"/>
        <v>0</v>
      </c>
      <c r="BS27" s="57">
        <f t="shared" si="66"/>
        <v>0</v>
      </c>
      <c r="BT27" s="57">
        <f t="shared" si="66"/>
        <v>0</v>
      </c>
      <c r="BU27" s="57">
        <f t="shared" si="66"/>
        <v>0</v>
      </c>
      <c r="BV27" s="57"/>
      <c r="BW27" s="57"/>
      <c r="BX27" s="57"/>
      <c r="BY27" s="57">
        <f>BB27*0.3%</f>
        <v>0</v>
      </c>
      <c r="BZ27" s="57">
        <f t="shared" si="26"/>
        <v>0</v>
      </c>
      <c r="CA27" s="57">
        <f t="shared" si="27"/>
        <v>0</v>
      </c>
      <c r="CB27" s="57">
        <f t="shared" si="28"/>
        <v>0</v>
      </c>
      <c r="CC27" s="57">
        <f t="shared" si="29"/>
        <v>0</v>
      </c>
      <c r="CD27" s="57">
        <f t="shared" si="29"/>
        <v>0</v>
      </c>
      <c r="CE27" s="57">
        <f t="shared" si="29"/>
        <v>0</v>
      </c>
      <c r="CF27" s="57">
        <f t="shared" si="30"/>
        <v>0</v>
      </c>
      <c r="CG27" s="57">
        <f t="shared" si="30"/>
        <v>0</v>
      </c>
      <c r="CH27" s="57">
        <f t="shared" si="30"/>
        <v>0</v>
      </c>
      <c r="CI27" s="53">
        <f t="shared" si="31"/>
        <v>0</v>
      </c>
      <c r="CJ27" s="57">
        <f t="shared" si="32"/>
        <v>0</v>
      </c>
      <c r="CK27" s="52">
        <f t="shared" si="33"/>
        <v>0</v>
      </c>
      <c r="CL27" s="178"/>
      <c r="CM27" s="15"/>
      <c r="CN27" s="180"/>
      <c r="CO27" s="180"/>
      <c r="CP27" s="57"/>
      <c r="CQ27" s="55">
        <f t="shared" si="36"/>
        <v>0</v>
      </c>
      <c r="CR27" s="55">
        <f t="shared" si="37"/>
        <v>1</v>
      </c>
      <c r="CS27" s="64">
        <f t="shared" si="68"/>
        <v>0</v>
      </c>
      <c r="CT27" s="64">
        <f t="shared" si="68"/>
        <v>0</v>
      </c>
      <c r="CU27" s="64">
        <f t="shared" si="68"/>
        <v>0</v>
      </c>
      <c r="CV27" s="64">
        <f t="shared" si="68"/>
        <v>0</v>
      </c>
      <c r="CW27" s="64">
        <f t="shared" si="68"/>
        <v>0</v>
      </c>
      <c r="CX27" s="64">
        <f t="shared" si="68"/>
        <v>0</v>
      </c>
      <c r="CY27" s="64">
        <f t="shared" si="68"/>
        <v>0</v>
      </c>
      <c r="CZ27" s="64">
        <f t="shared" si="68"/>
        <v>0</v>
      </c>
      <c r="DA27" s="64">
        <f t="shared" si="68"/>
        <v>0</v>
      </c>
      <c r="DB27" s="64">
        <f t="shared" si="68"/>
        <v>0</v>
      </c>
      <c r="DC27" s="64">
        <f t="shared" si="68"/>
        <v>0</v>
      </c>
      <c r="DD27" s="64">
        <f t="shared" si="68"/>
        <v>0</v>
      </c>
      <c r="DE27" s="64">
        <f t="shared" si="68"/>
        <v>0</v>
      </c>
      <c r="DF27" s="64">
        <f t="shared" si="68"/>
        <v>0</v>
      </c>
      <c r="DG27" s="64">
        <f t="shared" si="68"/>
        <v>0</v>
      </c>
      <c r="DH27" s="64">
        <f t="shared" si="68"/>
        <v>0</v>
      </c>
      <c r="DI27" s="64">
        <f t="shared" si="69"/>
        <v>0</v>
      </c>
      <c r="DJ27" s="64">
        <f t="shared" si="69"/>
        <v>0</v>
      </c>
      <c r="DK27" s="64">
        <f t="shared" si="69"/>
        <v>0</v>
      </c>
      <c r="DL27" s="64">
        <f t="shared" si="69"/>
        <v>0</v>
      </c>
      <c r="DM27" s="64">
        <f t="shared" si="69"/>
        <v>0</v>
      </c>
      <c r="DN27" s="64">
        <f t="shared" si="69"/>
        <v>0</v>
      </c>
      <c r="DO27" s="64">
        <f t="shared" si="69"/>
        <v>0</v>
      </c>
      <c r="DP27" s="64">
        <f t="shared" si="69"/>
        <v>0</v>
      </c>
      <c r="DQ27" s="64">
        <f t="shared" si="69"/>
        <v>0</v>
      </c>
      <c r="DR27" s="64">
        <f t="shared" si="69"/>
        <v>0</v>
      </c>
      <c r="DS27" s="64">
        <f t="shared" si="69"/>
        <v>0</v>
      </c>
      <c r="DT27" s="64">
        <f t="shared" si="69"/>
        <v>0</v>
      </c>
      <c r="DU27" s="64">
        <f t="shared" si="69"/>
        <v>0</v>
      </c>
      <c r="DV27" s="64">
        <f t="shared" si="69"/>
        <v>0</v>
      </c>
      <c r="DW27" s="64">
        <f t="shared" si="69"/>
        <v>0</v>
      </c>
      <c r="DX27" s="64">
        <f t="shared" si="69"/>
        <v>0</v>
      </c>
      <c r="DY27" s="64">
        <f t="shared" si="70"/>
        <v>0</v>
      </c>
      <c r="DZ27" s="64">
        <f t="shared" si="70"/>
        <v>0</v>
      </c>
      <c r="EA27" s="64">
        <f t="shared" si="70"/>
        <v>0</v>
      </c>
      <c r="EB27" s="64">
        <f t="shared" si="70"/>
        <v>0</v>
      </c>
      <c r="EC27" s="64">
        <f t="shared" si="70"/>
        <v>0</v>
      </c>
      <c r="ED27" s="64">
        <f t="shared" si="70"/>
        <v>0</v>
      </c>
      <c r="EE27" s="64">
        <f t="shared" si="70"/>
        <v>0</v>
      </c>
      <c r="EF27" s="64">
        <f t="shared" si="70"/>
        <v>0</v>
      </c>
      <c r="EG27" s="64">
        <f t="shared" si="70"/>
        <v>0</v>
      </c>
      <c r="EH27" s="64">
        <f t="shared" si="70"/>
        <v>0</v>
      </c>
      <c r="EI27" s="64">
        <f t="shared" si="70"/>
        <v>0</v>
      </c>
      <c r="EJ27" s="64">
        <f t="shared" si="70"/>
        <v>0</v>
      </c>
      <c r="EK27" s="64">
        <f t="shared" si="70"/>
        <v>0</v>
      </c>
      <c r="EL27" s="64">
        <f t="shared" si="70"/>
        <v>0</v>
      </c>
      <c r="EM27" s="64">
        <f t="shared" si="70"/>
        <v>0</v>
      </c>
      <c r="EN27" s="64">
        <f t="shared" si="70"/>
        <v>0</v>
      </c>
      <c r="EO27" s="64">
        <f t="shared" si="71"/>
        <v>0</v>
      </c>
      <c r="EP27" s="64">
        <f t="shared" si="71"/>
        <v>0</v>
      </c>
      <c r="EQ27" s="64">
        <f t="shared" si="72"/>
        <v>0</v>
      </c>
      <c r="ER27" s="64">
        <f t="shared" si="72"/>
        <v>0</v>
      </c>
      <c r="ES27" s="64">
        <f t="shared" si="72"/>
        <v>0</v>
      </c>
      <c r="ET27" s="64">
        <f t="shared" si="72"/>
        <v>0</v>
      </c>
      <c r="EU27" s="64">
        <f t="shared" si="72"/>
        <v>0</v>
      </c>
      <c r="EV27" s="64">
        <f t="shared" si="72"/>
        <v>0</v>
      </c>
      <c r="EW27" s="64">
        <f t="shared" si="72"/>
        <v>0</v>
      </c>
      <c r="EX27" s="64">
        <f t="shared" si="72"/>
        <v>0</v>
      </c>
      <c r="EY27" s="64">
        <f t="shared" si="72"/>
        <v>0</v>
      </c>
      <c r="EZ27" s="64">
        <f t="shared" si="72"/>
        <v>0</v>
      </c>
      <c r="FA27" s="64">
        <f t="shared" si="72"/>
        <v>0</v>
      </c>
      <c r="FB27" s="64">
        <f t="shared" si="72"/>
        <v>0</v>
      </c>
      <c r="FC27" s="64">
        <f t="shared" si="72"/>
        <v>0</v>
      </c>
      <c r="FD27" s="64">
        <f t="shared" si="72"/>
        <v>0</v>
      </c>
      <c r="FE27" s="64">
        <f t="shared" si="43"/>
        <v>0</v>
      </c>
      <c r="FF27" s="64">
        <f t="shared" si="43"/>
        <v>0</v>
      </c>
      <c r="FG27" s="64">
        <f t="shared" si="43"/>
        <v>0</v>
      </c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>
        <f t="shared" si="62"/>
        <v>0</v>
      </c>
      <c r="FV27" s="64">
        <f t="shared" si="62"/>
        <v>0</v>
      </c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</row>
    <row r="28" spans="1:193" s="1" customFormat="1" ht="13.5">
      <c r="A28" s="40"/>
      <c r="B28" s="40"/>
      <c r="C28" s="40"/>
      <c r="D28" s="40"/>
      <c r="E28" s="40"/>
      <c r="F28" s="40"/>
      <c r="G28" s="40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4"/>
      <c r="S28" s="86"/>
      <c r="Y28" s="60"/>
      <c r="Z28" s="85"/>
      <c r="AA28" s="66" t="str">
        <f t="shared" ref="AA28:AA34" si="73">IF(Z28&gt;1,ABS(ROUND(($AA$8-Z28)/365.25,1))," ")</f>
        <v xml:space="preserve"> </v>
      </c>
      <c r="AB28" s="66"/>
      <c r="AF28" s="164"/>
      <c r="AH28" s="41"/>
      <c r="AI28" s="61">
        <f t="shared" ref="AI28:AI34" si="74">AG28+AH28</f>
        <v>0</v>
      </c>
      <c r="AJ28" s="41"/>
      <c r="AK28" s="41"/>
      <c r="AL28" s="41"/>
      <c r="AM28" s="41"/>
      <c r="AN28" s="41"/>
      <c r="AO28" s="41"/>
      <c r="AP28" s="44"/>
      <c r="AQ28" s="3"/>
      <c r="AR28" s="49"/>
      <c r="AS28" s="44"/>
      <c r="AT28" s="3"/>
      <c r="AU28" s="67"/>
      <c r="AV28" s="68"/>
      <c r="AW28" s="68"/>
      <c r="AX28" s="68"/>
      <c r="AY28" s="72"/>
      <c r="AZ28" s="72"/>
      <c r="BA28" s="72"/>
      <c r="BB28" s="72"/>
      <c r="BC28" s="72"/>
      <c r="BD28" s="73"/>
      <c r="BE28" s="73"/>
      <c r="BF28" s="73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177"/>
      <c r="CC28" s="177"/>
      <c r="CD28" s="177"/>
      <c r="CE28" s="177"/>
      <c r="CF28" s="57">
        <f t="shared" si="30"/>
        <v>0</v>
      </c>
      <c r="CG28" s="57">
        <f t="shared" si="30"/>
        <v>0</v>
      </c>
      <c r="CH28" s="57">
        <f t="shared" si="30"/>
        <v>0</v>
      </c>
      <c r="CI28" s="53">
        <f t="shared" si="31"/>
        <v>0</v>
      </c>
      <c r="CJ28" s="57">
        <f t="shared" si="32"/>
        <v>0</v>
      </c>
      <c r="CK28" s="52">
        <f t="shared" si="33"/>
        <v>0</v>
      </c>
      <c r="CL28" s="178"/>
      <c r="CM28" s="15"/>
      <c r="CN28" s="180"/>
      <c r="CO28" s="180"/>
      <c r="CP28" s="57"/>
      <c r="CQ28" s="55">
        <f t="shared" si="36"/>
        <v>0</v>
      </c>
      <c r="CR28" s="55">
        <f t="shared" si="37"/>
        <v>1</v>
      </c>
      <c r="CS28" s="64">
        <f t="shared" si="68"/>
        <v>0</v>
      </c>
      <c r="CT28" s="64">
        <f t="shared" si="68"/>
        <v>0</v>
      </c>
      <c r="CU28" s="64">
        <f t="shared" si="68"/>
        <v>0</v>
      </c>
      <c r="CV28" s="64">
        <f t="shared" si="68"/>
        <v>0</v>
      </c>
      <c r="CW28" s="64">
        <f t="shared" si="68"/>
        <v>0</v>
      </c>
      <c r="CX28" s="64">
        <f t="shared" si="68"/>
        <v>0</v>
      </c>
      <c r="CY28" s="64">
        <f t="shared" si="68"/>
        <v>0</v>
      </c>
      <c r="CZ28" s="64">
        <f t="shared" si="68"/>
        <v>0</v>
      </c>
      <c r="DA28" s="64">
        <f t="shared" si="68"/>
        <v>0</v>
      </c>
      <c r="DB28" s="64">
        <f t="shared" si="68"/>
        <v>0</v>
      </c>
      <c r="DC28" s="64">
        <f t="shared" si="68"/>
        <v>0</v>
      </c>
      <c r="DD28" s="64">
        <f t="shared" si="68"/>
        <v>0</v>
      </c>
      <c r="DE28" s="64">
        <f t="shared" si="68"/>
        <v>0</v>
      </c>
      <c r="DF28" s="64">
        <f t="shared" si="68"/>
        <v>0</v>
      </c>
      <c r="DG28" s="64">
        <f t="shared" si="68"/>
        <v>0</v>
      </c>
      <c r="DH28" s="64">
        <f t="shared" si="68"/>
        <v>0</v>
      </c>
      <c r="DI28" s="64">
        <f t="shared" si="69"/>
        <v>0</v>
      </c>
      <c r="DJ28" s="64">
        <f t="shared" si="69"/>
        <v>0</v>
      </c>
      <c r="DK28" s="64">
        <f t="shared" si="69"/>
        <v>0</v>
      </c>
      <c r="DL28" s="64">
        <f t="shared" si="69"/>
        <v>0</v>
      </c>
      <c r="DM28" s="64">
        <f t="shared" si="69"/>
        <v>0</v>
      </c>
      <c r="DN28" s="64">
        <f t="shared" si="69"/>
        <v>0</v>
      </c>
      <c r="DO28" s="64">
        <f t="shared" si="69"/>
        <v>0</v>
      </c>
      <c r="DP28" s="64">
        <f t="shared" si="69"/>
        <v>0</v>
      </c>
      <c r="DQ28" s="64">
        <f t="shared" si="69"/>
        <v>0</v>
      </c>
      <c r="DR28" s="64">
        <f t="shared" si="69"/>
        <v>0</v>
      </c>
      <c r="DS28" s="64">
        <f t="shared" si="69"/>
        <v>0</v>
      </c>
      <c r="DT28" s="64">
        <f t="shared" si="69"/>
        <v>0</v>
      </c>
      <c r="DU28" s="64">
        <f t="shared" si="69"/>
        <v>0</v>
      </c>
      <c r="DV28" s="64">
        <f t="shared" si="69"/>
        <v>0</v>
      </c>
      <c r="DW28" s="64">
        <f t="shared" si="69"/>
        <v>0</v>
      </c>
      <c r="DX28" s="64">
        <f t="shared" si="69"/>
        <v>0</v>
      </c>
      <c r="DY28" s="64">
        <f t="shared" si="70"/>
        <v>0</v>
      </c>
      <c r="DZ28" s="64">
        <f t="shared" si="70"/>
        <v>0</v>
      </c>
      <c r="EA28" s="64">
        <f t="shared" si="70"/>
        <v>0</v>
      </c>
      <c r="EB28" s="64">
        <f t="shared" si="70"/>
        <v>0</v>
      </c>
      <c r="EC28" s="64">
        <f t="shared" si="70"/>
        <v>0</v>
      </c>
      <c r="ED28" s="64">
        <f t="shared" si="70"/>
        <v>0</v>
      </c>
      <c r="EE28" s="64">
        <f t="shared" si="70"/>
        <v>0</v>
      </c>
      <c r="EF28" s="64">
        <f t="shared" si="70"/>
        <v>0</v>
      </c>
      <c r="EG28" s="64">
        <f t="shared" si="70"/>
        <v>0</v>
      </c>
      <c r="EH28" s="64">
        <f t="shared" si="70"/>
        <v>0</v>
      </c>
      <c r="EI28" s="64">
        <f t="shared" si="70"/>
        <v>0</v>
      </c>
      <c r="EJ28" s="64">
        <f t="shared" si="70"/>
        <v>0</v>
      </c>
      <c r="EK28" s="64">
        <f t="shared" si="70"/>
        <v>0</v>
      </c>
      <c r="EL28" s="64">
        <f t="shared" si="70"/>
        <v>0</v>
      </c>
      <c r="EM28" s="64">
        <f t="shared" si="70"/>
        <v>0</v>
      </c>
      <c r="EN28" s="64">
        <f t="shared" si="70"/>
        <v>0</v>
      </c>
      <c r="EO28" s="64">
        <f t="shared" si="71"/>
        <v>0</v>
      </c>
      <c r="EP28" s="64">
        <f t="shared" si="71"/>
        <v>0</v>
      </c>
      <c r="EQ28" s="64">
        <f t="shared" si="72"/>
        <v>0</v>
      </c>
      <c r="ER28" s="64">
        <f t="shared" si="72"/>
        <v>0</v>
      </c>
      <c r="ES28" s="64">
        <f t="shared" si="72"/>
        <v>0</v>
      </c>
      <c r="ET28" s="64">
        <f t="shared" si="72"/>
        <v>0</v>
      </c>
      <c r="EU28" s="64">
        <f t="shared" si="72"/>
        <v>0</v>
      </c>
      <c r="EV28" s="64">
        <f t="shared" si="72"/>
        <v>0</v>
      </c>
      <c r="EW28" s="64">
        <f t="shared" si="72"/>
        <v>0</v>
      </c>
      <c r="EX28" s="64">
        <f t="shared" si="72"/>
        <v>0</v>
      </c>
      <c r="EY28" s="64">
        <f t="shared" si="72"/>
        <v>0</v>
      </c>
      <c r="EZ28" s="64">
        <f t="shared" si="72"/>
        <v>0</v>
      </c>
      <c r="FA28" s="64">
        <f t="shared" si="72"/>
        <v>0</v>
      </c>
      <c r="FB28" s="64">
        <f t="shared" si="72"/>
        <v>0</v>
      </c>
      <c r="FC28" s="64">
        <f t="shared" si="72"/>
        <v>0</v>
      </c>
      <c r="FD28" s="64">
        <f t="shared" si="72"/>
        <v>0</v>
      </c>
      <c r="FE28" s="64">
        <f t="shared" si="43"/>
        <v>0</v>
      </c>
      <c r="FF28" s="64">
        <f t="shared" si="43"/>
        <v>0</v>
      </c>
      <c r="FG28" s="64">
        <f t="shared" si="43"/>
        <v>0</v>
      </c>
      <c r="FH28" s="64">
        <f t="shared" ref="FH28:FT43" si="75">IF($CR26=FH$5,$CA26,0)</f>
        <v>0</v>
      </c>
      <c r="FI28" s="64">
        <f t="shared" si="75"/>
        <v>0</v>
      </c>
      <c r="FJ28" s="64">
        <f t="shared" si="75"/>
        <v>0</v>
      </c>
      <c r="FK28" s="64">
        <f t="shared" si="75"/>
        <v>0</v>
      </c>
      <c r="FL28" s="64">
        <f t="shared" si="75"/>
        <v>0</v>
      </c>
      <c r="FM28" s="64">
        <f t="shared" si="75"/>
        <v>0</v>
      </c>
      <c r="FN28" s="64">
        <f t="shared" si="75"/>
        <v>0</v>
      </c>
      <c r="FO28" s="64">
        <f t="shared" si="75"/>
        <v>0</v>
      </c>
      <c r="FP28" s="64">
        <f t="shared" si="75"/>
        <v>0</v>
      </c>
      <c r="FQ28" s="64">
        <f t="shared" si="75"/>
        <v>0</v>
      </c>
      <c r="FR28" s="64">
        <f t="shared" si="75"/>
        <v>0</v>
      </c>
      <c r="FS28" s="64">
        <f t="shared" si="75"/>
        <v>0</v>
      </c>
      <c r="FT28" s="64">
        <f t="shared" si="75"/>
        <v>0</v>
      </c>
      <c r="FU28" s="64">
        <f t="shared" si="62"/>
        <v>0</v>
      </c>
      <c r="FV28" s="64">
        <f t="shared" si="62"/>
        <v>0</v>
      </c>
      <c r="FW28" s="64">
        <f t="shared" ref="FW28:GJ43" si="76">IF($CR26=FW$5,$CB26,0)</f>
        <v>0</v>
      </c>
      <c r="FX28" s="64">
        <f t="shared" si="76"/>
        <v>0</v>
      </c>
      <c r="FY28" s="64">
        <f t="shared" si="76"/>
        <v>0</v>
      </c>
      <c r="FZ28" s="64">
        <f t="shared" si="76"/>
        <v>0</v>
      </c>
      <c r="GA28" s="64">
        <f t="shared" si="76"/>
        <v>0</v>
      </c>
      <c r="GB28" s="64">
        <f t="shared" si="76"/>
        <v>0</v>
      </c>
      <c r="GC28" s="64">
        <f t="shared" si="76"/>
        <v>0</v>
      </c>
      <c r="GD28" s="64">
        <f t="shared" si="76"/>
        <v>0</v>
      </c>
      <c r="GE28" s="64">
        <f t="shared" si="76"/>
        <v>0</v>
      </c>
      <c r="GF28" s="64">
        <f t="shared" si="76"/>
        <v>0</v>
      </c>
      <c r="GG28" s="64">
        <f t="shared" si="76"/>
        <v>0</v>
      </c>
      <c r="GH28" s="64">
        <f t="shared" si="76"/>
        <v>0</v>
      </c>
      <c r="GI28" s="64">
        <f t="shared" si="76"/>
        <v>0</v>
      </c>
      <c r="GJ28" s="64">
        <f t="shared" si="76"/>
        <v>0</v>
      </c>
    </row>
    <row r="29" spans="1:193" s="1" customFormat="1" ht="13.5">
      <c r="A29" s="75"/>
      <c r="B29" s="75"/>
      <c r="C29" s="75"/>
      <c r="D29" s="89"/>
      <c r="E29" s="89"/>
      <c r="F29" s="89"/>
      <c r="G29" s="89"/>
      <c r="H29" s="43"/>
      <c r="I29" s="43"/>
      <c r="J29" s="43"/>
      <c r="K29" s="43"/>
      <c r="L29" s="43"/>
      <c r="M29" s="43"/>
      <c r="N29" s="43"/>
      <c r="O29" s="43"/>
      <c r="P29" s="43"/>
      <c r="Q29" s="42"/>
      <c r="R29" s="44"/>
      <c r="S29" s="86"/>
      <c r="T29" s="86"/>
      <c r="U29" s="86"/>
      <c r="V29" s="86"/>
      <c r="W29" s="86"/>
      <c r="X29" s="86"/>
      <c r="Y29" s="60"/>
      <c r="Z29" s="149"/>
      <c r="AA29" s="66" t="str">
        <f t="shared" si="73"/>
        <v xml:space="preserve"> </v>
      </c>
      <c r="AB29" s="66"/>
      <c r="AC29" s="86"/>
      <c r="AD29" s="86"/>
      <c r="AE29" s="86"/>
      <c r="AF29" s="164"/>
      <c r="AG29" s="86"/>
      <c r="AH29" s="70"/>
      <c r="AI29" s="61">
        <f t="shared" si="74"/>
        <v>0</v>
      </c>
      <c r="AJ29" s="41"/>
      <c r="AK29" s="41"/>
      <c r="AL29" s="41"/>
      <c r="AM29" s="41"/>
      <c r="AN29" s="41"/>
      <c r="AO29" s="41"/>
      <c r="AP29" s="41"/>
      <c r="AQ29" s="3"/>
      <c r="AR29" s="26"/>
      <c r="AS29" s="44"/>
      <c r="AT29" s="3"/>
      <c r="AU29" s="67"/>
      <c r="AV29" s="68"/>
      <c r="AW29" s="68"/>
      <c r="AX29" s="68"/>
      <c r="AY29" s="67"/>
      <c r="AZ29" s="67"/>
      <c r="BA29" s="72"/>
      <c r="BB29" s="72"/>
      <c r="BC29" s="72"/>
      <c r="BD29" s="73"/>
      <c r="BE29" s="73"/>
      <c r="BF29" s="73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>
        <f t="shared" si="30"/>
        <v>0</v>
      </c>
      <c r="CG29" s="57">
        <f t="shared" si="30"/>
        <v>0</v>
      </c>
      <c r="CH29" s="57">
        <f t="shared" si="30"/>
        <v>0</v>
      </c>
      <c r="CI29" s="53">
        <f t="shared" si="31"/>
        <v>0</v>
      </c>
      <c r="CJ29" s="57">
        <f t="shared" si="32"/>
        <v>0</v>
      </c>
      <c r="CK29" s="52">
        <f t="shared" si="33"/>
        <v>0</v>
      </c>
      <c r="CL29" s="57"/>
      <c r="CM29" s="15"/>
      <c r="CN29" s="57"/>
      <c r="CO29" s="57"/>
      <c r="CP29" s="57"/>
      <c r="CQ29" s="55">
        <f t="shared" si="36"/>
        <v>0</v>
      </c>
      <c r="CR29" s="55">
        <f t="shared" si="37"/>
        <v>1</v>
      </c>
      <c r="CS29" s="64">
        <f t="shared" si="68"/>
        <v>0</v>
      </c>
      <c r="CT29" s="64">
        <f t="shared" si="68"/>
        <v>0</v>
      </c>
      <c r="CU29" s="64">
        <f t="shared" si="68"/>
        <v>0</v>
      </c>
      <c r="CV29" s="64">
        <f t="shared" si="68"/>
        <v>0</v>
      </c>
      <c r="CW29" s="64">
        <f t="shared" si="68"/>
        <v>0</v>
      </c>
      <c r="CX29" s="64">
        <f t="shared" si="68"/>
        <v>0</v>
      </c>
      <c r="CY29" s="64">
        <f t="shared" si="68"/>
        <v>0</v>
      </c>
      <c r="CZ29" s="64">
        <f t="shared" si="68"/>
        <v>0</v>
      </c>
      <c r="DA29" s="64">
        <f t="shared" si="68"/>
        <v>0</v>
      </c>
      <c r="DB29" s="64">
        <f t="shared" si="68"/>
        <v>0</v>
      </c>
      <c r="DC29" s="64">
        <f t="shared" si="68"/>
        <v>0</v>
      </c>
      <c r="DD29" s="64">
        <f t="shared" si="68"/>
        <v>0</v>
      </c>
      <c r="DE29" s="64">
        <f t="shared" si="68"/>
        <v>0</v>
      </c>
      <c r="DF29" s="64">
        <f t="shared" si="68"/>
        <v>0</v>
      </c>
      <c r="DG29" s="64">
        <f t="shared" si="68"/>
        <v>0</v>
      </c>
      <c r="DH29" s="64">
        <f t="shared" si="68"/>
        <v>0</v>
      </c>
      <c r="DI29" s="64">
        <f t="shared" si="69"/>
        <v>0</v>
      </c>
      <c r="DJ29" s="64">
        <f t="shared" si="69"/>
        <v>0</v>
      </c>
      <c r="DK29" s="64">
        <f t="shared" si="69"/>
        <v>0</v>
      </c>
      <c r="DL29" s="64">
        <f t="shared" si="69"/>
        <v>0</v>
      </c>
      <c r="DM29" s="64">
        <f t="shared" si="69"/>
        <v>0</v>
      </c>
      <c r="DN29" s="64">
        <f t="shared" si="69"/>
        <v>0</v>
      </c>
      <c r="DO29" s="64">
        <f t="shared" si="69"/>
        <v>0</v>
      </c>
      <c r="DP29" s="64">
        <f t="shared" si="69"/>
        <v>0</v>
      </c>
      <c r="DQ29" s="64">
        <f t="shared" si="69"/>
        <v>0</v>
      </c>
      <c r="DR29" s="64">
        <f t="shared" si="69"/>
        <v>0</v>
      </c>
      <c r="DS29" s="64">
        <f t="shared" si="69"/>
        <v>0</v>
      </c>
      <c r="DT29" s="64">
        <f t="shared" si="69"/>
        <v>0</v>
      </c>
      <c r="DU29" s="64">
        <f t="shared" si="69"/>
        <v>0</v>
      </c>
      <c r="DV29" s="64">
        <f t="shared" si="69"/>
        <v>0</v>
      </c>
      <c r="DW29" s="64">
        <f t="shared" si="69"/>
        <v>0</v>
      </c>
      <c r="DX29" s="64">
        <f t="shared" si="69"/>
        <v>0</v>
      </c>
      <c r="DY29" s="64">
        <f t="shared" si="70"/>
        <v>0</v>
      </c>
      <c r="DZ29" s="64">
        <f t="shared" si="70"/>
        <v>0</v>
      </c>
      <c r="EA29" s="64">
        <f t="shared" si="70"/>
        <v>0</v>
      </c>
      <c r="EB29" s="64">
        <f t="shared" si="70"/>
        <v>0</v>
      </c>
      <c r="EC29" s="64">
        <f t="shared" si="70"/>
        <v>0</v>
      </c>
      <c r="ED29" s="64">
        <f t="shared" si="70"/>
        <v>0</v>
      </c>
      <c r="EE29" s="64">
        <f t="shared" si="70"/>
        <v>0</v>
      </c>
      <c r="EF29" s="64">
        <f t="shared" si="70"/>
        <v>0</v>
      </c>
      <c r="EG29" s="64">
        <f t="shared" si="70"/>
        <v>0</v>
      </c>
      <c r="EH29" s="64">
        <f t="shared" si="70"/>
        <v>0</v>
      </c>
      <c r="EI29" s="64">
        <f t="shared" si="70"/>
        <v>0</v>
      </c>
      <c r="EJ29" s="64">
        <f t="shared" si="70"/>
        <v>0</v>
      </c>
      <c r="EK29" s="64">
        <f t="shared" si="70"/>
        <v>0</v>
      </c>
      <c r="EL29" s="64">
        <f t="shared" si="70"/>
        <v>0</v>
      </c>
      <c r="EM29" s="64">
        <f t="shared" si="70"/>
        <v>0</v>
      </c>
      <c r="EN29" s="64">
        <f t="shared" si="70"/>
        <v>0</v>
      </c>
      <c r="EO29" s="64">
        <f t="shared" si="71"/>
        <v>0</v>
      </c>
      <c r="EP29" s="64">
        <f t="shared" si="71"/>
        <v>0</v>
      </c>
      <c r="EQ29" s="64">
        <f t="shared" si="72"/>
        <v>0</v>
      </c>
      <c r="ER29" s="64">
        <f t="shared" si="72"/>
        <v>0</v>
      </c>
      <c r="ES29" s="64">
        <f t="shared" si="72"/>
        <v>0</v>
      </c>
      <c r="ET29" s="64">
        <f t="shared" si="72"/>
        <v>0</v>
      </c>
      <c r="EU29" s="64">
        <f t="shared" si="72"/>
        <v>0</v>
      </c>
      <c r="EV29" s="64">
        <f t="shared" si="72"/>
        <v>0</v>
      </c>
      <c r="EW29" s="64">
        <f t="shared" si="72"/>
        <v>0</v>
      </c>
      <c r="EX29" s="64">
        <f t="shared" si="72"/>
        <v>0</v>
      </c>
      <c r="EY29" s="64">
        <f t="shared" si="72"/>
        <v>0</v>
      </c>
      <c r="EZ29" s="64">
        <f t="shared" si="72"/>
        <v>0</v>
      </c>
      <c r="FA29" s="64">
        <f t="shared" si="72"/>
        <v>0</v>
      </c>
      <c r="FB29" s="64">
        <f t="shared" si="72"/>
        <v>0</v>
      </c>
      <c r="FC29" s="64">
        <f t="shared" si="72"/>
        <v>0</v>
      </c>
      <c r="FD29" s="64">
        <f t="shared" si="72"/>
        <v>0</v>
      </c>
      <c r="FE29" s="64">
        <f t="shared" ref="FE29:FG43" si="77">IF($CR29=FE$5,$CG29,0)</f>
        <v>0</v>
      </c>
      <c r="FF29" s="64">
        <f t="shared" si="77"/>
        <v>0</v>
      </c>
      <c r="FG29" s="64">
        <f t="shared" si="77"/>
        <v>0</v>
      </c>
      <c r="FH29" s="64">
        <f t="shared" si="75"/>
        <v>0</v>
      </c>
      <c r="FI29" s="64">
        <f t="shared" si="75"/>
        <v>0</v>
      </c>
      <c r="FJ29" s="64">
        <f t="shared" si="75"/>
        <v>0</v>
      </c>
      <c r="FK29" s="64">
        <f t="shared" si="75"/>
        <v>0</v>
      </c>
      <c r="FL29" s="64">
        <f t="shared" si="75"/>
        <v>0</v>
      </c>
      <c r="FM29" s="64">
        <f t="shared" si="75"/>
        <v>0</v>
      </c>
      <c r="FN29" s="64">
        <f t="shared" si="75"/>
        <v>0</v>
      </c>
      <c r="FO29" s="64">
        <f t="shared" si="75"/>
        <v>0</v>
      </c>
      <c r="FP29" s="64">
        <f t="shared" si="75"/>
        <v>0</v>
      </c>
      <c r="FQ29" s="64">
        <f t="shared" si="75"/>
        <v>0</v>
      </c>
      <c r="FR29" s="64">
        <f t="shared" si="75"/>
        <v>0</v>
      </c>
      <c r="FS29" s="64">
        <f t="shared" si="75"/>
        <v>0</v>
      </c>
      <c r="FT29" s="64">
        <f t="shared" si="75"/>
        <v>0</v>
      </c>
      <c r="FU29" s="64">
        <f t="shared" si="62"/>
        <v>0</v>
      </c>
      <c r="FV29" s="64">
        <f t="shared" si="62"/>
        <v>0</v>
      </c>
      <c r="FW29" s="64">
        <f t="shared" si="76"/>
        <v>0</v>
      </c>
      <c r="FX29" s="64">
        <f t="shared" si="76"/>
        <v>0</v>
      </c>
      <c r="FY29" s="64">
        <f t="shared" si="76"/>
        <v>0</v>
      </c>
      <c r="FZ29" s="64">
        <f t="shared" si="76"/>
        <v>0</v>
      </c>
      <c r="GA29" s="64">
        <f t="shared" si="76"/>
        <v>0</v>
      </c>
      <c r="GB29" s="64">
        <f t="shared" si="76"/>
        <v>0</v>
      </c>
      <c r="GC29" s="64">
        <f t="shared" si="76"/>
        <v>0</v>
      </c>
      <c r="GD29" s="64">
        <f t="shared" si="76"/>
        <v>0</v>
      </c>
      <c r="GE29" s="64">
        <f t="shared" si="76"/>
        <v>0</v>
      </c>
      <c r="GF29" s="64">
        <f t="shared" si="76"/>
        <v>0</v>
      </c>
      <c r="GG29" s="64">
        <f t="shared" si="76"/>
        <v>0</v>
      </c>
      <c r="GH29" s="64">
        <f t="shared" si="76"/>
        <v>0</v>
      </c>
      <c r="GI29" s="64">
        <f t="shared" si="76"/>
        <v>0</v>
      </c>
      <c r="GJ29" s="64">
        <f t="shared" si="76"/>
        <v>0</v>
      </c>
    </row>
    <row r="30" spans="1:193" s="1" customFormat="1" ht="13.5">
      <c r="A30" s="75"/>
      <c r="B30" s="75"/>
      <c r="C30" s="75"/>
      <c r="D30" s="89"/>
      <c r="E30" s="89"/>
      <c r="F30" s="89"/>
      <c r="G30" s="89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86"/>
      <c r="T30" s="86"/>
      <c r="U30" s="86"/>
      <c r="V30" s="86"/>
      <c r="W30" s="86"/>
      <c r="X30" s="86"/>
      <c r="Y30" s="60"/>
      <c r="Z30" s="149"/>
      <c r="AA30" s="66" t="str">
        <f t="shared" si="73"/>
        <v xml:space="preserve"> </v>
      </c>
      <c r="AB30" s="66"/>
      <c r="AC30" s="86"/>
      <c r="AD30" s="86"/>
      <c r="AE30" s="86"/>
      <c r="AF30" s="164"/>
      <c r="AG30" s="86"/>
      <c r="AH30" s="70"/>
      <c r="AI30" s="61">
        <f t="shared" si="74"/>
        <v>0</v>
      </c>
      <c r="AJ30" s="41"/>
      <c r="AK30" s="41"/>
      <c r="AL30" s="41"/>
      <c r="AM30" s="41"/>
      <c r="AN30" s="41"/>
      <c r="AO30" s="41"/>
      <c r="AP30" s="44"/>
      <c r="AQ30" s="3"/>
      <c r="AR30" s="49"/>
      <c r="AS30" s="44"/>
      <c r="AT30" s="3"/>
      <c r="AU30" s="67"/>
      <c r="AV30" s="68"/>
      <c r="AW30" s="68"/>
      <c r="AX30" s="68"/>
      <c r="AY30" s="67"/>
      <c r="AZ30" s="67"/>
      <c r="BA30" s="72"/>
      <c r="BB30" s="72"/>
      <c r="BC30" s="72"/>
      <c r="BD30" s="73"/>
      <c r="BE30" s="73"/>
      <c r="BF30" s="73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>
        <f t="shared" si="30"/>
        <v>0</v>
      </c>
      <c r="CG30" s="57">
        <f t="shared" si="30"/>
        <v>0</v>
      </c>
      <c r="CH30" s="57">
        <f t="shared" si="30"/>
        <v>0</v>
      </c>
      <c r="CI30" s="53">
        <f t="shared" si="31"/>
        <v>0</v>
      </c>
      <c r="CJ30" s="57">
        <f t="shared" si="32"/>
        <v>0</v>
      </c>
      <c r="CK30" s="52">
        <f t="shared" si="33"/>
        <v>0</v>
      </c>
      <c r="CL30" s="57"/>
      <c r="CM30" s="15"/>
      <c r="CN30" s="57"/>
      <c r="CO30" s="57"/>
      <c r="CP30" s="57"/>
      <c r="CQ30" s="55">
        <f t="shared" si="36"/>
        <v>0</v>
      </c>
      <c r="CR30" s="55">
        <f t="shared" si="37"/>
        <v>1</v>
      </c>
      <c r="CS30" s="64">
        <f t="shared" si="68"/>
        <v>0</v>
      </c>
      <c r="CT30" s="64">
        <f t="shared" si="68"/>
        <v>0</v>
      </c>
      <c r="CU30" s="64">
        <f t="shared" si="68"/>
        <v>0</v>
      </c>
      <c r="CV30" s="64">
        <f t="shared" si="68"/>
        <v>0</v>
      </c>
      <c r="CW30" s="64">
        <f t="shared" si="68"/>
        <v>0</v>
      </c>
      <c r="CX30" s="64">
        <f t="shared" si="68"/>
        <v>0</v>
      </c>
      <c r="CY30" s="64">
        <f t="shared" si="68"/>
        <v>0</v>
      </c>
      <c r="CZ30" s="64">
        <f t="shared" si="68"/>
        <v>0</v>
      </c>
      <c r="DA30" s="64">
        <f t="shared" si="68"/>
        <v>0</v>
      </c>
      <c r="DB30" s="64">
        <f t="shared" si="68"/>
        <v>0</v>
      </c>
      <c r="DC30" s="64">
        <f t="shared" si="68"/>
        <v>0</v>
      </c>
      <c r="DD30" s="64">
        <f t="shared" si="68"/>
        <v>0</v>
      </c>
      <c r="DE30" s="64">
        <f t="shared" si="68"/>
        <v>0</v>
      </c>
      <c r="DF30" s="64">
        <f t="shared" si="68"/>
        <v>0</v>
      </c>
      <c r="DG30" s="64">
        <f t="shared" si="68"/>
        <v>0</v>
      </c>
      <c r="DH30" s="64">
        <f t="shared" si="68"/>
        <v>0</v>
      </c>
      <c r="DI30" s="64">
        <f t="shared" si="69"/>
        <v>0</v>
      </c>
      <c r="DJ30" s="64">
        <f t="shared" si="69"/>
        <v>0</v>
      </c>
      <c r="DK30" s="64">
        <f t="shared" si="69"/>
        <v>0</v>
      </c>
      <c r="DL30" s="64">
        <f t="shared" si="69"/>
        <v>0</v>
      </c>
      <c r="DM30" s="64">
        <f t="shared" si="69"/>
        <v>0</v>
      </c>
      <c r="DN30" s="64">
        <f t="shared" si="69"/>
        <v>0</v>
      </c>
      <c r="DO30" s="64">
        <f t="shared" si="69"/>
        <v>0</v>
      </c>
      <c r="DP30" s="64">
        <f t="shared" si="69"/>
        <v>0</v>
      </c>
      <c r="DQ30" s="64">
        <f t="shared" si="69"/>
        <v>0</v>
      </c>
      <c r="DR30" s="64">
        <f t="shared" si="69"/>
        <v>0</v>
      </c>
      <c r="DS30" s="64">
        <f t="shared" si="69"/>
        <v>0</v>
      </c>
      <c r="DT30" s="64">
        <f t="shared" si="69"/>
        <v>0</v>
      </c>
      <c r="DU30" s="64">
        <f t="shared" si="69"/>
        <v>0</v>
      </c>
      <c r="DV30" s="64">
        <f t="shared" si="69"/>
        <v>0</v>
      </c>
      <c r="DW30" s="64">
        <f t="shared" si="69"/>
        <v>0</v>
      </c>
      <c r="DX30" s="64">
        <f t="shared" si="69"/>
        <v>0</v>
      </c>
      <c r="DY30" s="64">
        <f t="shared" si="70"/>
        <v>0</v>
      </c>
      <c r="DZ30" s="64">
        <f t="shared" si="70"/>
        <v>0</v>
      </c>
      <c r="EA30" s="64">
        <f t="shared" si="70"/>
        <v>0</v>
      </c>
      <c r="EB30" s="64">
        <f t="shared" si="70"/>
        <v>0</v>
      </c>
      <c r="EC30" s="64">
        <f t="shared" si="70"/>
        <v>0</v>
      </c>
      <c r="ED30" s="64">
        <f t="shared" si="70"/>
        <v>0</v>
      </c>
      <c r="EE30" s="64">
        <f t="shared" si="70"/>
        <v>0</v>
      </c>
      <c r="EF30" s="64">
        <f t="shared" si="70"/>
        <v>0</v>
      </c>
      <c r="EG30" s="64">
        <f t="shared" si="70"/>
        <v>0</v>
      </c>
      <c r="EH30" s="64">
        <f t="shared" si="70"/>
        <v>0</v>
      </c>
      <c r="EI30" s="64">
        <f t="shared" si="70"/>
        <v>0</v>
      </c>
      <c r="EJ30" s="64">
        <f t="shared" si="70"/>
        <v>0</v>
      </c>
      <c r="EK30" s="64">
        <f t="shared" si="70"/>
        <v>0</v>
      </c>
      <c r="EL30" s="64">
        <f t="shared" si="70"/>
        <v>0</v>
      </c>
      <c r="EM30" s="64">
        <f t="shared" si="70"/>
        <v>0</v>
      </c>
      <c r="EN30" s="64">
        <f t="shared" si="70"/>
        <v>0</v>
      </c>
      <c r="EO30" s="64">
        <f t="shared" si="71"/>
        <v>0</v>
      </c>
      <c r="EP30" s="64">
        <f t="shared" si="71"/>
        <v>0</v>
      </c>
      <c r="EQ30" s="64">
        <f t="shared" si="72"/>
        <v>0</v>
      </c>
      <c r="ER30" s="64">
        <f t="shared" si="72"/>
        <v>0</v>
      </c>
      <c r="ES30" s="64">
        <f t="shared" si="72"/>
        <v>0</v>
      </c>
      <c r="ET30" s="64">
        <f t="shared" si="72"/>
        <v>0</v>
      </c>
      <c r="EU30" s="64">
        <f t="shared" si="72"/>
        <v>0</v>
      </c>
      <c r="EV30" s="64">
        <f t="shared" si="72"/>
        <v>0</v>
      </c>
      <c r="EW30" s="64">
        <f t="shared" si="72"/>
        <v>0</v>
      </c>
      <c r="EX30" s="64">
        <f t="shared" si="72"/>
        <v>0</v>
      </c>
      <c r="EY30" s="64">
        <f t="shared" si="72"/>
        <v>0</v>
      </c>
      <c r="EZ30" s="64">
        <f t="shared" si="72"/>
        <v>0</v>
      </c>
      <c r="FA30" s="64">
        <f t="shared" si="72"/>
        <v>0</v>
      </c>
      <c r="FB30" s="64">
        <f t="shared" si="72"/>
        <v>0</v>
      </c>
      <c r="FC30" s="64">
        <f t="shared" si="72"/>
        <v>0</v>
      </c>
      <c r="FD30" s="64">
        <f t="shared" si="72"/>
        <v>0</v>
      </c>
      <c r="FE30" s="64">
        <f t="shared" si="77"/>
        <v>0</v>
      </c>
      <c r="FF30" s="64">
        <f t="shared" si="77"/>
        <v>0</v>
      </c>
      <c r="FG30" s="64">
        <f t="shared" si="77"/>
        <v>0</v>
      </c>
      <c r="FH30" s="64">
        <f t="shared" si="75"/>
        <v>0</v>
      </c>
      <c r="FI30" s="64">
        <f t="shared" si="75"/>
        <v>0</v>
      </c>
      <c r="FJ30" s="64">
        <f t="shared" si="75"/>
        <v>0</v>
      </c>
      <c r="FK30" s="64">
        <f t="shared" si="75"/>
        <v>0</v>
      </c>
      <c r="FL30" s="64">
        <f t="shared" si="75"/>
        <v>0</v>
      </c>
      <c r="FM30" s="64">
        <f t="shared" si="75"/>
        <v>0</v>
      </c>
      <c r="FN30" s="64">
        <f t="shared" si="75"/>
        <v>0</v>
      </c>
      <c r="FO30" s="64">
        <f t="shared" si="75"/>
        <v>0</v>
      </c>
      <c r="FP30" s="64">
        <f t="shared" si="75"/>
        <v>0</v>
      </c>
      <c r="FQ30" s="64">
        <f t="shared" si="75"/>
        <v>0</v>
      </c>
      <c r="FR30" s="64">
        <f t="shared" si="75"/>
        <v>0</v>
      </c>
      <c r="FS30" s="64">
        <f t="shared" si="75"/>
        <v>0</v>
      </c>
      <c r="FT30" s="64">
        <f t="shared" si="75"/>
        <v>0</v>
      </c>
      <c r="FU30" s="64">
        <f t="shared" si="62"/>
        <v>0</v>
      </c>
      <c r="FV30" s="64">
        <f t="shared" si="62"/>
        <v>0</v>
      </c>
      <c r="FW30" s="64">
        <f t="shared" si="76"/>
        <v>0</v>
      </c>
      <c r="FX30" s="64">
        <f t="shared" si="76"/>
        <v>0</v>
      </c>
      <c r="FY30" s="64">
        <f t="shared" si="76"/>
        <v>0</v>
      </c>
      <c r="FZ30" s="64">
        <f t="shared" si="76"/>
        <v>0</v>
      </c>
      <c r="GA30" s="64">
        <f t="shared" si="76"/>
        <v>0</v>
      </c>
      <c r="GB30" s="64">
        <f t="shared" si="76"/>
        <v>0</v>
      </c>
      <c r="GC30" s="64">
        <f t="shared" si="76"/>
        <v>0</v>
      </c>
      <c r="GD30" s="64">
        <f t="shared" si="76"/>
        <v>0</v>
      </c>
      <c r="GE30" s="64">
        <f t="shared" si="76"/>
        <v>0</v>
      </c>
      <c r="GF30" s="64">
        <f t="shared" si="76"/>
        <v>0</v>
      </c>
      <c r="GG30" s="64">
        <f t="shared" si="76"/>
        <v>0</v>
      </c>
      <c r="GH30" s="64">
        <f t="shared" si="76"/>
        <v>0</v>
      </c>
      <c r="GI30" s="64">
        <f t="shared" si="76"/>
        <v>0</v>
      </c>
      <c r="GJ30" s="64">
        <f t="shared" si="76"/>
        <v>0</v>
      </c>
    </row>
    <row r="31" spans="1:193" s="1" customFormat="1" ht="13.5">
      <c r="A31" s="40"/>
      <c r="B31" s="40"/>
      <c r="C31" s="40"/>
      <c r="D31" s="40"/>
      <c r="E31" s="40"/>
      <c r="F31" s="40"/>
      <c r="G31" s="40"/>
      <c r="H31" s="42"/>
      <c r="I31" s="42"/>
      <c r="J31" s="42"/>
      <c r="K31" s="42"/>
      <c r="L31" s="42" t="s">
        <v>0</v>
      </c>
      <c r="M31" s="42"/>
      <c r="N31" s="42"/>
      <c r="O31" s="42"/>
      <c r="P31" s="42"/>
      <c r="Q31" s="42"/>
      <c r="R31" s="44"/>
      <c r="S31" s="86"/>
      <c r="T31" s="86"/>
      <c r="U31" s="86"/>
      <c r="V31" s="86"/>
      <c r="W31" s="86"/>
      <c r="X31" s="86"/>
      <c r="Y31" s="60"/>
      <c r="Z31" s="149"/>
      <c r="AA31" s="66" t="str">
        <f t="shared" si="73"/>
        <v xml:space="preserve"> </v>
      </c>
      <c r="AB31" s="66"/>
      <c r="AC31" s="86"/>
      <c r="AD31" s="86"/>
      <c r="AE31" s="86"/>
      <c r="AF31" s="164"/>
      <c r="AG31" s="86"/>
      <c r="AH31" s="70"/>
      <c r="AI31" s="61">
        <f t="shared" si="74"/>
        <v>0</v>
      </c>
      <c r="AJ31" s="41"/>
      <c r="AK31" s="41"/>
      <c r="AL31" s="41"/>
      <c r="AM31" s="41"/>
      <c r="AN31" s="41"/>
      <c r="AO31" s="41"/>
      <c r="AP31" s="44"/>
      <c r="AQ31" s="3"/>
      <c r="AR31" s="26"/>
      <c r="AS31" s="44"/>
      <c r="AT31" s="3"/>
      <c r="AU31" s="67"/>
      <c r="AV31" s="68"/>
      <c r="AW31" s="68"/>
      <c r="AX31" s="68"/>
      <c r="AY31" s="67"/>
      <c r="AZ31" s="67"/>
      <c r="BA31" s="72"/>
      <c r="BB31" s="72"/>
      <c r="BC31" s="72"/>
      <c r="BD31" s="73"/>
      <c r="BE31" s="73"/>
      <c r="BF31" s="73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f t="shared" si="30"/>
        <v>0</v>
      </c>
      <c r="CG31" s="57">
        <f t="shared" si="30"/>
        <v>0</v>
      </c>
      <c r="CH31" s="57">
        <f t="shared" si="30"/>
        <v>0</v>
      </c>
      <c r="CI31" s="53">
        <f t="shared" si="31"/>
        <v>0</v>
      </c>
      <c r="CJ31" s="57">
        <f t="shared" si="32"/>
        <v>0</v>
      </c>
      <c r="CK31" s="52">
        <f t="shared" si="33"/>
        <v>0</v>
      </c>
      <c r="CL31" s="57"/>
      <c r="CM31" s="15"/>
      <c r="CN31" s="57"/>
      <c r="CO31" s="57"/>
      <c r="CP31" s="57"/>
      <c r="CQ31" s="55">
        <f t="shared" si="36"/>
        <v>0</v>
      </c>
      <c r="CR31" s="55">
        <f t="shared" si="37"/>
        <v>1</v>
      </c>
      <c r="CS31" s="64">
        <f t="shared" si="68"/>
        <v>0</v>
      </c>
      <c r="CT31" s="64">
        <f t="shared" si="68"/>
        <v>0</v>
      </c>
      <c r="CU31" s="64">
        <f t="shared" si="68"/>
        <v>0</v>
      </c>
      <c r="CV31" s="64">
        <f t="shared" si="68"/>
        <v>0</v>
      </c>
      <c r="CW31" s="64">
        <f t="shared" si="68"/>
        <v>0</v>
      </c>
      <c r="CX31" s="64">
        <f t="shared" si="68"/>
        <v>0</v>
      </c>
      <c r="CY31" s="64">
        <f t="shared" si="68"/>
        <v>0</v>
      </c>
      <c r="CZ31" s="64">
        <f t="shared" si="68"/>
        <v>0</v>
      </c>
      <c r="DA31" s="64">
        <f t="shared" si="68"/>
        <v>0</v>
      </c>
      <c r="DB31" s="64">
        <f t="shared" si="68"/>
        <v>0</v>
      </c>
      <c r="DC31" s="64">
        <f t="shared" si="68"/>
        <v>0</v>
      </c>
      <c r="DD31" s="64">
        <f t="shared" si="68"/>
        <v>0</v>
      </c>
      <c r="DE31" s="64">
        <f t="shared" si="68"/>
        <v>0</v>
      </c>
      <c r="DF31" s="64">
        <f t="shared" si="68"/>
        <v>0</v>
      </c>
      <c r="DG31" s="64">
        <f t="shared" si="68"/>
        <v>0</v>
      </c>
      <c r="DH31" s="64">
        <f t="shared" si="68"/>
        <v>0</v>
      </c>
      <c r="DI31" s="64">
        <f t="shared" si="69"/>
        <v>0</v>
      </c>
      <c r="DJ31" s="64">
        <f t="shared" si="69"/>
        <v>0</v>
      </c>
      <c r="DK31" s="64">
        <f t="shared" si="69"/>
        <v>0</v>
      </c>
      <c r="DL31" s="64">
        <f t="shared" si="69"/>
        <v>0</v>
      </c>
      <c r="DM31" s="64">
        <f t="shared" si="69"/>
        <v>0</v>
      </c>
      <c r="DN31" s="64">
        <f t="shared" si="69"/>
        <v>0</v>
      </c>
      <c r="DO31" s="64">
        <f t="shared" si="69"/>
        <v>0</v>
      </c>
      <c r="DP31" s="64">
        <f t="shared" si="69"/>
        <v>0</v>
      </c>
      <c r="DQ31" s="64">
        <f t="shared" si="69"/>
        <v>0</v>
      </c>
      <c r="DR31" s="64">
        <f t="shared" si="69"/>
        <v>0</v>
      </c>
      <c r="DS31" s="64">
        <f t="shared" si="69"/>
        <v>0</v>
      </c>
      <c r="DT31" s="64">
        <f t="shared" si="69"/>
        <v>0</v>
      </c>
      <c r="DU31" s="64">
        <f t="shared" si="69"/>
        <v>0</v>
      </c>
      <c r="DV31" s="64">
        <f t="shared" si="69"/>
        <v>0</v>
      </c>
      <c r="DW31" s="64">
        <f t="shared" si="69"/>
        <v>0</v>
      </c>
      <c r="DX31" s="64">
        <f t="shared" si="69"/>
        <v>0</v>
      </c>
      <c r="DY31" s="64">
        <f t="shared" si="70"/>
        <v>0</v>
      </c>
      <c r="DZ31" s="64">
        <f t="shared" si="70"/>
        <v>0</v>
      </c>
      <c r="EA31" s="64">
        <f t="shared" si="70"/>
        <v>0</v>
      </c>
      <c r="EB31" s="64">
        <f t="shared" si="70"/>
        <v>0</v>
      </c>
      <c r="EC31" s="64">
        <f t="shared" si="70"/>
        <v>0</v>
      </c>
      <c r="ED31" s="64">
        <f t="shared" si="70"/>
        <v>0</v>
      </c>
      <c r="EE31" s="64">
        <f t="shared" si="70"/>
        <v>0</v>
      </c>
      <c r="EF31" s="64">
        <f t="shared" si="70"/>
        <v>0</v>
      </c>
      <c r="EG31" s="64">
        <f t="shared" si="70"/>
        <v>0</v>
      </c>
      <c r="EH31" s="64">
        <f t="shared" si="70"/>
        <v>0</v>
      </c>
      <c r="EI31" s="64">
        <f t="shared" si="70"/>
        <v>0</v>
      </c>
      <c r="EJ31" s="64">
        <f t="shared" si="70"/>
        <v>0</v>
      </c>
      <c r="EK31" s="64">
        <f t="shared" si="70"/>
        <v>0</v>
      </c>
      <c r="EL31" s="64">
        <f t="shared" si="70"/>
        <v>0</v>
      </c>
      <c r="EM31" s="64">
        <f t="shared" si="70"/>
        <v>0</v>
      </c>
      <c r="EN31" s="64">
        <f t="shared" si="70"/>
        <v>0</v>
      </c>
      <c r="EO31" s="64">
        <f t="shared" si="71"/>
        <v>0</v>
      </c>
      <c r="EP31" s="64">
        <f t="shared" si="71"/>
        <v>0</v>
      </c>
      <c r="EQ31" s="64">
        <f t="shared" si="72"/>
        <v>0</v>
      </c>
      <c r="ER31" s="64">
        <f t="shared" si="72"/>
        <v>0</v>
      </c>
      <c r="ES31" s="64">
        <f t="shared" si="72"/>
        <v>0</v>
      </c>
      <c r="ET31" s="64">
        <f t="shared" si="72"/>
        <v>0</v>
      </c>
      <c r="EU31" s="64">
        <f t="shared" si="72"/>
        <v>0</v>
      </c>
      <c r="EV31" s="64">
        <f t="shared" si="72"/>
        <v>0</v>
      </c>
      <c r="EW31" s="64">
        <f t="shared" si="72"/>
        <v>0</v>
      </c>
      <c r="EX31" s="64">
        <f t="shared" si="72"/>
        <v>0</v>
      </c>
      <c r="EY31" s="64">
        <f t="shared" si="72"/>
        <v>0</v>
      </c>
      <c r="EZ31" s="64">
        <f t="shared" si="72"/>
        <v>0</v>
      </c>
      <c r="FA31" s="64">
        <f t="shared" si="72"/>
        <v>0</v>
      </c>
      <c r="FB31" s="64">
        <f t="shared" si="72"/>
        <v>0</v>
      </c>
      <c r="FC31" s="64">
        <f t="shared" si="72"/>
        <v>0</v>
      </c>
      <c r="FD31" s="64">
        <f t="shared" si="72"/>
        <v>0</v>
      </c>
      <c r="FE31" s="64">
        <f t="shared" si="77"/>
        <v>0</v>
      </c>
      <c r="FF31" s="64">
        <f t="shared" si="77"/>
        <v>0</v>
      </c>
      <c r="FG31" s="64">
        <f t="shared" si="77"/>
        <v>0</v>
      </c>
      <c r="FH31" s="64">
        <f t="shared" si="75"/>
        <v>0</v>
      </c>
      <c r="FI31" s="64">
        <f t="shared" si="75"/>
        <v>0</v>
      </c>
      <c r="FJ31" s="64">
        <f t="shared" si="75"/>
        <v>0</v>
      </c>
      <c r="FK31" s="64">
        <f t="shared" si="75"/>
        <v>0</v>
      </c>
      <c r="FL31" s="64">
        <f t="shared" si="75"/>
        <v>0</v>
      </c>
      <c r="FM31" s="64">
        <f t="shared" si="75"/>
        <v>0</v>
      </c>
      <c r="FN31" s="64">
        <f t="shared" si="75"/>
        <v>0</v>
      </c>
      <c r="FO31" s="64">
        <f t="shared" si="75"/>
        <v>0</v>
      </c>
      <c r="FP31" s="64">
        <f t="shared" si="75"/>
        <v>0</v>
      </c>
      <c r="FQ31" s="64">
        <f t="shared" si="75"/>
        <v>0</v>
      </c>
      <c r="FR31" s="64">
        <f t="shared" si="75"/>
        <v>0</v>
      </c>
      <c r="FS31" s="64">
        <f t="shared" si="75"/>
        <v>0</v>
      </c>
      <c r="FT31" s="64">
        <f t="shared" si="75"/>
        <v>0</v>
      </c>
      <c r="FU31" s="64">
        <f t="shared" si="62"/>
        <v>0</v>
      </c>
      <c r="FV31" s="64">
        <f t="shared" si="62"/>
        <v>0</v>
      </c>
      <c r="FW31" s="64">
        <f t="shared" si="76"/>
        <v>0</v>
      </c>
      <c r="FX31" s="64">
        <f t="shared" si="76"/>
        <v>0</v>
      </c>
      <c r="FY31" s="64">
        <f t="shared" si="76"/>
        <v>0</v>
      </c>
      <c r="FZ31" s="64">
        <f t="shared" si="76"/>
        <v>0</v>
      </c>
      <c r="GA31" s="64">
        <f t="shared" si="76"/>
        <v>0</v>
      </c>
      <c r="GB31" s="64">
        <f t="shared" si="76"/>
        <v>0</v>
      </c>
      <c r="GC31" s="64">
        <f t="shared" si="76"/>
        <v>0</v>
      </c>
      <c r="GD31" s="64">
        <f t="shared" si="76"/>
        <v>0</v>
      </c>
      <c r="GE31" s="64">
        <f t="shared" si="76"/>
        <v>0</v>
      </c>
      <c r="GF31" s="64">
        <f t="shared" si="76"/>
        <v>0</v>
      </c>
      <c r="GG31" s="64">
        <f t="shared" si="76"/>
        <v>0</v>
      </c>
      <c r="GH31" s="64">
        <f t="shared" si="76"/>
        <v>0</v>
      </c>
      <c r="GI31" s="64">
        <f t="shared" si="76"/>
        <v>0</v>
      </c>
      <c r="GJ31" s="64">
        <f t="shared" si="76"/>
        <v>0</v>
      </c>
    </row>
    <row r="32" spans="1:193" s="1" customFormat="1" ht="13.5">
      <c r="A32" s="40"/>
      <c r="B32" s="77" t="s">
        <v>92</v>
      </c>
      <c r="C32" s="79"/>
      <c r="D32" s="79"/>
      <c r="E32" s="79"/>
      <c r="F32" s="79"/>
      <c r="G32" s="151"/>
      <c r="H32" s="93"/>
      <c r="I32" s="93"/>
      <c r="J32" s="93"/>
      <c r="K32" s="93"/>
      <c r="L32" s="93"/>
      <c r="M32" s="93"/>
      <c r="N32" s="93"/>
      <c r="O32" s="93"/>
      <c r="P32" s="93"/>
      <c r="Q32" s="42"/>
      <c r="R32" s="44"/>
      <c r="S32" s="86"/>
      <c r="T32" s="86"/>
      <c r="U32" s="86"/>
      <c r="V32" s="86"/>
      <c r="W32" s="86"/>
      <c r="X32" s="86"/>
      <c r="Y32" s="60"/>
      <c r="Z32" s="149"/>
      <c r="AA32" s="66" t="str">
        <f t="shared" si="73"/>
        <v xml:space="preserve"> </v>
      </c>
      <c r="AB32" s="66"/>
      <c r="AC32" s="86"/>
      <c r="AD32" s="86"/>
      <c r="AE32" s="86"/>
      <c r="AF32" s="164"/>
      <c r="AG32" s="86"/>
      <c r="AH32" s="70"/>
      <c r="AI32" s="61">
        <f t="shared" si="74"/>
        <v>0</v>
      </c>
      <c r="AJ32" s="41"/>
      <c r="AK32" s="41"/>
      <c r="AL32" s="41"/>
      <c r="AM32" s="41"/>
      <c r="AN32" s="41"/>
      <c r="AO32" s="41"/>
      <c r="AP32" s="41"/>
      <c r="AQ32" s="3"/>
      <c r="AR32" s="26"/>
      <c r="AS32" s="44"/>
      <c r="AT32" s="3"/>
      <c r="AU32" s="67"/>
      <c r="AV32" s="68"/>
      <c r="AW32" s="68"/>
      <c r="AX32" s="68"/>
      <c r="AY32" s="67"/>
      <c r="AZ32" s="67"/>
      <c r="BA32" s="72"/>
      <c r="BB32" s="72"/>
      <c r="BC32" s="72"/>
      <c r="BD32" s="73"/>
      <c r="BE32" s="73"/>
      <c r="BF32" s="73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>
        <f t="shared" si="30"/>
        <v>0</v>
      </c>
      <c r="CG32" s="57">
        <f t="shared" si="30"/>
        <v>0</v>
      </c>
      <c r="CH32" s="57">
        <f t="shared" si="30"/>
        <v>0</v>
      </c>
      <c r="CI32" s="53">
        <f t="shared" si="31"/>
        <v>0</v>
      </c>
      <c r="CJ32" s="57">
        <f t="shared" si="32"/>
        <v>0</v>
      </c>
      <c r="CK32" s="52">
        <f t="shared" si="33"/>
        <v>0</v>
      </c>
      <c r="CL32" s="57"/>
      <c r="CM32" s="15"/>
      <c r="CN32" s="57"/>
      <c r="CO32" s="57"/>
      <c r="CP32" s="57"/>
      <c r="CQ32" s="55">
        <f t="shared" si="36"/>
        <v>0</v>
      </c>
      <c r="CR32" s="55">
        <f t="shared" si="37"/>
        <v>1</v>
      </c>
      <c r="CS32" s="64">
        <f t="shared" si="68"/>
        <v>0</v>
      </c>
      <c r="CT32" s="64">
        <f t="shared" si="68"/>
        <v>0</v>
      </c>
      <c r="CU32" s="64">
        <f t="shared" si="68"/>
        <v>0</v>
      </c>
      <c r="CV32" s="64">
        <f t="shared" si="68"/>
        <v>0</v>
      </c>
      <c r="CW32" s="64">
        <f t="shared" si="68"/>
        <v>0</v>
      </c>
      <c r="CX32" s="64">
        <f t="shared" si="68"/>
        <v>0</v>
      </c>
      <c r="CY32" s="64">
        <f t="shared" si="68"/>
        <v>0</v>
      </c>
      <c r="CZ32" s="64">
        <f t="shared" si="68"/>
        <v>0</v>
      </c>
      <c r="DA32" s="64">
        <f t="shared" si="68"/>
        <v>0</v>
      </c>
      <c r="DB32" s="64">
        <f t="shared" si="68"/>
        <v>0</v>
      </c>
      <c r="DC32" s="64">
        <f t="shared" si="68"/>
        <v>0</v>
      </c>
      <c r="DD32" s="64">
        <f t="shared" si="68"/>
        <v>0</v>
      </c>
      <c r="DE32" s="64">
        <f t="shared" si="68"/>
        <v>0</v>
      </c>
      <c r="DF32" s="64">
        <f t="shared" si="68"/>
        <v>0</v>
      </c>
      <c r="DG32" s="64">
        <f t="shared" si="68"/>
        <v>0</v>
      </c>
      <c r="DH32" s="64">
        <f t="shared" si="68"/>
        <v>0</v>
      </c>
      <c r="DI32" s="64">
        <f t="shared" si="69"/>
        <v>0</v>
      </c>
      <c r="DJ32" s="64">
        <f t="shared" si="69"/>
        <v>0</v>
      </c>
      <c r="DK32" s="64">
        <f t="shared" si="69"/>
        <v>0</v>
      </c>
      <c r="DL32" s="64">
        <f t="shared" si="69"/>
        <v>0</v>
      </c>
      <c r="DM32" s="64">
        <f t="shared" si="69"/>
        <v>0</v>
      </c>
      <c r="DN32" s="64">
        <f t="shared" si="69"/>
        <v>0</v>
      </c>
      <c r="DO32" s="64">
        <f t="shared" si="69"/>
        <v>0</v>
      </c>
      <c r="DP32" s="64">
        <f t="shared" si="69"/>
        <v>0</v>
      </c>
      <c r="DQ32" s="64">
        <f t="shared" si="69"/>
        <v>0</v>
      </c>
      <c r="DR32" s="64">
        <f t="shared" si="69"/>
        <v>0</v>
      </c>
      <c r="DS32" s="64">
        <f t="shared" si="69"/>
        <v>0</v>
      </c>
      <c r="DT32" s="64">
        <f t="shared" si="69"/>
        <v>0</v>
      </c>
      <c r="DU32" s="64">
        <f t="shared" si="69"/>
        <v>0</v>
      </c>
      <c r="DV32" s="64">
        <f t="shared" si="69"/>
        <v>0</v>
      </c>
      <c r="DW32" s="64">
        <f t="shared" si="69"/>
        <v>0</v>
      </c>
      <c r="DX32" s="64">
        <f t="shared" si="69"/>
        <v>0</v>
      </c>
      <c r="DY32" s="64">
        <f t="shared" si="70"/>
        <v>0</v>
      </c>
      <c r="DZ32" s="64">
        <f t="shared" si="70"/>
        <v>0</v>
      </c>
      <c r="EA32" s="64">
        <f t="shared" si="70"/>
        <v>0</v>
      </c>
      <c r="EB32" s="64">
        <f t="shared" si="70"/>
        <v>0</v>
      </c>
      <c r="EC32" s="64">
        <f t="shared" si="70"/>
        <v>0</v>
      </c>
      <c r="ED32" s="64">
        <f t="shared" si="70"/>
        <v>0</v>
      </c>
      <c r="EE32" s="64">
        <f t="shared" si="70"/>
        <v>0</v>
      </c>
      <c r="EF32" s="64">
        <f t="shared" si="70"/>
        <v>0</v>
      </c>
      <c r="EG32" s="64">
        <f t="shared" si="70"/>
        <v>0</v>
      </c>
      <c r="EH32" s="64">
        <f t="shared" si="70"/>
        <v>0</v>
      </c>
      <c r="EI32" s="64">
        <f t="shared" si="70"/>
        <v>0</v>
      </c>
      <c r="EJ32" s="64">
        <f t="shared" si="70"/>
        <v>0</v>
      </c>
      <c r="EK32" s="64">
        <f t="shared" si="70"/>
        <v>0</v>
      </c>
      <c r="EL32" s="64">
        <f t="shared" si="70"/>
        <v>0</v>
      </c>
      <c r="EM32" s="64">
        <f t="shared" si="70"/>
        <v>0</v>
      </c>
      <c r="EN32" s="64">
        <f t="shared" si="70"/>
        <v>0</v>
      </c>
      <c r="EO32" s="64">
        <f t="shared" si="71"/>
        <v>0</v>
      </c>
      <c r="EP32" s="64">
        <f t="shared" si="71"/>
        <v>0</v>
      </c>
      <c r="EQ32" s="64">
        <f t="shared" si="72"/>
        <v>0</v>
      </c>
      <c r="ER32" s="64">
        <f t="shared" si="72"/>
        <v>0</v>
      </c>
      <c r="ES32" s="64">
        <f t="shared" si="72"/>
        <v>0</v>
      </c>
      <c r="ET32" s="64">
        <f t="shared" si="72"/>
        <v>0</v>
      </c>
      <c r="EU32" s="64">
        <f t="shared" si="72"/>
        <v>0</v>
      </c>
      <c r="EV32" s="64">
        <f t="shared" si="72"/>
        <v>0</v>
      </c>
      <c r="EW32" s="64">
        <f t="shared" si="72"/>
        <v>0</v>
      </c>
      <c r="EX32" s="64">
        <f t="shared" si="72"/>
        <v>0</v>
      </c>
      <c r="EY32" s="64">
        <f t="shared" si="72"/>
        <v>0</v>
      </c>
      <c r="EZ32" s="64">
        <f t="shared" si="72"/>
        <v>0</v>
      </c>
      <c r="FA32" s="64">
        <f t="shared" si="72"/>
        <v>0</v>
      </c>
      <c r="FB32" s="64">
        <f t="shared" si="72"/>
        <v>0</v>
      </c>
      <c r="FC32" s="64">
        <f t="shared" si="72"/>
        <v>0</v>
      </c>
      <c r="FD32" s="64">
        <f t="shared" si="72"/>
        <v>0</v>
      </c>
      <c r="FE32" s="64">
        <f t="shared" si="77"/>
        <v>0</v>
      </c>
      <c r="FF32" s="64">
        <f t="shared" si="77"/>
        <v>0</v>
      </c>
      <c r="FG32" s="64">
        <f t="shared" si="77"/>
        <v>0</v>
      </c>
      <c r="FH32" s="64">
        <f t="shared" si="75"/>
        <v>0</v>
      </c>
      <c r="FI32" s="64">
        <f t="shared" si="75"/>
        <v>0</v>
      </c>
      <c r="FJ32" s="64">
        <f t="shared" si="75"/>
        <v>0</v>
      </c>
      <c r="FK32" s="64">
        <f t="shared" si="75"/>
        <v>0</v>
      </c>
      <c r="FL32" s="64">
        <f t="shared" si="75"/>
        <v>0</v>
      </c>
      <c r="FM32" s="64">
        <f t="shared" si="75"/>
        <v>0</v>
      </c>
      <c r="FN32" s="64">
        <f t="shared" si="75"/>
        <v>0</v>
      </c>
      <c r="FO32" s="64">
        <f t="shared" si="75"/>
        <v>0</v>
      </c>
      <c r="FP32" s="64">
        <f t="shared" si="75"/>
        <v>0</v>
      </c>
      <c r="FQ32" s="64">
        <f t="shared" si="75"/>
        <v>0</v>
      </c>
      <c r="FR32" s="64">
        <f t="shared" si="75"/>
        <v>0</v>
      </c>
      <c r="FS32" s="64">
        <f t="shared" si="75"/>
        <v>0</v>
      </c>
      <c r="FT32" s="64">
        <f t="shared" si="75"/>
        <v>0</v>
      </c>
      <c r="FU32" s="64">
        <f t="shared" si="62"/>
        <v>0</v>
      </c>
      <c r="FV32" s="64">
        <f t="shared" si="62"/>
        <v>0</v>
      </c>
      <c r="FW32" s="64">
        <f t="shared" si="76"/>
        <v>0</v>
      </c>
      <c r="FX32" s="64">
        <f t="shared" si="76"/>
        <v>0</v>
      </c>
      <c r="FY32" s="64">
        <f t="shared" si="76"/>
        <v>0</v>
      </c>
      <c r="FZ32" s="64">
        <f t="shared" si="76"/>
        <v>0</v>
      </c>
      <c r="GA32" s="64">
        <f t="shared" si="76"/>
        <v>0</v>
      </c>
      <c r="GB32" s="64">
        <f t="shared" si="76"/>
        <v>0</v>
      </c>
      <c r="GC32" s="64">
        <f t="shared" si="76"/>
        <v>0</v>
      </c>
      <c r="GD32" s="64">
        <f t="shared" si="76"/>
        <v>0</v>
      </c>
      <c r="GE32" s="64">
        <f t="shared" si="76"/>
        <v>0</v>
      </c>
      <c r="GF32" s="64">
        <f t="shared" si="76"/>
        <v>0</v>
      </c>
      <c r="GG32" s="64">
        <f t="shared" si="76"/>
        <v>0</v>
      </c>
      <c r="GH32" s="64">
        <f t="shared" si="76"/>
        <v>0</v>
      </c>
      <c r="GI32" s="64">
        <f t="shared" si="76"/>
        <v>0</v>
      </c>
      <c r="GJ32" s="64">
        <f t="shared" si="76"/>
        <v>0</v>
      </c>
    </row>
    <row r="33" spans="1:192" s="1" customFormat="1" ht="13.5">
      <c r="A33" s="40"/>
      <c r="B33" s="80" t="s">
        <v>83</v>
      </c>
      <c r="C33" s="79"/>
      <c r="D33" s="79"/>
      <c r="E33" s="79"/>
      <c r="F33" s="79"/>
      <c r="G33" s="151"/>
      <c r="H33" s="93"/>
      <c r="I33" s="93"/>
      <c r="J33" s="93"/>
      <c r="K33" s="93"/>
      <c r="L33" s="93"/>
      <c r="M33" s="93"/>
      <c r="N33" s="93"/>
      <c r="O33" s="93"/>
      <c r="P33" s="93"/>
      <c r="Q33" s="42"/>
      <c r="R33" s="44"/>
      <c r="S33" s="86"/>
      <c r="T33" s="86"/>
      <c r="U33" s="86"/>
      <c r="V33" s="86"/>
      <c r="Y33" s="60"/>
      <c r="Z33" s="85"/>
      <c r="AA33" s="66" t="str">
        <f t="shared" si="73"/>
        <v xml:space="preserve"> </v>
      </c>
      <c r="AB33" s="66"/>
      <c r="AC33" s="86"/>
      <c r="AD33" s="86"/>
      <c r="AE33" s="86"/>
      <c r="AF33" s="164"/>
      <c r="AG33" s="86"/>
      <c r="AH33" s="41"/>
      <c r="AI33" s="61">
        <f t="shared" si="74"/>
        <v>0</v>
      </c>
      <c r="AJ33" s="41"/>
      <c r="AK33" s="41"/>
      <c r="AL33" s="41"/>
      <c r="AM33" s="41"/>
      <c r="AN33" s="41"/>
      <c r="AO33" s="41"/>
      <c r="AP33" s="44"/>
      <c r="AQ33" s="3"/>
      <c r="AR33" s="26"/>
      <c r="AS33" s="44"/>
      <c r="AT33" s="3"/>
      <c r="AU33" s="67"/>
      <c r="AV33" s="68"/>
      <c r="AW33" s="68"/>
      <c r="AX33" s="68"/>
      <c r="AY33" s="67"/>
      <c r="AZ33" s="67"/>
      <c r="BA33" s="72"/>
      <c r="BB33" s="72"/>
      <c r="BC33" s="72"/>
      <c r="BD33" s="73"/>
      <c r="BE33" s="73"/>
      <c r="BF33" s="73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f t="shared" si="30"/>
        <v>0</v>
      </c>
      <c r="CG33" s="57">
        <f t="shared" si="30"/>
        <v>0</v>
      </c>
      <c r="CH33" s="57">
        <f t="shared" si="30"/>
        <v>0</v>
      </c>
      <c r="CI33" s="53">
        <f t="shared" si="31"/>
        <v>0</v>
      </c>
      <c r="CJ33" s="57">
        <f t="shared" si="32"/>
        <v>0</v>
      </c>
      <c r="CK33" s="52">
        <f t="shared" si="33"/>
        <v>0</v>
      </c>
      <c r="CL33" s="57"/>
      <c r="CM33" s="15"/>
      <c r="CN33" s="57"/>
      <c r="CO33" s="57"/>
      <c r="CP33" s="57"/>
      <c r="CQ33" s="55">
        <f t="shared" si="36"/>
        <v>0</v>
      </c>
      <c r="CR33" s="55">
        <f t="shared" si="37"/>
        <v>1</v>
      </c>
      <c r="CS33" s="64">
        <f t="shared" si="68"/>
        <v>0</v>
      </c>
      <c r="CT33" s="64">
        <f t="shared" si="68"/>
        <v>0</v>
      </c>
      <c r="CU33" s="64">
        <f t="shared" si="68"/>
        <v>0</v>
      </c>
      <c r="CV33" s="64">
        <f t="shared" si="68"/>
        <v>0</v>
      </c>
      <c r="CW33" s="64">
        <f t="shared" si="68"/>
        <v>0</v>
      </c>
      <c r="CX33" s="64">
        <f t="shared" si="68"/>
        <v>0</v>
      </c>
      <c r="CY33" s="64">
        <f t="shared" si="68"/>
        <v>0</v>
      </c>
      <c r="CZ33" s="64">
        <f t="shared" si="68"/>
        <v>0</v>
      </c>
      <c r="DA33" s="64">
        <f t="shared" si="68"/>
        <v>0</v>
      </c>
      <c r="DB33" s="64">
        <f t="shared" si="68"/>
        <v>0</v>
      </c>
      <c r="DC33" s="64">
        <f t="shared" si="68"/>
        <v>0</v>
      </c>
      <c r="DD33" s="64">
        <f t="shared" si="68"/>
        <v>0</v>
      </c>
      <c r="DE33" s="64">
        <f t="shared" si="68"/>
        <v>0</v>
      </c>
      <c r="DF33" s="64">
        <f t="shared" si="68"/>
        <v>0</v>
      </c>
      <c r="DG33" s="64">
        <f t="shared" si="68"/>
        <v>0</v>
      </c>
      <c r="DH33" s="64">
        <f t="shared" si="68"/>
        <v>0</v>
      </c>
      <c r="DI33" s="64">
        <f t="shared" si="69"/>
        <v>0</v>
      </c>
      <c r="DJ33" s="64">
        <f t="shared" si="69"/>
        <v>0</v>
      </c>
      <c r="DK33" s="64">
        <f t="shared" si="69"/>
        <v>0</v>
      </c>
      <c r="DL33" s="64">
        <f t="shared" si="69"/>
        <v>0</v>
      </c>
      <c r="DM33" s="64">
        <f t="shared" si="69"/>
        <v>0</v>
      </c>
      <c r="DN33" s="64">
        <f t="shared" si="69"/>
        <v>0</v>
      </c>
      <c r="DO33" s="64">
        <f t="shared" si="69"/>
        <v>0</v>
      </c>
      <c r="DP33" s="64">
        <f t="shared" si="69"/>
        <v>0</v>
      </c>
      <c r="DQ33" s="64">
        <f t="shared" si="69"/>
        <v>0</v>
      </c>
      <c r="DR33" s="64">
        <f t="shared" si="69"/>
        <v>0</v>
      </c>
      <c r="DS33" s="64">
        <f t="shared" si="69"/>
        <v>0</v>
      </c>
      <c r="DT33" s="64">
        <f t="shared" si="69"/>
        <v>0</v>
      </c>
      <c r="DU33" s="64">
        <f t="shared" si="69"/>
        <v>0</v>
      </c>
      <c r="DV33" s="64">
        <f t="shared" si="69"/>
        <v>0</v>
      </c>
      <c r="DW33" s="64">
        <f t="shared" si="69"/>
        <v>0</v>
      </c>
      <c r="DX33" s="64">
        <f t="shared" si="69"/>
        <v>0</v>
      </c>
      <c r="DY33" s="64">
        <f t="shared" si="70"/>
        <v>0</v>
      </c>
      <c r="DZ33" s="64">
        <f t="shared" si="70"/>
        <v>0</v>
      </c>
      <c r="EA33" s="64">
        <f t="shared" si="70"/>
        <v>0</v>
      </c>
      <c r="EB33" s="64">
        <f t="shared" si="70"/>
        <v>0</v>
      </c>
      <c r="EC33" s="64">
        <f t="shared" si="70"/>
        <v>0</v>
      </c>
      <c r="ED33" s="64">
        <f t="shared" si="70"/>
        <v>0</v>
      </c>
      <c r="EE33" s="64">
        <f t="shared" si="70"/>
        <v>0</v>
      </c>
      <c r="EF33" s="64">
        <f t="shared" si="70"/>
        <v>0</v>
      </c>
      <c r="EG33" s="64">
        <f t="shared" si="70"/>
        <v>0</v>
      </c>
      <c r="EH33" s="64">
        <f t="shared" si="70"/>
        <v>0</v>
      </c>
      <c r="EI33" s="64">
        <f t="shared" si="70"/>
        <v>0</v>
      </c>
      <c r="EJ33" s="64">
        <f t="shared" si="70"/>
        <v>0</v>
      </c>
      <c r="EK33" s="64">
        <f t="shared" si="70"/>
        <v>0</v>
      </c>
      <c r="EL33" s="64">
        <f t="shared" si="70"/>
        <v>0</v>
      </c>
      <c r="EM33" s="64">
        <f t="shared" si="70"/>
        <v>0</v>
      </c>
      <c r="EN33" s="64">
        <f t="shared" si="70"/>
        <v>0</v>
      </c>
      <c r="EO33" s="64">
        <f t="shared" si="71"/>
        <v>0</v>
      </c>
      <c r="EP33" s="64">
        <f t="shared" si="71"/>
        <v>0</v>
      </c>
      <c r="EQ33" s="64">
        <f t="shared" si="72"/>
        <v>0</v>
      </c>
      <c r="ER33" s="64">
        <f t="shared" si="72"/>
        <v>0</v>
      </c>
      <c r="ES33" s="64">
        <f t="shared" si="72"/>
        <v>0</v>
      </c>
      <c r="ET33" s="64">
        <f t="shared" si="72"/>
        <v>0</v>
      </c>
      <c r="EU33" s="64">
        <f t="shared" si="72"/>
        <v>0</v>
      </c>
      <c r="EV33" s="64">
        <f t="shared" si="72"/>
        <v>0</v>
      </c>
      <c r="EW33" s="64">
        <f t="shared" si="72"/>
        <v>0</v>
      </c>
      <c r="EX33" s="64">
        <f t="shared" si="72"/>
        <v>0</v>
      </c>
      <c r="EY33" s="64">
        <f t="shared" si="72"/>
        <v>0</v>
      </c>
      <c r="EZ33" s="64">
        <f t="shared" si="72"/>
        <v>0</v>
      </c>
      <c r="FA33" s="64">
        <f t="shared" si="72"/>
        <v>0</v>
      </c>
      <c r="FB33" s="64">
        <f t="shared" si="72"/>
        <v>0</v>
      </c>
      <c r="FC33" s="64">
        <f t="shared" si="72"/>
        <v>0</v>
      </c>
      <c r="FD33" s="64">
        <f t="shared" si="72"/>
        <v>0</v>
      </c>
      <c r="FE33" s="64">
        <f t="shared" si="77"/>
        <v>0</v>
      </c>
      <c r="FF33" s="64">
        <f t="shared" si="77"/>
        <v>0</v>
      </c>
      <c r="FG33" s="64">
        <f t="shared" si="77"/>
        <v>0</v>
      </c>
      <c r="FH33" s="64">
        <f t="shared" si="75"/>
        <v>0</v>
      </c>
      <c r="FI33" s="64">
        <f t="shared" si="75"/>
        <v>0</v>
      </c>
      <c r="FJ33" s="64">
        <f t="shared" si="75"/>
        <v>0</v>
      </c>
      <c r="FK33" s="64">
        <f t="shared" si="75"/>
        <v>0</v>
      </c>
      <c r="FL33" s="64">
        <f t="shared" si="75"/>
        <v>0</v>
      </c>
      <c r="FM33" s="64">
        <f t="shared" si="75"/>
        <v>0</v>
      </c>
      <c r="FN33" s="64">
        <f t="shared" si="75"/>
        <v>0</v>
      </c>
      <c r="FO33" s="64">
        <f t="shared" si="75"/>
        <v>0</v>
      </c>
      <c r="FP33" s="64">
        <f t="shared" si="75"/>
        <v>0</v>
      </c>
      <c r="FQ33" s="64">
        <f t="shared" si="75"/>
        <v>0</v>
      </c>
      <c r="FR33" s="64">
        <f t="shared" si="75"/>
        <v>0</v>
      </c>
      <c r="FS33" s="64">
        <f t="shared" si="75"/>
        <v>0</v>
      </c>
      <c r="FT33" s="64">
        <f t="shared" si="75"/>
        <v>0</v>
      </c>
      <c r="FU33" s="64">
        <f t="shared" si="62"/>
        <v>0</v>
      </c>
      <c r="FV33" s="64">
        <f t="shared" si="62"/>
        <v>0</v>
      </c>
      <c r="FW33" s="64">
        <f t="shared" si="76"/>
        <v>0</v>
      </c>
      <c r="FX33" s="64">
        <f t="shared" si="76"/>
        <v>0</v>
      </c>
      <c r="FY33" s="64">
        <f t="shared" si="76"/>
        <v>0</v>
      </c>
      <c r="FZ33" s="64">
        <f t="shared" si="76"/>
        <v>0</v>
      </c>
      <c r="GA33" s="64">
        <f t="shared" si="76"/>
        <v>0</v>
      </c>
      <c r="GB33" s="64">
        <f t="shared" si="76"/>
        <v>0</v>
      </c>
      <c r="GC33" s="64">
        <f t="shared" si="76"/>
        <v>0</v>
      </c>
      <c r="GD33" s="64">
        <f t="shared" si="76"/>
        <v>0</v>
      </c>
      <c r="GE33" s="64">
        <f t="shared" si="76"/>
        <v>0</v>
      </c>
      <c r="GF33" s="64">
        <f t="shared" si="76"/>
        <v>0</v>
      </c>
      <c r="GG33" s="64">
        <f t="shared" si="76"/>
        <v>0</v>
      </c>
      <c r="GH33" s="64">
        <f t="shared" si="76"/>
        <v>0</v>
      </c>
      <c r="GI33" s="64">
        <f t="shared" si="76"/>
        <v>0</v>
      </c>
      <c r="GJ33" s="64">
        <f t="shared" si="76"/>
        <v>0</v>
      </c>
    </row>
    <row r="34" spans="1:192" s="1" customFormat="1" ht="13.5">
      <c r="A34" s="40"/>
      <c r="B34" s="80"/>
      <c r="C34" s="79"/>
      <c r="D34" s="79"/>
      <c r="E34" s="79"/>
      <c r="F34" s="79"/>
      <c r="G34" s="151"/>
      <c r="H34" s="93"/>
      <c r="I34" s="93"/>
      <c r="J34" s="93"/>
      <c r="K34" s="93"/>
      <c r="L34" s="93"/>
      <c r="M34" s="93"/>
      <c r="N34" s="93"/>
      <c r="O34" s="93"/>
      <c r="P34" s="93"/>
      <c r="Q34" s="42"/>
      <c r="R34" s="44"/>
      <c r="S34" s="86"/>
      <c r="Y34" s="60"/>
      <c r="Z34" s="74"/>
      <c r="AA34" s="66" t="str">
        <f t="shared" si="73"/>
        <v xml:space="preserve"> </v>
      </c>
      <c r="AB34" s="66"/>
      <c r="AF34" s="164"/>
      <c r="AH34" s="41"/>
      <c r="AI34" s="61">
        <f t="shared" si="74"/>
        <v>0</v>
      </c>
      <c r="AJ34" s="41"/>
      <c r="AK34" s="41"/>
      <c r="AL34" s="41"/>
      <c r="AM34" s="41"/>
      <c r="AN34" s="41"/>
      <c r="AO34" s="41"/>
      <c r="AP34" s="44"/>
      <c r="AQ34" s="3"/>
      <c r="AR34" s="26"/>
      <c r="AS34" s="44"/>
      <c r="AT34" s="3"/>
      <c r="AU34" s="67"/>
      <c r="AV34" s="68"/>
      <c r="AW34" s="68"/>
      <c r="AX34" s="68"/>
      <c r="AY34" s="67"/>
      <c r="AZ34" s="67"/>
      <c r="BA34" s="72"/>
      <c r="BB34" s="72"/>
      <c r="BC34" s="72"/>
      <c r="BD34" s="73"/>
      <c r="BE34" s="73"/>
      <c r="BF34" s="73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f t="shared" si="30"/>
        <v>0</v>
      </c>
      <c r="CG34" s="57">
        <f t="shared" si="30"/>
        <v>0</v>
      </c>
      <c r="CH34" s="57">
        <f t="shared" si="30"/>
        <v>0</v>
      </c>
      <c r="CI34" s="53">
        <f t="shared" si="31"/>
        <v>0</v>
      </c>
      <c r="CJ34" s="57">
        <f t="shared" si="32"/>
        <v>0</v>
      </c>
      <c r="CK34" s="52">
        <f t="shared" si="33"/>
        <v>0</v>
      </c>
      <c r="CL34" s="57"/>
      <c r="CM34" s="15"/>
      <c r="CN34" s="57"/>
      <c r="CO34" s="57"/>
      <c r="CP34" s="57"/>
      <c r="CQ34" s="55">
        <f t="shared" si="36"/>
        <v>0</v>
      </c>
      <c r="CR34" s="55">
        <f t="shared" si="37"/>
        <v>1</v>
      </c>
      <c r="CS34" s="64">
        <f t="shared" si="68"/>
        <v>0</v>
      </c>
      <c r="CT34" s="64">
        <f t="shared" si="68"/>
        <v>0</v>
      </c>
      <c r="CU34" s="64">
        <f t="shared" si="68"/>
        <v>0</v>
      </c>
      <c r="CV34" s="64">
        <f t="shared" si="68"/>
        <v>0</v>
      </c>
      <c r="CW34" s="64">
        <f t="shared" si="68"/>
        <v>0</v>
      </c>
      <c r="CX34" s="64">
        <f t="shared" si="68"/>
        <v>0</v>
      </c>
      <c r="CY34" s="64">
        <f t="shared" si="68"/>
        <v>0</v>
      </c>
      <c r="CZ34" s="64">
        <f t="shared" si="68"/>
        <v>0</v>
      </c>
      <c r="DA34" s="64">
        <f t="shared" si="68"/>
        <v>0</v>
      </c>
      <c r="DB34" s="64">
        <f t="shared" si="68"/>
        <v>0</v>
      </c>
      <c r="DC34" s="64">
        <f t="shared" si="68"/>
        <v>0</v>
      </c>
      <c r="DD34" s="64">
        <f t="shared" si="68"/>
        <v>0</v>
      </c>
      <c r="DE34" s="64">
        <f t="shared" si="68"/>
        <v>0</v>
      </c>
      <c r="DF34" s="64">
        <f t="shared" si="68"/>
        <v>0</v>
      </c>
      <c r="DG34" s="64">
        <f t="shared" si="68"/>
        <v>0</v>
      </c>
      <c r="DH34" s="64">
        <f t="shared" si="68"/>
        <v>0</v>
      </c>
      <c r="DI34" s="64">
        <f t="shared" si="69"/>
        <v>0</v>
      </c>
      <c r="DJ34" s="64">
        <f t="shared" si="69"/>
        <v>0</v>
      </c>
      <c r="DK34" s="64">
        <f t="shared" si="69"/>
        <v>0</v>
      </c>
      <c r="DL34" s="64">
        <f t="shared" si="69"/>
        <v>0</v>
      </c>
      <c r="DM34" s="64">
        <f t="shared" si="69"/>
        <v>0</v>
      </c>
      <c r="DN34" s="64">
        <f t="shared" si="69"/>
        <v>0</v>
      </c>
      <c r="DO34" s="64">
        <f t="shared" si="69"/>
        <v>0</v>
      </c>
      <c r="DP34" s="64">
        <f t="shared" si="69"/>
        <v>0</v>
      </c>
      <c r="DQ34" s="64">
        <f t="shared" si="69"/>
        <v>0</v>
      </c>
      <c r="DR34" s="64">
        <f t="shared" si="69"/>
        <v>0</v>
      </c>
      <c r="DS34" s="64">
        <f t="shared" si="69"/>
        <v>0</v>
      </c>
      <c r="DT34" s="64">
        <f t="shared" si="69"/>
        <v>0</v>
      </c>
      <c r="DU34" s="64">
        <f t="shared" si="69"/>
        <v>0</v>
      </c>
      <c r="DV34" s="64">
        <f t="shared" si="69"/>
        <v>0</v>
      </c>
      <c r="DW34" s="64">
        <f t="shared" si="69"/>
        <v>0</v>
      </c>
      <c r="DX34" s="64">
        <f t="shared" si="69"/>
        <v>0</v>
      </c>
      <c r="DY34" s="64">
        <f t="shared" si="70"/>
        <v>0</v>
      </c>
      <c r="DZ34" s="64">
        <f t="shared" si="70"/>
        <v>0</v>
      </c>
      <c r="EA34" s="64">
        <f t="shared" si="70"/>
        <v>0</v>
      </c>
      <c r="EB34" s="64">
        <f t="shared" si="70"/>
        <v>0</v>
      </c>
      <c r="EC34" s="64">
        <f t="shared" si="70"/>
        <v>0</v>
      </c>
      <c r="ED34" s="64">
        <f t="shared" si="70"/>
        <v>0</v>
      </c>
      <c r="EE34" s="64">
        <f t="shared" si="70"/>
        <v>0</v>
      </c>
      <c r="EF34" s="64">
        <f t="shared" si="70"/>
        <v>0</v>
      </c>
      <c r="EG34" s="64">
        <f t="shared" si="70"/>
        <v>0</v>
      </c>
      <c r="EH34" s="64">
        <f t="shared" si="70"/>
        <v>0</v>
      </c>
      <c r="EI34" s="64">
        <f t="shared" si="70"/>
        <v>0</v>
      </c>
      <c r="EJ34" s="64">
        <f t="shared" si="70"/>
        <v>0</v>
      </c>
      <c r="EK34" s="64">
        <f t="shared" si="70"/>
        <v>0</v>
      </c>
      <c r="EL34" s="64">
        <f t="shared" si="70"/>
        <v>0</v>
      </c>
      <c r="EM34" s="64">
        <f t="shared" si="70"/>
        <v>0</v>
      </c>
      <c r="EN34" s="64">
        <f t="shared" si="70"/>
        <v>0</v>
      </c>
      <c r="EO34" s="64">
        <f t="shared" si="71"/>
        <v>0</v>
      </c>
      <c r="EP34" s="64">
        <f t="shared" si="71"/>
        <v>0</v>
      </c>
      <c r="EQ34" s="64">
        <f t="shared" si="72"/>
        <v>0</v>
      </c>
      <c r="ER34" s="64">
        <f t="shared" si="72"/>
        <v>0</v>
      </c>
      <c r="ES34" s="64">
        <f t="shared" si="72"/>
        <v>0</v>
      </c>
      <c r="ET34" s="64">
        <f t="shared" si="72"/>
        <v>0</v>
      </c>
      <c r="EU34" s="64">
        <f t="shared" si="72"/>
        <v>0</v>
      </c>
      <c r="EV34" s="64">
        <f t="shared" si="72"/>
        <v>0</v>
      </c>
      <c r="EW34" s="64">
        <f t="shared" si="72"/>
        <v>0</v>
      </c>
      <c r="EX34" s="64">
        <f t="shared" si="72"/>
        <v>0</v>
      </c>
      <c r="EY34" s="64">
        <f t="shared" si="72"/>
        <v>0</v>
      </c>
      <c r="EZ34" s="64">
        <f t="shared" si="72"/>
        <v>0</v>
      </c>
      <c r="FA34" s="64">
        <f t="shared" si="72"/>
        <v>0</v>
      </c>
      <c r="FB34" s="64">
        <f t="shared" si="72"/>
        <v>0</v>
      </c>
      <c r="FC34" s="64">
        <f t="shared" si="72"/>
        <v>0</v>
      </c>
      <c r="FD34" s="64">
        <f t="shared" si="72"/>
        <v>0</v>
      </c>
      <c r="FE34" s="64">
        <f t="shared" si="77"/>
        <v>0</v>
      </c>
      <c r="FF34" s="64">
        <f t="shared" si="77"/>
        <v>0</v>
      </c>
      <c r="FG34" s="64">
        <f t="shared" si="77"/>
        <v>0</v>
      </c>
      <c r="FH34" s="64">
        <f t="shared" si="75"/>
        <v>0</v>
      </c>
      <c r="FI34" s="64">
        <f t="shared" si="75"/>
        <v>0</v>
      </c>
      <c r="FJ34" s="64">
        <f t="shared" si="75"/>
        <v>0</v>
      </c>
      <c r="FK34" s="64">
        <f t="shared" si="75"/>
        <v>0</v>
      </c>
      <c r="FL34" s="64">
        <f t="shared" si="75"/>
        <v>0</v>
      </c>
      <c r="FM34" s="64">
        <f t="shared" si="75"/>
        <v>0</v>
      </c>
      <c r="FN34" s="64">
        <f t="shared" si="75"/>
        <v>0</v>
      </c>
      <c r="FO34" s="64">
        <f t="shared" si="75"/>
        <v>0</v>
      </c>
      <c r="FP34" s="64">
        <f t="shared" si="75"/>
        <v>0</v>
      </c>
      <c r="FQ34" s="64">
        <f t="shared" si="75"/>
        <v>0</v>
      </c>
      <c r="FR34" s="64">
        <f t="shared" si="75"/>
        <v>0</v>
      </c>
      <c r="FS34" s="64">
        <f t="shared" si="75"/>
        <v>0</v>
      </c>
      <c r="FT34" s="64">
        <f t="shared" si="75"/>
        <v>0</v>
      </c>
      <c r="FU34" s="64">
        <f t="shared" ref="FU34:FV45" si="78">IF($CR32=FU$5,$CH32,0)</f>
        <v>0</v>
      </c>
      <c r="FV34" s="64">
        <f t="shared" si="78"/>
        <v>0</v>
      </c>
      <c r="FW34" s="64">
        <f t="shared" si="76"/>
        <v>0</v>
      </c>
      <c r="FX34" s="64">
        <f t="shared" si="76"/>
        <v>0</v>
      </c>
      <c r="FY34" s="64">
        <f t="shared" si="76"/>
        <v>0</v>
      </c>
      <c r="FZ34" s="64">
        <f t="shared" si="76"/>
        <v>0</v>
      </c>
      <c r="GA34" s="64">
        <f t="shared" si="76"/>
        <v>0</v>
      </c>
      <c r="GB34" s="64">
        <f t="shared" si="76"/>
        <v>0</v>
      </c>
      <c r="GC34" s="64">
        <f t="shared" si="76"/>
        <v>0</v>
      </c>
      <c r="GD34" s="64">
        <f t="shared" si="76"/>
        <v>0</v>
      </c>
      <c r="GE34" s="64">
        <f t="shared" si="76"/>
        <v>0</v>
      </c>
      <c r="GF34" s="64">
        <f t="shared" si="76"/>
        <v>0</v>
      </c>
      <c r="GG34" s="64">
        <f t="shared" si="76"/>
        <v>0</v>
      </c>
      <c r="GH34" s="64">
        <f t="shared" si="76"/>
        <v>0</v>
      </c>
      <c r="GI34" s="64">
        <f t="shared" si="76"/>
        <v>0</v>
      </c>
      <c r="GJ34" s="64">
        <f t="shared" si="76"/>
        <v>0</v>
      </c>
    </row>
    <row r="35" spans="1:192" s="1" customFormat="1" ht="13.5">
      <c r="A35" s="40"/>
      <c r="B35" s="80"/>
      <c r="C35" s="79"/>
      <c r="D35" s="92" t="str">
        <f>D6</f>
        <v>15-16</v>
      </c>
      <c r="E35" s="92" t="str">
        <f>E6</f>
        <v>16-17</v>
      </c>
      <c r="F35" s="92" t="str">
        <f>F6</f>
        <v>17-18</v>
      </c>
      <c r="G35" s="151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44"/>
      <c r="S35" s="94"/>
      <c r="T35" s="86"/>
      <c r="U35" s="41"/>
      <c r="V35" s="86"/>
      <c r="W35" s="59"/>
      <c r="X35" s="59"/>
      <c r="Y35" s="60"/>
      <c r="Z35" s="149"/>
      <c r="AA35" s="66"/>
      <c r="AB35" s="66"/>
      <c r="AC35" s="86"/>
      <c r="AD35" s="86"/>
      <c r="AE35" s="86"/>
      <c r="AF35" s="164"/>
      <c r="AG35" s="86"/>
      <c r="AH35" s="70"/>
      <c r="AI35" s="61"/>
      <c r="AJ35" s="41"/>
      <c r="AK35" s="41"/>
      <c r="AL35" s="41"/>
      <c r="AM35" s="41"/>
      <c r="AN35" s="41"/>
      <c r="AO35" s="41"/>
      <c r="AP35" s="41"/>
      <c r="AQ35" s="3"/>
      <c r="AR35" s="49"/>
      <c r="AS35" s="44"/>
      <c r="AT35" s="3"/>
      <c r="AU35" s="67"/>
      <c r="AV35" s="68"/>
      <c r="AW35" s="68"/>
      <c r="AX35" s="68"/>
      <c r="AY35" s="67"/>
      <c r="AZ35" s="67"/>
      <c r="BA35" s="72"/>
      <c r="BB35" s="72"/>
      <c r="BC35" s="72"/>
      <c r="BD35" s="73"/>
      <c r="BE35" s="73"/>
      <c r="BF35" s="73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>
        <f t="shared" si="30"/>
        <v>0</v>
      </c>
      <c r="CG35" s="57">
        <f t="shared" si="30"/>
        <v>0</v>
      </c>
      <c r="CH35" s="57">
        <f t="shared" si="30"/>
        <v>0</v>
      </c>
      <c r="CI35" s="53">
        <f t="shared" si="31"/>
        <v>0</v>
      </c>
      <c r="CJ35" s="57">
        <f t="shared" si="32"/>
        <v>0</v>
      </c>
      <c r="CK35" s="52">
        <f t="shared" si="33"/>
        <v>0</v>
      </c>
      <c r="CL35" s="57"/>
      <c r="CM35" s="15"/>
      <c r="CN35" s="57"/>
      <c r="CO35" s="57"/>
      <c r="CP35" s="57"/>
      <c r="CQ35" s="55">
        <f t="shared" si="36"/>
        <v>0</v>
      </c>
      <c r="CR35" s="55">
        <f t="shared" si="37"/>
        <v>1</v>
      </c>
      <c r="CS35" s="64">
        <f t="shared" si="68"/>
        <v>0</v>
      </c>
      <c r="CT35" s="64">
        <f t="shared" si="68"/>
        <v>0</v>
      </c>
      <c r="CU35" s="64">
        <f t="shared" si="68"/>
        <v>0</v>
      </c>
      <c r="CV35" s="64">
        <f t="shared" si="68"/>
        <v>0</v>
      </c>
      <c r="CW35" s="64">
        <f t="shared" si="68"/>
        <v>0</v>
      </c>
      <c r="CX35" s="64">
        <f t="shared" si="68"/>
        <v>0</v>
      </c>
      <c r="CY35" s="64">
        <f t="shared" si="68"/>
        <v>0</v>
      </c>
      <c r="CZ35" s="64">
        <f t="shared" si="68"/>
        <v>0</v>
      </c>
      <c r="DA35" s="64">
        <f t="shared" si="68"/>
        <v>0</v>
      </c>
      <c r="DB35" s="64">
        <f t="shared" si="68"/>
        <v>0</v>
      </c>
      <c r="DC35" s="64">
        <f t="shared" si="68"/>
        <v>0</v>
      </c>
      <c r="DD35" s="64">
        <f t="shared" si="68"/>
        <v>0</v>
      </c>
      <c r="DE35" s="64">
        <f t="shared" si="68"/>
        <v>0</v>
      </c>
      <c r="DF35" s="64">
        <f t="shared" si="68"/>
        <v>0</v>
      </c>
      <c r="DG35" s="64">
        <f t="shared" si="68"/>
        <v>0</v>
      </c>
      <c r="DH35" s="64">
        <f t="shared" si="68"/>
        <v>0</v>
      </c>
      <c r="DI35" s="64">
        <f t="shared" si="69"/>
        <v>0</v>
      </c>
      <c r="DJ35" s="64">
        <f t="shared" si="69"/>
        <v>0</v>
      </c>
      <c r="DK35" s="64">
        <f t="shared" si="69"/>
        <v>0</v>
      </c>
      <c r="DL35" s="64">
        <f t="shared" si="69"/>
        <v>0</v>
      </c>
      <c r="DM35" s="64">
        <f t="shared" si="69"/>
        <v>0</v>
      </c>
      <c r="DN35" s="64">
        <f t="shared" si="69"/>
        <v>0</v>
      </c>
      <c r="DO35" s="64">
        <f t="shared" si="69"/>
        <v>0</v>
      </c>
      <c r="DP35" s="64">
        <f t="shared" si="69"/>
        <v>0</v>
      </c>
      <c r="DQ35" s="64">
        <f t="shared" si="69"/>
        <v>0</v>
      </c>
      <c r="DR35" s="64">
        <f t="shared" si="69"/>
        <v>0</v>
      </c>
      <c r="DS35" s="64">
        <f t="shared" si="69"/>
        <v>0</v>
      </c>
      <c r="DT35" s="64">
        <f t="shared" si="69"/>
        <v>0</v>
      </c>
      <c r="DU35" s="64">
        <f t="shared" si="69"/>
        <v>0</v>
      </c>
      <c r="DV35" s="64">
        <f t="shared" si="69"/>
        <v>0</v>
      </c>
      <c r="DW35" s="64">
        <f t="shared" si="69"/>
        <v>0</v>
      </c>
      <c r="DX35" s="64">
        <f t="shared" si="69"/>
        <v>0</v>
      </c>
      <c r="DY35" s="64">
        <f t="shared" si="70"/>
        <v>0</v>
      </c>
      <c r="DZ35" s="64">
        <f t="shared" si="70"/>
        <v>0</v>
      </c>
      <c r="EA35" s="64">
        <f t="shared" si="70"/>
        <v>0</v>
      </c>
      <c r="EB35" s="64">
        <f t="shared" si="70"/>
        <v>0</v>
      </c>
      <c r="EC35" s="64">
        <f t="shared" si="70"/>
        <v>0</v>
      </c>
      <c r="ED35" s="64">
        <f t="shared" si="70"/>
        <v>0</v>
      </c>
      <c r="EE35" s="64">
        <f t="shared" si="70"/>
        <v>0</v>
      </c>
      <c r="EF35" s="64">
        <f t="shared" si="70"/>
        <v>0</v>
      </c>
      <c r="EG35" s="64">
        <f t="shared" si="70"/>
        <v>0</v>
      </c>
      <c r="EH35" s="64">
        <f t="shared" si="70"/>
        <v>0</v>
      </c>
      <c r="EI35" s="64">
        <f t="shared" si="70"/>
        <v>0</v>
      </c>
      <c r="EJ35" s="64">
        <f t="shared" si="70"/>
        <v>0</v>
      </c>
      <c r="EK35" s="64">
        <f t="shared" si="70"/>
        <v>0</v>
      </c>
      <c r="EL35" s="64">
        <f t="shared" si="70"/>
        <v>0</v>
      </c>
      <c r="EM35" s="64">
        <f t="shared" si="70"/>
        <v>0</v>
      </c>
      <c r="EN35" s="64">
        <f t="shared" si="70"/>
        <v>0</v>
      </c>
      <c r="EO35" s="64">
        <f t="shared" si="71"/>
        <v>0</v>
      </c>
      <c r="EP35" s="64">
        <f t="shared" si="71"/>
        <v>0</v>
      </c>
      <c r="EQ35" s="64">
        <f t="shared" si="72"/>
        <v>0</v>
      </c>
      <c r="ER35" s="64">
        <f t="shared" si="72"/>
        <v>0</v>
      </c>
      <c r="ES35" s="64">
        <f t="shared" si="72"/>
        <v>0</v>
      </c>
      <c r="ET35" s="64">
        <f t="shared" si="72"/>
        <v>0</v>
      </c>
      <c r="EU35" s="64">
        <f t="shared" si="72"/>
        <v>0</v>
      </c>
      <c r="EV35" s="64">
        <f t="shared" si="72"/>
        <v>0</v>
      </c>
      <c r="EW35" s="64">
        <f t="shared" si="72"/>
        <v>0</v>
      </c>
      <c r="EX35" s="64">
        <f t="shared" si="72"/>
        <v>0</v>
      </c>
      <c r="EY35" s="64">
        <f t="shared" si="72"/>
        <v>0</v>
      </c>
      <c r="EZ35" s="64">
        <f t="shared" si="72"/>
        <v>0</v>
      </c>
      <c r="FA35" s="64">
        <f t="shared" si="72"/>
        <v>0</v>
      </c>
      <c r="FB35" s="64">
        <f t="shared" si="72"/>
        <v>0</v>
      </c>
      <c r="FC35" s="64">
        <f t="shared" si="72"/>
        <v>0</v>
      </c>
      <c r="FD35" s="64">
        <f t="shared" si="72"/>
        <v>0</v>
      </c>
      <c r="FE35" s="64">
        <f t="shared" si="77"/>
        <v>0</v>
      </c>
      <c r="FF35" s="64">
        <f t="shared" si="77"/>
        <v>0</v>
      </c>
      <c r="FG35" s="64">
        <f t="shared" si="77"/>
        <v>0</v>
      </c>
      <c r="FH35" s="64">
        <f t="shared" si="75"/>
        <v>0</v>
      </c>
      <c r="FI35" s="64">
        <f t="shared" si="75"/>
        <v>0</v>
      </c>
      <c r="FJ35" s="64">
        <f t="shared" si="75"/>
        <v>0</v>
      </c>
      <c r="FK35" s="64">
        <f t="shared" si="75"/>
        <v>0</v>
      </c>
      <c r="FL35" s="64">
        <f t="shared" si="75"/>
        <v>0</v>
      </c>
      <c r="FM35" s="64">
        <f t="shared" si="75"/>
        <v>0</v>
      </c>
      <c r="FN35" s="64">
        <f t="shared" si="75"/>
        <v>0</v>
      </c>
      <c r="FO35" s="64">
        <f t="shared" si="75"/>
        <v>0</v>
      </c>
      <c r="FP35" s="64">
        <f t="shared" si="75"/>
        <v>0</v>
      </c>
      <c r="FQ35" s="64">
        <f t="shared" si="75"/>
        <v>0</v>
      </c>
      <c r="FR35" s="64">
        <f t="shared" si="75"/>
        <v>0</v>
      </c>
      <c r="FS35" s="64">
        <f t="shared" si="75"/>
        <v>0</v>
      </c>
      <c r="FT35" s="64">
        <f t="shared" si="75"/>
        <v>0</v>
      </c>
      <c r="FU35" s="64">
        <f t="shared" si="78"/>
        <v>0</v>
      </c>
      <c r="FV35" s="64">
        <f t="shared" si="78"/>
        <v>0</v>
      </c>
      <c r="FW35" s="64">
        <f t="shared" si="76"/>
        <v>0</v>
      </c>
      <c r="FX35" s="64">
        <f t="shared" si="76"/>
        <v>0</v>
      </c>
      <c r="FY35" s="64">
        <f t="shared" si="76"/>
        <v>0</v>
      </c>
      <c r="FZ35" s="64">
        <f t="shared" si="76"/>
        <v>0</v>
      </c>
      <c r="GA35" s="64">
        <f t="shared" si="76"/>
        <v>0</v>
      </c>
      <c r="GB35" s="64">
        <f t="shared" si="76"/>
        <v>0</v>
      </c>
      <c r="GC35" s="64">
        <f t="shared" si="76"/>
        <v>0</v>
      </c>
      <c r="GD35" s="64">
        <f t="shared" si="76"/>
        <v>0</v>
      </c>
      <c r="GE35" s="64">
        <f t="shared" si="76"/>
        <v>0</v>
      </c>
      <c r="GF35" s="64">
        <f t="shared" si="76"/>
        <v>0</v>
      </c>
      <c r="GG35" s="64">
        <f t="shared" si="76"/>
        <v>0</v>
      </c>
      <c r="GH35" s="64">
        <f t="shared" si="76"/>
        <v>0</v>
      </c>
      <c r="GI35" s="64">
        <f t="shared" si="76"/>
        <v>0</v>
      </c>
      <c r="GJ35" s="64">
        <f t="shared" si="76"/>
        <v>0</v>
      </c>
    </row>
    <row r="36" spans="1:192" s="1" customFormat="1" ht="13.5">
      <c r="A36" s="40"/>
      <c r="C36" s="42"/>
      <c r="D36" s="43"/>
      <c r="E36" s="43"/>
      <c r="F36" s="43"/>
      <c r="G36" s="151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44"/>
      <c r="S36" s="86"/>
      <c r="T36" s="86"/>
      <c r="U36" s="86"/>
      <c r="V36" s="86"/>
      <c r="W36" s="86"/>
      <c r="X36" s="86"/>
      <c r="Y36" s="60"/>
      <c r="Z36" s="149"/>
      <c r="AA36" s="66"/>
      <c r="AB36" s="66"/>
      <c r="AC36" s="86"/>
      <c r="AD36" s="86"/>
      <c r="AE36" s="86"/>
      <c r="AF36" s="164"/>
      <c r="AG36" s="86"/>
      <c r="AH36" s="70"/>
      <c r="AI36" s="61"/>
      <c r="AJ36" s="41"/>
      <c r="AK36" s="41"/>
      <c r="AL36" s="41"/>
      <c r="AM36" s="41"/>
      <c r="AN36" s="41"/>
      <c r="AO36" s="41"/>
      <c r="AP36" s="41"/>
      <c r="AQ36" s="3"/>
      <c r="AR36" s="49"/>
      <c r="AS36" s="44"/>
      <c r="AT36" s="3"/>
      <c r="AU36" s="67"/>
      <c r="AV36" s="68"/>
      <c r="AW36" s="68"/>
      <c r="AX36" s="68"/>
      <c r="AY36" s="67"/>
      <c r="AZ36" s="67"/>
      <c r="BA36" s="72"/>
      <c r="BB36" s="72"/>
      <c r="BC36" s="72"/>
      <c r="BD36" s="73"/>
      <c r="BE36" s="73"/>
      <c r="BF36" s="73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>
        <f t="shared" si="30"/>
        <v>0</v>
      </c>
      <c r="CG36" s="57">
        <f t="shared" si="30"/>
        <v>0</v>
      </c>
      <c r="CH36" s="57">
        <f t="shared" si="30"/>
        <v>0</v>
      </c>
      <c r="CI36" s="53">
        <f t="shared" si="31"/>
        <v>0</v>
      </c>
      <c r="CJ36" s="57">
        <f t="shared" si="32"/>
        <v>0</v>
      </c>
      <c r="CK36" s="52">
        <f t="shared" si="33"/>
        <v>0</v>
      </c>
      <c r="CL36" s="57"/>
      <c r="CM36" s="15"/>
      <c r="CN36" s="57"/>
      <c r="CO36" s="57"/>
      <c r="CP36" s="57"/>
      <c r="CQ36" s="55">
        <f t="shared" si="36"/>
        <v>0</v>
      </c>
      <c r="CR36" s="55">
        <f t="shared" si="37"/>
        <v>1</v>
      </c>
      <c r="CS36" s="64">
        <f t="shared" si="68"/>
        <v>0</v>
      </c>
      <c r="CT36" s="64">
        <f t="shared" si="68"/>
        <v>0</v>
      </c>
      <c r="CU36" s="64">
        <f t="shared" si="68"/>
        <v>0</v>
      </c>
      <c r="CV36" s="64">
        <f t="shared" si="68"/>
        <v>0</v>
      </c>
      <c r="CW36" s="64">
        <f t="shared" si="68"/>
        <v>0</v>
      </c>
      <c r="CX36" s="64">
        <f t="shared" si="68"/>
        <v>0</v>
      </c>
      <c r="CY36" s="64">
        <f t="shared" si="68"/>
        <v>0</v>
      </c>
      <c r="CZ36" s="64">
        <f t="shared" si="68"/>
        <v>0</v>
      </c>
      <c r="DA36" s="64">
        <f t="shared" si="68"/>
        <v>0</v>
      </c>
      <c r="DB36" s="64">
        <f t="shared" si="68"/>
        <v>0</v>
      </c>
      <c r="DC36" s="64">
        <f t="shared" si="68"/>
        <v>0</v>
      </c>
      <c r="DD36" s="64">
        <f t="shared" si="68"/>
        <v>0</v>
      </c>
      <c r="DE36" s="64">
        <f t="shared" si="68"/>
        <v>0</v>
      </c>
      <c r="DF36" s="64">
        <f t="shared" si="68"/>
        <v>0</v>
      </c>
      <c r="DG36" s="64">
        <f t="shared" si="68"/>
        <v>0</v>
      </c>
      <c r="DH36" s="64">
        <f t="shared" si="68"/>
        <v>0</v>
      </c>
      <c r="DI36" s="64">
        <f t="shared" si="69"/>
        <v>0</v>
      </c>
      <c r="DJ36" s="64">
        <f t="shared" si="69"/>
        <v>0</v>
      </c>
      <c r="DK36" s="64">
        <f t="shared" si="69"/>
        <v>0</v>
      </c>
      <c r="DL36" s="64">
        <f t="shared" si="69"/>
        <v>0</v>
      </c>
      <c r="DM36" s="64">
        <f t="shared" si="69"/>
        <v>0</v>
      </c>
      <c r="DN36" s="64">
        <f t="shared" si="69"/>
        <v>0</v>
      </c>
      <c r="DO36" s="64">
        <f t="shared" si="69"/>
        <v>0</v>
      </c>
      <c r="DP36" s="64">
        <f t="shared" si="69"/>
        <v>0</v>
      </c>
      <c r="DQ36" s="64">
        <f t="shared" si="69"/>
        <v>0</v>
      </c>
      <c r="DR36" s="64">
        <f t="shared" si="69"/>
        <v>0</v>
      </c>
      <c r="DS36" s="64">
        <f t="shared" si="69"/>
        <v>0</v>
      </c>
      <c r="DT36" s="64">
        <f t="shared" si="69"/>
        <v>0</v>
      </c>
      <c r="DU36" s="64">
        <f t="shared" si="69"/>
        <v>0</v>
      </c>
      <c r="DV36" s="64">
        <f t="shared" si="69"/>
        <v>0</v>
      </c>
      <c r="DW36" s="64">
        <f t="shared" si="69"/>
        <v>0</v>
      </c>
      <c r="DX36" s="64">
        <f t="shared" si="69"/>
        <v>0</v>
      </c>
      <c r="DY36" s="64">
        <f t="shared" si="70"/>
        <v>0</v>
      </c>
      <c r="DZ36" s="64">
        <f t="shared" si="70"/>
        <v>0</v>
      </c>
      <c r="EA36" s="64">
        <f t="shared" si="70"/>
        <v>0</v>
      </c>
      <c r="EB36" s="64">
        <f t="shared" si="70"/>
        <v>0</v>
      </c>
      <c r="EC36" s="64">
        <f t="shared" si="70"/>
        <v>0</v>
      </c>
      <c r="ED36" s="64">
        <f t="shared" si="70"/>
        <v>0</v>
      </c>
      <c r="EE36" s="64">
        <f t="shared" si="70"/>
        <v>0</v>
      </c>
      <c r="EF36" s="64">
        <f t="shared" si="70"/>
        <v>0</v>
      </c>
      <c r="EG36" s="64">
        <f t="shared" si="70"/>
        <v>0</v>
      </c>
      <c r="EH36" s="64">
        <f t="shared" si="70"/>
        <v>0</v>
      </c>
      <c r="EI36" s="64">
        <f t="shared" si="70"/>
        <v>0</v>
      </c>
      <c r="EJ36" s="64">
        <f t="shared" si="70"/>
        <v>0</v>
      </c>
      <c r="EK36" s="64">
        <f t="shared" si="70"/>
        <v>0</v>
      </c>
      <c r="EL36" s="64">
        <f t="shared" si="70"/>
        <v>0</v>
      </c>
      <c r="EM36" s="64">
        <f t="shared" si="70"/>
        <v>0</v>
      </c>
      <c r="EN36" s="64">
        <f t="shared" si="70"/>
        <v>0</v>
      </c>
      <c r="EO36" s="64">
        <f t="shared" si="71"/>
        <v>0</v>
      </c>
      <c r="EP36" s="64">
        <f t="shared" si="71"/>
        <v>0</v>
      </c>
      <c r="EQ36" s="64">
        <f t="shared" si="72"/>
        <v>0</v>
      </c>
      <c r="ER36" s="64">
        <f t="shared" si="72"/>
        <v>0</v>
      </c>
      <c r="ES36" s="64">
        <f t="shared" si="72"/>
        <v>0</v>
      </c>
      <c r="ET36" s="64">
        <f t="shared" si="72"/>
        <v>0</v>
      </c>
      <c r="EU36" s="64">
        <f t="shared" si="72"/>
        <v>0</v>
      </c>
      <c r="EV36" s="64">
        <f t="shared" si="72"/>
        <v>0</v>
      </c>
      <c r="EW36" s="64">
        <f t="shared" si="72"/>
        <v>0</v>
      </c>
      <c r="EX36" s="64">
        <f t="shared" si="72"/>
        <v>0</v>
      </c>
      <c r="EY36" s="64">
        <f t="shared" si="72"/>
        <v>0</v>
      </c>
      <c r="EZ36" s="64">
        <f t="shared" si="72"/>
        <v>0</v>
      </c>
      <c r="FA36" s="64">
        <f t="shared" si="72"/>
        <v>0</v>
      </c>
      <c r="FB36" s="64">
        <f t="shared" si="72"/>
        <v>0</v>
      </c>
      <c r="FC36" s="64">
        <f t="shared" si="72"/>
        <v>0</v>
      </c>
      <c r="FD36" s="64">
        <f t="shared" si="72"/>
        <v>0</v>
      </c>
      <c r="FE36" s="64">
        <f t="shared" si="77"/>
        <v>0</v>
      </c>
      <c r="FF36" s="64">
        <f t="shared" si="77"/>
        <v>0</v>
      </c>
      <c r="FG36" s="64">
        <f t="shared" si="77"/>
        <v>0</v>
      </c>
      <c r="FH36" s="64">
        <f t="shared" si="75"/>
        <v>0</v>
      </c>
      <c r="FI36" s="64">
        <f t="shared" si="75"/>
        <v>0</v>
      </c>
      <c r="FJ36" s="64">
        <f t="shared" si="75"/>
        <v>0</v>
      </c>
      <c r="FK36" s="64">
        <f t="shared" si="75"/>
        <v>0</v>
      </c>
      <c r="FL36" s="64">
        <f t="shared" si="75"/>
        <v>0</v>
      </c>
      <c r="FM36" s="64">
        <f t="shared" si="75"/>
        <v>0</v>
      </c>
      <c r="FN36" s="64">
        <f t="shared" si="75"/>
        <v>0</v>
      </c>
      <c r="FO36" s="64">
        <f t="shared" si="75"/>
        <v>0</v>
      </c>
      <c r="FP36" s="64">
        <f t="shared" si="75"/>
        <v>0</v>
      </c>
      <c r="FQ36" s="64">
        <f t="shared" si="75"/>
        <v>0</v>
      </c>
      <c r="FR36" s="64">
        <f t="shared" si="75"/>
        <v>0</v>
      </c>
      <c r="FS36" s="64">
        <f t="shared" si="75"/>
        <v>0</v>
      </c>
      <c r="FT36" s="64">
        <f t="shared" si="75"/>
        <v>0</v>
      </c>
      <c r="FU36" s="64">
        <f t="shared" si="78"/>
        <v>0</v>
      </c>
      <c r="FV36" s="64">
        <f t="shared" si="78"/>
        <v>0</v>
      </c>
      <c r="FW36" s="64">
        <f t="shared" si="76"/>
        <v>0</v>
      </c>
      <c r="FX36" s="64">
        <f t="shared" si="76"/>
        <v>0</v>
      </c>
      <c r="FY36" s="64">
        <f t="shared" si="76"/>
        <v>0</v>
      </c>
      <c r="FZ36" s="64">
        <f t="shared" si="76"/>
        <v>0</v>
      </c>
      <c r="GA36" s="64">
        <f t="shared" si="76"/>
        <v>0</v>
      </c>
      <c r="GB36" s="64">
        <f t="shared" si="76"/>
        <v>0</v>
      </c>
      <c r="GC36" s="64">
        <f t="shared" si="76"/>
        <v>0</v>
      </c>
      <c r="GD36" s="64">
        <f t="shared" si="76"/>
        <v>0</v>
      </c>
      <c r="GE36" s="64">
        <f t="shared" si="76"/>
        <v>0</v>
      </c>
      <c r="GF36" s="64">
        <f t="shared" si="76"/>
        <v>0</v>
      </c>
      <c r="GG36" s="64">
        <f t="shared" si="76"/>
        <v>0</v>
      </c>
      <c r="GH36" s="64">
        <f t="shared" si="76"/>
        <v>0</v>
      </c>
      <c r="GI36" s="64">
        <f t="shared" si="76"/>
        <v>0</v>
      </c>
      <c r="GJ36" s="64">
        <f t="shared" si="76"/>
        <v>0</v>
      </c>
    </row>
    <row r="37" spans="1:192" s="1" customFormat="1" ht="14.25" thickBot="1">
      <c r="A37" s="40"/>
      <c r="B37" s="82" t="s">
        <v>93</v>
      </c>
      <c r="G37" s="151"/>
      <c r="H37" s="93"/>
      <c r="I37" s="93"/>
      <c r="J37" s="93"/>
      <c r="K37" s="93"/>
      <c r="L37" s="93"/>
      <c r="M37" s="93"/>
      <c r="N37" s="93"/>
      <c r="O37" s="93"/>
      <c r="P37" s="93"/>
      <c r="Q37" s="42"/>
      <c r="R37" s="44"/>
      <c r="S37" s="96"/>
      <c r="T37" s="41"/>
      <c r="U37" s="41"/>
      <c r="V37" s="41"/>
      <c r="W37" s="59"/>
      <c r="X37" s="59"/>
      <c r="Y37" s="60"/>
      <c r="Z37" s="97"/>
      <c r="AA37" s="66"/>
      <c r="AB37" s="66"/>
      <c r="AC37" s="98"/>
      <c r="AD37" s="98"/>
      <c r="AE37" s="98"/>
      <c r="AF37" s="170"/>
      <c r="AG37" s="86"/>
      <c r="AH37" s="99"/>
      <c r="AI37" s="61">
        <f>AG37+AH37</f>
        <v>0</v>
      </c>
      <c r="AJ37" s="41"/>
      <c r="AK37" s="41"/>
      <c r="AL37" s="41"/>
      <c r="AM37" s="41"/>
      <c r="AN37" s="41"/>
      <c r="AO37" s="41"/>
      <c r="AP37" s="41"/>
      <c r="AQ37" s="3"/>
      <c r="AR37" s="49"/>
      <c r="AS37" s="44"/>
      <c r="AT37" s="3"/>
      <c r="AU37" s="67"/>
      <c r="AV37" s="68"/>
      <c r="AW37" s="68"/>
      <c r="AX37" s="68"/>
      <c r="AY37" s="67"/>
      <c r="AZ37" s="67"/>
      <c r="BA37" s="72"/>
      <c r="BB37" s="72"/>
      <c r="BC37" s="72"/>
      <c r="BD37" s="73"/>
      <c r="BE37" s="73"/>
      <c r="BF37" s="73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>
        <f t="shared" si="30"/>
        <v>0</v>
      </c>
      <c r="CG37" s="57">
        <f t="shared" si="30"/>
        <v>0</v>
      </c>
      <c r="CH37" s="57">
        <f t="shared" si="30"/>
        <v>0</v>
      </c>
      <c r="CI37" s="53">
        <f t="shared" si="31"/>
        <v>0</v>
      </c>
      <c r="CJ37" s="57">
        <f t="shared" si="32"/>
        <v>0</v>
      </c>
      <c r="CK37" s="52">
        <f t="shared" si="33"/>
        <v>0</v>
      </c>
      <c r="CL37" s="57"/>
      <c r="CM37" s="15"/>
      <c r="CN37" s="57"/>
      <c r="CO37" s="57"/>
      <c r="CP37" s="57"/>
      <c r="CQ37" s="55">
        <f t="shared" si="36"/>
        <v>0</v>
      </c>
      <c r="CR37" s="55">
        <f t="shared" si="37"/>
        <v>1</v>
      </c>
      <c r="CS37" s="64">
        <f t="shared" si="68"/>
        <v>0</v>
      </c>
      <c r="CT37" s="64">
        <f t="shared" si="68"/>
        <v>0</v>
      </c>
      <c r="CU37" s="64">
        <f t="shared" si="68"/>
        <v>0</v>
      </c>
      <c r="CV37" s="64">
        <f t="shared" si="68"/>
        <v>0</v>
      </c>
      <c r="CW37" s="64">
        <f t="shared" si="68"/>
        <v>0</v>
      </c>
      <c r="CX37" s="64">
        <f t="shared" si="68"/>
        <v>0</v>
      </c>
      <c r="CY37" s="64">
        <f t="shared" si="68"/>
        <v>0</v>
      </c>
      <c r="CZ37" s="64">
        <f t="shared" si="68"/>
        <v>0</v>
      </c>
      <c r="DA37" s="64">
        <f t="shared" si="68"/>
        <v>0</v>
      </c>
      <c r="DB37" s="64">
        <f t="shared" si="68"/>
        <v>0</v>
      </c>
      <c r="DC37" s="64">
        <f t="shared" si="68"/>
        <v>0</v>
      </c>
      <c r="DD37" s="64">
        <f t="shared" si="68"/>
        <v>0</v>
      </c>
      <c r="DE37" s="64">
        <f t="shared" si="68"/>
        <v>0</v>
      </c>
      <c r="DF37" s="64">
        <f t="shared" si="68"/>
        <v>0</v>
      </c>
      <c r="DG37" s="64">
        <f t="shared" si="68"/>
        <v>0</v>
      </c>
      <c r="DH37" s="64">
        <f t="shared" si="68"/>
        <v>0</v>
      </c>
      <c r="DI37" s="64">
        <f t="shared" si="69"/>
        <v>0</v>
      </c>
      <c r="DJ37" s="64">
        <f t="shared" si="69"/>
        <v>0</v>
      </c>
      <c r="DK37" s="64">
        <f t="shared" si="69"/>
        <v>0</v>
      </c>
      <c r="DL37" s="64">
        <f t="shared" si="69"/>
        <v>0</v>
      </c>
      <c r="DM37" s="64">
        <f t="shared" si="69"/>
        <v>0</v>
      </c>
      <c r="DN37" s="64">
        <f t="shared" si="69"/>
        <v>0</v>
      </c>
      <c r="DO37" s="64">
        <f t="shared" si="69"/>
        <v>0</v>
      </c>
      <c r="DP37" s="64">
        <f t="shared" si="69"/>
        <v>0</v>
      </c>
      <c r="DQ37" s="64">
        <f t="shared" si="69"/>
        <v>0</v>
      </c>
      <c r="DR37" s="64">
        <f t="shared" si="69"/>
        <v>0</v>
      </c>
      <c r="DS37" s="64">
        <f t="shared" si="69"/>
        <v>0</v>
      </c>
      <c r="DT37" s="64">
        <f t="shared" si="69"/>
        <v>0</v>
      </c>
      <c r="DU37" s="64">
        <f t="shared" si="69"/>
        <v>0</v>
      </c>
      <c r="DV37" s="64">
        <f t="shared" si="69"/>
        <v>0</v>
      </c>
      <c r="DW37" s="64">
        <f t="shared" si="69"/>
        <v>0</v>
      </c>
      <c r="DX37" s="64">
        <f t="shared" si="69"/>
        <v>0</v>
      </c>
      <c r="DY37" s="64">
        <f t="shared" si="70"/>
        <v>0</v>
      </c>
      <c r="DZ37" s="64">
        <f t="shared" si="70"/>
        <v>0</v>
      </c>
      <c r="EA37" s="64">
        <f t="shared" si="70"/>
        <v>0</v>
      </c>
      <c r="EB37" s="64">
        <f t="shared" si="70"/>
        <v>0</v>
      </c>
      <c r="EC37" s="64">
        <f t="shared" si="70"/>
        <v>0</v>
      </c>
      <c r="ED37" s="64">
        <f t="shared" si="70"/>
        <v>0</v>
      </c>
      <c r="EE37" s="64">
        <f t="shared" si="70"/>
        <v>0</v>
      </c>
      <c r="EF37" s="64">
        <f t="shared" si="70"/>
        <v>0</v>
      </c>
      <c r="EG37" s="64">
        <f t="shared" si="70"/>
        <v>0</v>
      </c>
      <c r="EH37" s="64">
        <f t="shared" si="70"/>
        <v>0</v>
      </c>
      <c r="EI37" s="64">
        <f t="shared" si="70"/>
        <v>0</v>
      </c>
      <c r="EJ37" s="64">
        <f t="shared" si="70"/>
        <v>0</v>
      </c>
      <c r="EK37" s="64">
        <f t="shared" si="70"/>
        <v>0</v>
      </c>
      <c r="EL37" s="64">
        <f t="shared" si="70"/>
        <v>0</v>
      </c>
      <c r="EM37" s="64">
        <f t="shared" si="70"/>
        <v>0</v>
      </c>
      <c r="EN37" s="64">
        <f t="shared" si="70"/>
        <v>0</v>
      </c>
      <c r="EO37" s="64">
        <f t="shared" si="71"/>
        <v>0</v>
      </c>
      <c r="EP37" s="64">
        <f t="shared" si="71"/>
        <v>0</v>
      </c>
      <c r="EQ37" s="64">
        <f t="shared" si="72"/>
        <v>0</v>
      </c>
      <c r="ER37" s="64">
        <f t="shared" si="72"/>
        <v>0</v>
      </c>
      <c r="ES37" s="64">
        <f t="shared" si="72"/>
        <v>0</v>
      </c>
      <c r="ET37" s="64">
        <f t="shared" si="72"/>
        <v>0</v>
      </c>
      <c r="EU37" s="64">
        <f t="shared" si="72"/>
        <v>0</v>
      </c>
      <c r="EV37" s="64">
        <f t="shared" si="72"/>
        <v>0</v>
      </c>
      <c r="EW37" s="64">
        <f t="shared" si="72"/>
        <v>0</v>
      </c>
      <c r="EX37" s="64">
        <f t="shared" si="72"/>
        <v>0</v>
      </c>
      <c r="EY37" s="64">
        <f t="shared" si="72"/>
        <v>0</v>
      </c>
      <c r="EZ37" s="64">
        <f t="shared" si="72"/>
        <v>0</v>
      </c>
      <c r="FA37" s="64">
        <f t="shared" si="72"/>
        <v>0</v>
      </c>
      <c r="FB37" s="64">
        <f t="shared" si="72"/>
        <v>0</v>
      </c>
      <c r="FC37" s="64">
        <f t="shared" si="72"/>
        <v>0</v>
      </c>
      <c r="FD37" s="64">
        <f t="shared" si="72"/>
        <v>0</v>
      </c>
      <c r="FE37" s="64">
        <f t="shared" si="77"/>
        <v>0</v>
      </c>
      <c r="FF37" s="64">
        <f t="shared" si="77"/>
        <v>0</v>
      </c>
      <c r="FG37" s="64">
        <f t="shared" si="77"/>
        <v>0</v>
      </c>
      <c r="FH37" s="64">
        <f t="shared" si="75"/>
        <v>0</v>
      </c>
      <c r="FI37" s="64">
        <f t="shared" si="75"/>
        <v>0</v>
      </c>
      <c r="FJ37" s="64">
        <f t="shared" si="75"/>
        <v>0</v>
      </c>
      <c r="FK37" s="64">
        <f t="shared" si="75"/>
        <v>0</v>
      </c>
      <c r="FL37" s="64">
        <f t="shared" si="75"/>
        <v>0</v>
      </c>
      <c r="FM37" s="64">
        <f t="shared" si="75"/>
        <v>0</v>
      </c>
      <c r="FN37" s="64">
        <f t="shared" si="75"/>
        <v>0</v>
      </c>
      <c r="FO37" s="64">
        <f t="shared" si="75"/>
        <v>0</v>
      </c>
      <c r="FP37" s="64">
        <f t="shared" si="75"/>
        <v>0</v>
      </c>
      <c r="FQ37" s="64">
        <f t="shared" si="75"/>
        <v>0</v>
      </c>
      <c r="FR37" s="64">
        <f t="shared" si="75"/>
        <v>0</v>
      </c>
      <c r="FS37" s="64">
        <f t="shared" si="75"/>
        <v>0</v>
      </c>
      <c r="FT37" s="64">
        <f t="shared" si="75"/>
        <v>0</v>
      </c>
      <c r="FU37" s="64">
        <f t="shared" si="78"/>
        <v>0</v>
      </c>
      <c r="FV37" s="64">
        <f t="shared" si="78"/>
        <v>0</v>
      </c>
      <c r="FW37" s="64">
        <f t="shared" si="76"/>
        <v>0</v>
      </c>
      <c r="FX37" s="64">
        <f t="shared" si="76"/>
        <v>0</v>
      </c>
      <c r="FY37" s="64">
        <f t="shared" si="76"/>
        <v>0</v>
      </c>
      <c r="FZ37" s="64">
        <f t="shared" si="76"/>
        <v>0</v>
      </c>
      <c r="GA37" s="64">
        <f t="shared" si="76"/>
        <v>0</v>
      </c>
      <c r="GB37" s="64">
        <f t="shared" si="76"/>
        <v>0</v>
      </c>
      <c r="GC37" s="64">
        <f t="shared" si="76"/>
        <v>0</v>
      </c>
      <c r="GD37" s="64">
        <f t="shared" si="76"/>
        <v>0</v>
      </c>
      <c r="GE37" s="64">
        <f t="shared" si="76"/>
        <v>0</v>
      </c>
      <c r="GF37" s="64">
        <f t="shared" si="76"/>
        <v>0</v>
      </c>
      <c r="GG37" s="64">
        <f t="shared" si="76"/>
        <v>0</v>
      </c>
      <c r="GH37" s="64">
        <f t="shared" si="76"/>
        <v>0</v>
      </c>
      <c r="GI37" s="64">
        <f t="shared" si="76"/>
        <v>0</v>
      </c>
      <c r="GJ37" s="64">
        <f t="shared" si="76"/>
        <v>0</v>
      </c>
    </row>
    <row r="38" spans="1:192" s="1" customFormat="1" ht="15" thickTop="1" thickBot="1">
      <c r="A38" s="40"/>
      <c r="B38" s="42" t="s">
        <v>94</v>
      </c>
      <c r="C38" s="42"/>
      <c r="D38" s="43"/>
      <c r="E38" s="84">
        <v>0</v>
      </c>
      <c r="F38" s="84">
        <v>0</v>
      </c>
      <c r="G38" s="151"/>
      <c r="H38" s="93"/>
      <c r="I38" s="93"/>
      <c r="J38" s="93"/>
      <c r="K38" s="93"/>
      <c r="L38" s="93"/>
      <c r="M38" s="93"/>
      <c r="N38" s="93"/>
      <c r="O38" s="93"/>
      <c r="P38" s="93"/>
      <c r="Q38" s="83"/>
      <c r="R38" s="44"/>
      <c r="S38" s="75"/>
      <c r="T38" s="41"/>
      <c r="U38" s="41"/>
      <c r="V38" s="41"/>
      <c r="W38" s="59"/>
      <c r="X38" s="59"/>
      <c r="Y38" s="60"/>
      <c r="Z38" s="60"/>
      <c r="AA38" s="66" t="str">
        <f t="shared" ref="AA38:AA43" si="79">IF(Z38&gt;1,ABS(ROUND(($AA$8-Z38)/365.25,1))," ")</f>
        <v xml:space="preserve"> </v>
      </c>
      <c r="AB38" s="66"/>
      <c r="AC38" s="61"/>
      <c r="AD38" s="61"/>
      <c r="AE38" s="61"/>
      <c r="AF38" s="171"/>
      <c r="AG38" s="61"/>
      <c r="AH38" s="99"/>
      <c r="AI38" s="99"/>
      <c r="AJ38" s="41"/>
      <c r="AK38" s="41"/>
      <c r="AL38" s="41"/>
      <c r="AM38" s="41"/>
      <c r="AN38" s="41"/>
      <c r="AO38" s="41"/>
      <c r="AP38" s="41"/>
      <c r="AQ38" s="3"/>
      <c r="AR38" s="71"/>
      <c r="AS38" s="44"/>
      <c r="AT38" s="3"/>
      <c r="AU38" s="67"/>
      <c r="AV38" s="68"/>
      <c r="AW38" s="68"/>
      <c r="AX38" s="68"/>
      <c r="AY38" s="67"/>
      <c r="AZ38" s="67"/>
      <c r="BA38" s="72"/>
      <c r="BB38" s="72"/>
      <c r="BC38" s="72"/>
      <c r="BD38" s="73"/>
      <c r="BE38" s="73"/>
      <c r="BF38" s="73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>
        <f t="shared" si="30"/>
        <v>0</v>
      </c>
      <c r="CG38" s="57">
        <f t="shared" si="30"/>
        <v>0</v>
      </c>
      <c r="CH38" s="57">
        <f t="shared" si="30"/>
        <v>0</v>
      </c>
      <c r="CI38" s="53">
        <f t="shared" si="31"/>
        <v>0</v>
      </c>
      <c r="CJ38" s="57">
        <f t="shared" si="32"/>
        <v>0</v>
      </c>
      <c r="CK38" s="52">
        <f t="shared" si="33"/>
        <v>0</v>
      </c>
      <c r="CL38" s="57"/>
      <c r="CM38" s="15"/>
      <c r="CN38" s="57"/>
      <c r="CO38" s="57"/>
      <c r="CP38" s="57"/>
      <c r="CQ38" s="55">
        <f t="shared" si="36"/>
        <v>0</v>
      </c>
      <c r="CR38" s="55">
        <f t="shared" si="37"/>
        <v>1</v>
      </c>
      <c r="CS38" s="64">
        <f t="shared" si="68"/>
        <v>0</v>
      </c>
      <c r="CT38" s="64">
        <f t="shared" si="68"/>
        <v>0</v>
      </c>
      <c r="CU38" s="64">
        <f t="shared" si="68"/>
        <v>0</v>
      </c>
      <c r="CV38" s="64">
        <f t="shared" si="68"/>
        <v>0</v>
      </c>
      <c r="CW38" s="64">
        <f t="shared" si="68"/>
        <v>0</v>
      </c>
      <c r="CX38" s="64">
        <f t="shared" si="68"/>
        <v>0</v>
      </c>
      <c r="CY38" s="64">
        <f t="shared" si="68"/>
        <v>0</v>
      </c>
      <c r="CZ38" s="64">
        <f t="shared" si="68"/>
        <v>0</v>
      </c>
      <c r="DA38" s="64">
        <f t="shared" si="68"/>
        <v>0</v>
      </c>
      <c r="DB38" s="64">
        <f t="shared" si="68"/>
        <v>0</v>
      </c>
      <c r="DC38" s="64">
        <f t="shared" si="68"/>
        <v>0</v>
      </c>
      <c r="DD38" s="64">
        <f t="shared" si="68"/>
        <v>0</v>
      </c>
      <c r="DE38" s="64">
        <f t="shared" si="68"/>
        <v>0</v>
      </c>
      <c r="DF38" s="64">
        <f t="shared" si="68"/>
        <v>0</v>
      </c>
      <c r="DG38" s="64">
        <f t="shared" si="68"/>
        <v>0</v>
      </c>
      <c r="DH38" s="64">
        <f t="shared" si="68"/>
        <v>0</v>
      </c>
      <c r="DI38" s="64">
        <f t="shared" si="69"/>
        <v>0</v>
      </c>
      <c r="DJ38" s="64">
        <f t="shared" si="69"/>
        <v>0</v>
      </c>
      <c r="DK38" s="64">
        <f t="shared" si="69"/>
        <v>0</v>
      </c>
      <c r="DL38" s="64">
        <f t="shared" si="69"/>
        <v>0</v>
      </c>
      <c r="DM38" s="64">
        <f t="shared" si="69"/>
        <v>0</v>
      </c>
      <c r="DN38" s="64">
        <f t="shared" si="69"/>
        <v>0</v>
      </c>
      <c r="DO38" s="64">
        <f t="shared" si="69"/>
        <v>0</v>
      </c>
      <c r="DP38" s="64">
        <f t="shared" si="69"/>
        <v>0</v>
      </c>
      <c r="DQ38" s="64">
        <f t="shared" si="69"/>
        <v>0</v>
      </c>
      <c r="DR38" s="64">
        <f t="shared" si="69"/>
        <v>0</v>
      </c>
      <c r="DS38" s="64">
        <f t="shared" si="69"/>
        <v>0</v>
      </c>
      <c r="DT38" s="64">
        <f t="shared" si="69"/>
        <v>0</v>
      </c>
      <c r="DU38" s="64">
        <f t="shared" si="69"/>
        <v>0</v>
      </c>
      <c r="DV38" s="64">
        <f t="shared" si="69"/>
        <v>0</v>
      </c>
      <c r="DW38" s="64">
        <f t="shared" si="69"/>
        <v>0</v>
      </c>
      <c r="DX38" s="64">
        <f t="shared" si="69"/>
        <v>0</v>
      </c>
      <c r="DY38" s="64">
        <f t="shared" si="70"/>
        <v>0</v>
      </c>
      <c r="DZ38" s="64">
        <f t="shared" si="70"/>
        <v>0</v>
      </c>
      <c r="EA38" s="64">
        <f t="shared" si="70"/>
        <v>0</v>
      </c>
      <c r="EB38" s="64">
        <f t="shared" si="70"/>
        <v>0</v>
      </c>
      <c r="EC38" s="64">
        <f t="shared" si="70"/>
        <v>0</v>
      </c>
      <c r="ED38" s="64">
        <f t="shared" si="70"/>
        <v>0</v>
      </c>
      <c r="EE38" s="64">
        <f t="shared" si="70"/>
        <v>0</v>
      </c>
      <c r="EF38" s="64">
        <f t="shared" si="70"/>
        <v>0</v>
      </c>
      <c r="EG38" s="64">
        <f t="shared" si="70"/>
        <v>0</v>
      </c>
      <c r="EH38" s="64">
        <f t="shared" si="70"/>
        <v>0</v>
      </c>
      <c r="EI38" s="64">
        <f t="shared" si="70"/>
        <v>0</v>
      </c>
      <c r="EJ38" s="64">
        <f t="shared" si="70"/>
        <v>0</v>
      </c>
      <c r="EK38" s="64">
        <f t="shared" si="70"/>
        <v>0</v>
      </c>
      <c r="EL38" s="64">
        <f t="shared" si="70"/>
        <v>0</v>
      </c>
      <c r="EM38" s="64">
        <f t="shared" si="70"/>
        <v>0</v>
      </c>
      <c r="EN38" s="64">
        <f t="shared" si="70"/>
        <v>0</v>
      </c>
      <c r="EO38" s="64">
        <f t="shared" si="71"/>
        <v>0</v>
      </c>
      <c r="EP38" s="64">
        <f t="shared" si="71"/>
        <v>0</v>
      </c>
      <c r="EQ38" s="64">
        <f t="shared" si="72"/>
        <v>0</v>
      </c>
      <c r="ER38" s="64">
        <f t="shared" si="72"/>
        <v>0</v>
      </c>
      <c r="ES38" s="64">
        <f t="shared" si="72"/>
        <v>0</v>
      </c>
      <c r="ET38" s="64">
        <f t="shared" si="72"/>
        <v>0</v>
      </c>
      <c r="EU38" s="64">
        <f t="shared" si="72"/>
        <v>0</v>
      </c>
      <c r="EV38" s="64">
        <f t="shared" si="72"/>
        <v>0</v>
      </c>
      <c r="EW38" s="64">
        <f t="shared" si="72"/>
        <v>0</v>
      </c>
      <c r="EX38" s="64">
        <f t="shared" si="72"/>
        <v>0</v>
      </c>
      <c r="EY38" s="64">
        <f t="shared" si="72"/>
        <v>0</v>
      </c>
      <c r="EZ38" s="64">
        <f t="shared" si="72"/>
        <v>0</v>
      </c>
      <c r="FA38" s="64">
        <f t="shared" si="72"/>
        <v>0</v>
      </c>
      <c r="FB38" s="64">
        <f t="shared" si="72"/>
        <v>0</v>
      </c>
      <c r="FC38" s="64">
        <f t="shared" si="72"/>
        <v>0</v>
      </c>
      <c r="FD38" s="64">
        <f t="shared" si="72"/>
        <v>0</v>
      </c>
      <c r="FE38" s="64">
        <f t="shared" si="77"/>
        <v>0</v>
      </c>
      <c r="FF38" s="64">
        <f t="shared" si="77"/>
        <v>0</v>
      </c>
      <c r="FG38" s="64">
        <f t="shared" si="77"/>
        <v>0</v>
      </c>
      <c r="FH38" s="64">
        <f t="shared" si="75"/>
        <v>0</v>
      </c>
      <c r="FI38" s="64">
        <f t="shared" si="75"/>
        <v>0</v>
      </c>
      <c r="FJ38" s="64">
        <f t="shared" si="75"/>
        <v>0</v>
      </c>
      <c r="FK38" s="64">
        <f t="shared" si="75"/>
        <v>0</v>
      </c>
      <c r="FL38" s="64">
        <f t="shared" si="75"/>
        <v>0</v>
      </c>
      <c r="FM38" s="64">
        <f t="shared" si="75"/>
        <v>0</v>
      </c>
      <c r="FN38" s="64">
        <f t="shared" si="75"/>
        <v>0</v>
      </c>
      <c r="FO38" s="64">
        <f t="shared" si="75"/>
        <v>0</v>
      </c>
      <c r="FP38" s="64">
        <f t="shared" si="75"/>
        <v>0</v>
      </c>
      <c r="FQ38" s="64">
        <f t="shared" si="75"/>
        <v>0</v>
      </c>
      <c r="FR38" s="64">
        <f t="shared" si="75"/>
        <v>0</v>
      </c>
      <c r="FS38" s="64">
        <f t="shared" si="75"/>
        <v>0</v>
      </c>
      <c r="FT38" s="64">
        <f t="shared" si="75"/>
        <v>0</v>
      </c>
      <c r="FU38" s="64">
        <f t="shared" si="78"/>
        <v>0</v>
      </c>
      <c r="FV38" s="64">
        <f t="shared" si="78"/>
        <v>0</v>
      </c>
      <c r="FW38" s="64">
        <f t="shared" si="76"/>
        <v>0</v>
      </c>
      <c r="FX38" s="64">
        <f t="shared" si="76"/>
        <v>0</v>
      </c>
      <c r="FY38" s="64">
        <f t="shared" si="76"/>
        <v>0</v>
      </c>
      <c r="FZ38" s="64">
        <f t="shared" si="76"/>
        <v>0</v>
      </c>
      <c r="GA38" s="64">
        <f t="shared" si="76"/>
        <v>0</v>
      </c>
      <c r="GB38" s="64">
        <f t="shared" si="76"/>
        <v>0</v>
      </c>
      <c r="GC38" s="64">
        <f t="shared" si="76"/>
        <v>0</v>
      </c>
      <c r="GD38" s="64">
        <f t="shared" si="76"/>
        <v>0</v>
      </c>
      <c r="GE38" s="64">
        <f t="shared" si="76"/>
        <v>0</v>
      </c>
      <c r="GF38" s="64">
        <f t="shared" si="76"/>
        <v>0</v>
      </c>
      <c r="GG38" s="64">
        <f t="shared" si="76"/>
        <v>0</v>
      </c>
      <c r="GH38" s="64">
        <f t="shared" si="76"/>
        <v>0</v>
      </c>
      <c r="GI38" s="64">
        <f t="shared" si="76"/>
        <v>0</v>
      </c>
      <c r="GJ38" s="64">
        <f t="shared" si="76"/>
        <v>0</v>
      </c>
    </row>
    <row r="39" spans="1:192" s="1" customFormat="1" ht="15" thickTop="1" thickBot="1">
      <c r="A39" s="40"/>
      <c r="B39" s="83" t="s">
        <v>95</v>
      </c>
      <c r="C39" s="42"/>
      <c r="D39" s="84">
        <v>4.8000000000000001E-2</v>
      </c>
      <c r="E39" s="95">
        <v>4.5699999999999998E-2</v>
      </c>
      <c r="F39" s="95">
        <v>4.5699999999999998E-2</v>
      </c>
      <c r="G39" s="151"/>
      <c r="H39" s="93"/>
      <c r="I39" s="93"/>
      <c r="J39" s="93"/>
      <c r="K39" s="93"/>
      <c r="L39" s="93"/>
      <c r="M39" s="93"/>
      <c r="N39" s="93"/>
      <c r="O39" s="93"/>
      <c r="P39" s="93"/>
      <c r="Q39" s="100"/>
      <c r="R39" s="44"/>
      <c r="S39" s="88"/>
      <c r="T39" s="41"/>
      <c r="U39" s="41"/>
      <c r="V39" s="41"/>
      <c r="W39" s="59"/>
      <c r="X39" s="59"/>
      <c r="Y39" s="60"/>
      <c r="Z39" s="60"/>
      <c r="AA39" s="66" t="str">
        <f t="shared" si="79"/>
        <v xml:space="preserve"> </v>
      </c>
      <c r="AB39" s="66"/>
      <c r="AC39" s="61"/>
      <c r="AD39" s="61"/>
      <c r="AE39" s="61"/>
      <c r="AF39" s="171"/>
      <c r="AG39" s="61">
        <f>AI39-AH39</f>
        <v>0</v>
      </c>
      <c r="AH39" s="99"/>
      <c r="AI39" s="99"/>
      <c r="AJ39" s="41"/>
      <c r="AK39" s="41"/>
      <c r="AL39" s="41"/>
      <c r="AM39" s="41"/>
      <c r="AN39" s="41"/>
      <c r="AO39" s="41"/>
      <c r="AP39" s="41"/>
      <c r="AQ39" s="3"/>
      <c r="AR39" s="26"/>
      <c r="AS39" s="44"/>
      <c r="AT39" s="3"/>
      <c r="AU39" s="67"/>
      <c r="AV39" s="68"/>
      <c r="AW39" s="68"/>
      <c r="AX39" s="68"/>
      <c r="AY39" s="67"/>
      <c r="AZ39" s="67"/>
      <c r="BA39" s="72"/>
      <c r="BB39" s="72"/>
      <c r="BC39" s="72"/>
      <c r="BD39" s="73"/>
      <c r="BE39" s="73"/>
      <c r="BF39" s="73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>
        <f t="shared" si="30"/>
        <v>0</v>
      </c>
      <c r="CG39" s="57">
        <f t="shared" si="30"/>
        <v>0</v>
      </c>
      <c r="CH39" s="57">
        <f t="shared" si="30"/>
        <v>0</v>
      </c>
      <c r="CI39" s="53">
        <f t="shared" si="31"/>
        <v>0</v>
      </c>
      <c r="CJ39" s="57">
        <f t="shared" si="32"/>
        <v>0</v>
      </c>
      <c r="CK39" s="52">
        <f t="shared" si="33"/>
        <v>0</v>
      </c>
      <c r="CL39" s="57"/>
      <c r="CM39" s="15"/>
      <c r="CN39" s="57"/>
      <c r="CO39" s="57"/>
      <c r="CP39" s="57"/>
      <c r="CQ39" s="55">
        <f t="shared" si="36"/>
        <v>0</v>
      </c>
      <c r="CR39" s="55">
        <f t="shared" si="37"/>
        <v>1</v>
      </c>
      <c r="CS39" s="64">
        <f t="shared" si="68"/>
        <v>0</v>
      </c>
      <c r="CT39" s="64">
        <f t="shared" si="68"/>
        <v>0</v>
      </c>
      <c r="CU39" s="64">
        <f t="shared" si="68"/>
        <v>0</v>
      </c>
      <c r="CV39" s="64">
        <f t="shared" si="68"/>
        <v>0</v>
      </c>
      <c r="CW39" s="64">
        <f t="shared" si="68"/>
        <v>0</v>
      </c>
      <c r="CX39" s="64">
        <f t="shared" si="68"/>
        <v>0</v>
      </c>
      <c r="CY39" s="64">
        <f t="shared" si="68"/>
        <v>0</v>
      </c>
      <c r="CZ39" s="64">
        <f t="shared" si="68"/>
        <v>0</v>
      </c>
      <c r="DA39" s="64">
        <f t="shared" si="68"/>
        <v>0</v>
      </c>
      <c r="DB39" s="64">
        <f t="shared" si="68"/>
        <v>0</v>
      </c>
      <c r="DC39" s="64">
        <f t="shared" si="68"/>
        <v>0</v>
      </c>
      <c r="DD39" s="64">
        <f t="shared" si="68"/>
        <v>0</v>
      </c>
      <c r="DE39" s="64">
        <f t="shared" si="68"/>
        <v>0</v>
      </c>
      <c r="DF39" s="64">
        <f t="shared" si="68"/>
        <v>0</v>
      </c>
      <c r="DG39" s="64">
        <f t="shared" si="68"/>
        <v>0</v>
      </c>
      <c r="DH39" s="64">
        <f t="shared" si="68"/>
        <v>0</v>
      </c>
      <c r="DI39" s="64">
        <f t="shared" si="69"/>
        <v>0</v>
      </c>
      <c r="DJ39" s="64">
        <f t="shared" si="69"/>
        <v>0</v>
      </c>
      <c r="DK39" s="64">
        <f t="shared" si="69"/>
        <v>0</v>
      </c>
      <c r="DL39" s="64">
        <f t="shared" si="69"/>
        <v>0</v>
      </c>
      <c r="DM39" s="64">
        <f t="shared" si="69"/>
        <v>0</v>
      </c>
      <c r="DN39" s="64">
        <f t="shared" si="69"/>
        <v>0</v>
      </c>
      <c r="DO39" s="64">
        <f t="shared" si="69"/>
        <v>0</v>
      </c>
      <c r="DP39" s="64">
        <f t="shared" si="69"/>
        <v>0</v>
      </c>
      <c r="DQ39" s="64">
        <f t="shared" si="69"/>
        <v>0</v>
      </c>
      <c r="DR39" s="64">
        <f t="shared" si="69"/>
        <v>0</v>
      </c>
      <c r="DS39" s="64">
        <f t="shared" si="69"/>
        <v>0</v>
      </c>
      <c r="DT39" s="64">
        <f t="shared" si="69"/>
        <v>0</v>
      </c>
      <c r="DU39" s="64">
        <f t="shared" si="69"/>
        <v>0</v>
      </c>
      <c r="DV39" s="64">
        <f t="shared" si="69"/>
        <v>0</v>
      </c>
      <c r="DW39" s="64">
        <f t="shared" si="69"/>
        <v>0</v>
      </c>
      <c r="DX39" s="64">
        <f t="shared" si="69"/>
        <v>0</v>
      </c>
      <c r="DY39" s="64">
        <f t="shared" si="70"/>
        <v>0</v>
      </c>
      <c r="DZ39" s="64">
        <f t="shared" si="70"/>
        <v>0</v>
      </c>
      <c r="EA39" s="64">
        <f t="shared" si="70"/>
        <v>0</v>
      </c>
      <c r="EB39" s="64">
        <f t="shared" si="70"/>
        <v>0</v>
      </c>
      <c r="EC39" s="64">
        <f t="shared" si="70"/>
        <v>0</v>
      </c>
      <c r="ED39" s="64">
        <f t="shared" si="70"/>
        <v>0</v>
      </c>
      <c r="EE39" s="64">
        <f t="shared" si="70"/>
        <v>0</v>
      </c>
      <c r="EF39" s="64">
        <f t="shared" si="70"/>
        <v>0</v>
      </c>
      <c r="EG39" s="64">
        <f t="shared" si="70"/>
        <v>0</v>
      </c>
      <c r="EH39" s="64">
        <f t="shared" si="70"/>
        <v>0</v>
      </c>
      <c r="EI39" s="64">
        <f t="shared" si="70"/>
        <v>0</v>
      </c>
      <c r="EJ39" s="64">
        <f t="shared" si="70"/>
        <v>0</v>
      </c>
      <c r="EK39" s="64">
        <f t="shared" si="70"/>
        <v>0</v>
      </c>
      <c r="EL39" s="64">
        <f t="shared" si="70"/>
        <v>0</v>
      </c>
      <c r="EM39" s="64">
        <f t="shared" si="70"/>
        <v>0</v>
      </c>
      <c r="EN39" s="64">
        <f t="shared" si="70"/>
        <v>0</v>
      </c>
      <c r="EO39" s="64">
        <f t="shared" si="71"/>
        <v>0</v>
      </c>
      <c r="EP39" s="64">
        <f t="shared" si="71"/>
        <v>0</v>
      </c>
      <c r="EQ39" s="64">
        <f t="shared" si="72"/>
        <v>0</v>
      </c>
      <c r="ER39" s="64">
        <f t="shared" si="72"/>
        <v>0</v>
      </c>
      <c r="ES39" s="64">
        <f t="shared" si="72"/>
        <v>0</v>
      </c>
      <c r="ET39" s="64">
        <f t="shared" si="72"/>
        <v>0</v>
      </c>
      <c r="EU39" s="64">
        <f t="shared" si="72"/>
        <v>0</v>
      </c>
      <c r="EV39" s="64">
        <f t="shared" si="72"/>
        <v>0</v>
      </c>
      <c r="EW39" s="64">
        <f t="shared" si="72"/>
        <v>0</v>
      </c>
      <c r="EX39" s="64">
        <f t="shared" si="72"/>
        <v>0</v>
      </c>
      <c r="EY39" s="64">
        <f t="shared" si="72"/>
        <v>0</v>
      </c>
      <c r="EZ39" s="64">
        <f t="shared" si="72"/>
        <v>0</v>
      </c>
      <c r="FA39" s="64">
        <f t="shared" si="72"/>
        <v>0</v>
      </c>
      <c r="FB39" s="64">
        <f t="shared" si="72"/>
        <v>0</v>
      </c>
      <c r="FC39" s="64">
        <f t="shared" si="72"/>
        <v>0</v>
      </c>
      <c r="FD39" s="64">
        <f t="shared" si="72"/>
        <v>0</v>
      </c>
      <c r="FE39" s="64">
        <f t="shared" si="77"/>
        <v>0</v>
      </c>
      <c r="FF39" s="64">
        <f t="shared" si="77"/>
        <v>0</v>
      </c>
      <c r="FG39" s="64">
        <f t="shared" si="77"/>
        <v>0</v>
      </c>
      <c r="FH39" s="64">
        <f t="shared" si="75"/>
        <v>0</v>
      </c>
      <c r="FI39" s="64">
        <f t="shared" si="75"/>
        <v>0</v>
      </c>
      <c r="FJ39" s="64">
        <f t="shared" si="75"/>
        <v>0</v>
      </c>
      <c r="FK39" s="64">
        <f t="shared" si="75"/>
        <v>0</v>
      </c>
      <c r="FL39" s="64">
        <f t="shared" si="75"/>
        <v>0</v>
      </c>
      <c r="FM39" s="64">
        <f t="shared" si="75"/>
        <v>0</v>
      </c>
      <c r="FN39" s="64">
        <f t="shared" si="75"/>
        <v>0</v>
      </c>
      <c r="FO39" s="64">
        <f t="shared" si="75"/>
        <v>0</v>
      </c>
      <c r="FP39" s="64">
        <f t="shared" si="75"/>
        <v>0</v>
      </c>
      <c r="FQ39" s="64">
        <f t="shared" si="75"/>
        <v>0</v>
      </c>
      <c r="FR39" s="64">
        <f t="shared" si="75"/>
        <v>0</v>
      </c>
      <c r="FS39" s="64">
        <f t="shared" si="75"/>
        <v>0</v>
      </c>
      <c r="FT39" s="64">
        <f t="shared" si="75"/>
        <v>0</v>
      </c>
      <c r="FU39" s="64">
        <f t="shared" si="78"/>
        <v>0</v>
      </c>
      <c r="FV39" s="64">
        <f t="shared" si="78"/>
        <v>0</v>
      </c>
      <c r="FW39" s="64">
        <f t="shared" si="76"/>
        <v>0</v>
      </c>
      <c r="FX39" s="64">
        <f t="shared" si="76"/>
        <v>0</v>
      </c>
      <c r="FY39" s="64">
        <f t="shared" si="76"/>
        <v>0</v>
      </c>
      <c r="FZ39" s="64">
        <f t="shared" si="76"/>
        <v>0</v>
      </c>
      <c r="GA39" s="64">
        <f t="shared" si="76"/>
        <v>0</v>
      </c>
      <c r="GB39" s="64">
        <f t="shared" si="76"/>
        <v>0</v>
      </c>
      <c r="GC39" s="64">
        <f t="shared" si="76"/>
        <v>0</v>
      </c>
      <c r="GD39" s="64">
        <f t="shared" si="76"/>
        <v>0</v>
      </c>
      <c r="GE39" s="64">
        <f t="shared" si="76"/>
        <v>0</v>
      </c>
      <c r="GF39" s="64">
        <f t="shared" si="76"/>
        <v>0</v>
      </c>
      <c r="GG39" s="64">
        <f t="shared" si="76"/>
        <v>0</v>
      </c>
      <c r="GH39" s="64">
        <f t="shared" si="76"/>
        <v>0</v>
      </c>
      <c r="GI39" s="64">
        <f t="shared" si="76"/>
        <v>0</v>
      </c>
      <c r="GJ39" s="64">
        <f t="shared" si="76"/>
        <v>0</v>
      </c>
    </row>
    <row r="40" spans="1:192" s="1" customFormat="1" ht="14.25" thickTop="1">
      <c r="A40" s="40"/>
      <c r="B40" s="80"/>
      <c r="C40" s="79"/>
      <c r="D40" s="92"/>
      <c r="E40" s="92"/>
      <c r="F40" s="92"/>
      <c r="G40" s="151"/>
      <c r="H40" s="93"/>
      <c r="I40" s="93"/>
      <c r="J40" s="93"/>
      <c r="K40" s="93"/>
      <c r="L40" s="93"/>
      <c r="M40" s="93"/>
      <c r="N40" s="93"/>
      <c r="O40" s="93"/>
      <c r="P40" s="93"/>
      <c r="Q40" s="100"/>
      <c r="R40" s="44"/>
      <c r="S40" s="101"/>
      <c r="T40" s="41"/>
      <c r="U40" s="41"/>
      <c r="V40" s="41"/>
      <c r="W40" s="59"/>
      <c r="X40" s="59"/>
      <c r="Y40" s="60"/>
      <c r="Z40" s="60"/>
      <c r="AA40" s="66" t="str">
        <f t="shared" si="79"/>
        <v xml:space="preserve"> </v>
      </c>
      <c r="AB40" s="66"/>
      <c r="AC40" s="61"/>
      <c r="AD40" s="61"/>
      <c r="AE40" s="61"/>
      <c r="AF40" s="171"/>
      <c r="AG40" s="61">
        <f>AI40-AH40</f>
        <v>0</v>
      </c>
      <c r="AH40" s="99"/>
      <c r="AI40" s="99"/>
      <c r="AJ40" s="41"/>
      <c r="AK40" s="41"/>
      <c r="AL40" s="41"/>
      <c r="AM40" s="41"/>
      <c r="AN40" s="41"/>
      <c r="AO40" s="41"/>
      <c r="AP40" s="41"/>
      <c r="AQ40" s="3"/>
      <c r="AR40" s="26"/>
      <c r="AS40" s="44"/>
      <c r="AT40" s="3"/>
      <c r="AU40" s="67"/>
      <c r="AV40" s="68"/>
      <c r="AW40" s="68"/>
      <c r="AX40" s="68"/>
      <c r="AY40" s="67"/>
      <c r="AZ40" s="67"/>
      <c r="BA40" s="72"/>
      <c r="BB40" s="72"/>
      <c r="BC40" s="72"/>
      <c r="BD40" s="73"/>
      <c r="BE40" s="73"/>
      <c r="BF40" s="73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>
        <f t="shared" si="30"/>
        <v>0</v>
      </c>
      <c r="CG40" s="57">
        <f t="shared" si="30"/>
        <v>0</v>
      </c>
      <c r="CH40" s="57">
        <f t="shared" si="30"/>
        <v>0</v>
      </c>
      <c r="CI40" s="53">
        <f t="shared" si="31"/>
        <v>0</v>
      </c>
      <c r="CJ40" s="57">
        <f t="shared" si="32"/>
        <v>0</v>
      </c>
      <c r="CK40" s="52">
        <f t="shared" si="33"/>
        <v>0</v>
      </c>
      <c r="CL40" s="57"/>
      <c r="CM40" s="15"/>
      <c r="CN40" s="57"/>
      <c r="CO40" s="57"/>
      <c r="CP40" s="57"/>
      <c r="CQ40" s="55">
        <f t="shared" si="36"/>
        <v>0</v>
      </c>
      <c r="CR40" s="55">
        <f t="shared" si="37"/>
        <v>1</v>
      </c>
      <c r="CS40" s="64">
        <f t="shared" si="68"/>
        <v>0</v>
      </c>
      <c r="CT40" s="64">
        <f t="shared" si="68"/>
        <v>0</v>
      </c>
      <c r="CU40" s="64">
        <f t="shared" si="68"/>
        <v>0</v>
      </c>
      <c r="CV40" s="64">
        <f t="shared" si="68"/>
        <v>0</v>
      </c>
      <c r="CW40" s="64">
        <f t="shared" si="68"/>
        <v>0</v>
      </c>
      <c r="CX40" s="64">
        <f t="shared" si="68"/>
        <v>0</v>
      </c>
      <c r="CY40" s="64">
        <f t="shared" si="68"/>
        <v>0</v>
      </c>
      <c r="CZ40" s="64">
        <f t="shared" si="68"/>
        <v>0</v>
      </c>
      <c r="DA40" s="64">
        <f t="shared" si="68"/>
        <v>0</v>
      </c>
      <c r="DB40" s="64">
        <f t="shared" si="68"/>
        <v>0</v>
      </c>
      <c r="DC40" s="64">
        <f t="shared" si="68"/>
        <v>0</v>
      </c>
      <c r="DD40" s="64">
        <f t="shared" si="68"/>
        <v>0</v>
      </c>
      <c r="DE40" s="64">
        <f t="shared" si="68"/>
        <v>0</v>
      </c>
      <c r="DF40" s="64">
        <f t="shared" si="68"/>
        <v>0</v>
      </c>
      <c r="DG40" s="64">
        <f t="shared" si="68"/>
        <v>0</v>
      </c>
      <c r="DH40" s="64">
        <f t="shared" si="68"/>
        <v>0</v>
      </c>
      <c r="DI40" s="64">
        <f t="shared" si="69"/>
        <v>0</v>
      </c>
      <c r="DJ40" s="64">
        <f t="shared" si="69"/>
        <v>0</v>
      </c>
      <c r="DK40" s="64">
        <f t="shared" si="69"/>
        <v>0</v>
      </c>
      <c r="DL40" s="64">
        <f t="shared" si="69"/>
        <v>0</v>
      </c>
      <c r="DM40" s="64">
        <f t="shared" si="69"/>
        <v>0</v>
      </c>
      <c r="DN40" s="64">
        <f t="shared" si="69"/>
        <v>0</v>
      </c>
      <c r="DO40" s="64">
        <f t="shared" si="69"/>
        <v>0</v>
      </c>
      <c r="DP40" s="64">
        <f t="shared" si="69"/>
        <v>0</v>
      </c>
      <c r="DQ40" s="64">
        <f t="shared" si="69"/>
        <v>0</v>
      </c>
      <c r="DR40" s="64">
        <f t="shared" si="69"/>
        <v>0</v>
      </c>
      <c r="DS40" s="64">
        <f t="shared" si="69"/>
        <v>0</v>
      </c>
      <c r="DT40" s="64">
        <f t="shared" si="69"/>
        <v>0</v>
      </c>
      <c r="DU40" s="64">
        <f t="shared" si="69"/>
        <v>0</v>
      </c>
      <c r="DV40" s="64">
        <f t="shared" si="69"/>
        <v>0</v>
      </c>
      <c r="DW40" s="64">
        <f t="shared" si="69"/>
        <v>0</v>
      </c>
      <c r="DX40" s="64">
        <f t="shared" si="69"/>
        <v>0</v>
      </c>
      <c r="DY40" s="64">
        <f t="shared" si="70"/>
        <v>0</v>
      </c>
      <c r="DZ40" s="64">
        <f t="shared" si="70"/>
        <v>0</v>
      </c>
      <c r="EA40" s="64">
        <f t="shared" si="70"/>
        <v>0</v>
      </c>
      <c r="EB40" s="64">
        <f t="shared" si="70"/>
        <v>0</v>
      </c>
      <c r="EC40" s="64">
        <f t="shared" si="70"/>
        <v>0</v>
      </c>
      <c r="ED40" s="64">
        <f t="shared" si="70"/>
        <v>0</v>
      </c>
      <c r="EE40" s="64">
        <f t="shared" si="70"/>
        <v>0</v>
      </c>
      <c r="EF40" s="64">
        <f t="shared" si="70"/>
        <v>0</v>
      </c>
      <c r="EG40" s="64">
        <f t="shared" si="70"/>
        <v>0</v>
      </c>
      <c r="EH40" s="64">
        <f t="shared" si="70"/>
        <v>0</v>
      </c>
      <c r="EI40" s="64">
        <f t="shared" si="70"/>
        <v>0</v>
      </c>
      <c r="EJ40" s="64">
        <f t="shared" si="70"/>
        <v>0</v>
      </c>
      <c r="EK40" s="64">
        <f t="shared" si="70"/>
        <v>0</v>
      </c>
      <c r="EL40" s="64">
        <f t="shared" si="70"/>
        <v>0</v>
      </c>
      <c r="EM40" s="64">
        <f t="shared" si="70"/>
        <v>0</v>
      </c>
      <c r="EN40" s="64">
        <f t="shared" si="70"/>
        <v>0</v>
      </c>
      <c r="EO40" s="64">
        <f t="shared" si="71"/>
        <v>0</v>
      </c>
      <c r="EP40" s="64">
        <f t="shared" si="71"/>
        <v>0</v>
      </c>
      <c r="EQ40" s="64">
        <f t="shared" si="72"/>
        <v>0</v>
      </c>
      <c r="ER40" s="64">
        <f t="shared" si="72"/>
        <v>0</v>
      </c>
      <c r="ES40" s="64">
        <f t="shared" si="72"/>
        <v>0</v>
      </c>
      <c r="ET40" s="64">
        <f t="shared" si="72"/>
        <v>0</v>
      </c>
      <c r="EU40" s="64">
        <f t="shared" si="72"/>
        <v>0</v>
      </c>
      <c r="EV40" s="64">
        <f t="shared" si="72"/>
        <v>0</v>
      </c>
      <c r="EW40" s="64">
        <f t="shared" si="72"/>
        <v>0</v>
      </c>
      <c r="EX40" s="64">
        <f t="shared" si="72"/>
        <v>0</v>
      </c>
      <c r="EY40" s="64">
        <f t="shared" si="72"/>
        <v>0</v>
      </c>
      <c r="EZ40" s="64">
        <f t="shared" si="72"/>
        <v>0</v>
      </c>
      <c r="FA40" s="64">
        <f t="shared" si="72"/>
        <v>0</v>
      </c>
      <c r="FB40" s="64">
        <f t="shared" si="72"/>
        <v>0</v>
      </c>
      <c r="FC40" s="64">
        <f t="shared" si="72"/>
        <v>0</v>
      </c>
      <c r="FD40" s="64">
        <f t="shared" si="72"/>
        <v>0</v>
      </c>
      <c r="FE40" s="64">
        <f t="shared" si="77"/>
        <v>0</v>
      </c>
      <c r="FF40" s="64">
        <f t="shared" si="77"/>
        <v>0</v>
      </c>
      <c r="FG40" s="64">
        <f t="shared" si="77"/>
        <v>0</v>
      </c>
      <c r="FH40" s="64">
        <f t="shared" si="75"/>
        <v>0</v>
      </c>
      <c r="FI40" s="64">
        <f t="shared" si="75"/>
        <v>0</v>
      </c>
      <c r="FJ40" s="64">
        <f t="shared" si="75"/>
        <v>0</v>
      </c>
      <c r="FK40" s="64">
        <f t="shared" si="75"/>
        <v>0</v>
      </c>
      <c r="FL40" s="64">
        <f t="shared" si="75"/>
        <v>0</v>
      </c>
      <c r="FM40" s="64">
        <f t="shared" si="75"/>
        <v>0</v>
      </c>
      <c r="FN40" s="64">
        <f t="shared" si="75"/>
        <v>0</v>
      </c>
      <c r="FO40" s="64">
        <f t="shared" si="75"/>
        <v>0</v>
      </c>
      <c r="FP40" s="64">
        <f t="shared" si="75"/>
        <v>0</v>
      </c>
      <c r="FQ40" s="64">
        <f t="shared" si="75"/>
        <v>0</v>
      </c>
      <c r="FR40" s="64">
        <f t="shared" si="75"/>
        <v>0</v>
      </c>
      <c r="FS40" s="64">
        <f t="shared" si="75"/>
        <v>0</v>
      </c>
      <c r="FT40" s="64">
        <f t="shared" si="75"/>
        <v>0</v>
      </c>
      <c r="FU40" s="64">
        <f t="shared" si="78"/>
        <v>0</v>
      </c>
      <c r="FV40" s="64">
        <f t="shared" si="78"/>
        <v>0</v>
      </c>
      <c r="FW40" s="64">
        <f t="shared" si="76"/>
        <v>0</v>
      </c>
      <c r="FX40" s="64">
        <f t="shared" si="76"/>
        <v>0</v>
      </c>
      <c r="FY40" s="64">
        <f t="shared" si="76"/>
        <v>0</v>
      </c>
      <c r="FZ40" s="64">
        <f t="shared" si="76"/>
        <v>0</v>
      </c>
      <c r="GA40" s="64">
        <f t="shared" si="76"/>
        <v>0</v>
      </c>
      <c r="GB40" s="64">
        <f t="shared" si="76"/>
        <v>0</v>
      </c>
      <c r="GC40" s="64">
        <f t="shared" si="76"/>
        <v>0</v>
      </c>
      <c r="GD40" s="64">
        <f t="shared" si="76"/>
        <v>0</v>
      </c>
      <c r="GE40" s="64">
        <f t="shared" si="76"/>
        <v>0</v>
      </c>
      <c r="GF40" s="64">
        <f t="shared" si="76"/>
        <v>0</v>
      </c>
      <c r="GG40" s="64">
        <f t="shared" si="76"/>
        <v>0</v>
      </c>
      <c r="GH40" s="64">
        <f t="shared" si="76"/>
        <v>0</v>
      </c>
      <c r="GI40" s="64">
        <f t="shared" si="76"/>
        <v>0</v>
      </c>
      <c r="GJ40" s="64">
        <f t="shared" si="76"/>
        <v>0</v>
      </c>
    </row>
    <row r="41" spans="1:192" s="1" customFormat="1" ht="14.25" thickBot="1">
      <c r="A41" s="40"/>
      <c r="B41" s="82" t="s">
        <v>96</v>
      </c>
      <c r="C41" s="42"/>
      <c r="D41" s="43"/>
      <c r="E41" s="43"/>
      <c r="F41" s="43"/>
      <c r="G41" s="151"/>
      <c r="H41" s="93"/>
      <c r="I41" s="93"/>
      <c r="J41" s="93"/>
      <c r="K41" s="93"/>
      <c r="L41" s="93"/>
      <c r="M41" s="93"/>
      <c r="N41" s="93"/>
      <c r="O41" s="93"/>
      <c r="P41" s="93"/>
      <c r="Q41" s="42"/>
      <c r="R41" s="44"/>
      <c r="S41" s="101"/>
      <c r="T41" s="41"/>
      <c r="U41" s="41"/>
      <c r="V41" s="41"/>
      <c r="W41" s="59"/>
      <c r="X41" s="59"/>
      <c r="Y41" s="60"/>
      <c r="Z41" s="60"/>
      <c r="AA41" s="66" t="str">
        <f t="shared" si="79"/>
        <v xml:space="preserve"> </v>
      </c>
      <c r="AB41" s="66"/>
      <c r="AC41" s="61"/>
      <c r="AD41" s="61"/>
      <c r="AE41" s="61"/>
      <c r="AF41" s="171"/>
      <c r="AG41" s="61">
        <f>AI41-AH41</f>
        <v>0</v>
      </c>
      <c r="AH41" s="99"/>
      <c r="AI41" s="99"/>
      <c r="AJ41" s="41"/>
      <c r="AK41" s="41"/>
      <c r="AL41" s="41"/>
      <c r="AM41" s="41"/>
      <c r="AN41" s="41"/>
      <c r="AO41" s="41"/>
      <c r="AP41" s="41"/>
      <c r="AQ41" s="3"/>
      <c r="AR41" s="26"/>
      <c r="AS41" s="44"/>
      <c r="AT41" s="3"/>
      <c r="AU41" s="67"/>
      <c r="AV41" s="68"/>
      <c r="AW41" s="68"/>
      <c r="AX41" s="68"/>
      <c r="AY41" s="67"/>
      <c r="AZ41" s="67"/>
      <c r="BA41" s="72"/>
      <c r="BB41" s="72"/>
      <c r="BC41" s="72"/>
      <c r="BD41" s="73"/>
      <c r="BE41" s="73"/>
      <c r="BF41" s="73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>
        <f t="shared" si="30"/>
        <v>0</v>
      </c>
      <c r="CG41" s="57">
        <f t="shared" si="30"/>
        <v>0</v>
      </c>
      <c r="CH41" s="57">
        <f t="shared" si="30"/>
        <v>0</v>
      </c>
      <c r="CI41" s="53">
        <f t="shared" si="31"/>
        <v>0</v>
      </c>
      <c r="CJ41" s="57">
        <f t="shared" si="32"/>
        <v>0</v>
      </c>
      <c r="CK41" s="52">
        <f t="shared" si="33"/>
        <v>0</v>
      </c>
      <c r="CL41" s="57"/>
      <c r="CM41" s="15"/>
      <c r="CN41" s="57"/>
      <c r="CO41" s="57"/>
      <c r="CP41" s="57"/>
      <c r="CQ41" s="55">
        <f t="shared" si="36"/>
        <v>0</v>
      </c>
      <c r="CR41" s="55">
        <f t="shared" si="37"/>
        <v>1</v>
      </c>
      <c r="CS41" s="64">
        <f t="shared" si="68"/>
        <v>0</v>
      </c>
      <c r="CT41" s="64">
        <f t="shared" si="68"/>
        <v>0</v>
      </c>
      <c r="CU41" s="64">
        <f t="shared" si="68"/>
        <v>0</v>
      </c>
      <c r="CV41" s="64">
        <f t="shared" si="68"/>
        <v>0</v>
      </c>
      <c r="CW41" s="64">
        <f t="shared" si="68"/>
        <v>0</v>
      </c>
      <c r="CX41" s="64">
        <f t="shared" si="68"/>
        <v>0</v>
      </c>
      <c r="CY41" s="64">
        <f t="shared" si="68"/>
        <v>0</v>
      </c>
      <c r="CZ41" s="64">
        <f t="shared" si="68"/>
        <v>0</v>
      </c>
      <c r="DA41" s="64">
        <f t="shared" si="68"/>
        <v>0</v>
      </c>
      <c r="DB41" s="64">
        <f t="shared" si="68"/>
        <v>0</v>
      </c>
      <c r="DC41" s="64">
        <f t="shared" si="68"/>
        <v>0</v>
      </c>
      <c r="DD41" s="64">
        <f t="shared" si="68"/>
        <v>0</v>
      </c>
      <c r="DE41" s="64">
        <f t="shared" si="68"/>
        <v>0</v>
      </c>
      <c r="DF41" s="64">
        <f t="shared" si="68"/>
        <v>0</v>
      </c>
      <c r="DG41" s="64">
        <f t="shared" si="68"/>
        <v>0</v>
      </c>
      <c r="DH41" s="64">
        <f t="shared" ref="DH41" si="80">IF($CQ41=DH$5,$BA41,0)</f>
        <v>0</v>
      </c>
      <c r="DI41" s="64">
        <f t="shared" si="69"/>
        <v>0</v>
      </c>
      <c r="DJ41" s="64">
        <f t="shared" si="69"/>
        <v>0</v>
      </c>
      <c r="DK41" s="64">
        <f t="shared" si="69"/>
        <v>0</v>
      </c>
      <c r="DL41" s="64">
        <f t="shared" si="69"/>
        <v>0</v>
      </c>
      <c r="DM41" s="64">
        <f t="shared" si="69"/>
        <v>0</v>
      </c>
      <c r="DN41" s="64">
        <f t="shared" si="69"/>
        <v>0</v>
      </c>
      <c r="DO41" s="64">
        <f t="shared" si="69"/>
        <v>0</v>
      </c>
      <c r="DP41" s="64">
        <f t="shared" si="69"/>
        <v>0</v>
      </c>
      <c r="DQ41" s="64">
        <f t="shared" si="69"/>
        <v>0</v>
      </c>
      <c r="DR41" s="64">
        <f t="shared" si="69"/>
        <v>0</v>
      </c>
      <c r="DS41" s="64">
        <f t="shared" si="69"/>
        <v>0</v>
      </c>
      <c r="DT41" s="64">
        <f t="shared" si="69"/>
        <v>0</v>
      </c>
      <c r="DU41" s="64">
        <f t="shared" si="69"/>
        <v>0</v>
      </c>
      <c r="DV41" s="64">
        <f t="shared" si="69"/>
        <v>0</v>
      </c>
      <c r="DW41" s="64">
        <f t="shared" si="69"/>
        <v>0</v>
      </c>
      <c r="DX41" s="64">
        <f t="shared" ref="DX41" si="81">IF($CQ41=DX$5,$BB41,0)</f>
        <v>0</v>
      </c>
      <c r="DY41" s="64">
        <f t="shared" si="70"/>
        <v>0</v>
      </c>
      <c r="DZ41" s="64">
        <f t="shared" si="70"/>
        <v>0</v>
      </c>
      <c r="EA41" s="64">
        <f t="shared" si="70"/>
        <v>0</v>
      </c>
      <c r="EB41" s="64">
        <f t="shared" si="70"/>
        <v>0</v>
      </c>
      <c r="EC41" s="64">
        <f t="shared" si="70"/>
        <v>0</v>
      </c>
      <c r="ED41" s="64">
        <f t="shared" si="70"/>
        <v>0</v>
      </c>
      <c r="EE41" s="64">
        <f t="shared" si="70"/>
        <v>0</v>
      </c>
      <c r="EF41" s="64">
        <f t="shared" si="70"/>
        <v>0</v>
      </c>
      <c r="EG41" s="64">
        <f t="shared" si="70"/>
        <v>0</v>
      </c>
      <c r="EH41" s="64">
        <f t="shared" si="70"/>
        <v>0</v>
      </c>
      <c r="EI41" s="64">
        <f t="shared" si="70"/>
        <v>0</v>
      </c>
      <c r="EJ41" s="64">
        <f t="shared" si="70"/>
        <v>0</v>
      </c>
      <c r="EK41" s="64">
        <f t="shared" si="70"/>
        <v>0</v>
      </c>
      <c r="EL41" s="64">
        <f t="shared" si="70"/>
        <v>0</v>
      </c>
      <c r="EM41" s="64">
        <f t="shared" si="70"/>
        <v>0</v>
      </c>
      <c r="EN41" s="64">
        <f t="shared" ref="EN41" si="82">IF($CQ41=EN$5,$BC41,0)</f>
        <v>0</v>
      </c>
      <c r="EO41" s="64">
        <f t="shared" si="71"/>
        <v>0</v>
      </c>
      <c r="EP41" s="64">
        <f t="shared" si="71"/>
        <v>0</v>
      </c>
      <c r="EQ41" s="64">
        <f t="shared" si="72"/>
        <v>0</v>
      </c>
      <c r="ER41" s="64">
        <f t="shared" si="72"/>
        <v>0</v>
      </c>
      <c r="ES41" s="64">
        <f t="shared" si="72"/>
        <v>0</v>
      </c>
      <c r="ET41" s="64">
        <f t="shared" si="72"/>
        <v>0</v>
      </c>
      <c r="EU41" s="64">
        <f t="shared" si="72"/>
        <v>0</v>
      </c>
      <c r="EV41" s="64">
        <f t="shared" si="72"/>
        <v>0</v>
      </c>
      <c r="EW41" s="64">
        <f t="shared" si="72"/>
        <v>0</v>
      </c>
      <c r="EX41" s="64">
        <f t="shared" si="72"/>
        <v>0</v>
      </c>
      <c r="EY41" s="64">
        <f t="shared" si="72"/>
        <v>0</v>
      </c>
      <c r="EZ41" s="64">
        <f t="shared" si="72"/>
        <v>0</v>
      </c>
      <c r="FA41" s="64">
        <f t="shared" si="72"/>
        <v>0</v>
      </c>
      <c r="FB41" s="64">
        <f t="shared" si="72"/>
        <v>0</v>
      </c>
      <c r="FC41" s="64">
        <f t="shared" si="72"/>
        <v>0</v>
      </c>
      <c r="FD41" s="64">
        <f t="shared" si="72"/>
        <v>0</v>
      </c>
      <c r="FE41" s="64">
        <f t="shared" si="77"/>
        <v>0</v>
      </c>
      <c r="FF41" s="64">
        <f t="shared" si="77"/>
        <v>0</v>
      </c>
      <c r="FG41" s="64">
        <f t="shared" si="77"/>
        <v>0</v>
      </c>
      <c r="FH41" s="64">
        <f t="shared" si="75"/>
        <v>0</v>
      </c>
      <c r="FI41" s="64">
        <f t="shared" si="75"/>
        <v>0</v>
      </c>
      <c r="FJ41" s="64">
        <f t="shared" si="75"/>
        <v>0</v>
      </c>
      <c r="FK41" s="64">
        <f t="shared" si="75"/>
        <v>0</v>
      </c>
      <c r="FL41" s="64">
        <f t="shared" si="75"/>
        <v>0</v>
      </c>
      <c r="FM41" s="64">
        <f t="shared" si="75"/>
        <v>0</v>
      </c>
      <c r="FN41" s="64">
        <f t="shared" si="75"/>
        <v>0</v>
      </c>
      <c r="FO41" s="64">
        <f t="shared" si="75"/>
        <v>0</v>
      </c>
      <c r="FP41" s="64">
        <f t="shared" si="75"/>
        <v>0</v>
      </c>
      <c r="FQ41" s="64">
        <f t="shared" si="75"/>
        <v>0</v>
      </c>
      <c r="FR41" s="64">
        <f t="shared" si="75"/>
        <v>0</v>
      </c>
      <c r="FS41" s="64">
        <f t="shared" si="75"/>
        <v>0</v>
      </c>
      <c r="FT41" s="64">
        <f t="shared" si="75"/>
        <v>0</v>
      </c>
      <c r="FU41" s="64">
        <f t="shared" si="78"/>
        <v>0</v>
      </c>
      <c r="FV41" s="64">
        <f t="shared" si="78"/>
        <v>0</v>
      </c>
      <c r="FW41" s="64">
        <f t="shared" si="76"/>
        <v>0</v>
      </c>
      <c r="FX41" s="64">
        <f t="shared" si="76"/>
        <v>0</v>
      </c>
      <c r="FY41" s="64">
        <f t="shared" si="76"/>
        <v>0</v>
      </c>
      <c r="FZ41" s="64">
        <f t="shared" si="76"/>
        <v>0</v>
      </c>
      <c r="GA41" s="64">
        <f t="shared" si="76"/>
        <v>0</v>
      </c>
      <c r="GB41" s="64">
        <f t="shared" si="76"/>
        <v>0</v>
      </c>
      <c r="GC41" s="64">
        <f t="shared" si="76"/>
        <v>0</v>
      </c>
      <c r="GD41" s="64">
        <f t="shared" si="76"/>
        <v>0</v>
      </c>
      <c r="GE41" s="64">
        <f t="shared" si="76"/>
        <v>0</v>
      </c>
      <c r="GF41" s="64">
        <f t="shared" si="76"/>
        <v>0</v>
      </c>
      <c r="GG41" s="64">
        <f t="shared" si="76"/>
        <v>0</v>
      </c>
      <c r="GH41" s="64">
        <f t="shared" si="76"/>
        <v>0</v>
      </c>
      <c r="GI41" s="64">
        <f t="shared" si="76"/>
        <v>0</v>
      </c>
      <c r="GJ41" s="64">
        <f t="shared" si="76"/>
        <v>0</v>
      </c>
    </row>
    <row r="42" spans="1:192" s="1" customFormat="1" ht="15" thickTop="1" thickBot="1">
      <c r="A42" s="40"/>
      <c r="B42" s="42" t="s">
        <v>94</v>
      </c>
      <c r="C42" s="42"/>
      <c r="D42" s="43"/>
      <c r="E42" s="84">
        <v>0</v>
      </c>
      <c r="F42" s="84">
        <v>0</v>
      </c>
      <c r="G42" s="152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44"/>
      <c r="S42" s="75"/>
      <c r="T42" s="41"/>
      <c r="U42" s="41"/>
      <c r="V42" s="41"/>
      <c r="W42" s="59"/>
      <c r="X42" s="59"/>
      <c r="Y42" s="60"/>
      <c r="Z42" s="60"/>
      <c r="AA42" s="66" t="str">
        <f t="shared" si="79"/>
        <v xml:space="preserve"> </v>
      </c>
      <c r="AB42" s="66"/>
      <c r="AC42" s="61"/>
      <c r="AD42" s="61"/>
      <c r="AE42" s="61"/>
      <c r="AF42" s="171"/>
      <c r="AG42" s="61">
        <f>AI42-AH42</f>
        <v>0</v>
      </c>
      <c r="AH42" s="99"/>
      <c r="AI42" s="61"/>
      <c r="AJ42" s="41"/>
      <c r="AK42" s="41"/>
      <c r="AL42" s="41"/>
      <c r="AM42" s="41"/>
      <c r="AN42" s="41"/>
      <c r="AO42" s="41"/>
      <c r="AP42" s="41"/>
      <c r="AQ42" s="3"/>
      <c r="AR42" s="26"/>
      <c r="AS42" s="44"/>
      <c r="AT42" s="3"/>
      <c r="AU42" s="67"/>
      <c r="AV42" s="68"/>
      <c r="AW42" s="68"/>
      <c r="AX42" s="68"/>
      <c r="AY42" s="67"/>
      <c r="AZ42" s="67"/>
      <c r="BA42" s="72"/>
      <c r="BB42" s="72"/>
      <c r="BC42" s="72"/>
      <c r="BD42" s="73"/>
      <c r="BE42" s="73"/>
      <c r="BF42" s="73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>
        <f t="shared" si="30"/>
        <v>0</v>
      </c>
      <c r="CG42" s="57">
        <f t="shared" si="30"/>
        <v>0</v>
      </c>
      <c r="CH42" s="57">
        <f t="shared" si="30"/>
        <v>0</v>
      </c>
      <c r="CI42" s="53">
        <f t="shared" si="31"/>
        <v>0</v>
      </c>
      <c r="CJ42" s="57">
        <f t="shared" si="32"/>
        <v>0</v>
      </c>
      <c r="CK42" s="52">
        <f t="shared" si="33"/>
        <v>0</v>
      </c>
      <c r="CL42" s="57"/>
      <c r="CM42" s="15"/>
      <c r="CN42" s="57"/>
      <c r="CO42" s="57"/>
      <c r="CP42" s="57"/>
      <c r="CQ42" s="55">
        <f t="shared" si="36"/>
        <v>0</v>
      </c>
      <c r="CR42" s="55">
        <f t="shared" si="37"/>
        <v>1</v>
      </c>
      <c r="CS42" s="64">
        <f t="shared" ref="CS42:DH43" si="83">IF($CQ42=CS$5,$BA42,0)</f>
        <v>0</v>
      </c>
      <c r="CT42" s="64">
        <f t="shared" si="83"/>
        <v>0</v>
      </c>
      <c r="CU42" s="64">
        <f t="shared" si="83"/>
        <v>0</v>
      </c>
      <c r="CV42" s="64">
        <f t="shared" si="83"/>
        <v>0</v>
      </c>
      <c r="CW42" s="64">
        <f t="shared" si="83"/>
        <v>0</v>
      </c>
      <c r="CX42" s="64">
        <f t="shared" si="83"/>
        <v>0</v>
      </c>
      <c r="CY42" s="64">
        <f t="shared" si="83"/>
        <v>0</v>
      </c>
      <c r="CZ42" s="64">
        <f t="shared" si="83"/>
        <v>0</v>
      </c>
      <c r="DA42" s="64">
        <f t="shared" si="83"/>
        <v>0</v>
      </c>
      <c r="DB42" s="64">
        <f t="shared" si="83"/>
        <v>0</v>
      </c>
      <c r="DC42" s="64">
        <f t="shared" si="83"/>
        <v>0</v>
      </c>
      <c r="DD42" s="64">
        <f t="shared" si="83"/>
        <v>0</v>
      </c>
      <c r="DE42" s="64">
        <f t="shared" si="83"/>
        <v>0</v>
      </c>
      <c r="DF42" s="64">
        <f t="shared" si="83"/>
        <v>0</v>
      </c>
      <c r="DG42" s="64">
        <f t="shared" si="83"/>
        <v>0</v>
      </c>
      <c r="DH42" s="64">
        <f t="shared" si="83"/>
        <v>0</v>
      </c>
      <c r="DI42" s="64">
        <f t="shared" ref="DI42:DX43" si="84">IF($CQ42=DI$5,$BB42,0)</f>
        <v>0</v>
      </c>
      <c r="DJ42" s="64">
        <f t="shared" si="84"/>
        <v>0</v>
      </c>
      <c r="DK42" s="64">
        <f t="shared" si="84"/>
        <v>0</v>
      </c>
      <c r="DL42" s="64">
        <f t="shared" si="84"/>
        <v>0</v>
      </c>
      <c r="DM42" s="64">
        <f t="shared" si="84"/>
        <v>0</v>
      </c>
      <c r="DN42" s="64">
        <f t="shared" si="84"/>
        <v>0</v>
      </c>
      <c r="DO42" s="64">
        <f t="shared" si="84"/>
        <v>0</v>
      </c>
      <c r="DP42" s="64">
        <f t="shared" si="84"/>
        <v>0</v>
      </c>
      <c r="DQ42" s="64">
        <f t="shared" si="84"/>
        <v>0</v>
      </c>
      <c r="DR42" s="64">
        <f t="shared" si="84"/>
        <v>0</v>
      </c>
      <c r="DS42" s="64">
        <f t="shared" si="84"/>
        <v>0</v>
      </c>
      <c r="DT42" s="64">
        <f t="shared" si="84"/>
        <v>0</v>
      </c>
      <c r="DU42" s="64">
        <f t="shared" si="84"/>
        <v>0</v>
      </c>
      <c r="DV42" s="64">
        <f t="shared" si="84"/>
        <v>0</v>
      </c>
      <c r="DW42" s="64">
        <f t="shared" si="84"/>
        <v>0</v>
      </c>
      <c r="DX42" s="64">
        <f t="shared" si="84"/>
        <v>0</v>
      </c>
      <c r="DY42" s="64">
        <f t="shared" ref="DY42:EN43" si="85">IF($CQ42=DY$5,$BC42,0)</f>
        <v>0</v>
      </c>
      <c r="DZ42" s="64">
        <f t="shared" si="85"/>
        <v>0</v>
      </c>
      <c r="EA42" s="64">
        <f t="shared" si="85"/>
        <v>0</v>
      </c>
      <c r="EB42" s="64">
        <f t="shared" si="85"/>
        <v>0</v>
      </c>
      <c r="EC42" s="64">
        <f t="shared" si="85"/>
        <v>0</v>
      </c>
      <c r="ED42" s="64">
        <f t="shared" si="85"/>
        <v>0</v>
      </c>
      <c r="EE42" s="64">
        <f t="shared" si="85"/>
        <v>0</v>
      </c>
      <c r="EF42" s="64">
        <f t="shared" si="85"/>
        <v>0</v>
      </c>
      <c r="EG42" s="64">
        <f t="shared" si="85"/>
        <v>0</v>
      </c>
      <c r="EH42" s="64">
        <f t="shared" si="85"/>
        <v>0</v>
      </c>
      <c r="EI42" s="64">
        <f t="shared" si="85"/>
        <v>0</v>
      </c>
      <c r="EJ42" s="64">
        <f t="shared" si="85"/>
        <v>0</v>
      </c>
      <c r="EK42" s="64">
        <f t="shared" si="85"/>
        <v>0</v>
      </c>
      <c r="EL42" s="64">
        <f t="shared" si="85"/>
        <v>0</v>
      </c>
      <c r="EM42" s="64">
        <f t="shared" si="85"/>
        <v>0</v>
      </c>
      <c r="EN42" s="64">
        <f t="shared" si="85"/>
        <v>0</v>
      </c>
      <c r="EO42" s="64">
        <f t="shared" si="71"/>
        <v>0</v>
      </c>
      <c r="EP42" s="64">
        <f t="shared" si="71"/>
        <v>0</v>
      </c>
      <c r="EQ42" s="64">
        <f t="shared" ref="EQ42:FD43" si="86">IF($CR42=EQ$5,$BZ42,0)</f>
        <v>0</v>
      </c>
      <c r="ER42" s="64">
        <f t="shared" si="86"/>
        <v>0</v>
      </c>
      <c r="ES42" s="64">
        <f t="shared" si="86"/>
        <v>0</v>
      </c>
      <c r="ET42" s="64">
        <f t="shared" si="86"/>
        <v>0</v>
      </c>
      <c r="EU42" s="64">
        <f t="shared" si="86"/>
        <v>0</v>
      </c>
      <c r="EV42" s="64">
        <f t="shared" si="86"/>
        <v>0</v>
      </c>
      <c r="EW42" s="64">
        <f t="shared" si="86"/>
        <v>0</v>
      </c>
      <c r="EX42" s="64">
        <f t="shared" si="86"/>
        <v>0</v>
      </c>
      <c r="EY42" s="64">
        <f t="shared" si="86"/>
        <v>0</v>
      </c>
      <c r="EZ42" s="64">
        <f t="shared" si="86"/>
        <v>0</v>
      </c>
      <c r="FA42" s="64">
        <f t="shared" si="86"/>
        <v>0</v>
      </c>
      <c r="FB42" s="64">
        <f t="shared" si="86"/>
        <v>0</v>
      </c>
      <c r="FC42" s="64">
        <f t="shared" si="86"/>
        <v>0</v>
      </c>
      <c r="FD42" s="64">
        <f t="shared" si="86"/>
        <v>0</v>
      </c>
      <c r="FE42" s="64">
        <f t="shared" si="77"/>
        <v>0</v>
      </c>
      <c r="FF42" s="64">
        <f t="shared" si="77"/>
        <v>0</v>
      </c>
      <c r="FG42" s="64">
        <f t="shared" si="77"/>
        <v>0</v>
      </c>
      <c r="FH42" s="64">
        <f t="shared" si="75"/>
        <v>0</v>
      </c>
      <c r="FI42" s="64">
        <f t="shared" si="75"/>
        <v>0</v>
      </c>
      <c r="FJ42" s="64">
        <f t="shared" si="75"/>
        <v>0</v>
      </c>
      <c r="FK42" s="64">
        <f t="shared" si="75"/>
        <v>0</v>
      </c>
      <c r="FL42" s="64">
        <f t="shared" si="75"/>
        <v>0</v>
      </c>
      <c r="FM42" s="64">
        <f t="shared" si="75"/>
        <v>0</v>
      </c>
      <c r="FN42" s="64">
        <f t="shared" si="75"/>
        <v>0</v>
      </c>
      <c r="FO42" s="64">
        <f t="shared" si="75"/>
        <v>0</v>
      </c>
      <c r="FP42" s="64">
        <f t="shared" si="75"/>
        <v>0</v>
      </c>
      <c r="FQ42" s="64">
        <f t="shared" si="75"/>
        <v>0</v>
      </c>
      <c r="FR42" s="64">
        <f t="shared" si="75"/>
        <v>0</v>
      </c>
      <c r="FS42" s="64">
        <f t="shared" si="75"/>
        <v>0</v>
      </c>
      <c r="FT42" s="64">
        <f t="shared" si="75"/>
        <v>0</v>
      </c>
      <c r="FU42" s="64">
        <f t="shared" si="78"/>
        <v>0</v>
      </c>
      <c r="FV42" s="64">
        <f t="shared" si="78"/>
        <v>0</v>
      </c>
      <c r="FW42" s="64">
        <f t="shared" si="76"/>
        <v>0</v>
      </c>
      <c r="FX42" s="64">
        <f t="shared" si="76"/>
        <v>0</v>
      </c>
      <c r="FY42" s="64">
        <f t="shared" si="76"/>
        <v>0</v>
      </c>
      <c r="FZ42" s="64">
        <f t="shared" si="76"/>
        <v>0</v>
      </c>
      <c r="GA42" s="64">
        <f t="shared" si="76"/>
        <v>0</v>
      </c>
      <c r="GB42" s="64">
        <f t="shared" si="76"/>
        <v>0</v>
      </c>
      <c r="GC42" s="64">
        <f t="shared" si="76"/>
        <v>0</v>
      </c>
      <c r="GD42" s="64">
        <f t="shared" si="76"/>
        <v>0</v>
      </c>
      <c r="GE42" s="64">
        <f t="shared" si="76"/>
        <v>0</v>
      </c>
      <c r="GF42" s="64">
        <f t="shared" si="76"/>
        <v>0</v>
      </c>
      <c r="GG42" s="64">
        <f t="shared" si="76"/>
        <v>0</v>
      </c>
      <c r="GH42" s="64">
        <f t="shared" si="76"/>
        <v>0</v>
      </c>
      <c r="GI42" s="64">
        <f t="shared" si="76"/>
        <v>0</v>
      </c>
      <c r="GJ42" s="64">
        <f t="shared" si="76"/>
        <v>0</v>
      </c>
    </row>
    <row r="43" spans="1:192" s="1" customFormat="1" ht="15" thickTop="1" thickBot="1">
      <c r="A43" s="40"/>
      <c r="B43" s="83" t="s">
        <v>97</v>
      </c>
      <c r="C43" s="42"/>
      <c r="D43" s="102">
        <v>5.46</v>
      </c>
      <c r="E43" s="103">
        <f>(1+E42)*D43</f>
        <v>5.46</v>
      </c>
      <c r="F43" s="103">
        <f>(1+F42)*E43</f>
        <v>5.46</v>
      </c>
      <c r="G43" s="153"/>
      <c r="H43" s="100"/>
      <c r="I43" s="100"/>
      <c r="J43" s="100"/>
      <c r="K43" s="100"/>
      <c r="L43" s="100"/>
      <c r="M43" s="100"/>
      <c r="N43" s="100"/>
      <c r="O43" s="100"/>
      <c r="P43" s="100"/>
      <c r="Q43" s="106"/>
      <c r="R43" s="44"/>
      <c r="S43" s="88"/>
      <c r="T43" s="41"/>
      <c r="U43" s="41"/>
      <c r="V43" s="41"/>
      <c r="W43" s="59"/>
      <c r="X43" s="59"/>
      <c r="Y43" s="60"/>
      <c r="Z43" s="60"/>
      <c r="AA43" s="66" t="str">
        <f t="shared" si="79"/>
        <v xml:space="preserve"> </v>
      </c>
      <c r="AB43" s="66"/>
      <c r="AC43" s="61"/>
      <c r="AD43" s="61"/>
      <c r="AE43" s="61"/>
      <c r="AF43" s="171"/>
      <c r="AG43" s="61">
        <f>AI43-AH43</f>
        <v>0</v>
      </c>
      <c r="AH43" s="99"/>
      <c r="AI43" s="61"/>
      <c r="AJ43" s="41"/>
      <c r="AK43" s="41"/>
      <c r="AL43" s="41"/>
      <c r="AM43" s="41"/>
      <c r="AN43" s="41"/>
      <c r="AO43" s="41"/>
      <c r="AP43" s="41"/>
      <c r="AQ43" s="3"/>
      <c r="AR43" s="49"/>
      <c r="AS43" s="44"/>
      <c r="AT43" s="3"/>
      <c r="AU43" s="67"/>
      <c r="AV43" s="68"/>
      <c r="AW43" s="68"/>
      <c r="AX43" s="68"/>
      <c r="AY43" s="67"/>
      <c r="AZ43" s="67"/>
      <c r="BA43" s="72"/>
      <c r="BB43" s="72"/>
      <c r="BC43" s="72"/>
      <c r="BD43" s="73"/>
      <c r="BE43" s="73"/>
      <c r="BF43" s="73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15"/>
      <c r="CN43" s="57"/>
      <c r="CO43" s="57"/>
      <c r="CP43" s="57"/>
      <c r="CQ43" s="55">
        <f t="shared" si="36"/>
        <v>0</v>
      </c>
      <c r="CR43" s="55">
        <f t="shared" si="37"/>
        <v>1</v>
      </c>
      <c r="CS43" s="64">
        <f t="shared" si="83"/>
        <v>0</v>
      </c>
      <c r="CT43" s="64">
        <f t="shared" si="83"/>
        <v>0</v>
      </c>
      <c r="CU43" s="64">
        <f t="shared" si="83"/>
        <v>0</v>
      </c>
      <c r="CV43" s="64">
        <f t="shared" si="83"/>
        <v>0</v>
      </c>
      <c r="CW43" s="64">
        <f t="shared" si="83"/>
        <v>0</v>
      </c>
      <c r="CX43" s="64">
        <f t="shared" si="83"/>
        <v>0</v>
      </c>
      <c r="CY43" s="64">
        <f t="shared" si="83"/>
        <v>0</v>
      </c>
      <c r="CZ43" s="64">
        <f t="shared" si="83"/>
        <v>0</v>
      </c>
      <c r="DA43" s="64">
        <f t="shared" si="83"/>
        <v>0</v>
      </c>
      <c r="DB43" s="64">
        <f t="shared" si="83"/>
        <v>0</v>
      </c>
      <c r="DC43" s="64">
        <f t="shared" si="83"/>
        <v>0</v>
      </c>
      <c r="DD43" s="64">
        <f t="shared" si="83"/>
        <v>0</v>
      </c>
      <c r="DE43" s="64">
        <f t="shared" si="83"/>
        <v>0</v>
      </c>
      <c r="DF43" s="64">
        <f t="shared" si="83"/>
        <v>0</v>
      </c>
      <c r="DG43" s="64">
        <f t="shared" si="83"/>
        <v>0</v>
      </c>
      <c r="DH43" s="64">
        <f t="shared" si="83"/>
        <v>0</v>
      </c>
      <c r="DI43" s="64">
        <f t="shared" si="84"/>
        <v>0</v>
      </c>
      <c r="DJ43" s="64">
        <f t="shared" si="84"/>
        <v>0</v>
      </c>
      <c r="DK43" s="64">
        <f t="shared" si="84"/>
        <v>0</v>
      </c>
      <c r="DL43" s="64">
        <f t="shared" si="84"/>
        <v>0</v>
      </c>
      <c r="DM43" s="64">
        <f t="shared" si="84"/>
        <v>0</v>
      </c>
      <c r="DN43" s="64">
        <f t="shared" si="84"/>
        <v>0</v>
      </c>
      <c r="DO43" s="64">
        <f t="shared" si="84"/>
        <v>0</v>
      </c>
      <c r="DP43" s="64">
        <f t="shared" si="84"/>
        <v>0</v>
      </c>
      <c r="DQ43" s="64">
        <f t="shared" si="84"/>
        <v>0</v>
      </c>
      <c r="DR43" s="64">
        <f t="shared" si="84"/>
        <v>0</v>
      </c>
      <c r="DS43" s="64">
        <f t="shared" si="84"/>
        <v>0</v>
      </c>
      <c r="DT43" s="64">
        <f t="shared" si="84"/>
        <v>0</v>
      </c>
      <c r="DU43" s="64">
        <f t="shared" si="84"/>
        <v>0</v>
      </c>
      <c r="DV43" s="64">
        <f t="shared" si="84"/>
        <v>0</v>
      </c>
      <c r="DW43" s="64">
        <f t="shared" si="84"/>
        <v>0</v>
      </c>
      <c r="DX43" s="64">
        <f t="shared" si="84"/>
        <v>0</v>
      </c>
      <c r="DY43" s="64">
        <f t="shared" si="85"/>
        <v>0</v>
      </c>
      <c r="DZ43" s="64">
        <f t="shared" si="85"/>
        <v>0</v>
      </c>
      <c r="EA43" s="64">
        <f t="shared" si="85"/>
        <v>0</v>
      </c>
      <c r="EB43" s="64">
        <f t="shared" si="85"/>
        <v>0</v>
      </c>
      <c r="EC43" s="64">
        <f t="shared" si="85"/>
        <v>0</v>
      </c>
      <c r="ED43" s="64">
        <f t="shared" si="85"/>
        <v>0</v>
      </c>
      <c r="EE43" s="64">
        <f t="shared" si="85"/>
        <v>0</v>
      </c>
      <c r="EF43" s="64">
        <f t="shared" si="85"/>
        <v>0</v>
      </c>
      <c r="EG43" s="64">
        <f t="shared" si="85"/>
        <v>0</v>
      </c>
      <c r="EH43" s="64">
        <f t="shared" si="85"/>
        <v>0</v>
      </c>
      <c r="EI43" s="64">
        <f t="shared" si="85"/>
        <v>0</v>
      </c>
      <c r="EJ43" s="64">
        <f t="shared" si="85"/>
        <v>0</v>
      </c>
      <c r="EK43" s="64">
        <f t="shared" si="85"/>
        <v>0</v>
      </c>
      <c r="EL43" s="64">
        <f t="shared" si="85"/>
        <v>0</v>
      </c>
      <c r="EM43" s="64">
        <f t="shared" si="85"/>
        <v>0</v>
      </c>
      <c r="EN43" s="64">
        <f t="shared" si="85"/>
        <v>0</v>
      </c>
      <c r="EO43" s="64">
        <f t="shared" si="71"/>
        <v>0</v>
      </c>
      <c r="EP43" s="64">
        <f t="shared" si="71"/>
        <v>0</v>
      </c>
      <c r="EQ43" s="64">
        <f t="shared" si="86"/>
        <v>0</v>
      </c>
      <c r="ER43" s="64">
        <f t="shared" si="86"/>
        <v>0</v>
      </c>
      <c r="ES43" s="64">
        <f t="shared" si="86"/>
        <v>0</v>
      </c>
      <c r="ET43" s="64">
        <f t="shared" si="86"/>
        <v>0</v>
      </c>
      <c r="EU43" s="64">
        <f t="shared" si="86"/>
        <v>0</v>
      </c>
      <c r="EV43" s="64">
        <f t="shared" si="86"/>
        <v>0</v>
      </c>
      <c r="EW43" s="64">
        <f t="shared" si="86"/>
        <v>0</v>
      </c>
      <c r="EX43" s="64">
        <f t="shared" si="86"/>
        <v>0</v>
      </c>
      <c r="EY43" s="64">
        <f t="shared" si="86"/>
        <v>0</v>
      </c>
      <c r="EZ43" s="64">
        <f t="shared" si="86"/>
        <v>0</v>
      </c>
      <c r="FA43" s="64">
        <f t="shared" si="86"/>
        <v>0</v>
      </c>
      <c r="FB43" s="64">
        <f t="shared" si="86"/>
        <v>0</v>
      </c>
      <c r="FC43" s="64">
        <f t="shared" si="86"/>
        <v>0</v>
      </c>
      <c r="FD43" s="64">
        <f t="shared" si="86"/>
        <v>0</v>
      </c>
      <c r="FE43" s="64">
        <f t="shared" si="77"/>
        <v>0</v>
      </c>
      <c r="FF43" s="64">
        <f t="shared" si="77"/>
        <v>0</v>
      </c>
      <c r="FG43" s="64">
        <f t="shared" si="77"/>
        <v>0</v>
      </c>
      <c r="FH43" s="64">
        <f t="shared" si="75"/>
        <v>0</v>
      </c>
      <c r="FI43" s="64">
        <f t="shared" si="75"/>
        <v>0</v>
      </c>
      <c r="FJ43" s="64">
        <f t="shared" si="75"/>
        <v>0</v>
      </c>
      <c r="FK43" s="64">
        <f t="shared" si="75"/>
        <v>0</v>
      </c>
      <c r="FL43" s="64">
        <f t="shared" si="75"/>
        <v>0</v>
      </c>
      <c r="FM43" s="64">
        <f t="shared" si="75"/>
        <v>0</v>
      </c>
      <c r="FN43" s="64">
        <f t="shared" si="75"/>
        <v>0</v>
      </c>
      <c r="FO43" s="64">
        <f t="shared" si="75"/>
        <v>0</v>
      </c>
      <c r="FP43" s="64">
        <f t="shared" si="75"/>
        <v>0</v>
      </c>
      <c r="FQ43" s="64">
        <f t="shared" si="75"/>
        <v>0</v>
      </c>
      <c r="FR43" s="64">
        <f t="shared" si="75"/>
        <v>0</v>
      </c>
      <c r="FS43" s="64">
        <f t="shared" si="75"/>
        <v>0</v>
      </c>
      <c r="FT43" s="64">
        <f t="shared" si="75"/>
        <v>0</v>
      </c>
      <c r="FU43" s="64">
        <f t="shared" si="78"/>
        <v>0</v>
      </c>
      <c r="FV43" s="64">
        <f t="shared" si="78"/>
        <v>0</v>
      </c>
      <c r="FW43" s="64">
        <f t="shared" si="76"/>
        <v>0</v>
      </c>
      <c r="FX43" s="64">
        <f t="shared" si="76"/>
        <v>0</v>
      </c>
      <c r="FY43" s="64">
        <f t="shared" si="76"/>
        <v>0</v>
      </c>
      <c r="FZ43" s="64">
        <f t="shared" si="76"/>
        <v>0</v>
      </c>
      <c r="GA43" s="64">
        <f t="shared" si="76"/>
        <v>0</v>
      </c>
      <c r="GB43" s="64">
        <f t="shared" si="76"/>
        <v>0</v>
      </c>
      <c r="GC43" s="64">
        <f t="shared" si="76"/>
        <v>0</v>
      </c>
      <c r="GD43" s="64">
        <f t="shared" si="76"/>
        <v>0</v>
      </c>
      <c r="GE43" s="64">
        <f t="shared" si="76"/>
        <v>0</v>
      </c>
      <c r="GF43" s="64">
        <f t="shared" si="76"/>
        <v>0</v>
      </c>
      <c r="GG43" s="64">
        <f t="shared" si="76"/>
        <v>0</v>
      </c>
      <c r="GH43" s="64">
        <f t="shared" si="76"/>
        <v>0</v>
      </c>
      <c r="GI43" s="64">
        <f t="shared" si="76"/>
        <v>0</v>
      </c>
      <c r="GJ43" s="64">
        <f t="shared" si="76"/>
        <v>0</v>
      </c>
    </row>
    <row r="44" spans="1:192" s="1" customFormat="1" ht="15" thickTop="1" thickBot="1">
      <c r="A44" s="40"/>
      <c r="B44" s="42" t="s">
        <v>98</v>
      </c>
      <c r="C44" s="42"/>
      <c r="D44" s="104">
        <v>10000</v>
      </c>
      <c r="E44" s="104">
        <v>10000</v>
      </c>
      <c r="F44" s="104">
        <v>10000</v>
      </c>
      <c r="G44" s="153"/>
      <c r="H44" s="100"/>
      <c r="I44" s="100"/>
      <c r="J44" s="100"/>
      <c r="K44" s="100"/>
      <c r="L44" s="100"/>
      <c r="M44" s="100"/>
      <c r="N44" s="100"/>
      <c r="O44" s="100"/>
      <c r="P44" s="100"/>
      <c r="Q44" s="107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172"/>
      <c r="AG44" s="44"/>
      <c r="AH44" s="44"/>
      <c r="AI44" s="44"/>
      <c r="AJ44" s="44"/>
      <c r="AK44" s="44"/>
      <c r="AL44" s="44"/>
      <c r="AM44" s="44"/>
      <c r="AN44" s="44"/>
      <c r="AO44" s="44"/>
      <c r="AP44" s="41"/>
      <c r="AQ44" s="3"/>
      <c r="AR44" s="49" t="s">
        <v>51</v>
      </c>
      <c r="AS44" s="44"/>
      <c r="AT44" s="3"/>
      <c r="AU44" s="108"/>
      <c r="AV44" s="109"/>
      <c r="AW44" s="109"/>
      <c r="AX44" s="109"/>
      <c r="AY44" s="108"/>
      <c r="AZ44" s="108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200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64">
        <f t="shared" ref="FH44:FT45" si="87">IF($CR42=FH$5,$CA42,0)</f>
        <v>0</v>
      </c>
      <c r="FI44" s="64">
        <f t="shared" si="87"/>
        <v>0</v>
      </c>
      <c r="FJ44" s="64">
        <f t="shared" si="87"/>
        <v>0</v>
      </c>
      <c r="FK44" s="64">
        <f t="shared" si="87"/>
        <v>0</v>
      </c>
      <c r="FL44" s="64">
        <f t="shared" si="87"/>
        <v>0</v>
      </c>
      <c r="FM44" s="64">
        <f t="shared" si="87"/>
        <v>0</v>
      </c>
      <c r="FN44" s="64">
        <f t="shared" si="87"/>
        <v>0</v>
      </c>
      <c r="FO44" s="64">
        <f t="shared" si="87"/>
        <v>0</v>
      </c>
      <c r="FP44" s="64">
        <f t="shared" si="87"/>
        <v>0</v>
      </c>
      <c r="FQ44" s="64">
        <f t="shared" si="87"/>
        <v>0</v>
      </c>
      <c r="FR44" s="64">
        <f t="shared" si="87"/>
        <v>0</v>
      </c>
      <c r="FS44" s="64">
        <f t="shared" si="87"/>
        <v>0</v>
      </c>
      <c r="FT44" s="64">
        <f t="shared" si="87"/>
        <v>0</v>
      </c>
      <c r="FU44" s="64">
        <f t="shared" si="78"/>
        <v>0</v>
      </c>
      <c r="FV44" s="64">
        <f t="shared" si="78"/>
        <v>0</v>
      </c>
      <c r="FW44" s="64">
        <f t="shared" ref="FW44:GJ45" si="88">IF($CR42=FW$5,$CB42,0)</f>
        <v>0</v>
      </c>
      <c r="FX44" s="64">
        <f t="shared" si="88"/>
        <v>0</v>
      </c>
      <c r="FY44" s="64">
        <f t="shared" si="88"/>
        <v>0</v>
      </c>
      <c r="FZ44" s="64">
        <f t="shared" si="88"/>
        <v>0</v>
      </c>
      <c r="GA44" s="64">
        <f t="shared" si="88"/>
        <v>0</v>
      </c>
      <c r="GB44" s="64">
        <f t="shared" si="88"/>
        <v>0</v>
      </c>
      <c r="GC44" s="64">
        <f t="shared" si="88"/>
        <v>0</v>
      </c>
      <c r="GD44" s="64">
        <f t="shared" si="88"/>
        <v>0</v>
      </c>
      <c r="GE44" s="64">
        <f t="shared" si="88"/>
        <v>0</v>
      </c>
      <c r="GF44" s="64">
        <f t="shared" si="88"/>
        <v>0</v>
      </c>
      <c r="GG44" s="64">
        <f t="shared" si="88"/>
        <v>0</v>
      </c>
      <c r="GH44" s="64">
        <f t="shared" si="88"/>
        <v>0</v>
      </c>
      <c r="GI44" s="64">
        <f t="shared" si="88"/>
        <v>0</v>
      </c>
      <c r="GJ44" s="64">
        <f t="shared" si="88"/>
        <v>0</v>
      </c>
    </row>
    <row r="45" spans="1:192" s="1" customFormat="1" ht="13.5" thickTop="1">
      <c r="A45" s="40"/>
      <c r="B45" s="42" t="s">
        <v>99</v>
      </c>
      <c r="C45" s="42"/>
      <c r="D45" s="105"/>
      <c r="E45" s="105"/>
      <c r="F45" s="105"/>
      <c r="G45" s="40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4"/>
      <c r="S45" s="110"/>
      <c r="T45" s="41"/>
      <c r="U45" s="41"/>
      <c r="V45" s="41"/>
      <c r="W45" s="59"/>
      <c r="X45" s="59"/>
      <c r="Y45" s="60"/>
      <c r="Z45" s="60"/>
      <c r="AA45" s="66"/>
      <c r="AB45" s="66"/>
      <c r="AC45" s="61"/>
      <c r="AD45" s="61"/>
      <c r="AE45" s="61"/>
      <c r="AF45" s="169"/>
      <c r="AG45" s="61"/>
      <c r="AH45" s="61"/>
      <c r="AI45" s="61"/>
      <c r="AJ45" s="41"/>
      <c r="AK45" s="41"/>
      <c r="AL45" s="41"/>
      <c r="AM45" s="41"/>
      <c r="AN45" s="41"/>
      <c r="AO45" s="41"/>
      <c r="AP45" s="41"/>
      <c r="AQ45" s="41"/>
      <c r="AR45" s="26" t="s">
        <v>64</v>
      </c>
      <c r="AS45" s="44"/>
      <c r="AT45" s="68"/>
      <c r="AU45" s="67"/>
      <c r="AV45" s="68"/>
      <c r="AW45" s="68"/>
      <c r="AX45" s="68"/>
      <c r="AY45" s="67"/>
      <c r="AZ45" s="67"/>
      <c r="BA45" s="72"/>
      <c r="BB45" s="72"/>
      <c r="BC45" s="72"/>
      <c r="BD45" s="73"/>
      <c r="BE45" s="73"/>
      <c r="BF45" s="73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FH45" s="64">
        <f t="shared" si="87"/>
        <v>0</v>
      </c>
      <c r="FI45" s="64">
        <f t="shared" si="87"/>
        <v>0</v>
      </c>
      <c r="FJ45" s="64">
        <f t="shared" si="87"/>
        <v>0</v>
      </c>
      <c r="FK45" s="64">
        <f t="shared" si="87"/>
        <v>0</v>
      </c>
      <c r="FL45" s="64">
        <f t="shared" si="87"/>
        <v>0</v>
      </c>
      <c r="FM45" s="64">
        <f t="shared" si="87"/>
        <v>0</v>
      </c>
      <c r="FN45" s="64">
        <f t="shared" si="87"/>
        <v>0</v>
      </c>
      <c r="FO45" s="64">
        <f t="shared" si="87"/>
        <v>0</v>
      </c>
      <c r="FP45" s="64">
        <f t="shared" si="87"/>
        <v>0</v>
      </c>
      <c r="FQ45" s="64">
        <f t="shared" si="87"/>
        <v>0</v>
      </c>
      <c r="FR45" s="64">
        <f t="shared" si="87"/>
        <v>0</v>
      </c>
      <c r="FS45" s="64">
        <f t="shared" si="87"/>
        <v>0</v>
      </c>
      <c r="FT45" s="64">
        <f t="shared" si="87"/>
        <v>0</v>
      </c>
      <c r="FU45" s="64">
        <f t="shared" si="78"/>
        <v>0</v>
      </c>
      <c r="FV45" s="64">
        <f t="shared" si="78"/>
        <v>0</v>
      </c>
      <c r="FW45" s="64">
        <f t="shared" si="88"/>
        <v>0</v>
      </c>
      <c r="FX45" s="64">
        <f t="shared" si="88"/>
        <v>0</v>
      </c>
      <c r="FY45" s="64">
        <f t="shared" si="88"/>
        <v>0</v>
      </c>
      <c r="FZ45" s="64">
        <f t="shared" si="88"/>
        <v>0</v>
      </c>
      <c r="GA45" s="64">
        <f t="shared" si="88"/>
        <v>0</v>
      </c>
      <c r="GB45" s="64">
        <f t="shared" si="88"/>
        <v>0</v>
      </c>
      <c r="GC45" s="64">
        <f t="shared" si="88"/>
        <v>0</v>
      </c>
      <c r="GD45" s="64">
        <f t="shared" si="88"/>
        <v>0</v>
      </c>
      <c r="GE45" s="64">
        <f t="shared" si="88"/>
        <v>0</v>
      </c>
      <c r="GF45" s="64">
        <f t="shared" si="88"/>
        <v>0</v>
      </c>
      <c r="GG45" s="64">
        <f t="shared" si="88"/>
        <v>0</v>
      </c>
      <c r="GH45" s="64">
        <f t="shared" si="88"/>
        <v>0</v>
      </c>
      <c r="GI45" s="64">
        <f t="shared" si="88"/>
        <v>0</v>
      </c>
      <c r="GJ45" s="64">
        <f t="shared" si="88"/>
        <v>0</v>
      </c>
    </row>
    <row r="46" spans="1:192" s="1" customFormat="1" ht="13.5">
      <c r="A46" s="40"/>
      <c r="B46" s="42"/>
      <c r="C46" s="42"/>
      <c r="D46" s="43"/>
      <c r="E46" s="43"/>
      <c r="F46" s="43"/>
      <c r="G46" s="152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44"/>
      <c r="S46" s="75"/>
      <c r="T46" s="41"/>
      <c r="U46" s="41"/>
      <c r="V46" s="41"/>
      <c r="W46" s="59"/>
      <c r="X46" s="59"/>
      <c r="Y46" s="60"/>
      <c r="Z46" s="60"/>
      <c r="AA46" s="66"/>
      <c r="AB46" s="66"/>
      <c r="AC46" s="61"/>
      <c r="AD46" s="61"/>
      <c r="AE46" s="61"/>
      <c r="AF46" s="169"/>
      <c r="AG46" s="61"/>
      <c r="AH46" s="61"/>
      <c r="AI46" s="61"/>
      <c r="AJ46" s="41"/>
      <c r="AK46" s="41"/>
      <c r="AL46" s="41"/>
      <c r="AM46" s="41"/>
      <c r="AN46" s="41"/>
      <c r="AO46" s="41"/>
      <c r="AP46" s="41"/>
      <c r="AQ46" s="41"/>
      <c r="AR46" s="49" t="s">
        <v>69</v>
      </c>
      <c r="AS46" s="44"/>
      <c r="AT46" s="89"/>
      <c r="AU46" s="67"/>
      <c r="AV46" s="68"/>
      <c r="AW46" s="68"/>
      <c r="AX46" s="68"/>
      <c r="AY46" s="67"/>
      <c r="AZ46" s="67"/>
      <c r="BA46" s="72"/>
      <c r="BB46" s="72"/>
      <c r="BC46" s="72"/>
      <c r="BD46" s="73"/>
      <c r="BE46" s="73"/>
      <c r="BF46" s="73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</row>
    <row r="47" spans="1:192" s="1" customFormat="1" ht="13.5" thickBot="1">
      <c r="A47" s="40"/>
      <c r="B47" s="82" t="s">
        <v>200</v>
      </c>
      <c r="C47" s="82" t="s">
        <v>201</v>
      </c>
      <c r="D47" s="43"/>
      <c r="E47" s="95"/>
      <c r="F47" s="95"/>
      <c r="G47" s="152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44"/>
      <c r="S47" s="88"/>
      <c r="T47" s="41"/>
      <c r="U47" s="41"/>
      <c r="V47" s="41"/>
      <c r="W47" s="59"/>
      <c r="X47" s="59"/>
      <c r="Y47" s="41"/>
      <c r="Z47" s="41"/>
      <c r="AA47" s="66"/>
      <c r="AB47" s="66"/>
      <c r="AC47" s="61"/>
      <c r="AD47" s="61"/>
      <c r="AE47" s="61"/>
      <c r="AF47" s="169"/>
      <c r="AG47" s="61"/>
      <c r="AH47" s="61"/>
      <c r="AI47" s="61"/>
      <c r="AJ47" s="41"/>
      <c r="AK47" s="41"/>
      <c r="AL47" s="41"/>
      <c r="AM47" s="41"/>
      <c r="AN47" s="41"/>
      <c r="AO47" s="41"/>
      <c r="AP47" s="41"/>
      <c r="AQ47" s="41"/>
      <c r="AR47" s="49" t="s">
        <v>74</v>
      </c>
      <c r="AS47" s="44"/>
      <c r="AT47" s="89"/>
      <c r="AU47" s="67"/>
      <c r="AV47" s="68"/>
      <c r="AW47" s="68"/>
      <c r="AX47" s="68"/>
      <c r="AY47" s="67"/>
      <c r="AZ47" s="67"/>
      <c r="BA47" s="72"/>
      <c r="BB47" s="72"/>
      <c r="BC47" s="72"/>
      <c r="BD47" s="73"/>
      <c r="BE47" s="73"/>
      <c r="BF47" s="73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</row>
    <row r="48" spans="1:192" s="1" customFormat="1" ht="14.25" thickTop="1" thickBot="1">
      <c r="A48" s="40"/>
      <c r="B48" s="42" t="s">
        <v>94</v>
      </c>
      <c r="C48" s="42"/>
      <c r="D48" s="43"/>
      <c r="E48" s="84">
        <v>0</v>
      </c>
      <c r="F48" s="84">
        <v>0</v>
      </c>
      <c r="G48" s="154"/>
      <c r="H48" s="106"/>
      <c r="I48" s="106"/>
      <c r="J48" s="106"/>
      <c r="K48" s="106"/>
      <c r="L48" s="106"/>
      <c r="M48" s="106"/>
      <c r="N48" s="106"/>
      <c r="O48" s="106"/>
      <c r="P48" s="106"/>
      <c r="Q48" s="100"/>
      <c r="R48" s="44"/>
      <c r="S48" s="88"/>
      <c r="T48" s="41"/>
      <c r="U48" s="41"/>
      <c r="V48" s="41"/>
      <c r="W48" s="59"/>
      <c r="X48" s="59"/>
      <c r="Y48" s="41"/>
      <c r="Z48" s="41"/>
      <c r="AA48" s="66"/>
      <c r="AB48" s="66"/>
      <c r="AC48" s="61"/>
      <c r="AD48" s="61"/>
      <c r="AE48" s="61"/>
      <c r="AF48" s="169"/>
      <c r="AG48" s="61"/>
      <c r="AH48" s="61"/>
      <c r="AI48" s="61"/>
      <c r="AJ48" s="41"/>
      <c r="AK48" s="41"/>
      <c r="AL48" s="41"/>
      <c r="AM48" s="41"/>
      <c r="AN48" s="41"/>
      <c r="AO48" s="41"/>
      <c r="AP48" s="41"/>
      <c r="AQ48" s="41"/>
      <c r="AR48" s="49" t="s">
        <v>75</v>
      </c>
      <c r="AS48" s="44"/>
      <c r="AT48" s="89"/>
      <c r="AU48" s="67"/>
      <c r="AV48" s="68"/>
      <c r="AW48" s="68"/>
      <c r="AX48" s="68"/>
      <c r="AY48" s="67"/>
      <c r="AZ48" s="67"/>
      <c r="BA48" s="72"/>
      <c r="BB48" s="72"/>
      <c r="BC48" s="72"/>
      <c r="BD48" s="73"/>
      <c r="BE48" s="73"/>
      <c r="BF48" s="73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</row>
    <row r="49" spans="1:94" s="1" customFormat="1" ht="14.25" thickTop="1" thickBot="1">
      <c r="A49" s="40"/>
      <c r="B49" s="83" t="s">
        <v>95</v>
      </c>
      <c r="C49" s="42"/>
      <c r="D49" s="84">
        <v>7.0000000000000007E-2</v>
      </c>
      <c r="E49" s="95">
        <f>D49*(1+E48)</f>
        <v>7.0000000000000007E-2</v>
      </c>
      <c r="F49" s="95">
        <f>E49*(1+F48)</f>
        <v>7.0000000000000007E-2</v>
      </c>
      <c r="G49" s="155"/>
      <c r="H49" s="107"/>
      <c r="I49" s="107"/>
      <c r="J49" s="107"/>
      <c r="K49" s="107"/>
      <c r="L49" s="107"/>
      <c r="M49" s="107"/>
      <c r="N49" s="107"/>
      <c r="O49" s="107"/>
      <c r="P49" s="107"/>
      <c r="Q49" s="100"/>
      <c r="R49" s="44"/>
      <c r="S49" s="101"/>
      <c r="T49" s="41"/>
      <c r="U49" s="41"/>
      <c r="V49" s="41"/>
      <c r="W49" s="59"/>
      <c r="X49" s="59"/>
      <c r="Y49" s="41"/>
      <c r="Z49" s="41"/>
      <c r="AA49" s="66"/>
      <c r="AB49" s="66"/>
      <c r="AC49" s="61"/>
      <c r="AD49" s="61"/>
      <c r="AE49" s="61"/>
      <c r="AF49" s="169"/>
      <c r="AG49" s="61"/>
      <c r="AH49" s="61"/>
      <c r="AI49" s="61"/>
      <c r="AJ49" s="41"/>
      <c r="AK49" s="41"/>
      <c r="AL49" s="41"/>
      <c r="AM49" s="41"/>
      <c r="AN49" s="41"/>
      <c r="AO49" s="41"/>
      <c r="AP49" s="41"/>
      <c r="AQ49" s="41"/>
      <c r="AR49" s="71"/>
      <c r="AS49" s="44"/>
      <c r="AT49" s="89"/>
      <c r="AU49" s="67"/>
      <c r="AV49" s="68"/>
      <c r="AW49" s="68"/>
      <c r="AX49" s="68"/>
      <c r="AY49" s="67"/>
      <c r="AZ49" s="67"/>
      <c r="BA49" s="72"/>
      <c r="BB49" s="72"/>
      <c r="BC49" s="72"/>
      <c r="BD49" s="73"/>
      <c r="BE49" s="73"/>
      <c r="BF49" s="73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</row>
    <row r="50" spans="1:94" s="1" customFormat="1" ht="13.5" thickTop="1">
      <c r="A50" s="40"/>
      <c r="B50" s="83"/>
      <c r="C50" s="42"/>
      <c r="D50" s="95"/>
      <c r="E50" s="95"/>
      <c r="F50" s="95"/>
      <c r="G50" s="40"/>
      <c r="H50" s="42"/>
      <c r="I50" s="42"/>
      <c r="J50" s="42"/>
      <c r="K50" s="42"/>
      <c r="L50" s="42"/>
      <c r="M50" s="42"/>
      <c r="N50" s="42"/>
      <c r="O50" s="42"/>
      <c r="P50" s="42"/>
      <c r="Q50" s="100"/>
      <c r="R50" s="44"/>
      <c r="S50" s="101"/>
      <c r="T50" s="41"/>
      <c r="U50" s="41"/>
      <c r="V50" s="41"/>
      <c r="W50" s="59"/>
      <c r="X50" s="59"/>
      <c r="Y50" s="41"/>
      <c r="Z50" s="41"/>
      <c r="AA50" s="66"/>
      <c r="AB50" s="66"/>
      <c r="AC50" s="61"/>
      <c r="AD50" s="61"/>
      <c r="AE50" s="61"/>
      <c r="AF50" s="169"/>
      <c r="AG50" s="61"/>
      <c r="AH50" s="61"/>
      <c r="AI50" s="61"/>
      <c r="AJ50" s="41"/>
      <c r="AK50" s="41"/>
      <c r="AL50" s="41"/>
      <c r="AM50" s="41"/>
      <c r="AN50" s="41"/>
      <c r="AO50" s="41"/>
      <c r="AP50" s="41"/>
      <c r="AQ50" s="41"/>
      <c r="AR50" s="26" t="s">
        <v>74</v>
      </c>
      <c r="AS50" s="44"/>
      <c r="AT50" s="89"/>
      <c r="AU50" s="67"/>
      <c r="AV50" s="68"/>
      <c r="AW50" s="68"/>
      <c r="AX50" s="68"/>
      <c r="AY50" s="67"/>
      <c r="AZ50" s="67"/>
      <c r="BA50" s="72"/>
      <c r="BB50" s="72"/>
      <c r="BC50" s="72"/>
      <c r="BD50" s="73"/>
      <c r="BE50" s="73"/>
      <c r="BF50" s="73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</row>
    <row r="51" spans="1:94" s="1" customFormat="1" ht="13.5" thickBot="1">
      <c r="B51" s="82" t="s">
        <v>179</v>
      </c>
      <c r="C51" s="42"/>
      <c r="D51" s="43"/>
      <c r="E51" s="95"/>
      <c r="F51" s="95"/>
      <c r="G51" s="152"/>
      <c r="H51" s="83"/>
      <c r="I51" s="83"/>
      <c r="J51" s="83"/>
      <c r="K51" s="83"/>
      <c r="L51" s="83"/>
      <c r="M51" s="83"/>
      <c r="N51" s="83"/>
      <c r="O51" s="83"/>
      <c r="P51" s="83"/>
      <c r="Q51" s="100"/>
      <c r="R51" s="44"/>
      <c r="S51" s="101"/>
      <c r="T51" s="41"/>
      <c r="U51" s="41"/>
      <c r="V51" s="41"/>
      <c r="W51" s="59"/>
      <c r="X51" s="59"/>
      <c r="Y51" s="41"/>
      <c r="Z51" s="41"/>
      <c r="AA51" s="66"/>
      <c r="AB51" s="66"/>
      <c r="AC51" s="61"/>
      <c r="AD51" s="61"/>
      <c r="AE51" s="61"/>
      <c r="AF51" s="169"/>
      <c r="AG51" s="61"/>
      <c r="AH51" s="61"/>
      <c r="AI51" s="61"/>
      <c r="AJ51" s="41"/>
      <c r="AK51" s="41"/>
      <c r="AL51" s="41"/>
      <c r="AM51" s="41"/>
      <c r="AN51" s="41"/>
      <c r="AO51" s="41"/>
      <c r="AP51" s="41"/>
      <c r="AQ51" s="41"/>
      <c r="AR51" s="26" t="s">
        <v>100</v>
      </c>
      <c r="AS51" s="44"/>
      <c r="AT51" s="89"/>
      <c r="AU51" s="67"/>
      <c r="AV51" s="68"/>
      <c r="AW51" s="68"/>
      <c r="AX51" s="68"/>
      <c r="AY51" s="67"/>
      <c r="AZ51" s="67"/>
      <c r="BA51" s="72"/>
      <c r="BB51" s="72"/>
      <c r="BC51" s="72"/>
      <c r="BD51" s="73"/>
      <c r="BE51" s="73"/>
      <c r="BF51" s="73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</row>
    <row r="52" spans="1:94" s="1" customFormat="1" ht="14.25" thickTop="1" thickBot="1">
      <c r="B52" s="42" t="s">
        <v>94</v>
      </c>
      <c r="C52" s="42"/>
      <c r="D52" s="43"/>
      <c r="E52" s="84">
        <v>0</v>
      </c>
      <c r="F52" s="84">
        <v>0</v>
      </c>
      <c r="G52" s="152"/>
      <c r="H52" s="83"/>
      <c r="I52" s="83"/>
      <c r="J52" s="83"/>
      <c r="K52" s="83"/>
      <c r="L52" s="83"/>
      <c r="M52" s="83"/>
      <c r="N52" s="83"/>
      <c r="O52" s="83"/>
      <c r="P52" s="83"/>
      <c r="Q52" s="100"/>
      <c r="R52" s="44"/>
      <c r="S52" s="101"/>
      <c r="T52" s="41"/>
      <c r="U52" s="41"/>
      <c r="V52" s="41"/>
      <c r="W52" s="59"/>
      <c r="X52" s="59"/>
      <c r="Y52" s="41"/>
      <c r="Z52" s="41"/>
      <c r="AA52" s="66"/>
      <c r="AB52" s="66"/>
      <c r="AC52" s="61"/>
      <c r="AD52" s="61"/>
      <c r="AE52" s="61"/>
      <c r="AF52" s="169"/>
      <c r="AG52" s="61"/>
      <c r="AH52" s="61"/>
      <c r="AI52" s="61"/>
      <c r="AJ52" s="41"/>
      <c r="AK52" s="41"/>
      <c r="AL52" s="41"/>
      <c r="AM52" s="41"/>
      <c r="AN52" s="41"/>
      <c r="AO52" s="41"/>
      <c r="AP52" s="41"/>
      <c r="AQ52" s="41"/>
      <c r="AR52" s="26" t="s">
        <v>90</v>
      </c>
      <c r="AS52" s="44"/>
      <c r="AT52" s="89"/>
      <c r="AU52" s="67"/>
      <c r="AV52" s="68"/>
      <c r="AW52" s="68"/>
      <c r="AX52" s="68"/>
      <c r="AY52" s="67"/>
      <c r="AZ52" s="67"/>
      <c r="BA52" s="72"/>
      <c r="BB52" s="72"/>
      <c r="BC52" s="72"/>
      <c r="BD52" s="73"/>
      <c r="BE52" s="73"/>
      <c r="BF52" s="73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</row>
    <row r="53" spans="1:94" s="1" customFormat="1" ht="13.5" thickTop="1">
      <c r="B53" s="83" t="s">
        <v>95</v>
      </c>
      <c r="C53" s="42"/>
      <c r="D53" s="95">
        <v>0.02</v>
      </c>
      <c r="E53" s="95">
        <v>0.02</v>
      </c>
      <c r="F53" s="95">
        <f>E53*(1+F52)</f>
        <v>0.02</v>
      </c>
      <c r="G53" s="153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44"/>
      <c r="S53" s="101"/>
      <c r="T53" s="41"/>
      <c r="U53" s="41"/>
      <c r="V53" s="41"/>
      <c r="W53" s="59"/>
      <c r="X53" s="59"/>
      <c r="Y53" s="41"/>
      <c r="Z53" s="41"/>
      <c r="AA53" s="66"/>
      <c r="AB53" s="66"/>
      <c r="AC53" s="61"/>
      <c r="AD53" s="61"/>
      <c r="AE53" s="61"/>
      <c r="AF53" s="169"/>
      <c r="AG53" s="61"/>
      <c r="AH53" s="61"/>
      <c r="AI53" s="61"/>
      <c r="AJ53" s="41"/>
      <c r="AK53" s="41"/>
      <c r="AL53" s="41"/>
      <c r="AM53" s="41"/>
      <c r="AN53" s="41"/>
      <c r="AO53" s="41"/>
      <c r="AP53" s="41"/>
      <c r="AQ53" s="41"/>
      <c r="AR53" s="49" t="s">
        <v>79</v>
      </c>
      <c r="AS53" s="44"/>
      <c r="AT53" s="89"/>
      <c r="AU53" s="67"/>
      <c r="AV53" s="68"/>
      <c r="AW53" s="68"/>
      <c r="AX53" s="68"/>
      <c r="AY53" s="67"/>
      <c r="AZ53" s="67"/>
      <c r="BA53" s="72"/>
      <c r="BB53" s="72"/>
      <c r="BC53" s="72"/>
      <c r="BD53" s="73"/>
      <c r="BE53" s="73"/>
      <c r="BF53" s="73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</row>
    <row r="54" spans="1:94" s="1" customFormat="1">
      <c r="B54" s="83"/>
      <c r="C54" s="42"/>
      <c r="D54" s="95"/>
      <c r="E54" s="95"/>
      <c r="F54" s="95"/>
      <c r="G54" s="153"/>
      <c r="H54" s="100"/>
      <c r="I54" s="100"/>
      <c r="J54" s="100"/>
      <c r="K54" s="100"/>
      <c r="L54" s="100"/>
      <c r="M54" s="100"/>
      <c r="N54" s="100"/>
      <c r="O54" s="100"/>
      <c r="P54" s="100"/>
      <c r="Q54" s="42"/>
      <c r="R54" s="44"/>
      <c r="S54" s="101"/>
      <c r="T54" s="41"/>
      <c r="U54" s="41"/>
      <c r="V54" s="41"/>
      <c r="W54" s="59"/>
      <c r="X54" s="59"/>
      <c r="Y54" s="41"/>
      <c r="Z54" s="41"/>
      <c r="AA54" s="66"/>
      <c r="AB54" s="66"/>
      <c r="AC54" s="61"/>
      <c r="AD54" s="61"/>
      <c r="AE54" s="61"/>
      <c r="AF54" s="169"/>
      <c r="AG54" s="61"/>
      <c r="AH54" s="61"/>
      <c r="AI54" s="61"/>
      <c r="AJ54" s="41"/>
      <c r="AK54" s="41"/>
      <c r="AL54" s="41"/>
      <c r="AM54" s="41"/>
      <c r="AN54" s="41"/>
      <c r="AO54" s="41"/>
      <c r="AP54" s="41"/>
      <c r="AQ54" s="41"/>
      <c r="AR54" s="49" t="s">
        <v>101</v>
      </c>
      <c r="AS54" s="44"/>
      <c r="AT54" s="89"/>
      <c r="AU54" s="67"/>
      <c r="AV54" s="68"/>
      <c r="AW54" s="68"/>
      <c r="AX54" s="68"/>
      <c r="AY54" s="67"/>
      <c r="AZ54" s="67"/>
      <c r="BA54" s="72"/>
      <c r="BB54" s="72"/>
      <c r="BC54" s="72"/>
      <c r="BD54" s="73"/>
      <c r="BE54" s="73"/>
      <c r="BF54" s="73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</row>
    <row r="55" spans="1:94" s="1" customFormat="1" ht="13.5" thickBot="1">
      <c r="B55" s="82" t="s">
        <v>142</v>
      </c>
      <c r="C55" s="42"/>
      <c r="D55" s="43"/>
      <c r="E55" s="43"/>
      <c r="F55" s="43"/>
      <c r="G55" s="153"/>
      <c r="H55" s="100"/>
      <c r="I55" s="100"/>
      <c r="J55" s="100"/>
      <c r="K55" s="100"/>
      <c r="L55" s="100"/>
      <c r="M55" s="100"/>
      <c r="N55" s="100"/>
      <c r="O55" s="100"/>
      <c r="P55" s="100"/>
      <c r="Q55" s="83"/>
      <c r="R55" s="44"/>
      <c r="S55" s="75"/>
      <c r="T55" s="41"/>
      <c r="U55" s="41"/>
      <c r="V55" s="41"/>
      <c r="W55" s="59"/>
      <c r="X55" s="59"/>
      <c r="Y55" s="41"/>
      <c r="Z55" s="41"/>
      <c r="AA55" s="66"/>
      <c r="AB55" s="66"/>
      <c r="AC55" s="61"/>
      <c r="AD55" s="61"/>
      <c r="AE55" s="61"/>
      <c r="AF55" s="169"/>
      <c r="AG55" s="61"/>
      <c r="AH55" s="61"/>
      <c r="AI55" s="61"/>
      <c r="AJ55" s="41"/>
      <c r="AK55" s="41"/>
      <c r="AL55" s="41"/>
      <c r="AM55" s="41"/>
      <c r="AN55" s="41"/>
      <c r="AO55" s="41"/>
      <c r="AP55" s="41"/>
      <c r="AQ55" s="41"/>
      <c r="AR55" s="26" t="s">
        <v>78</v>
      </c>
      <c r="AS55" s="44"/>
      <c r="AT55" s="89"/>
      <c r="AU55" s="67"/>
      <c r="AV55" s="68"/>
      <c r="AW55" s="68"/>
      <c r="AX55" s="68"/>
      <c r="AY55" s="67"/>
      <c r="AZ55" s="67"/>
      <c r="BA55" s="72"/>
      <c r="BB55" s="72"/>
      <c r="BC55" s="72"/>
      <c r="BD55" s="73"/>
      <c r="BE55" s="73"/>
      <c r="BF55" s="73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</row>
    <row r="56" spans="1:94" s="1" customFormat="1" ht="14.25" thickTop="1" thickBot="1">
      <c r="B56" s="42" t="s">
        <v>94</v>
      </c>
      <c r="C56" s="42"/>
      <c r="D56" s="95"/>
      <c r="E56" s="84">
        <v>0</v>
      </c>
      <c r="F56" s="84">
        <v>0.09</v>
      </c>
      <c r="G56" s="153"/>
      <c r="H56" s="100"/>
      <c r="I56" s="100"/>
      <c r="J56" s="100"/>
      <c r="K56" s="100"/>
      <c r="L56" s="100"/>
      <c r="M56" s="100"/>
      <c r="N56" s="100"/>
      <c r="O56" s="100"/>
      <c r="P56" s="100"/>
      <c r="Q56" s="107"/>
      <c r="R56" s="44"/>
      <c r="S56" s="88"/>
      <c r="T56" s="41"/>
      <c r="U56" s="41"/>
      <c r="V56" s="41"/>
      <c r="W56" s="59"/>
      <c r="X56" s="59"/>
      <c r="Y56" s="41"/>
      <c r="Z56" s="41"/>
      <c r="AA56" s="66"/>
      <c r="AB56" s="66"/>
      <c r="AC56" s="61"/>
      <c r="AD56" s="61"/>
      <c r="AE56" s="61"/>
      <c r="AF56" s="169"/>
      <c r="AG56" s="61"/>
      <c r="AH56" s="61"/>
      <c r="AI56" s="61"/>
      <c r="AJ56" s="41"/>
      <c r="AK56" s="41"/>
      <c r="AL56" s="41"/>
      <c r="AM56" s="41"/>
      <c r="AN56" s="41"/>
      <c r="AO56" s="41"/>
      <c r="AP56" s="41"/>
      <c r="AQ56" s="41"/>
      <c r="AR56" s="49" t="s">
        <v>87</v>
      </c>
      <c r="AS56" s="44"/>
      <c r="AT56" s="89"/>
      <c r="AU56" s="67"/>
      <c r="AV56" s="68"/>
      <c r="AW56" s="68"/>
      <c r="AX56" s="68"/>
      <c r="AY56" s="67"/>
      <c r="AZ56" s="67"/>
      <c r="BA56" s="72"/>
      <c r="BB56" s="72"/>
      <c r="BC56" s="72"/>
      <c r="BD56" s="73"/>
      <c r="BE56" s="73"/>
      <c r="BF56" s="73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</row>
    <row r="57" spans="1:94" s="1" customFormat="1" ht="14.25" thickTop="1" thickBot="1">
      <c r="A57" s="40"/>
      <c r="B57" s="83" t="s">
        <v>102</v>
      </c>
      <c r="C57" s="42"/>
      <c r="D57" s="104">
        <v>7629.12</v>
      </c>
      <c r="E57" s="232">
        <f>SUM(E56*D57+D57)</f>
        <v>7629.12</v>
      </c>
      <c r="F57" s="232">
        <f>SUM(F56*E57+E57)</f>
        <v>8315.7407999999996</v>
      </c>
      <c r="G57" s="153"/>
      <c r="H57" s="100"/>
      <c r="I57" s="100"/>
      <c r="J57" s="100"/>
      <c r="K57" s="100"/>
      <c r="L57" s="100"/>
      <c r="M57" s="100"/>
      <c r="N57" s="100"/>
      <c r="O57" s="100"/>
      <c r="P57" s="100"/>
      <c r="Q57" s="113"/>
      <c r="R57" s="44"/>
      <c r="S57" s="110"/>
      <c r="T57" s="41"/>
      <c r="U57" s="41"/>
      <c r="V57" s="41"/>
      <c r="W57" s="59"/>
      <c r="X57" s="59"/>
      <c r="Y57" s="41"/>
      <c r="Z57" s="41"/>
      <c r="AA57" s="66"/>
      <c r="AB57" s="66"/>
      <c r="AC57" s="61"/>
      <c r="AD57" s="61"/>
      <c r="AE57" s="61"/>
      <c r="AF57" s="169"/>
      <c r="AG57" s="61"/>
      <c r="AH57" s="61"/>
      <c r="AI57" s="61"/>
      <c r="AJ57" s="41"/>
      <c r="AK57" s="41"/>
      <c r="AL57" s="41"/>
      <c r="AM57" s="41"/>
      <c r="AN57" s="41"/>
      <c r="AO57" s="41"/>
      <c r="AP57" s="41"/>
      <c r="AQ57" s="41"/>
      <c r="AR57" s="49"/>
      <c r="AS57" s="44"/>
      <c r="AT57" s="89"/>
      <c r="AU57" s="67"/>
      <c r="AV57" s="68"/>
      <c r="AW57" s="68"/>
      <c r="AX57" s="68"/>
      <c r="AY57" s="67"/>
      <c r="AZ57" s="67"/>
      <c r="BA57" s="72"/>
      <c r="BB57" s="72"/>
      <c r="BC57" s="72"/>
      <c r="BD57" s="73"/>
      <c r="BE57" s="73"/>
      <c r="BF57" s="73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</row>
    <row r="58" spans="1:94" s="1" customFormat="1" ht="14.25" thickTop="1" thickBot="1">
      <c r="A58" s="40"/>
      <c r="B58" s="75" t="s">
        <v>103</v>
      </c>
      <c r="C58" s="42"/>
      <c r="D58" s="112">
        <v>0.88</v>
      </c>
      <c r="E58" s="112">
        <v>0.86</v>
      </c>
      <c r="F58" s="112">
        <v>0.86</v>
      </c>
      <c r="G58" s="153"/>
      <c r="H58" s="100"/>
      <c r="I58" s="100"/>
      <c r="J58" s="100"/>
      <c r="K58" s="100"/>
      <c r="L58" s="100"/>
      <c r="M58" s="100"/>
      <c r="N58" s="100"/>
      <c r="O58" s="100"/>
      <c r="P58" s="100"/>
      <c r="Q58" s="107"/>
      <c r="R58" s="44"/>
      <c r="S58" s="114"/>
      <c r="T58" s="41"/>
      <c r="U58" s="41"/>
      <c r="V58" s="41"/>
      <c r="W58" s="59"/>
      <c r="X58" s="59"/>
      <c r="Y58" s="41"/>
      <c r="Z58" s="41"/>
      <c r="AA58" s="66"/>
      <c r="AB58" s="66"/>
      <c r="AC58" s="61"/>
      <c r="AD58" s="61"/>
      <c r="AE58" s="61"/>
      <c r="AF58" s="169"/>
      <c r="AG58" s="61"/>
      <c r="AH58" s="61"/>
      <c r="AI58" s="61"/>
      <c r="AJ58" s="41"/>
      <c r="AK58" s="41"/>
      <c r="AL58" s="41"/>
      <c r="AM58" s="41"/>
      <c r="AN58" s="41"/>
      <c r="AO58" s="41"/>
      <c r="AP58" s="41"/>
      <c r="AQ58" s="41"/>
      <c r="AR58" s="49"/>
      <c r="AS58" s="44"/>
      <c r="AT58" s="89"/>
      <c r="AU58" s="67"/>
      <c r="AV58" s="68"/>
      <c r="AW58" s="68"/>
      <c r="AX58" s="68"/>
      <c r="AY58" s="67"/>
      <c r="AZ58" s="67"/>
      <c r="BA58" s="72"/>
      <c r="BB58" s="72"/>
      <c r="BC58" s="72"/>
      <c r="BD58" s="73"/>
      <c r="BE58" s="73"/>
      <c r="BF58" s="73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</row>
    <row r="59" spans="1:94" s="1" customFormat="1" ht="13.5" thickTop="1">
      <c r="A59" s="40"/>
      <c r="B59" s="75" t="s">
        <v>103</v>
      </c>
      <c r="C59" s="42"/>
      <c r="D59" s="111">
        <f>D58*D57</f>
        <v>6713.6256000000003</v>
      </c>
      <c r="E59" s="111">
        <f>E58*E57</f>
        <v>6561.0432000000001</v>
      </c>
      <c r="F59" s="111">
        <f>F58*F57</f>
        <v>7151.5370879999991</v>
      </c>
      <c r="G59" s="40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4"/>
      <c r="S59" s="110"/>
      <c r="T59" s="41"/>
      <c r="U59" s="41"/>
      <c r="V59" s="41"/>
      <c r="W59" s="59"/>
      <c r="X59" s="59"/>
      <c r="Y59" s="41"/>
      <c r="Z59" s="41"/>
      <c r="AA59" s="66"/>
      <c r="AB59" s="66"/>
      <c r="AC59" s="61"/>
      <c r="AD59" s="61"/>
      <c r="AE59" s="61"/>
      <c r="AF59" s="169"/>
      <c r="AG59" s="61"/>
      <c r="AH59" s="61"/>
      <c r="AI59" s="61"/>
      <c r="AJ59" s="41"/>
      <c r="AK59" s="41"/>
      <c r="AL59" s="41"/>
      <c r="AM59" s="41"/>
      <c r="AN59" s="41"/>
      <c r="AO59" s="41"/>
      <c r="AP59" s="41"/>
      <c r="AQ59" s="41"/>
      <c r="AR59" s="71"/>
      <c r="AS59" s="44"/>
      <c r="AT59" s="89"/>
      <c r="AU59" s="67"/>
      <c r="AV59" s="68"/>
      <c r="AW59" s="68"/>
      <c r="AX59" s="68"/>
      <c r="AY59" s="67"/>
      <c r="AZ59" s="67"/>
      <c r="BA59" s="72"/>
      <c r="BB59" s="72"/>
      <c r="BC59" s="72"/>
      <c r="BD59" s="73"/>
      <c r="BE59" s="73"/>
      <c r="BF59" s="73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</row>
    <row r="60" spans="1:94" s="1" customFormat="1">
      <c r="A60" s="40"/>
      <c r="B60" s="75"/>
      <c r="C60" s="42"/>
      <c r="D60" s="43"/>
      <c r="E60" s="43"/>
      <c r="F60" s="43"/>
      <c r="G60" s="152"/>
      <c r="H60" s="83"/>
      <c r="I60" s="83"/>
      <c r="J60" s="83"/>
      <c r="K60" s="83"/>
      <c r="L60" s="83"/>
      <c r="M60" s="83"/>
      <c r="N60" s="83"/>
      <c r="O60" s="83"/>
      <c r="P60" s="83"/>
      <c r="Q60" s="42"/>
      <c r="R60" s="44"/>
      <c r="S60" s="75"/>
      <c r="T60" s="41"/>
      <c r="U60" s="41"/>
      <c r="V60" s="41"/>
      <c r="W60" s="59"/>
      <c r="X60" s="59"/>
      <c r="Y60" s="41"/>
      <c r="Z60" s="41"/>
      <c r="AA60" s="66"/>
      <c r="AB60" s="66"/>
      <c r="AC60" s="61"/>
      <c r="AD60" s="61"/>
      <c r="AE60" s="61"/>
      <c r="AF60" s="169"/>
      <c r="AG60" s="61"/>
      <c r="AH60" s="61"/>
      <c r="AI60" s="61"/>
      <c r="AJ60" s="41"/>
      <c r="AK60" s="41"/>
      <c r="AL60" s="41"/>
      <c r="AM60" s="41"/>
      <c r="AN60" s="41"/>
      <c r="AO60" s="41"/>
      <c r="AP60" s="41"/>
      <c r="AQ60" s="41"/>
      <c r="AR60" s="26"/>
      <c r="AS60" s="44"/>
      <c r="AT60" s="89"/>
      <c r="AU60" s="67"/>
      <c r="AV60" s="68"/>
      <c r="AW60" s="68"/>
      <c r="AX60" s="68"/>
      <c r="AY60" s="67"/>
      <c r="AZ60" s="67"/>
      <c r="BA60" s="72"/>
      <c r="BB60" s="72"/>
      <c r="BC60" s="72"/>
      <c r="BD60" s="73"/>
      <c r="BE60" s="73"/>
      <c r="BF60" s="73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</row>
    <row r="61" spans="1:94" s="1" customFormat="1" ht="13.5" thickBot="1">
      <c r="A61" s="40"/>
      <c r="B61" s="82" t="s">
        <v>141</v>
      </c>
      <c r="C61" s="42"/>
      <c r="D61" s="43"/>
      <c r="E61" s="43"/>
      <c r="F61" s="43"/>
      <c r="G61" s="155"/>
      <c r="H61" s="107"/>
      <c r="I61" s="107"/>
      <c r="J61" s="107"/>
      <c r="K61" s="107"/>
      <c r="L61" s="107"/>
      <c r="M61" s="107"/>
      <c r="N61" s="107"/>
      <c r="O61" s="107"/>
      <c r="P61" s="107"/>
      <c r="Q61" s="42"/>
      <c r="R61" s="44"/>
      <c r="S61" s="41"/>
      <c r="T61" s="41"/>
      <c r="U61" s="41"/>
      <c r="V61" s="41"/>
      <c r="W61" s="59"/>
      <c r="X61" s="59"/>
      <c r="Y61" s="41"/>
      <c r="Z61" s="41"/>
      <c r="AA61" s="66"/>
      <c r="AB61" s="66"/>
      <c r="AC61" s="61"/>
      <c r="AD61" s="61"/>
      <c r="AE61" s="61"/>
      <c r="AF61" s="169"/>
      <c r="AG61" s="61"/>
      <c r="AH61" s="61"/>
      <c r="AI61" s="61"/>
      <c r="AJ61" s="41"/>
      <c r="AK61" s="41"/>
      <c r="AL61" s="41"/>
      <c r="AM61" s="41"/>
      <c r="AN61" s="41"/>
      <c r="AO61" s="41"/>
      <c r="AP61" s="41"/>
      <c r="AQ61" s="41"/>
      <c r="AR61" s="26" t="s">
        <v>3</v>
      </c>
      <c r="AS61" s="44"/>
      <c r="AT61" s="89"/>
      <c r="AU61" s="67"/>
      <c r="AV61" s="68"/>
      <c r="AW61" s="68"/>
      <c r="AX61" s="68"/>
      <c r="AY61" s="67"/>
      <c r="AZ61" s="67"/>
      <c r="BA61" s="72"/>
      <c r="BB61" s="72"/>
      <c r="BC61" s="72"/>
      <c r="BD61" s="73"/>
      <c r="BE61" s="73"/>
      <c r="BF61" s="73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</row>
    <row r="62" spans="1:94" s="1" customFormat="1" ht="14.25" thickTop="1" thickBot="1">
      <c r="A62" s="40"/>
      <c r="B62" s="42" t="s">
        <v>226</v>
      </c>
      <c r="C62" s="42"/>
      <c r="D62" s="95"/>
      <c r="E62" s="84">
        <f>$E$56</f>
        <v>0</v>
      </c>
      <c r="F62" s="84">
        <f>$F$56</f>
        <v>0.09</v>
      </c>
      <c r="G62" s="156"/>
      <c r="H62" s="113"/>
      <c r="I62" s="113"/>
      <c r="J62" s="113"/>
      <c r="K62" s="113"/>
      <c r="L62" s="113"/>
      <c r="M62" s="113"/>
      <c r="N62" s="113"/>
      <c r="O62" s="113"/>
      <c r="P62" s="113"/>
      <c r="Q62" s="42"/>
      <c r="R62" s="44"/>
      <c r="S62" s="41"/>
      <c r="T62" s="41"/>
      <c r="U62" s="41"/>
      <c r="V62" s="41"/>
      <c r="W62" s="59"/>
      <c r="X62" s="59"/>
      <c r="Y62" s="41"/>
      <c r="Z62" s="41"/>
      <c r="AA62" s="66"/>
      <c r="AB62" s="66"/>
      <c r="AC62" s="61"/>
      <c r="AD62" s="61"/>
      <c r="AE62" s="61"/>
      <c r="AF62" s="169"/>
      <c r="AG62" s="61"/>
      <c r="AH62" s="61"/>
      <c r="AI62" s="61"/>
      <c r="AJ62" s="41"/>
      <c r="AK62" s="41"/>
      <c r="AL62" s="41"/>
      <c r="AM62" s="41"/>
      <c r="AN62" s="41"/>
      <c r="AO62" s="41"/>
      <c r="AP62" s="41"/>
      <c r="AQ62" s="41"/>
      <c r="AR62" s="26" t="s">
        <v>6</v>
      </c>
      <c r="AS62" s="44"/>
      <c r="AT62" s="89"/>
      <c r="AU62" s="67"/>
      <c r="AV62" s="68"/>
      <c r="AW62" s="68"/>
      <c r="AX62" s="68"/>
      <c r="AY62" s="67"/>
      <c r="AZ62" s="67"/>
      <c r="BA62" s="72"/>
      <c r="BB62" s="72"/>
      <c r="BC62" s="72"/>
      <c r="BD62" s="73"/>
      <c r="BE62" s="73"/>
      <c r="BF62" s="73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</row>
    <row r="63" spans="1:94" s="1" customFormat="1" ht="14.25" thickTop="1" thickBot="1">
      <c r="A63" s="40"/>
      <c r="B63" s="83" t="s">
        <v>102</v>
      </c>
      <c r="C63" s="42"/>
      <c r="D63" s="104">
        <v>17194.68</v>
      </c>
      <c r="E63" s="232" t="e">
        <f>#REF!</f>
        <v>#REF!</v>
      </c>
      <c r="F63" s="232" t="e">
        <f>#REF!</f>
        <v>#REF!</v>
      </c>
      <c r="G63" s="155"/>
      <c r="H63" s="107"/>
      <c r="I63" s="107"/>
      <c r="J63" s="107"/>
      <c r="K63" s="107"/>
      <c r="L63" s="107"/>
      <c r="M63" s="107"/>
      <c r="N63" s="107"/>
      <c r="O63" s="107"/>
      <c r="P63" s="107"/>
      <c r="Q63" s="42"/>
      <c r="R63" s="44"/>
      <c r="S63" s="41"/>
      <c r="T63" s="41"/>
      <c r="U63" s="41"/>
      <c r="V63" s="41"/>
      <c r="W63" s="59"/>
      <c r="X63" s="59"/>
      <c r="Y63" s="41"/>
      <c r="Z63" s="41"/>
      <c r="AA63" s="66"/>
      <c r="AB63" s="66"/>
      <c r="AC63" s="61"/>
      <c r="AD63" s="61"/>
      <c r="AE63" s="61"/>
      <c r="AF63" s="169"/>
      <c r="AG63" s="61"/>
      <c r="AH63" s="61"/>
      <c r="AI63" s="61"/>
      <c r="AJ63" s="41"/>
      <c r="AK63" s="41"/>
      <c r="AL63" s="41"/>
      <c r="AM63" s="41"/>
      <c r="AN63" s="41"/>
      <c r="AO63" s="41"/>
      <c r="AP63" s="41"/>
      <c r="AQ63" s="41"/>
      <c r="AR63" s="26" t="s">
        <v>8</v>
      </c>
      <c r="AS63" s="44"/>
      <c r="AT63" s="89"/>
      <c r="AU63" s="67"/>
      <c r="AV63" s="68"/>
      <c r="AW63" s="68"/>
      <c r="AX63" s="68"/>
      <c r="AY63" s="67"/>
      <c r="AZ63" s="67"/>
      <c r="BA63" s="72"/>
      <c r="BB63" s="72"/>
      <c r="BC63" s="72"/>
      <c r="BD63" s="73"/>
      <c r="BE63" s="73"/>
      <c r="BF63" s="73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</row>
    <row r="64" spans="1:94" s="1" customFormat="1" ht="14.25" thickTop="1" thickBot="1">
      <c r="A64" s="40"/>
      <c r="B64" s="75" t="s">
        <v>103</v>
      </c>
      <c r="C64" s="42"/>
      <c r="D64" s="112">
        <v>0.88</v>
      </c>
      <c r="E64" s="112">
        <v>0.86</v>
      </c>
      <c r="F64" s="112">
        <v>0.86</v>
      </c>
      <c r="G64" s="40"/>
      <c r="H64" s="42"/>
      <c r="I64" s="42"/>
      <c r="J64" s="42"/>
      <c r="K64" s="42"/>
      <c r="L64" s="42"/>
      <c r="M64" s="42"/>
      <c r="N64" s="42"/>
      <c r="O64" s="42"/>
      <c r="P64" s="42"/>
      <c r="Q64" s="83"/>
      <c r="R64" s="44"/>
      <c r="S64" s="41"/>
      <c r="T64" s="41"/>
      <c r="U64" s="41"/>
      <c r="V64" s="41"/>
      <c r="W64" s="59"/>
      <c r="X64" s="59"/>
      <c r="Y64" s="41"/>
      <c r="Z64" s="41"/>
      <c r="AA64" s="66"/>
      <c r="AB64" s="66"/>
      <c r="AC64" s="61"/>
      <c r="AD64" s="61"/>
      <c r="AE64" s="61"/>
      <c r="AF64" s="169"/>
      <c r="AG64" s="61"/>
      <c r="AH64" s="61"/>
      <c r="AI64" s="61"/>
      <c r="AJ64" s="41"/>
      <c r="AK64" s="41"/>
      <c r="AL64" s="41"/>
      <c r="AM64" s="41"/>
      <c r="AN64" s="41"/>
      <c r="AO64" s="41"/>
      <c r="AP64" s="41"/>
      <c r="AQ64" s="41"/>
      <c r="AR64" s="49" t="s">
        <v>29</v>
      </c>
      <c r="AS64" s="44"/>
      <c r="AT64" s="89"/>
      <c r="AU64" s="67"/>
      <c r="AV64" s="68"/>
      <c r="AW64" s="68"/>
      <c r="AX64" s="68"/>
      <c r="AY64" s="67"/>
      <c r="AZ64" s="67"/>
      <c r="BA64" s="72"/>
      <c r="BB64" s="72"/>
      <c r="BC64" s="72"/>
      <c r="BD64" s="73"/>
      <c r="BE64" s="73"/>
      <c r="BF64" s="73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</row>
    <row r="65" spans="1:94" s="1" customFormat="1" ht="13.5" thickTop="1">
      <c r="A65" s="40"/>
      <c r="B65" s="75" t="s">
        <v>103</v>
      </c>
      <c r="C65" s="42"/>
      <c r="D65" s="111">
        <v>6714</v>
      </c>
      <c r="E65" s="111" t="e">
        <f>E64*E63</f>
        <v>#REF!</v>
      </c>
      <c r="F65" s="111" t="e">
        <f>F64*F63</f>
        <v>#REF!</v>
      </c>
      <c r="G65" s="40"/>
      <c r="H65" s="42"/>
      <c r="I65" s="42"/>
      <c r="J65" s="42"/>
      <c r="K65" s="42"/>
      <c r="L65" s="42"/>
      <c r="M65" s="42"/>
      <c r="N65" s="42"/>
      <c r="O65" s="42"/>
      <c r="P65" s="42"/>
      <c r="Q65" s="83"/>
      <c r="R65" s="44"/>
      <c r="S65" s="41"/>
      <c r="T65" s="41"/>
      <c r="U65" s="41"/>
      <c r="V65" s="41"/>
      <c r="W65" s="59"/>
      <c r="X65" s="59"/>
      <c r="Y65" s="41"/>
      <c r="Z65" s="41"/>
      <c r="AA65" s="66"/>
      <c r="AB65" s="66"/>
      <c r="AC65" s="61"/>
      <c r="AD65" s="61"/>
      <c r="AE65" s="61"/>
      <c r="AF65" s="169"/>
      <c r="AG65" s="61"/>
      <c r="AH65" s="61"/>
      <c r="AI65" s="61"/>
      <c r="AJ65" s="41"/>
      <c r="AK65" s="41"/>
      <c r="AL65" s="41"/>
      <c r="AM65" s="41"/>
      <c r="AN65" s="41"/>
      <c r="AO65" s="41"/>
      <c r="AP65" s="41"/>
      <c r="AQ65" s="41"/>
      <c r="AR65" s="49" t="s">
        <v>51</v>
      </c>
      <c r="AS65" s="44"/>
      <c r="AT65" s="89"/>
      <c r="AU65" s="67"/>
      <c r="AV65" s="68"/>
      <c r="AW65" s="68"/>
      <c r="AX65" s="68"/>
      <c r="AY65" s="67"/>
      <c r="AZ65" s="67"/>
      <c r="BA65" s="72"/>
      <c r="BB65" s="72"/>
      <c r="BC65" s="72"/>
      <c r="BD65" s="73"/>
      <c r="BE65" s="73"/>
      <c r="BF65" s="73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</row>
    <row r="66" spans="1:94" s="1" customFormat="1">
      <c r="A66" s="40"/>
      <c r="B66" s="75"/>
      <c r="C66" s="42"/>
      <c r="D66" s="111"/>
      <c r="E66" s="111"/>
      <c r="F66" s="111"/>
      <c r="G66" s="40"/>
      <c r="H66" s="42"/>
      <c r="I66" s="42"/>
      <c r="J66" s="42"/>
      <c r="K66" s="42"/>
      <c r="L66" s="42"/>
      <c r="M66" s="42"/>
      <c r="N66" s="42"/>
      <c r="O66" s="42"/>
      <c r="P66" s="42"/>
      <c r="Q66" s="83"/>
      <c r="R66" s="44"/>
      <c r="S66" s="41"/>
      <c r="T66" s="41"/>
      <c r="U66" s="41"/>
      <c r="V66" s="41"/>
      <c r="W66" s="59"/>
      <c r="X66" s="59"/>
      <c r="Y66" s="41"/>
      <c r="Z66" s="41"/>
      <c r="AA66" s="66"/>
      <c r="AB66" s="66"/>
      <c r="AC66" s="61"/>
      <c r="AD66" s="61"/>
      <c r="AE66" s="61"/>
      <c r="AF66" s="169"/>
      <c r="AG66" s="61"/>
      <c r="AH66" s="61"/>
      <c r="AI66" s="61"/>
      <c r="AJ66" s="41"/>
      <c r="AK66" s="41"/>
      <c r="AL66" s="41"/>
      <c r="AM66" s="41"/>
      <c r="AN66" s="41"/>
      <c r="AO66" s="41"/>
      <c r="AP66" s="41"/>
      <c r="AQ66" s="41"/>
      <c r="AR66" s="26" t="s">
        <v>64</v>
      </c>
      <c r="AS66" s="44"/>
      <c r="AT66" s="89"/>
      <c r="AU66" s="67"/>
      <c r="AV66" s="68"/>
      <c r="AW66" s="68"/>
      <c r="AX66" s="68"/>
      <c r="AY66" s="67"/>
      <c r="AZ66" s="67"/>
      <c r="BA66" s="72"/>
      <c r="BB66" s="72"/>
      <c r="BC66" s="72"/>
      <c r="BD66" s="73"/>
      <c r="BE66" s="73"/>
      <c r="BF66" s="73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</row>
    <row r="67" spans="1:94" s="1" customFormat="1" ht="13.5" thickBot="1">
      <c r="A67" s="40"/>
      <c r="B67" s="82" t="s">
        <v>104</v>
      </c>
      <c r="C67" s="42"/>
      <c r="D67" s="43"/>
      <c r="E67" s="43"/>
      <c r="F67" s="43"/>
      <c r="G67" s="40"/>
      <c r="H67" s="42"/>
      <c r="I67" s="42"/>
      <c r="J67" s="42"/>
      <c r="K67" s="42"/>
      <c r="L67" s="42"/>
      <c r="M67" s="42"/>
      <c r="N67" s="42"/>
      <c r="O67" s="42"/>
      <c r="P67" s="42"/>
      <c r="Q67" s="83"/>
      <c r="R67" s="44"/>
      <c r="S67" s="41"/>
      <c r="T67" s="41"/>
      <c r="U67" s="41"/>
      <c r="V67" s="41"/>
      <c r="W67" s="59"/>
      <c r="X67" s="59"/>
      <c r="Y67" s="41"/>
      <c r="Z67" s="41"/>
      <c r="AA67" s="66"/>
      <c r="AB67" s="66"/>
      <c r="AC67" s="61"/>
      <c r="AD67" s="61"/>
      <c r="AE67" s="61"/>
      <c r="AF67" s="169"/>
      <c r="AG67" s="61"/>
      <c r="AH67" s="61"/>
      <c r="AI67" s="61"/>
      <c r="AJ67" s="41"/>
      <c r="AK67" s="41"/>
      <c r="AL67" s="41"/>
      <c r="AM67" s="41"/>
      <c r="AN67" s="41"/>
      <c r="AO67" s="41"/>
      <c r="AP67" s="41"/>
      <c r="AQ67" s="41"/>
      <c r="AR67" s="49" t="s">
        <v>69</v>
      </c>
      <c r="AS67" s="44"/>
      <c r="AT67" s="89"/>
      <c r="AU67" s="67"/>
      <c r="AV67" s="68"/>
      <c r="AW67" s="68"/>
      <c r="AX67" s="68"/>
      <c r="AY67" s="67"/>
      <c r="AZ67" s="67"/>
      <c r="BA67" s="72"/>
      <c r="BB67" s="72"/>
      <c r="BC67" s="72"/>
      <c r="BD67" s="73"/>
      <c r="BE67" s="73"/>
      <c r="BF67" s="73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</row>
    <row r="68" spans="1:94" s="1" customFormat="1" ht="14.25" thickTop="1" thickBot="1">
      <c r="A68" s="40"/>
      <c r="B68" s="42" t="s">
        <v>94</v>
      </c>
      <c r="C68" s="42"/>
      <c r="D68" s="95"/>
      <c r="E68" s="84">
        <f>$E$56</f>
        <v>0</v>
      </c>
      <c r="F68" s="84">
        <f>$F$56</f>
        <v>0.09</v>
      </c>
      <c r="G68" s="40"/>
      <c r="H68" s="42"/>
      <c r="I68" s="42"/>
      <c r="J68" s="42"/>
      <c r="K68" s="42"/>
      <c r="L68" s="42"/>
      <c r="M68" s="42"/>
      <c r="N68" s="42"/>
      <c r="O68" s="42"/>
      <c r="P68" s="42"/>
      <c r="Q68" s="83"/>
      <c r="R68" s="44"/>
      <c r="S68" s="41"/>
      <c r="T68" s="41"/>
      <c r="U68" s="41"/>
      <c r="V68" s="41"/>
      <c r="W68" s="59"/>
      <c r="X68" s="59"/>
      <c r="Y68" s="41"/>
      <c r="Z68" s="41"/>
      <c r="AA68" s="66"/>
      <c r="AB68" s="66"/>
      <c r="AC68" s="61"/>
      <c r="AD68" s="61"/>
      <c r="AE68" s="61"/>
      <c r="AF68" s="169"/>
      <c r="AG68" s="61"/>
      <c r="AH68" s="61"/>
      <c r="AI68" s="61"/>
      <c r="AJ68" s="41"/>
      <c r="AK68" s="41"/>
      <c r="AL68" s="41"/>
      <c r="AM68" s="41"/>
      <c r="AN68" s="41"/>
      <c r="AO68" s="41"/>
      <c r="AP68" s="41"/>
      <c r="AQ68" s="41"/>
      <c r="AR68" s="49" t="s">
        <v>74</v>
      </c>
      <c r="AS68" s="44"/>
      <c r="AT68" s="89"/>
      <c r="AU68" s="67"/>
      <c r="AV68" s="68"/>
      <c r="AW68" s="68"/>
      <c r="AX68" s="68"/>
      <c r="AY68" s="67"/>
      <c r="AZ68" s="67"/>
      <c r="BA68" s="72"/>
      <c r="BB68" s="72"/>
      <c r="BC68" s="72"/>
      <c r="BD68" s="73"/>
      <c r="BE68" s="73"/>
      <c r="BF68" s="73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</row>
    <row r="69" spans="1:94" s="1" customFormat="1" ht="14.25" thickTop="1" thickBot="1">
      <c r="A69" s="40"/>
      <c r="B69" s="83" t="s">
        <v>102</v>
      </c>
      <c r="C69" s="42"/>
      <c r="D69" s="104">
        <v>13501.92</v>
      </c>
      <c r="E69" s="232">
        <f>SUM(E68*D69+D69)</f>
        <v>13501.92</v>
      </c>
      <c r="F69" s="232">
        <f>SUM(F68*E69+E69)</f>
        <v>14717.0928</v>
      </c>
      <c r="G69" s="152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44"/>
      <c r="S69" s="41"/>
      <c r="T69" s="41"/>
      <c r="U69" s="41"/>
      <c r="V69" s="41"/>
      <c r="W69" s="59"/>
      <c r="X69" s="59"/>
      <c r="Y69" s="41"/>
      <c r="Z69" s="41"/>
      <c r="AA69" s="66"/>
      <c r="AB69" s="66"/>
      <c r="AC69" s="61"/>
      <c r="AD69" s="61"/>
      <c r="AE69" s="61"/>
      <c r="AF69" s="169"/>
      <c r="AG69" s="61"/>
      <c r="AH69" s="61"/>
      <c r="AI69" s="61"/>
      <c r="AJ69" s="41"/>
      <c r="AK69" s="41"/>
      <c r="AL69" s="41"/>
      <c r="AM69" s="41"/>
      <c r="AN69" s="41"/>
      <c r="AO69" s="41"/>
      <c r="AP69" s="41"/>
      <c r="AQ69" s="41"/>
      <c r="AR69" s="49" t="s">
        <v>75</v>
      </c>
      <c r="AS69" s="44"/>
      <c r="AT69" s="89"/>
      <c r="AU69" s="67"/>
      <c r="AV69" s="68"/>
      <c r="AW69" s="68"/>
      <c r="AX69" s="68"/>
      <c r="AY69" s="67"/>
      <c r="AZ69" s="67"/>
      <c r="BA69" s="72"/>
      <c r="BB69" s="72"/>
      <c r="BC69" s="72"/>
      <c r="BD69" s="73"/>
      <c r="BE69" s="73"/>
      <c r="BF69" s="73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</row>
    <row r="70" spans="1:94" s="1" customFormat="1" ht="14.25" thickTop="1" thickBot="1">
      <c r="A70" s="40"/>
      <c r="B70" s="75" t="s">
        <v>103</v>
      </c>
      <c r="C70" s="42"/>
      <c r="D70" s="112">
        <v>0.5</v>
      </c>
      <c r="E70" s="112">
        <v>0.5</v>
      </c>
      <c r="F70" s="112">
        <v>0.5</v>
      </c>
      <c r="G70" s="152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44"/>
      <c r="S70" s="41"/>
      <c r="T70" s="41"/>
      <c r="U70" s="41"/>
      <c r="V70" s="41"/>
      <c r="W70" s="59"/>
      <c r="X70" s="59"/>
      <c r="Y70" s="41"/>
      <c r="Z70" s="41"/>
      <c r="AA70" s="66"/>
      <c r="AB70" s="66"/>
      <c r="AC70" s="61"/>
      <c r="AD70" s="61"/>
      <c r="AE70" s="61"/>
      <c r="AF70" s="169"/>
      <c r="AG70" s="61"/>
      <c r="AH70" s="61"/>
      <c r="AI70" s="61"/>
      <c r="AJ70" s="41"/>
      <c r="AK70" s="41"/>
      <c r="AL70" s="41"/>
      <c r="AM70" s="41"/>
      <c r="AN70" s="41"/>
      <c r="AO70" s="41"/>
      <c r="AP70" s="41"/>
      <c r="AQ70" s="41"/>
      <c r="AR70" s="71"/>
      <c r="AS70" s="44"/>
      <c r="AT70" s="89"/>
      <c r="AU70" s="67"/>
      <c r="AV70" s="68"/>
      <c r="AW70" s="68"/>
      <c r="AX70" s="68"/>
      <c r="AY70" s="67"/>
      <c r="AZ70" s="67"/>
      <c r="BA70" s="72"/>
      <c r="BB70" s="72"/>
      <c r="BC70" s="72"/>
      <c r="BD70" s="73"/>
      <c r="BE70" s="73"/>
      <c r="BF70" s="73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</row>
    <row r="71" spans="1:94" s="1" customFormat="1" ht="13.5" thickTop="1">
      <c r="A71" s="40"/>
      <c r="B71" s="75" t="s">
        <v>103</v>
      </c>
      <c r="C71" s="42"/>
      <c r="D71" s="111">
        <f>D70*D69</f>
        <v>6750.96</v>
      </c>
      <c r="E71" s="111">
        <f>E70*E69</f>
        <v>6750.96</v>
      </c>
      <c r="F71" s="111">
        <f>F70*F69</f>
        <v>7358.5464000000002</v>
      </c>
      <c r="G71" s="152"/>
      <c r="H71" s="83"/>
      <c r="I71" s="83"/>
      <c r="J71" s="83"/>
      <c r="K71" s="83"/>
      <c r="L71" s="83"/>
      <c r="M71" s="83"/>
      <c r="N71" s="83"/>
      <c r="O71" s="83"/>
      <c r="P71" s="83"/>
      <c r="Q71" s="107"/>
      <c r="R71" s="44"/>
      <c r="S71" s="41"/>
      <c r="T71" s="41"/>
      <c r="U71" s="41"/>
      <c r="V71" s="41"/>
      <c r="W71" s="59"/>
      <c r="X71" s="59"/>
      <c r="Y71" s="41"/>
      <c r="Z71" s="41"/>
      <c r="AA71" s="66"/>
      <c r="AB71" s="66"/>
      <c r="AC71" s="61"/>
      <c r="AD71" s="61"/>
      <c r="AE71" s="61"/>
      <c r="AF71" s="169"/>
      <c r="AG71" s="61"/>
      <c r="AH71" s="61"/>
      <c r="AI71" s="61"/>
      <c r="AJ71" s="41"/>
      <c r="AK71" s="41"/>
      <c r="AL71" s="41"/>
      <c r="AM71" s="41"/>
      <c r="AN71" s="41"/>
      <c r="AO71" s="41"/>
      <c r="AP71" s="41"/>
      <c r="AQ71" s="41"/>
      <c r="AR71" s="26" t="s">
        <v>74</v>
      </c>
      <c r="AS71" s="44"/>
      <c r="AT71" s="89"/>
      <c r="AU71" s="67"/>
      <c r="AV71" s="68"/>
      <c r="AW71" s="68"/>
      <c r="AX71" s="68"/>
      <c r="AY71" s="67"/>
      <c r="AZ71" s="67"/>
      <c r="BA71" s="72"/>
      <c r="BB71" s="72"/>
      <c r="BC71" s="72"/>
      <c r="BD71" s="73"/>
      <c r="BE71" s="73"/>
      <c r="BF71" s="73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</row>
    <row r="72" spans="1:94" s="1" customFormat="1">
      <c r="A72" s="40"/>
      <c r="D72" s="41"/>
      <c r="E72" s="41"/>
      <c r="F72" s="41"/>
      <c r="G72" s="152"/>
      <c r="H72" s="83"/>
      <c r="I72" s="83"/>
      <c r="J72" s="83"/>
      <c r="K72" s="83"/>
      <c r="L72" s="83"/>
      <c r="M72" s="83"/>
      <c r="N72" s="83"/>
      <c r="O72" s="83"/>
      <c r="P72" s="83"/>
      <c r="Q72" s="113"/>
      <c r="R72" s="44"/>
      <c r="S72" s="41"/>
      <c r="T72" s="41"/>
      <c r="U72" s="41"/>
      <c r="V72" s="41"/>
      <c r="W72" s="59"/>
      <c r="X72" s="59"/>
      <c r="Y72" s="41"/>
      <c r="Z72" s="41"/>
      <c r="AA72" s="66"/>
      <c r="AB72" s="66"/>
      <c r="AC72" s="61"/>
      <c r="AD72" s="61"/>
      <c r="AE72" s="61"/>
      <c r="AF72" s="169"/>
      <c r="AG72" s="61"/>
      <c r="AH72" s="61"/>
      <c r="AI72" s="61"/>
      <c r="AJ72" s="41"/>
      <c r="AK72" s="41"/>
      <c r="AL72" s="41"/>
      <c r="AM72" s="41"/>
      <c r="AN72" s="41"/>
      <c r="AO72" s="41"/>
      <c r="AP72" s="41"/>
      <c r="AQ72" s="41"/>
      <c r="AR72" s="26" t="s">
        <v>100</v>
      </c>
      <c r="AS72" s="44"/>
      <c r="AT72" s="89"/>
      <c r="AU72" s="67"/>
      <c r="AV72" s="68"/>
      <c r="AW72" s="68"/>
      <c r="AX72" s="68"/>
      <c r="AY72" s="67"/>
      <c r="AZ72" s="67"/>
      <c r="BA72" s="72"/>
      <c r="BB72" s="72"/>
      <c r="BC72" s="72"/>
      <c r="BD72" s="73"/>
      <c r="BE72" s="73"/>
      <c r="BF72" s="73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</row>
    <row r="73" spans="1:94" s="1" customFormat="1" ht="13.5" thickBot="1">
      <c r="A73" s="40"/>
      <c r="B73" s="82" t="s">
        <v>105</v>
      </c>
      <c r="C73" s="42"/>
      <c r="D73" s="43"/>
      <c r="E73" s="43"/>
      <c r="F73" s="43"/>
      <c r="G73" s="152"/>
      <c r="H73" s="83"/>
      <c r="I73" s="83"/>
      <c r="J73" s="83"/>
      <c r="K73" s="83"/>
      <c r="L73" s="83"/>
      <c r="M73" s="83"/>
      <c r="N73" s="83"/>
      <c r="O73" s="83"/>
      <c r="P73" s="83"/>
      <c r="Q73" s="107"/>
      <c r="R73" s="44"/>
      <c r="S73" s="41"/>
      <c r="T73" s="41"/>
      <c r="U73" s="41"/>
      <c r="V73" s="41"/>
      <c r="W73" s="59"/>
      <c r="X73" s="59"/>
      <c r="Y73" s="41"/>
      <c r="Z73" s="41"/>
      <c r="AA73" s="66"/>
      <c r="AB73" s="66"/>
      <c r="AC73" s="61"/>
      <c r="AD73" s="61"/>
      <c r="AE73" s="61"/>
      <c r="AF73" s="169"/>
      <c r="AG73" s="61"/>
      <c r="AH73" s="61"/>
      <c r="AI73" s="61"/>
      <c r="AJ73" s="41"/>
      <c r="AK73" s="41"/>
      <c r="AL73" s="41"/>
      <c r="AM73" s="41"/>
      <c r="AN73" s="41"/>
      <c r="AO73" s="41"/>
      <c r="AP73" s="41"/>
      <c r="AQ73" s="41"/>
      <c r="AR73" s="26" t="s">
        <v>90</v>
      </c>
      <c r="AS73" s="44"/>
      <c r="AT73" s="89"/>
      <c r="AU73" s="115"/>
      <c r="AV73" s="116"/>
      <c r="AW73" s="116"/>
      <c r="AX73" s="116"/>
      <c r="AY73" s="67"/>
      <c r="AZ73" s="67"/>
      <c r="BA73" s="72"/>
      <c r="BB73" s="72"/>
      <c r="BC73" s="72"/>
      <c r="BD73" s="73"/>
      <c r="BE73" s="73"/>
      <c r="BF73" s="73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</row>
    <row r="74" spans="1:94" s="1" customFormat="1" ht="14.25" thickTop="1" thickBot="1">
      <c r="A74" s="40"/>
      <c r="B74" s="42" t="s">
        <v>227</v>
      </c>
      <c r="C74" s="42"/>
      <c r="D74" s="95"/>
      <c r="E74" s="84">
        <f>$E$56</f>
        <v>0</v>
      </c>
      <c r="F74" s="84">
        <f>$F$56</f>
        <v>0.09</v>
      </c>
      <c r="G74" s="152"/>
      <c r="H74" s="83"/>
      <c r="I74" s="83"/>
      <c r="J74" s="83"/>
      <c r="K74" s="83"/>
      <c r="L74" s="83"/>
      <c r="M74" s="83"/>
      <c r="N74" s="83"/>
      <c r="O74" s="83"/>
      <c r="P74" s="83"/>
      <c r="Q74" s="42"/>
      <c r="R74" s="44"/>
      <c r="S74" s="41"/>
      <c r="T74" s="41"/>
      <c r="U74" s="41"/>
      <c r="V74" s="41"/>
      <c r="W74" s="59"/>
      <c r="X74" s="59"/>
      <c r="Y74" s="41"/>
      <c r="Z74" s="41"/>
      <c r="AA74" s="66"/>
      <c r="AB74" s="66"/>
      <c r="AC74" s="61"/>
      <c r="AD74" s="61"/>
      <c r="AE74" s="61"/>
      <c r="AF74" s="169"/>
      <c r="AG74" s="61"/>
      <c r="AH74" s="61"/>
      <c r="AI74" s="61"/>
      <c r="AJ74" s="41"/>
      <c r="AK74" s="41"/>
      <c r="AL74" s="41"/>
      <c r="AM74" s="41"/>
      <c r="AN74" s="41"/>
      <c r="AO74" s="41"/>
      <c r="AP74" s="41"/>
      <c r="AQ74" s="41"/>
      <c r="AR74" s="49" t="s">
        <v>79</v>
      </c>
      <c r="AS74" s="44"/>
      <c r="AT74" s="89"/>
      <c r="AU74" s="115"/>
      <c r="AV74" s="116"/>
      <c r="AW74" s="116"/>
      <c r="AX74" s="116"/>
      <c r="AY74" s="67"/>
      <c r="AZ74" s="67"/>
      <c r="BA74" s="72"/>
      <c r="BB74" s="72"/>
      <c r="BC74" s="72"/>
      <c r="BD74" s="73"/>
      <c r="BE74" s="73"/>
      <c r="BF74" s="73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</row>
    <row r="75" spans="1:94" s="1" customFormat="1" ht="14.25" thickTop="1" thickBot="1">
      <c r="A75" s="40"/>
      <c r="B75" s="83" t="s">
        <v>102</v>
      </c>
      <c r="C75" s="42"/>
      <c r="D75" s="104" t="e">
        <f>#REF!</f>
        <v>#REF!</v>
      </c>
      <c r="E75" s="232" t="e">
        <f>#REF!</f>
        <v>#REF!</v>
      </c>
      <c r="F75" s="232" t="e">
        <f>#REF!</f>
        <v>#REF!</v>
      </c>
      <c r="G75" s="152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44"/>
      <c r="S75" s="41"/>
      <c r="T75" s="41"/>
      <c r="U75" s="41"/>
      <c r="V75" s="41"/>
      <c r="W75" s="59"/>
      <c r="X75" s="59"/>
      <c r="Y75" s="41"/>
      <c r="Z75" s="41"/>
      <c r="AA75" s="66"/>
      <c r="AB75" s="66"/>
      <c r="AC75" s="61"/>
      <c r="AD75" s="61"/>
      <c r="AE75" s="61"/>
      <c r="AF75" s="169"/>
      <c r="AG75" s="61"/>
      <c r="AH75" s="61"/>
      <c r="AI75" s="61"/>
      <c r="AJ75" s="41"/>
      <c r="AK75" s="41"/>
      <c r="AL75" s="41"/>
      <c r="AM75" s="41"/>
      <c r="AN75" s="41"/>
      <c r="AO75" s="41"/>
      <c r="AP75" s="41"/>
      <c r="AQ75" s="41"/>
      <c r="AR75" s="49" t="s">
        <v>101</v>
      </c>
      <c r="AS75" s="44"/>
      <c r="AT75" s="89"/>
      <c r="AU75" s="117"/>
      <c r="AV75" s="118"/>
      <c r="AW75" s="118"/>
      <c r="AX75" s="118"/>
      <c r="AY75" s="67"/>
      <c r="AZ75" s="67"/>
      <c r="BA75" s="72"/>
      <c r="BB75" s="72"/>
      <c r="BC75" s="72"/>
      <c r="BD75" s="73"/>
      <c r="BE75" s="73"/>
      <c r="BF75" s="73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</row>
    <row r="76" spans="1:94" s="1" customFormat="1" ht="14.25" thickTop="1" thickBot="1">
      <c r="A76" s="40"/>
      <c r="B76" s="75" t="s">
        <v>103</v>
      </c>
      <c r="C76" s="42"/>
      <c r="D76" s="112">
        <v>0.5</v>
      </c>
      <c r="E76" s="112">
        <v>0.5</v>
      </c>
      <c r="F76" s="112">
        <v>0.5</v>
      </c>
      <c r="G76" s="155"/>
      <c r="H76" s="107" t="s">
        <v>0</v>
      </c>
      <c r="I76" s="107"/>
      <c r="J76" s="107"/>
      <c r="K76" s="107"/>
      <c r="L76" s="107"/>
      <c r="M76" s="107"/>
      <c r="N76" s="107"/>
      <c r="O76" s="107"/>
      <c r="P76" s="107"/>
      <c r="Q76" s="83"/>
      <c r="R76" s="44"/>
      <c r="S76" s="41"/>
      <c r="T76" s="41"/>
      <c r="U76" s="41"/>
      <c r="V76" s="41"/>
      <c r="W76" s="59"/>
      <c r="X76" s="59"/>
      <c r="Y76" s="41"/>
      <c r="Z76" s="41"/>
      <c r="AA76" s="66"/>
      <c r="AB76" s="66"/>
      <c r="AC76" s="61"/>
      <c r="AD76" s="61"/>
      <c r="AE76" s="61"/>
      <c r="AF76" s="169"/>
      <c r="AG76" s="61"/>
      <c r="AH76" s="61"/>
      <c r="AI76" s="61"/>
      <c r="AJ76" s="41"/>
      <c r="AK76" s="41"/>
      <c r="AL76" s="41"/>
      <c r="AM76" s="41"/>
      <c r="AN76" s="41"/>
      <c r="AO76" s="41"/>
      <c r="AP76" s="41"/>
      <c r="AQ76" s="41"/>
      <c r="AR76" s="49"/>
      <c r="AS76" s="44"/>
      <c r="AT76" s="89"/>
      <c r="AU76" s="117"/>
      <c r="AV76" s="118"/>
      <c r="AW76" s="118"/>
      <c r="AX76" s="118"/>
      <c r="AY76" s="67"/>
      <c r="AZ76" s="67"/>
      <c r="BA76" s="72"/>
      <c r="BB76" s="72"/>
      <c r="BC76" s="72"/>
      <c r="BD76" s="73"/>
      <c r="BE76" s="73"/>
      <c r="BF76" s="73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</row>
    <row r="77" spans="1:94" s="1" customFormat="1" ht="13.5" thickTop="1">
      <c r="A77" s="40"/>
      <c r="B77" s="75" t="s">
        <v>103</v>
      </c>
      <c r="C77" s="42"/>
      <c r="D77" s="111" t="e">
        <f>D76*D75</f>
        <v>#REF!</v>
      </c>
      <c r="E77" s="111" t="e">
        <f>E76*E75</f>
        <v>#REF!</v>
      </c>
      <c r="F77" s="111" t="e">
        <f>F76*F75</f>
        <v>#REF!</v>
      </c>
      <c r="G77" s="156"/>
      <c r="H77" s="113"/>
      <c r="I77" s="113"/>
      <c r="J77" s="113"/>
      <c r="K77" s="113"/>
      <c r="L77" s="113"/>
      <c r="M77" s="113"/>
      <c r="N77" s="113"/>
      <c r="O77" s="113"/>
      <c r="P77" s="113"/>
      <c r="Q77" s="83"/>
      <c r="R77" s="44"/>
      <c r="S77" s="41"/>
      <c r="T77" s="41"/>
      <c r="U77" s="41"/>
      <c r="V77" s="41"/>
      <c r="W77" s="59"/>
      <c r="X77" s="59"/>
      <c r="Y77" s="41"/>
      <c r="Z77" s="41"/>
      <c r="AA77" s="66"/>
      <c r="AB77" s="66"/>
      <c r="AC77" s="61"/>
      <c r="AD77" s="61"/>
      <c r="AE77" s="61"/>
      <c r="AF77" s="169"/>
      <c r="AG77" s="61"/>
      <c r="AH77" s="61"/>
      <c r="AI77" s="61"/>
      <c r="AJ77" s="41"/>
      <c r="AK77" s="41"/>
      <c r="AL77" s="41"/>
      <c r="AM77" s="41"/>
      <c r="AN77" s="41"/>
      <c r="AO77" s="41"/>
      <c r="AP77" s="41"/>
      <c r="AQ77" s="41"/>
      <c r="AR77" s="49"/>
      <c r="AS77" s="44"/>
      <c r="AT77" s="89"/>
      <c r="AU77" s="117"/>
      <c r="AV77" s="118"/>
      <c r="AW77" s="118"/>
      <c r="AX77" s="118"/>
      <c r="AY77" s="67"/>
      <c r="AZ77" s="67"/>
      <c r="BA77" s="72"/>
      <c r="BB77" s="72"/>
      <c r="BC77" s="72"/>
      <c r="BD77" s="73"/>
      <c r="BE77" s="73"/>
      <c r="BF77" s="73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</row>
    <row r="78" spans="1:94" s="1" customFormat="1">
      <c r="A78" s="40"/>
      <c r="B78" s="75"/>
      <c r="C78" s="42"/>
      <c r="D78" s="111"/>
      <c r="E78" s="111"/>
      <c r="F78" s="111"/>
      <c r="G78" s="156"/>
      <c r="H78" s="113"/>
      <c r="I78" s="113"/>
      <c r="J78" s="113"/>
      <c r="K78" s="113"/>
      <c r="L78" s="113"/>
      <c r="M78" s="113"/>
      <c r="N78" s="113"/>
      <c r="O78" s="113"/>
      <c r="P78" s="113"/>
      <c r="Q78" s="83"/>
      <c r="R78" s="44"/>
      <c r="S78" s="41"/>
      <c r="T78" s="41"/>
      <c r="U78" s="41"/>
      <c r="V78" s="41"/>
      <c r="W78" s="59"/>
      <c r="X78" s="59"/>
      <c r="Y78" s="41"/>
      <c r="Z78" s="41"/>
      <c r="AA78" s="66"/>
      <c r="AB78" s="66"/>
      <c r="AC78" s="61"/>
      <c r="AD78" s="61"/>
      <c r="AE78" s="61"/>
      <c r="AF78" s="169"/>
      <c r="AG78" s="61"/>
      <c r="AH78" s="61"/>
      <c r="AI78" s="61"/>
      <c r="AJ78" s="41"/>
      <c r="AK78" s="41"/>
      <c r="AL78" s="41"/>
      <c r="AM78" s="41"/>
      <c r="AN78" s="41"/>
      <c r="AO78" s="41"/>
      <c r="AP78" s="41"/>
      <c r="AQ78" s="41"/>
      <c r="AR78" s="49"/>
      <c r="AS78" s="44"/>
      <c r="AT78" s="89"/>
      <c r="AU78" s="117"/>
      <c r="AV78" s="118"/>
      <c r="AW78" s="118"/>
      <c r="AX78" s="118"/>
      <c r="AY78" s="67"/>
      <c r="AZ78" s="67"/>
      <c r="BA78" s="72"/>
      <c r="BB78" s="72"/>
      <c r="BC78" s="72"/>
      <c r="BD78" s="73"/>
      <c r="BE78" s="73"/>
      <c r="BF78" s="73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</row>
    <row r="79" spans="1:94" s="1" customFormat="1">
      <c r="A79" s="40"/>
      <c r="B79" s="231" t="s">
        <v>207</v>
      </c>
      <c r="C79" s="42"/>
      <c r="D79" s="111"/>
      <c r="E79" s="111"/>
      <c r="F79" s="111"/>
      <c r="G79" s="156"/>
      <c r="H79" s="113"/>
      <c r="I79" s="113"/>
      <c r="J79" s="113"/>
      <c r="K79" s="113"/>
      <c r="L79" s="113"/>
      <c r="M79" s="113"/>
      <c r="N79" s="113"/>
      <c r="O79" s="113"/>
      <c r="P79" s="113"/>
      <c r="Q79" s="107"/>
      <c r="R79" s="44"/>
      <c r="S79" s="41"/>
      <c r="T79" s="41"/>
      <c r="U79" s="41"/>
      <c r="V79" s="41"/>
      <c r="W79" s="59"/>
      <c r="X79" s="59"/>
      <c r="Y79" s="41"/>
      <c r="Z79" s="41"/>
      <c r="AA79" s="66"/>
      <c r="AB79" s="66"/>
      <c r="AC79" s="61"/>
      <c r="AD79" s="61"/>
      <c r="AE79" s="61"/>
      <c r="AF79" s="169"/>
      <c r="AG79" s="61"/>
      <c r="AH79" s="61"/>
      <c r="AI79" s="61"/>
      <c r="AJ79" s="41"/>
      <c r="AK79" s="41"/>
      <c r="AL79" s="41"/>
      <c r="AM79" s="41"/>
      <c r="AN79" s="41"/>
      <c r="AO79" s="41"/>
      <c r="AR79" s="26" t="s">
        <v>78</v>
      </c>
      <c r="AS79" s="44"/>
      <c r="AT79" s="89"/>
      <c r="AU79" s="117"/>
      <c r="AV79" s="118"/>
      <c r="AW79" s="118"/>
      <c r="AX79" s="118"/>
      <c r="AY79" s="67"/>
      <c r="AZ79" s="67"/>
      <c r="BA79" s="72"/>
      <c r="BB79" s="72"/>
      <c r="BC79" s="72"/>
      <c r="BD79" s="73"/>
      <c r="BE79" s="73"/>
      <c r="BF79" s="73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</row>
    <row r="80" spans="1:94" s="1" customFormat="1">
      <c r="A80" s="40"/>
      <c r="B80" s="75" t="s">
        <v>242</v>
      </c>
      <c r="C80" s="42"/>
      <c r="D80" s="111">
        <v>3500</v>
      </c>
      <c r="E80" s="111">
        <v>3500</v>
      </c>
      <c r="F80" s="111">
        <v>3500</v>
      </c>
      <c r="G80" s="156"/>
      <c r="H80" s="113"/>
      <c r="I80" s="113"/>
      <c r="J80" s="113"/>
      <c r="K80" s="113"/>
      <c r="L80" s="113"/>
      <c r="M80" s="113"/>
      <c r="N80" s="113"/>
      <c r="O80" s="113"/>
      <c r="P80" s="113"/>
      <c r="Q80" s="42"/>
      <c r="R80" s="44"/>
      <c r="S80" s="41"/>
      <c r="T80" s="41"/>
      <c r="U80" s="41"/>
      <c r="V80" s="41"/>
      <c r="W80" s="59"/>
      <c r="X80" s="59"/>
      <c r="Y80" s="41"/>
      <c r="Z80" s="41"/>
      <c r="AA80" s="66"/>
      <c r="AB80" s="66"/>
      <c r="AC80" s="61"/>
      <c r="AD80" s="61"/>
      <c r="AE80" s="61"/>
      <c r="AF80" s="169"/>
      <c r="AG80" s="61"/>
      <c r="AH80" s="61"/>
      <c r="AI80" s="61"/>
      <c r="AJ80" s="41"/>
      <c r="AK80" s="41"/>
      <c r="AL80" s="41"/>
      <c r="AM80" s="41"/>
      <c r="AN80" s="41"/>
      <c r="AO80" s="41"/>
      <c r="AR80" s="49" t="s">
        <v>87</v>
      </c>
      <c r="AS80" s="44"/>
      <c r="AT80" s="89"/>
      <c r="AU80" s="117"/>
      <c r="AV80" s="118"/>
      <c r="AW80" s="118"/>
      <c r="AX80" s="118"/>
      <c r="AY80" s="67"/>
      <c r="AZ80" s="67"/>
      <c r="BA80" s="72"/>
      <c r="BB80" s="72"/>
      <c r="BC80" s="72"/>
      <c r="BD80" s="73"/>
      <c r="BE80" s="73"/>
      <c r="BF80" s="73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</row>
    <row r="81" spans="1:94" s="1" customFormat="1">
      <c r="A81" s="40"/>
      <c r="B81" s="75"/>
      <c r="C81" s="42"/>
      <c r="D81" s="43"/>
      <c r="E81" s="43"/>
      <c r="F81" s="43"/>
      <c r="G81" s="155"/>
      <c r="H81" s="107"/>
      <c r="I81" s="107"/>
      <c r="J81" s="107"/>
      <c r="K81" s="107"/>
      <c r="L81" s="107"/>
      <c r="M81" s="107"/>
      <c r="N81" s="107"/>
      <c r="O81" s="107"/>
      <c r="P81" s="107"/>
      <c r="Q81" s="83"/>
      <c r="R81" s="44"/>
      <c r="S81" s="41"/>
      <c r="T81" s="41"/>
      <c r="U81" s="41"/>
      <c r="V81" s="41"/>
      <c r="W81" s="59"/>
      <c r="X81" s="59"/>
      <c r="Y81" s="41"/>
      <c r="Z81" s="41"/>
      <c r="AA81" s="66"/>
      <c r="AB81" s="66"/>
      <c r="AC81" s="61"/>
      <c r="AD81" s="61"/>
      <c r="AE81" s="61"/>
      <c r="AF81" s="169"/>
      <c r="AG81" s="61"/>
      <c r="AH81" s="61"/>
      <c r="AI81" s="61"/>
      <c r="AJ81" s="41"/>
      <c r="AK81" s="41"/>
      <c r="AL81" s="41"/>
      <c r="AM81" s="41"/>
      <c r="AN81" s="41"/>
      <c r="AO81" s="41"/>
      <c r="AR81" s="49"/>
      <c r="AS81" s="49"/>
      <c r="AT81" s="49"/>
      <c r="AU81" s="117"/>
      <c r="AV81" s="118"/>
      <c r="AW81" s="118"/>
      <c r="AX81" s="118"/>
      <c r="AY81" s="67"/>
      <c r="AZ81" s="67"/>
      <c r="BA81" s="72"/>
      <c r="BB81" s="72"/>
      <c r="BC81" s="72"/>
      <c r="BD81" s="73"/>
      <c r="BE81" s="73"/>
      <c r="BF81" s="73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</row>
    <row r="82" spans="1:94" s="1" customFormat="1" ht="13.5" thickBot="1">
      <c r="A82" s="40"/>
      <c r="B82" s="82" t="s">
        <v>106</v>
      </c>
      <c r="C82" s="42"/>
      <c r="D82" s="43"/>
      <c r="E82" s="43"/>
      <c r="F82" s="43"/>
      <c r="G82" s="40"/>
      <c r="H82" s="42" t="s">
        <v>0</v>
      </c>
      <c r="I82" s="42"/>
      <c r="J82" s="42"/>
      <c r="K82" s="42"/>
      <c r="L82" s="42"/>
      <c r="M82" s="42"/>
      <c r="N82" s="42"/>
      <c r="O82" s="42"/>
      <c r="P82" s="42"/>
      <c r="Q82" s="42"/>
      <c r="R82" s="44"/>
      <c r="S82" s="41"/>
      <c r="T82" s="41"/>
      <c r="U82" s="41"/>
      <c r="V82" s="41"/>
      <c r="W82" s="59"/>
      <c r="X82" s="59"/>
      <c r="Y82" s="41"/>
      <c r="Z82" s="41"/>
      <c r="AA82" s="66"/>
      <c r="AB82" s="66"/>
      <c r="AC82" s="61"/>
      <c r="AD82" s="61"/>
      <c r="AE82" s="61"/>
      <c r="AF82" s="169"/>
      <c r="AG82" s="61"/>
      <c r="AH82" s="61"/>
      <c r="AI82" s="61"/>
      <c r="AJ82" s="41"/>
      <c r="AK82" s="41"/>
      <c r="AL82" s="41"/>
      <c r="AM82" s="41"/>
      <c r="AN82" s="41"/>
      <c r="AO82" s="41"/>
      <c r="AR82" s="49"/>
      <c r="AS82" s="49"/>
      <c r="AT82" s="49"/>
      <c r="AU82" s="117"/>
      <c r="AV82" s="118"/>
      <c r="AW82" s="118"/>
      <c r="AX82" s="118"/>
      <c r="AY82" s="67"/>
      <c r="AZ82" s="67"/>
      <c r="BA82" s="72"/>
      <c r="BB82" s="72"/>
      <c r="BC82" s="72"/>
      <c r="BD82" s="73"/>
      <c r="BE82" s="73"/>
      <c r="BF82" s="73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</row>
    <row r="83" spans="1:94" s="1" customFormat="1" ht="14.25" thickTop="1" thickBot="1">
      <c r="A83" s="40"/>
      <c r="B83" s="75" t="s">
        <v>208</v>
      </c>
      <c r="C83" s="42"/>
      <c r="D83" s="119">
        <v>250</v>
      </c>
      <c r="E83" s="119">
        <v>250</v>
      </c>
      <c r="F83" s="119">
        <v>250</v>
      </c>
      <c r="G83" s="152"/>
      <c r="H83" s="83"/>
      <c r="I83" s="83"/>
      <c r="J83" s="83"/>
      <c r="K83" s="83"/>
      <c r="L83" s="83"/>
      <c r="M83" s="83"/>
      <c r="N83" s="83"/>
      <c r="O83" s="83"/>
      <c r="P83" s="83"/>
      <c r="Q83" s="42"/>
      <c r="R83" s="44"/>
      <c r="S83" s="41"/>
      <c r="T83" s="41"/>
      <c r="U83" s="41"/>
      <c r="V83" s="41"/>
      <c r="W83" s="59"/>
      <c r="X83" s="59"/>
      <c r="Y83" s="41"/>
      <c r="Z83" s="41"/>
      <c r="AA83" s="66"/>
      <c r="AB83" s="66"/>
      <c r="AC83" s="61"/>
      <c r="AD83" s="61"/>
      <c r="AE83" s="61"/>
      <c r="AF83" s="169"/>
      <c r="AG83" s="61"/>
      <c r="AH83" s="61"/>
      <c r="AI83" s="61"/>
      <c r="AJ83" s="41"/>
      <c r="AK83" s="41"/>
      <c r="AL83" s="41"/>
      <c r="AM83" s="41"/>
      <c r="AN83" s="41"/>
      <c r="AO83" s="41"/>
      <c r="AR83" s="49"/>
      <c r="AS83" s="49"/>
      <c r="AT83" s="49"/>
      <c r="AU83" s="117"/>
      <c r="AV83" s="118"/>
      <c r="AW83" s="118"/>
      <c r="AX83" s="118"/>
      <c r="AY83" s="67"/>
      <c r="AZ83" s="67"/>
      <c r="BA83" s="72"/>
      <c r="BB83" s="72"/>
      <c r="BC83" s="72"/>
      <c r="BD83" s="73"/>
      <c r="BE83" s="73"/>
      <c r="BF83" s="73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</row>
    <row r="84" spans="1:94" s="1" customFormat="1" ht="13.5" thickTop="1">
      <c r="A84" s="40"/>
      <c r="B84" s="75" t="s">
        <v>209</v>
      </c>
      <c r="C84" s="42"/>
      <c r="D84" s="43">
        <v>450.28</v>
      </c>
      <c r="E84" s="43">
        <v>450.28</v>
      </c>
      <c r="F84" s="43">
        <v>450.28</v>
      </c>
      <c r="G84" s="155"/>
      <c r="H84" s="107"/>
      <c r="I84" s="107"/>
      <c r="J84" s="107"/>
      <c r="K84" s="107"/>
      <c r="L84" s="107"/>
      <c r="M84" s="107"/>
      <c r="N84" s="107"/>
      <c r="O84" s="107"/>
      <c r="P84" s="107"/>
      <c r="Q84" s="42"/>
      <c r="R84" s="44"/>
      <c r="S84" s="41"/>
      <c r="T84" s="41"/>
      <c r="U84" s="41"/>
      <c r="V84" s="41"/>
      <c r="W84" s="59"/>
      <c r="X84" s="59"/>
      <c r="Y84" s="41"/>
      <c r="Z84" s="41"/>
      <c r="AA84" s="66"/>
      <c r="AB84" s="66"/>
      <c r="AC84" s="61"/>
      <c r="AD84" s="61"/>
      <c r="AE84" s="61"/>
      <c r="AF84" s="169"/>
      <c r="AG84" s="61"/>
      <c r="AH84" s="61"/>
      <c r="AI84" s="61"/>
      <c r="AJ84" s="41"/>
      <c r="AK84" s="41"/>
      <c r="AL84" s="41"/>
      <c r="AM84" s="41"/>
      <c r="AN84" s="41"/>
      <c r="AO84" s="41"/>
      <c r="AU84" s="117"/>
      <c r="AV84" s="118"/>
      <c r="AW84" s="118"/>
      <c r="AX84" s="118"/>
      <c r="AY84" s="67"/>
      <c r="AZ84" s="67"/>
      <c r="BA84" s="72"/>
      <c r="BB84" s="72"/>
      <c r="BC84" s="72"/>
      <c r="BD84" s="73"/>
      <c r="BE84" s="73"/>
      <c r="BF84" s="73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</row>
    <row r="85" spans="1:94" s="1" customFormat="1">
      <c r="A85" s="40"/>
      <c r="B85" s="75"/>
      <c r="C85" s="42"/>
      <c r="D85" s="43"/>
      <c r="E85" s="43"/>
      <c r="F85" s="43"/>
      <c r="G85" s="155"/>
      <c r="H85" s="107"/>
      <c r="I85" s="107"/>
      <c r="J85" s="107"/>
      <c r="K85" s="107"/>
      <c r="L85" s="107"/>
      <c r="M85" s="107"/>
      <c r="N85" s="107"/>
      <c r="O85" s="107"/>
      <c r="P85" s="107"/>
      <c r="Q85" s="83"/>
      <c r="R85" s="44"/>
      <c r="S85" s="41"/>
      <c r="T85" s="41"/>
      <c r="U85" s="41"/>
      <c r="V85" s="41"/>
      <c r="W85" s="59"/>
      <c r="X85" s="59"/>
      <c r="Y85" s="41"/>
      <c r="Z85" s="41"/>
      <c r="AA85" s="66"/>
      <c r="AB85" s="66"/>
      <c r="AC85" s="61"/>
      <c r="AD85" s="61"/>
      <c r="AE85" s="61"/>
      <c r="AF85" s="169"/>
      <c r="AG85" s="61"/>
      <c r="AH85" s="61"/>
      <c r="AI85" s="61"/>
      <c r="AJ85" s="41"/>
      <c r="AK85" s="41"/>
      <c r="AL85" s="41"/>
      <c r="AM85" s="41"/>
      <c r="AN85" s="41"/>
      <c r="AO85" s="41"/>
      <c r="AU85" s="117"/>
      <c r="AV85" s="118"/>
      <c r="AW85" s="118"/>
      <c r="AX85" s="118"/>
      <c r="AY85" s="67"/>
      <c r="AZ85" s="67"/>
      <c r="BA85" s="72"/>
      <c r="BB85" s="72"/>
      <c r="BC85" s="72"/>
      <c r="BD85" s="73"/>
      <c r="BE85" s="73"/>
      <c r="BF85" s="73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</row>
    <row r="86" spans="1:94" s="1" customFormat="1" ht="13.5" thickBot="1">
      <c r="A86" s="40"/>
      <c r="B86" s="82" t="s">
        <v>107</v>
      </c>
      <c r="C86" s="42"/>
      <c r="D86" s="43"/>
      <c r="E86" s="95"/>
      <c r="F86" s="95"/>
      <c r="G86" s="40"/>
      <c r="H86" s="42"/>
      <c r="I86" s="42"/>
      <c r="J86" s="42"/>
      <c r="K86" s="42"/>
      <c r="L86" s="42"/>
      <c r="M86" s="42"/>
      <c r="N86" s="42"/>
      <c r="O86" s="42"/>
      <c r="P86" s="42"/>
      <c r="Q86" s="100"/>
      <c r="R86" s="44"/>
      <c r="S86" s="41"/>
      <c r="T86" s="41"/>
      <c r="U86" s="41"/>
      <c r="V86" s="41"/>
      <c r="W86" s="59"/>
      <c r="X86" s="59"/>
      <c r="Y86" s="41"/>
      <c r="Z86" s="41"/>
      <c r="AA86" s="66"/>
      <c r="AB86" s="66"/>
      <c r="AC86" s="61"/>
      <c r="AD86" s="61"/>
      <c r="AE86" s="61"/>
      <c r="AF86" s="169"/>
      <c r="AG86" s="61"/>
      <c r="AH86" s="61"/>
      <c r="AI86" s="61"/>
      <c r="AJ86" s="41"/>
      <c r="AK86" s="41"/>
      <c r="AL86" s="41"/>
      <c r="AM86" s="41"/>
      <c r="AN86" s="41"/>
      <c r="AO86" s="41"/>
      <c r="AU86" s="117"/>
      <c r="AV86" s="118"/>
      <c r="AW86" s="118"/>
      <c r="AX86" s="118"/>
      <c r="AY86" s="67"/>
      <c r="AZ86" s="67"/>
      <c r="BA86" s="72"/>
      <c r="BB86" s="72"/>
      <c r="BC86" s="72"/>
      <c r="BD86" s="73"/>
      <c r="BE86" s="73"/>
      <c r="BF86" s="73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</row>
    <row r="87" spans="1:94" s="1" customFormat="1" ht="14.25" thickTop="1" thickBot="1">
      <c r="A87" s="40"/>
      <c r="B87" s="75" t="s">
        <v>108</v>
      </c>
      <c r="C87" s="42"/>
      <c r="D87" s="120">
        <v>1.4500000000000001E-2</v>
      </c>
      <c r="E87" s="120">
        <v>1.4500000000000001E-2</v>
      </c>
      <c r="F87" s="120">
        <v>1.4500000000000001E-2</v>
      </c>
      <c r="G87" s="152"/>
      <c r="H87" s="83"/>
      <c r="I87" s="83"/>
      <c r="J87" s="83"/>
      <c r="K87" s="83"/>
      <c r="L87" s="83"/>
      <c r="M87" s="83"/>
      <c r="N87" s="83"/>
      <c r="O87" s="83"/>
      <c r="P87" s="83"/>
      <c r="Q87" s="42"/>
      <c r="R87" s="44"/>
      <c r="S87" s="41"/>
      <c r="T87" s="41"/>
      <c r="U87" s="41"/>
      <c r="V87" s="41"/>
      <c r="W87" s="59"/>
      <c r="X87" s="59"/>
      <c r="Y87" s="41"/>
      <c r="Z87" s="41"/>
      <c r="AA87" s="66"/>
      <c r="AB87" s="66"/>
      <c r="AC87" s="61"/>
      <c r="AD87" s="61"/>
      <c r="AE87" s="61"/>
      <c r="AF87" s="169"/>
      <c r="AG87" s="61"/>
      <c r="AH87" s="61"/>
      <c r="AI87" s="61"/>
      <c r="AJ87" s="41"/>
      <c r="AK87" s="41"/>
      <c r="AL87" s="41"/>
      <c r="AM87" s="41"/>
      <c r="AN87" s="41"/>
      <c r="AO87" s="41"/>
      <c r="AU87" s="117"/>
      <c r="AV87" s="118"/>
      <c r="AW87" s="118"/>
      <c r="AX87" s="118"/>
      <c r="AY87" s="67"/>
      <c r="AZ87" s="67"/>
      <c r="BA87" s="72"/>
      <c r="BB87" s="72"/>
      <c r="BC87" s="72"/>
      <c r="BD87" s="73"/>
      <c r="BE87" s="73"/>
      <c r="BF87" s="73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</row>
    <row r="88" spans="1:94" s="1" customFormat="1" ht="13.5" thickTop="1">
      <c r="A88" s="40"/>
      <c r="B88" s="75"/>
      <c r="C88" s="42"/>
      <c r="D88" s="43"/>
      <c r="E88" s="43"/>
      <c r="F88" s="43"/>
      <c r="G88" s="40"/>
      <c r="H88" s="42"/>
      <c r="I88" s="42"/>
      <c r="J88" s="42"/>
      <c r="K88" s="42"/>
      <c r="L88" s="42"/>
      <c r="M88" s="42"/>
      <c r="N88" s="42"/>
      <c r="O88" s="42"/>
      <c r="P88" s="42"/>
      <c r="Q88" s="83"/>
      <c r="R88" s="44"/>
      <c r="S88" s="41"/>
      <c r="T88" s="41"/>
      <c r="U88" s="41"/>
      <c r="V88" s="41"/>
      <c r="W88" s="59"/>
      <c r="X88" s="59"/>
      <c r="Y88" s="41"/>
      <c r="Z88" s="41"/>
      <c r="AA88" s="66"/>
      <c r="AB88" s="66"/>
      <c r="AC88" s="61"/>
      <c r="AD88" s="61"/>
      <c r="AE88" s="61"/>
      <c r="AF88" s="169"/>
      <c r="AG88" s="61"/>
      <c r="AH88" s="61"/>
      <c r="AI88" s="61"/>
      <c r="AJ88" s="41"/>
      <c r="AK88" s="41"/>
      <c r="AL88" s="41"/>
      <c r="AM88" s="41"/>
      <c r="AN88" s="41"/>
      <c r="AO88" s="41"/>
      <c r="AU88" s="117"/>
      <c r="AV88" s="118"/>
      <c r="AW88" s="118"/>
      <c r="AX88" s="118"/>
      <c r="AY88" s="67"/>
      <c r="AZ88" s="67"/>
      <c r="BA88" s="72"/>
      <c r="BB88" s="72"/>
      <c r="BC88" s="72"/>
      <c r="BD88" s="73"/>
      <c r="BE88" s="73"/>
      <c r="BF88" s="73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</row>
    <row r="89" spans="1:94" s="1" customFormat="1" ht="13.5" thickBot="1">
      <c r="A89" s="40"/>
      <c r="B89" s="82" t="s">
        <v>26</v>
      </c>
      <c r="C89" s="42"/>
      <c r="D89" s="43"/>
      <c r="E89" s="95"/>
      <c r="F89" s="95"/>
      <c r="G89" s="40"/>
      <c r="H89" s="42"/>
      <c r="I89" s="42"/>
      <c r="J89" s="42"/>
      <c r="K89" s="42"/>
      <c r="L89" s="42"/>
      <c r="M89" s="42"/>
      <c r="N89" s="42"/>
      <c r="O89" s="42"/>
      <c r="P89" s="42"/>
      <c r="Q89" s="100"/>
      <c r="R89" s="44"/>
      <c r="S89" s="41"/>
      <c r="T89" s="41"/>
      <c r="U89" s="41"/>
      <c r="V89" s="41"/>
      <c r="W89" s="59"/>
      <c r="X89" s="59"/>
      <c r="Y89" s="41"/>
      <c r="Z89" s="41"/>
      <c r="AA89" s="66"/>
      <c r="AB89" s="66"/>
      <c r="AC89" s="61"/>
      <c r="AD89" s="61"/>
      <c r="AE89" s="61"/>
      <c r="AF89" s="169"/>
      <c r="AG89" s="61"/>
      <c r="AH89" s="61"/>
      <c r="AI89" s="61"/>
      <c r="AJ89" s="41"/>
      <c r="AK89" s="41"/>
      <c r="AL89" s="41"/>
      <c r="AM89" s="41"/>
      <c r="AN89" s="41"/>
      <c r="AO89" s="41"/>
      <c r="AU89" s="117"/>
      <c r="AV89" s="118"/>
      <c r="AW89" s="118"/>
      <c r="AX89" s="118"/>
      <c r="AY89" s="67"/>
      <c r="AZ89" s="67"/>
      <c r="BA89" s="72"/>
      <c r="BB89" s="72"/>
      <c r="BC89" s="72"/>
      <c r="BD89" s="73"/>
      <c r="BE89" s="73"/>
      <c r="BF89" s="73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</row>
    <row r="90" spans="1:94" s="1" customFormat="1" ht="14.25" thickTop="1" thickBot="1">
      <c r="A90" s="40"/>
      <c r="B90" s="75" t="s">
        <v>108</v>
      </c>
      <c r="C90" s="42"/>
      <c r="D90" s="120">
        <v>6.2E-2</v>
      </c>
      <c r="E90" s="120">
        <v>6.2E-2</v>
      </c>
      <c r="F90" s="120">
        <v>6.2E-2</v>
      </c>
      <c r="G90" s="152"/>
      <c r="H90" s="83"/>
      <c r="I90" s="83"/>
      <c r="J90" s="83"/>
      <c r="K90" s="83"/>
      <c r="L90" s="83"/>
      <c r="M90" s="83"/>
      <c r="N90" s="83"/>
      <c r="O90" s="83"/>
      <c r="P90" s="83"/>
      <c r="Q90" s="100"/>
      <c r="R90" s="44"/>
      <c r="S90" s="41"/>
      <c r="T90" s="41"/>
      <c r="U90" s="41"/>
      <c r="V90" s="41"/>
      <c r="W90" s="59"/>
      <c r="X90" s="59"/>
      <c r="Y90" s="41"/>
      <c r="Z90" s="41"/>
      <c r="AA90" s="66"/>
      <c r="AB90" s="66"/>
      <c r="AC90" s="61"/>
      <c r="AD90" s="61"/>
      <c r="AE90" s="61"/>
      <c r="AF90" s="169"/>
      <c r="AG90" s="61"/>
      <c r="AH90" s="61"/>
      <c r="AI90" s="61"/>
      <c r="AJ90" s="41"/>
      <c r="AK90" s="41"/>
      <c r="AL90" s="41"/>
      <c r="AM90" s="41"/>
      <c r="AN90" s="41"/>
      <c r="AO90" s="41"/>
      <c r="AU90" s="117"/>
      <c r="AV90" s="118"/>
      <c r="AW90" s="118"/>
      <c r="AX90" s="118"/>
      <c r="AY90" s="67"/>
      <c r="AZ90" s="67"/>
      <c r="BA90" s="72"/>
      <c r="BB90" s="72"/>
      <c r="BC90" s="72"/>
      <c r="BD90" s="73"/>
      <c r="BE90" s="73"/>
      <c r="BF90" s="73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</row>
    <row r="91" spans="1:94" s="1" customFormat="1" ht="13.5" thickTop="1">
      <c r="A91" s="40"/>
      <c r="B91" s="75"/>
      <c r="C91" s="42"/>
      <c r="D91" s="43"/>
      <c r="E91" s="43"/>
      <c r="F91" s="43"/>
      <c r="G91" s="153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44"/>
      <c r="S91" s="41"/>
      <c r="T91" s="41"/>
      <c r="U91" s="41"/>
      <c r="V91" s="41"/>
      <c r="W91" s="59"/>
      <c r="X91" s="59"/>
      <c r="Y91" s="41"/>
      <c r="Z91" s="41"/>
      <c r="AA91" s="66"/>
      <c r="AB91" s="66"/>
      <c r="AC91" s="61"/>
      <c r="AD91" s="61"/>
      <c r="AE91" s="61"/>
      <c r="AF91" s="169"/>
      <c r="AG91" s="61"/>
      <c r="AH91" s="61"/>
      <c r="AI91" s="61"/>
      <c r="AJ91" s="41"/>
      <c r="AK91" s="41"/>
      <c r="AL91" s="41"/>
      <c r="AM91" s="41"/>
      <c r="AN91" s="41"/>
      <c r="AO91" s="41"/>
      <c r="AU91" s="117"/>
      <c r="AV91" s="118"/>
      <c r="AW91" s="118"/>
      <c r="AX91" s="118"/>
      <c r="AY91" s="67"/>
      <c r="AZ91" s="67"/>
      <c r="BA91" s="72"/>
      <c r="BB91" s="72"/>
      <c r="BC91" s="72"/>
      <c r="BD91" s="73"/>
      <c r="BE91" s="73"/>
      <c r="BF91" s="73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</row>
    <row r="92" spans="1:94" s="1" customFormat="1">
      <c r="A92" s="40"/>
      <c r="B92" s="40"/>
      <c r="C92" s="40"/>
      <c r="D92" s="44"/>
      <c r="E92" s="44"/>
      <c r="F92" s="44"/>
      <c r="G92" s="40"/>
      <c r="H92" s="42"/>
      <c r="I92" s="42"/>
      <c r="J92" s="42"/>
      <c r="K92" s="42"/>
      <c r="L92" s="42"/>
      <c r="M92" s="42"/>
      <c r="N92" s="42"/>
      <c r="O92" s="42"/>
      <c r="P92" s="42"/>
      <c r="Q92" s="100"/>
      <c r="R92" s="44"/>
      <c r="S92" s="41"/>
      <c r="T92" s="41"/>
      <c r="U92" s="41"/>
      <c r="V92" s="41"/>
      <c r="W92" s="59"/>
      <c r="X92" s="59"/>
      <c r="Y92" s="41"/>
      <c r="Z92" s="41"/>
      <c r="AA92" s="66"/>
      <c r="AB92" s="66"/>
      <c r="AC92" s="61"/>
      <c r="AD92" s="61"/>
      <c r="AE92" s="61"/>
      <c r="AF92" s="169"/>
      <c r="AG92" s="61"/>
      <c r="AH92" s="61"/>
      <c r="AI92" s="61"/>
      <c r="AJ92" s="41"/>
      <c r="AK92" s="41"/>
      <c r="AL92" s="41"/>
      <c r="AM92" s="41"/>
      <c r="AN92" s="41"/>
      <c r="AO92" s="41"/>
      <c r="AU92" s="117"/>
      <c r="AV92" s="118"/>
      <c r="AW92" s="118"/>
      <c r="AX92" s="118"/>
      <c r="AY92" s="67"/>
      <c r="AZ92" s="67"/>
      <c r="BA92" s="72"/>
      <c r="BB92" s="72"/>
      <c r="BC92" s="72"/>
      <c r="BD92" s="73"/>
      <c r="BE92" s="73"/>
      <c r="BF92" s="73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</row>
    <row r="93" spans="1:94" s="1" customFormat="1">
      <c r="A93" s="75"/>
      <c r="B93" s="75"/>
      <c r="C93" s="75"/>
      <c r="D93" s="89"/>
      <c r="E93" s="89"/>
      <c r="F93" s="89"/>
      <c r="G93" s="89"/>
      <c r="H93" s="43"/>
      <c r="I93" s="43"/>
      <c r="J93" s="43"/>
      <c r="K93" s="43"/>
      <c r="L93" s="43"/>
      <c r="M93" s="43"/>
      <c r="N93" s="43"/>
      <c r="O93" s="43"/>
      <c r="P93" s="43"/>
      <c r="Q93" s="100"/>
      <c r="R93" s="44"/>
      <c r="S93" s="41"/>
      <c r="T93" s="41"/>
      <c r="U93" s="41"/>
      <c r="V93" s="41"/>
      <c r="W93" s="59"/>
      <c r="X93" s="59"/>
      <c r="Y93" s="41"/>
      <c r="Z93" s="41"/>
      <c r="AA93" s="66"/>
      <c r="AB93" s="66"/>
      <c r="AC93" s="61"/>
      <c r="AD93" s="61"/>
      <c r="AE93" s="61"/>
      <c r="AF93" s="169"/>
      <c r="AG93" s="61"/>
      <c r="AH93" s="61"/>
      <c r="AI93" s="61"/>
      <c r="AJ93" s="41"/>
      <c r="AK93" s="41"/>
      <c r="AL93" s="41"/>
      <c r="AM93" s="41"/>
      <c r="AN93" s="41"/>
      <c r="AO93" s="41"/>
      <c r="AU93" s="117"/>
      <c r="AV93" s="118"/>
      <c r="AW93" s="118"/>
      <c r="AX93" s="118"/>
      <c r="AY93" s="67"/>
      <c r="AZ93" s="67"/>
      <c r="BA93" s="72"/>
      <c r="BB93" s="72"/>
      <c r="BC93" s="72"/>
      <c r="BD93" s="73"/>
      <c r="BE93" s="73"/>
      <c r="BF93" s="73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</row>
    <row r="94" spans="1:94" s="1" customFormat="1">
      <c r="A94" s="75"/>
      <c r="B94" s="75"/>
      <c r="C94" s="75"/>
      <c r="D94" s="89"/>
      <c r="E94" s="89"/>
      <c r="F94" s="89"/>
      <c r="G94" s="89"/>
      <c r="H94" s="43"/>
      <c r="I94" s="43"/>
      <c r="J94" s="43"/>
      <c r="K94" s="43"/>
      <c r="L94" s="43"/>
      <c r="M94" s="43"/>
      <c r="N94" s="43"/>
      <c r="O94" s="43"/>
      <c r="P94" s="43"/>
      <c r="Q94" s="100"/>
      <c r="R94" s="44"/>
      <c r="S94" s="41"/>
      <c r="T94" s="41"/>
      <c r="U94" s="41"/>
      <c r="V94" s="41"/>
      <c r="W94" s="59"/>
      <c r="X94" s="59"/>
      <c r="Y94" s="41"/>
      <c r="Z94" s="41"/>
      <c r="AA94" s="66"/>
      <c r="AB94" s="66"/>
      <c r="AC94" s="61"/>
      <c r="AD94" s="61"/>
      <c r="AE94" s="61"/>
      <c r="AF94" s="169"/>
      <c r="AG94" s="61"/>
      <c r="AH94" s="61"/>
      <c r="AI94" s="61"/>
      <c r="AJ94" s="41"/>
      <c r="AK94" s="41"/>
      <c r="AL94" s="41"/>
      <c r="AM94" s="41"/>
      <c r="AN94" s="41"/>
      <c r="AO94" s="41"/>
      <c r="AU94" s="117"/>
      <c r="AV94" s="118"/>
      <c r="AW94" s="118"/>
      <c r="AX94" s="118"/>
      <c r="AY94" s="67"/>
      <c r="AZ94" s="67"/>
      <c r="BA94" s="72"/>
      <c r="BB94" s="72"/>
      <c r="BC94" s="72"/>
      <c r="BD94" s="73"/>
      <c r="BE94" s="73"/>
      <c r="BF94" s="73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</row>
    <row r="95" spans="1:94" s="1" customFormat="1">
      <c r="A95" s="40"/>
      <c r="B95" s="40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100"/>
      <c r="R95" s="44"/>
      <c r="S95" s="41"/>
      <c r="T95" s="41"/>
      <c r="U95" s="41"/>
      <c r="V95" s="41"/>
      <c r="W95" s="59"/>
      <c r="X95" s="59"/>
      <c r="Y95" s="41"/>
      <c r="Z95" s="41"/>
      <c r="AA95" s="66"/>
      <c r="AB95" s="66"/>
      <c r="AC95" s="61"/>
      <c r="AD95" s="61"/>
      <c r="AE95" s="61"/>
      <c r="AF95" s="169"/>
      <c r="AG95" s="61"/>
      <c r="AH95" s="61"/>
      <c r="AI95" s="61"/>
      <c r="AJ95" s="41"/>
      <c r="AK95" s="41"/>
      <c r="AL95" s="41"/>
      <c r="AM95" s="41"/>
      <c r="AN95" s="41"/>
      <c r="AO95" s="41"/>
      <c r="AU95" s="117"/>
      <c r="AV95" s="118"/>
      <c r="AW95" s="118"/>
      <c r="AX95" s="118"/>
      <c r="AY95" s="67"/>
      <c r="AZ95" s="67"/>
      <c r="BA95" s="72"/>
      <c r="BB95" s="72"/>
      <c r="BC95" s="72"/>
      <c r="BD95" s="73"/>
      <c r="BE95" s="73"/>
      <c r="BF95" s="73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</row>
    <row r="96" spans="1:94" s="1" customFormat="1">
      <c r="A96" s="121"/>
      <c r="B96" s="58" t="s">
        <v>109</v>
      </c>
      <c r="C96" s="81"/>
      <c r="D96" s="81"/>
      <c r="E96" s="81"/>
      <c r="F96" s="43"/>
      <c r="G96" s="44"/>
      <c r="H96" s="43"/>
      <c r="I96" s="43"/>
      <c r="J96" s="44"/>
      <c r="K96" s="43"/>
      <c r="L96" s="43"/>
      <c r="M96" s="44"/>
      <c r="N96" s="122" t="s">
        <v>33</v>
      </c>
      <c r="O96" s="123"/>
      <c r="P96" s="44"/>
      <c r="Q96" s="100"/>
      <c r="R96" s="44"/>
      <c r="S96" s="41"/>
      <c r="T96" s="41"/>
      <c r="U96" s="41"/>
      <c r="V96" s="41"/>
      <c r="W96" s="59"/>
      <c r="X96" s="59"/>
      <c r="Y96" s="41"/>
      <c r="Z96" s="41"/>
      <c r="AA96" s="66"/>
      <c r="AB96" s="66"/>
      <c r="AC96" s="61"/>
      <c r="AD96" s="61"/>
      <c r="AE96" s="61"/>
      <c r="AF96" s="169"/>
      <c r="AG96" s="61"/>
      <c r="AH96" s="61"/>
      <c r="AI96" s="61"/>
      <c r="AJ96" s="41"/>
      <c r="AK96" s="41"/>
      <c r="AL96" s="41"/>
      <c r="AM96" s="41"/>
      <c r="AN96" s="41"/>
      <c r="AO96" s="41"/>
      <c r="AU96" s="117"/>
      <c r="AV96" s="118"/>
      <c r="AW96" s="118"/>
      <c r="AX96" s="118"/>
      <c r="AY96" s="67"/>
      <c r="AZ96" s="67"/>
      <c r="BA96" s="72"/>
      <c r="BB96" s="72"/>
      <c r="BC96" s="72"/>
      <c r="BD96" s="73"/>
      <c r="BE96" s="73"/>
      <c r="BF96" s="73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</row>
    <row r="97" spans="1:94" s="1" customFormat="1">
      <c r="A97" s="40"/>
      <c r="B97" s="80" t="s">
        <v>110</v>
      </c>
      <c r="C97" s="81"/>
      <c r="D97" s="81"/>
      <c r="E97" s="81"/>
      <c r="F97" s="43"/>
      <c r="G97" s="44"/>
      <c r="H97" s="122" t="str">
        <f>D99&amp; " Increase"</f>
        <v>16-17 Increase</v>
      </c>
      <c r="I97" s="122"/>
      <c r="J97" s="44"/>
      <c r="K97" s="122" t="str">
        <f>E99&amp; " Increase"</f>
        <v>17-18 Increase</v>
      </c>
      <c r="L97" s="122"/>
      <c r="M97" s="44"/>
      <c r="N97" s="122" t="str">
        <f>E99&amp; " Increase"</f>
        <v>17-18 Increase</v>
      </c>
      <c r="O97" s="122"/>
      <c r="P97" s="44"/>
      <c r="Q97" s="100"/>
      <c r="R97" s="44"/>
      <c r="S97" s="41"/>
      <c r="T97" s="41"/>
      <c r="U97" s="41"/>
      <c r="V97" s="41"/>
      <c r="W97" s="59"/>
      <c r="X97" s="59"/>
      <c r="Y97" s="41"/>
      <c r="Z97" s="41"/>
      <c r="AA97" s="66"/>
      <c r="AB97" s="66"/>
      <c r="AC97" s="61"/>
      <c r="AD97" s="61"/>
      <c r="AE97" s="61"/>
      <c r="AF97" s="169"/>
      <c r="AG97" s="61"/>
      <c r="AH97" s="61"/>
      <c r="AI97" s="61"/>
      <c r="AJ97" s="41"/>
      <c r="AK97" s="41"/>
      <c r="AL97" s="41"/>
      <c r="AM97" s="41"/>
      <c r="AN97" s="41"/>
      <c r="AO97" s="41"/>
      <c r="AU97" s="117"/>
      <c r="AV97" s="118"/>
      <c r="AW97" s="118"/>
      <c r="AX97" s="118"/>
      <c r="AY97" s="67"/>
      <c r="AZ97" s="67"/>
      <c r="BA97" s="72"/>
      <c r="BB97" s="72"/>
      <c r="BC97" s="72"/>
      <c r="BD97" s="73"/>
      <c r="BE97" s="73"/>
      <c r="BF97" s="73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</row>
    <row r="98" spans="1:94" s="1" customFormat="1">
      <c r="A98" s="40"/>
      <c r="C98" s="41"/>
      <c r="D98" s="41"/>
      <c r="E98" s="41"/>
      <c r="F98" s="43"/>
      <c r="G98" s="44"/>
      <c r="H98" s="122" t="str">
        <f>"over "&amp;C99</f>
        <v>over 15-16</v>
      </c>
      <c r="I98" s="122"/>
      <c r="J98" s="44"/>
      <c r="K98" s="122" t="str">
        <f>"over "&amp;D99</f>
        <v>over 16-17</v>
      </c>
      <c r="L98" s="122"/>
      <c r="M98" s="44"/>
      <c r="N98" s="122" t="str">
        <f>"over "&amp;C99</f>
        <v>over 15-16</v>
      </c>
      <c r="O98" s="122"/>
      <c r="P98" s="44"/>
      <c r="Q98" s="100"/>
      <c r="R98" s="44"/>
      <c r="S98" s="41"/>
      <c r="T98" s="41"/>
      <c r="U98" s="41"/>
      <c r="V98" s="41"/>
      <c r="W98" s="59"/>
      <c r="X98" s="59"/>
      <c r="Y98" s="41"/>
      <c r="Z98" s="41"/>
      <c r="AA98" s="66"/>
      <c r="AB98" s="66"/>
      <c r="AC98" s="61"/>
      <c r="AD98" s="61"/>
      <c r="AE98" s="61"/>
      <c r="AF98" s="169"/>
      <c r="AG98" s="61"/>
      <c r="AH98" s="61"/>
      <c r="AI98" s="61"/>
      <c r="AJ98" s="41"/>
      <c r="AK98" s="41"/>
      <c r="AL98" s="41"/>
      <c r="AM98" s="41"/>
      <c r="AN98" s="41"/>
      <c r="AO98" s="41"/>
      <c r="AU98" s="117"/>
      <c r="AV98" s="118"/>
      <c r="AW98" s="118"/>
      <c r="AX98" s="118"/>
      <c r="AY98" s="67"/>
      <c r="AZ98" s="67"/>
      <c r="BA98" s="72"/>
      <c r="BB98" s="72"/>
      <c r="BC98" s="72"/>
      <c r="BD98" s="73"/>
      <c r="BE98" s="73"/>
      <c r="BF98" s="73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</row>
    <row r="99" spans="1:94" s="1" customFormat="1">
      <c r="A99" s="40"/>
      <c r="B99" s="124"/>
      <c r="C99" s="92" t="str">
        <f>D6</f>
        <v>15-16</v>
      </c>
      <c r="D99" s="92" t="str">
        <f>E6</f>
        <v>16-17</v>
      </c>
      <c r="E99" s="92" t="str">
        <f>F6</f>
        <v>17-18</v>
      </c>
      <c r="F99" s="43"/>
      <c r="G99" s="44"/>
      <c r="H99" s="45" t="s">
        <v>111</v>
      </c>
      <c r="I99" s="45" t="s">
        <v>112</v>
      </c>
      <c r="J99" s="44"/>
      <c r="K99" s="45" t="s">
        <v>111</v>
      </c>
      <c r="L99" s="45" t="s">
        <v>112</v>
      </c>
      <c r="M99" s="44"/>
      <c r="N99" s="45" t="s">
        <v>111</v>
      </c>
      <c r="O99" s="45" t="s">
        <v>112</v>
      </c>
      <c r="P99" s="44"/>
      <c r="Q99" s="100"/>
      <c r="R99" s="44"/>
      <c r="S99" s="41"/>
      <c r="T99" s="41"/>
      <c r="U99" s="41"/>
      <c r="V99" s="41"/>
      <c r="W99" s="59"/>
      <c r="X99" s="59"/>
      <c r="Y99" s="41"/>
      <c r="Z99" s="41"/>
      <c r="AA99" s="66"/>
      <c r="AB99" s="66"/>
      <c r="AC99" s="61"/>
      <c r="AD99" s="61"/>
      <c r="AE99" s="61"/>
      <c r="AF99" s="169"/>
      <c r="AG99" s="61"/>
      <c r="AH99" s="61"/>
      <c r="AI99" s="61"/>
      <c r="AJ99" s="41"/>
      <c r="AK99" s="41"/>
      <c r="AL99" s="41"/>
      <c r="AM99" s="41"/>
      <c r="AN99" s="41"/>
      <c r="AO99" s="41"/>
      <c r="AU99" s="117"/>
      <c r="AV99" s="118"/>
      <c r="AW99" s="118"/>
      <c r="AX99" s="118"/>
      <c r="AY99" s="67"/>
      <c r="AZ99" s="67"/>
      <c r="BA99" s="72"/>
      <c r="BB99" s="72"/>
      <c r="BC99" s="72"/>
      <c r="BD99" s="73"/>
      <c r="BE99" s="73"/>
      <c r="BF99" s="73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</row>
    <row r="100" spans="1:94" s="1" customFormat="1">
      <c r="A100" s="40"/>
      <c r="B100" s="124"/>
      <c r="C100" s="125"/>
      <c r="D100" s="163">
        <f>E23</f>
        <v>2.2499999999999999E-2</v>
      </c>
      <c r="E100" s="163">
        <f>F23</f>
        <v>2.2499999999999999E-2</v>
      </c>
      <c r="F100" s="43"/>
      <c r="G100" s="44"/>
      <c r="H100" s="135" t="s">
        <v>70</v>
      </c>
      <c r="I100" s="135" t="s">
        <v>70</v>
      </c>
      <c r="J100" s="44"/>
      <c r="K100" s="135" t="s">
        <v>70</v>
      </c>
      <c r="L100" s="135" t="s">
        <v>70</v>
      </c>
      <c r="M100" s="44"/>
      <c r="N100" s="135" t="s">
        <v>70</v>
      </c>
      <c r="O100" s="135" t="s">
        <v>70</v>
      </c>
      <c r="P100" s="44"/>
      <c r="Q100" s="100"/>
      <c r="R100" s="44"/>
      <c r="S100" s="41"/>
      <c r="T100" s="41"/>
      <c r="U100" s="41"/>
      <c r="V100" s="41"/>
      <c r="W100" s="59"/>
      <c r="X100" s="59"/>
      <c r="Y100" s="41"/>
      <c r="Z100" s="41"/>
      <c r="AA100" s="66"/>
      <c r="AB100" s="66"/>
      <c r="AC100" s="61"/>
      <c r="AD100" s="61"/>
      <c r="AE100" s="61"/>
      <c r="AF100" s="169"/>
      <c r="AG100" s="61"/>
      <c r="AH100" s="61"/>
      <c r="AI100" s="61"/>
      <c r="AJ100" s="41"/>
      <c r="AK100" s="41"/>
      <c r="AL100" s="41"/>
      <c r="AM100" s="41"/>
      <c r="AN100" s="41"/>
      <c r="AO100" s="41"/>
      <c r="AU100" s="117"/>
      <c r="AV100" s="118"/>
      <c r="AW100" s="118"/>
      <c r="AX100" s="118"/>
      <c r="AY100" s="67"/>
      <c r="AZ100" s="67"/>
      <c r="BA100" s="72"/>
      <c r="BB100" s="72"/>
      <c r="BC100" s="72"/>
      <c r="BD100" s="73"/>
      <c r="BE100" s="73"/>
      <c r="BF100" s="73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</row>
    <row r="101" spans="1:94" s="1" customFormat="1">
      <c r="A101" s="40"/>
      <c r="B101" s="58" t="s">
        <v>113</v>
      </c>
      <c r="C101" s="72"/>
      <c r="D101" s="72"/>
      <c r="E101" s="72"/>
      <c r="F101" s="43"/>
      <c r="G101" s="44"/>
      <c r="H101" s="41"/>
      <c r="I101" s="41"/>
      <c r="J101" s="44"/>
      <c r="K101" s="41"/>
      <c r="L101" s="41"/>
      <c r="M101" s="44"/>
      <c r="N101" s="41"/>
      <c r="O101" s="41"/>
      <c r="P101" s="44"/>
      <c r="Q101" s="43"/>
      <c r="R101" s="44"/>
      <c r="S101" s="41"/>
      <c r="T101" s="41"/>
      <c r="U101" s="41"/>
      <c r="V101" s="41"/>
      <c r="W101" s="59"/>
      <c r="X101" s="59"/>
      <c r="Y101" s="41"/>
      <c r="Z101" s="41"/>
      <c r="AA101" s="66"/>
      <c r="AB101" s="66"/>
      <c r="AC101" s="61"/>
      <c r="AD101" s="61"/>
      <c r="AE101" s="61"/>
      <c r="AF101" s="169"/>
      <c r="AG101" s="61"/>
      <c r="AH101" s="61"/>
      <c r="AI101" s="61"/>
      <c r="AJ101" s="41"/>
      <c r="AK101" s="41"/>
      <c r="AL101" s="41"/>
      <c r="AM101" s="41"/>
      <c r="AN101" s="41"/>
      <c r="AO101" s="41"/>
      <c r="AU101" s="117"/>
      <c r="AV101" s="118"/>
      <c r="AW101" s="118"/>
      <c r="AX101" s="118"/>
      <c r="AY101" s="67"/>
      <c r="AZ101" s="67"/>
      <c r="BA101" s="72"/>
      <c r="BB101" s="72"/>
      <c r="BC101" s="72"/>
      <c r="BD101" s="73"/>
      <c r="BE101" s="73"/>
      <c r="BF101" s="73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</row>
    <row r="102" spans="1:94" s="1" customFormat="1">
      <c r="A102" s="40"/>
      <c r="B102" s="59" t="s">
        <v>114</v>
      </c>
      <c r="C102" s="72" t="e">
        <f>BD9</f>
        <v>#REF!</v>
      </c>
      <c r="D102" s="72" t="e">
        <f>BE9</f>
        <v>#REF!</v>
      </c>
      <c r="E102" s="72" t="e">
        <f>BF9</f>
        <v>#REF!</v>
      </c>
      <c r="F102" s="43"/>
      <c r="G102" s="44"/>
      <c r="H102" s="126" t="e">
        <f t="shared" ref="H102:H108" si="89">D102-C102</f>
        <v>#REF!</v>
      </c>
      <c r="I102" s="71" t="e">
        <f t="shared" ref="I102:I108" si="90">IF(OR(C102=0,H102/C102=0)," -  - ",H102/C102)</f>
        <v>#REF!</v>
      </c>
      <c r="J102" s="44"/>
      <c r="K102" s="126" t="e">
        <f>$E102-$D102</f>
        <v>#REF!</v>
      </c>
      <c r="L102" s="71" t="e">
        <f t="shared" ref="L102:L108" si="91">IF(OR(D102=0,K102/D102=0)," -  - ",K102/D102)</f>
        <v>#REF!</v>
      </c>
      <c r="M102" s="44"/>
      <c r="N102" s="126" t="e">
        <f t="shared" ref="N102:N108" si="92">E102-C102</f>
        <v>#REF!</v>
      </c>
      <c r="O102" s="71" t="e">
        <f t="shared" ref="O102:O108" si="93">IF(OR(E102=0,N102/E102=0)," -  - ",N102/E102)</f>
        <v>#REF!</v>
      </c>
      <c r="P102" s="44"/>
      <c r="Q102" s="43"/>
      <c r="R102" s="44"/>
      <c r="S102" s="41"/>
      <c r="T102" s="41"/>
      <c r="U102" s="41"/>
      <c r="V102" s="41"/>
      <c r="W102" s="59"/>
      <c r="X102" s="59"/>
      <c r="Y102" s="41"/>
      <c r="Z102" s="41"/>
      <c r="AA102" s="66"/>
      <c r="AB102" s="66"/>
      <c r="AC102" s="61"/>
      <c r="AD102" s="61"/>
      <c r="AE102" s="61"/>
      <c r="AF102" s="169"/>
      <c r="AG102" s="61"/>
      <c r="AH102" s="61"/>
      <c r="AI102" s="61"/>
      <c r="AJ102" s="41"/>
      <c r="AK102" s="41"/>
      <c r="AL102" s="41"/>
      <c r="AM102" s="41"/>
      <c r="AN102" s="41"/>
      <c r="AO102" s="41"/>
      <c r="AU102" s="117"/>
      <c r="AV102" s="118"/>
      <c r="AW102" s="118"/>
      <c r="AX102" s="118"/>
      <c r="AY102" s="67"/>
      <c r="AZ102" s="67"/>
      <c r="BA102" s="72"/>
      <c r="BB102" s="72"/>
      <c r="BC102" s="72"/>
      <c r="BD102" s="73"/>
      <c r="BE102" s="73"/>
      <c r="BF102" s="73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</row>
    <row r="103" spans="1:94" s="1" customFormat="1">
      <c r="A103" s="40"/>
      <c r="B103" s="59" t="s">
        <v>115</v>
      </c>
      <c r="C103" s="72">
        <f>BG9</f>
        <v>2200.2799999999997</v>
      </c>
      <c r="D103" s="72">
        <f>BH9</f>
        <v>2200.2799999999997</v>
      </c>
      <c r="E103" s="72">
        <f>BI9</f>
        <v>2200.2799999999997</v>
      </c>
      <c r="F103" s="43"/>
      <c r="G103" s="44"/>
      <c r="H103" s="126">
        <f t="shared" si="89"/>
        <v>0</v>
      </c>
      <c r="I103" s="71" t="str">
        <f t="shared" si="90"/>
        <v xml:space="preserve"> -  - </v>
      </c>
      <c r="J103" s="44"/>
      <c r="K103" s="126">
        <f t="shared" ref="K103:K108" si="94">E103-D103</f>
        <v>0</v>
      </c>
      <c r="L103" s="71" t="str">
        <f t="shared" si="91"/>
        <v xml:space="preserve"> -  - </v>
      </c>
      <c r="M103" s="44"/>
      <c r="N103" s="126">
        <f t="shared" si="92"/>
        <v>0</v>
      </c>
      <c r="O103" s="71" t="str">
        <f t="shared" si="93"/>
        <v xml:space="preserve"> -  - </v>
      </c>
      <c r="P103" s="44"/>
      <c r="Q103" s="43"/>
      <c r="R103" s="44"/>
      <c r="S103" s="41"/>
      <c r="T103" s="41"/>
      <c r="U103" s="41"/>
      <c r="V103" s="41"/>
      <c r="W103" s="59"/>
      <c r="X103" s="59"/>
      <c r="Y103" s="41"/>
      <c r="Z103" s="41"/>
      <c r="AA103" s="66"/>
      <c r="AB103" s="66"/>
      <c r="AC103" s="61"/>
      <c r="AD103" s="61"/>
      <c r="AE103" s="61"/>
      <c r="AF103" s="169"/>
      <c r="AG103" s="61"/>
      <c r="AH103" s="61"/>
      <c r="AI103" s="61"/>
      <c r="AJ103" s="41"/>
      <c r="AK103" s="41"/>
      <c r="AL103" s="41"/>
      <c r="AM103" s="41"/>
      <c r="AN103" s="41"/>
      <c r="AO103" s="41"/>
      <c r="AU103" s="117"/>
      <c r="AV103" s="118"/>
      <c r="AW103" s="118"/>
      <c r="AX103" s="118"/>
      <c r="AY103" s="67"/>
      <c r="AZ103" s="67"/>
      <c r="BA103" s="72"/>
      <c r="BB103" s="72"/>
      <c r="BC103" s="72"/>
      <c r="BD103" s="73"/>
      <c r="BE103" s="73"/>
      <c r="BF103" s="73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</row>
    <row r="104" spans="1:94" s="1" customFormat="1">
      <c r="A104" s="40"/>
      <c r="B104" s="59" t="s">
        <v>116</v>
      </c>
      <c r="C104" s="72">
        <f>BJ9</f>
        <v>1010.1524160000001</v>
      </c>
      <c r="D104" s="72">
        <f>BK9</f>
        <v>1020.5958453600002</v>
      </c>
      <c r="E104" s="72">
        <f>BL9</f>
        <v>1031.2742518806001</v>
      </c>
      <c r="F104" s="43"/>
      <c r="G104" s="44"/>
      <c r="H104" s="126">
        <f t="shared" si="89"/>
        <v>10.443429360000096</v>
      </c>
      <c r="I104" s="71">
        <f t="shared" si="90"/>
        <v>1.0338468922693834E-2</v>
      </c>
      <c r="J104" s="44"/>
      <c r="K104" s="126">
        <f t="shared" si="94"/>
        <v>10.678406520599879</v>
      </c>
      <c r="L104" s="71">
        <f t="shared" si="91"/>
        <v>1.0462913962610957E-2</v>
      </c>
      <c r="M104" s="44"/>
      <c r="N104" s="126">
        <f t="shared" si="92"/>
        <v>21.121835880599974</v>
      </c>
      <c r="O104" s="71">
        <f t="shared" si="93"/>
        <v>2.048129858966501E-2</v>
      </c>
      <c r="P104" s="44"/>
      <c r="Q104" s="43"/>
      <c r="R104" s="44"/>
      <c r="S104" s="41"/>
      <c r="T104" s="41"/>
      <c r="U104" s="41"/>
      <c r="V104" s="41"/>
      <c r="W104" s="59"/>
      <c r="X104" s="59"/>
      <c r="Y104" s="41"/>
      <c r="Z104" s="41"/>
      <c r="AA104" s="66"/>
      <c r="AB104" s="66"/>
      <c r="AC104" s="61"/>
      <c r="AD104" s="61"/>
      <c r="AE104" s="61"/>
      <c r="AF104" s="169"/>
      <c r="AG104" s="61"/>
      <c r="AH104" s="61"/>
      <c r="AI104" s="61"/>
      <c r="AJ104" s="41"/>
      <c r="AK104" s="41"/>
      <c r="AL104" s="41"/>
      <c r="AM104" s="41"/>
      <c r="AN104" s="41"/>
      <c r="AO104" s="41"/>
      <c r="AU104" s="117"/>
      <c r="AV104" s="118"/>
      <c r="AW104" s="118"/>
      <c r="AX104" s="118"/>
      <c r="AY104" s="67"/>
      <c r="AZ104" s="67"/>
      <c r="BA104" s="72"/>
      <c r="BB104" s="72"/>
      <c r="BC104" s="72"/>
      <c r="BD104" s="73"/>
      <c r="BE104" s="73"/>
      <c r="BF104" s="73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</row>
    <row r="105" spans="1:94" s="1" customFormat="1">
      <c r="A105" s="40"/>
      <c r="B105" s="59" t="s">
        <v>26</v>
      </c>
      <c r="C105" s="72">
        <f>BM9</f>
        <v>17817.823499999999</v>
      </c>
      <c r="D105" s="72">
        <f>BN9</f>
        <v>18264.925045499996</v>
      </c>
      <c r="E105" s="72">
        <f>BO9</f>
        <v>18738.346429249683</v>
      </c>
      <c r="F105" s="43"/>
      <c r="G105" s="44"/>
      <c r="H105" s="126">
        <f t="shared" si="89"/>
        <v>447.10154549999788</v>
      </c>
      <c r="I105" s="71">
        <f t="shared" si="90"/>
        <v>2.5092938287327737E-2</v>
      </c>
      <c r="J105" s="44"/>
      <c r="K105" s="126">
        <f t="shared" si="94"/>
        <v>473.42138374968636</v>
      </c>
      <c r="L105" s="71">
        <f t="shared" si="91"/>
        <v>2.5919700331117707E-2</v>
      </c>
      <c r="M105" s="44"/>
      <c r="N105" s="126">
        <f t="shared" si="92"/>
        <v>920.52292924968424</v>
      </c>
      <c r="O105" s="71">
        <f t="shared" si="93"/>
        <v>4.9125088637105727E-2</v>
      </c>
      <c r="P105" s="44"/>
      <c r="Q105" s="43"/>
      <c r="R105" s="44"/>
      <c r="S105" s="41"/>
      <c r="T105" s="41"/>
      <c r="U105" s="41"/>
      <c r="V105" s="41"/>
      <c r="W105" s="59"/>
      <c r="X105" s="59"/>
      <c r="Y105" s="41"/>
      <c r="Z105" s="41"/>
      <c r="AA105" s="66"/>
      <c r="AB105" s="66"/>
      <c r="AC105" s="61"/>
      <c r="AD105" s="61"/>
      <c r="AE105" s="61"/>
      <c r="AF105" s="169"/>
      <c r="AG105" s="61"/>
      <c r="AH105" s="61"/>
      <c r="AI105" s="61"/>
      <c r="AJ105" s="41"/>
      <c r="AK105" s="41"/>
      <c r="AL105" s="41"/>
      <c r="AM105" s="41"/>
      <c r="AN105" s="41"/>
      <c r="AO105" s="41"/>
      <c r="AU105" s="117"/>
      <c r="AV105" s="118"/>
      <c r="AW105" s="118"/>
      <c r="AX105" s="118"/>
      <c r="AY105" s="67"/>
      <c r="AZ105" s="67"/>
      <c r="BA105" s="72"/>
      <c r="BB105" s="72"/>
      <c r="BC105" s="72"/>
      <c r="BD105" s="73"/>
      <c r="BE105" s="73"/>
      <c r="BF105" s="73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</row>
    <row r="106" spans="1:94" s="1" customFormat="1">
      <c r="A106" s="40"/>
      <c r="B106" s="59" t="s">
        <v>177</v>
      </c>
      <c r="C106" s="72">
        <f>CC9</f>
        <v>6548.0329999999994</v>
      </c>
      <c r="D106" s="72">
        <f>CD9</f>
        <v>6695.3637425000006</v>
      </c>
      <c r="E106" s="72">
        <f>CE9</f>
        <v>6852.6579901125006</v>
      </c>
      <c r="F106" s="43"/>
      <c r="G106" s="44"/>
      <c r="H106" s="126">
        <f t="shared" si="89"/>
        <v>147.33074250000118</v>
      </c>
      <c r="I106" s="71">
        <f t="shared" si="90"/>
        <v>2.2500000000000183E-2</v>
      </c>
      <c r="J106" s="44"/>
      <c r="K106" s="126">
        <f t="shared" si="94"/>
        <v>157.29424761249993</v>
      </c>
      <c r="L106" s="71">
        <f t="shared" si="91"/>
        <v>2.3493010038281713E-2</v>
      </c>
      <c r="M106" s="44"/>
      <c r="N106" s="126">
        <f t="shared" si="92"/>
        <v>304.62499011250111</v>
      </c>
      <c r="O106" s="71">
        <f t="shared" si="93"/>
        <v>4.4453552264250684E-2</v>
      </c>
      <c r="P106" s="44"/>
      <c r="Q106" s="43"/>
      <c r="R106" s="44"/>
      <c r="S106" s="41"/>
      <c r="T106" s="41"/>
      <c r="U106" s="41"/>
      <c r="V106" s="41"/>
      <c r="W106" s="59"/>
      <c r="X106" s="59"/>
      <c r="Y106" s="41"/>
      <c r="Z106" s="41"/>
      <c r="AA106" s="66"/>
      <c r="AB106" s="66"/>
      <c r="AC106" s="61"/>
      <c r="AD106" s="61"/>
      <c r="AE106" s="61"/>
      <c r="AF106" s="169"/>
      <c r="AG106" s="61"/>
      <c r="AH106" s="61"/>
      <c r="AI106" s="61"/>
      <c r="AJ106" s="41"/>
      <c r="AK106" s="41"/>
      <c r="AL106" s="41"/>
      <c r="AM106" s="41"/>
      <c r="AN106" s="41"/>
      <c r="AO106" s="41"/>
      <c r="AU106" s="117"/>
      <c r="AV106" s="118"/>
      <c r="AW106" s="118"/>
      <c r="AX106" s="118"/>
      <c r="AY106" s="67"/>
      <c r="AZ106" s="67"/>
      <c r="BA106" s="72"/>
      <c r="BB106" s="72"/>
      <c r="BC106" s="72"/>
      <c r="BD106" s="73"/>
      <c r="BE106" s="73"/>
      <c r="BF106" s="73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</row>
    <row r="107" spans="1:94" s="1" customFormat="1">
      <c r="A107" s="40"/>
      <c r="B107" s="59" t="s">
        <v>117</v>
      </c>
      <c r="C107" s="72">
        <f>BP9</f>
        <v>13626.444000000001</v>
      </c>
      <c r="D107" s="72">
        <f>BQ9</f>
        <v>9730.5601443249998</v>
      </c>
      <c r="E107" s="72">
        <f>BR9</f>
        <v>13652.02470672114</v>
      </c>
      <c r="F107" s="43"/>
      <c r="G107" s="44"/>
      <c r="H107" s="126">
        <f t="shared" si="89"/>
        <v>-3895.8838556750015</v>
      </c>
      <c r="I107" s="71">
        <f t="shared" si="90"/>
        <v>-0.28590612897062512</v>
      </c>
      <c r="J107" s="44"/>
      <c r="K107" s="126">
        <f t="shared" si="94"/>
        <v>3921.4645623961405</v>
      </c>
      <c r="L107" s="71">
        <f t="shared" si="91"/>
        <v>0.403005017617942</v>
      </c>
      <c r="M107" s="44"/>
      <c r="N107" s="126">
        <f t="shared" si="92"/>
        <v>25.580706721138995</v>
      </c>
      <c r="O107" s="71">
        <f t="shared" si="93"/>
        <v>1.8737665123434142E-3</v>
      </c>
      <c r="P107" s="44"/>
      <c r="Q107" s="43"/>
      <c r="R107" s="44"/>
      <c r="S107" s="41"/>
      <c r="T107" s="41"/>
      <c r="U107" s="41"/>
      <c r="V107" s="41"/>
      <c r="W107" s="59"/>
      <c r="X107" s="59"/>
      <c r="Y107" s="41"/>
      <c r="Z107" s="41"/>
      <c r="AA107" s="66"/>
      <c r="AB107" s="66"/>
      <c r="AC107" s="61"/>
      <c r="AD107" s="61"/>
      <c r="AE107" s="61"/>
      <c r="AF107" s="169"/>
      <c r="AG107" s="61"/>
      <c r="AH107" s="61"/>
      <c r="AI107" s="61"/>
      <c r="AJ107" s="41"/>
      <c r="AK107" s="41"/>
      <c r="AL107" s="41"/>
      <c r="AM107" s="41"/>
      <c r="AN107" s="41"/>
      <c r="AO107" s="41"/>
      <c r="AU107" s="117"/>
      <c r="AV107" s="118"/>
      <c r="AW107" s="118"/>
      <c r="AX107" s="118"/>
      <c r="AY107" s="67"/>
      <c r="AZ107" s="67"/>
      <c r="BA107" s="72"/>
      <c r="BB107" s="72"/>
      <c r="BC107" s="72"/>
      <c r="BD107" s="73"/>
      <c r="BE107" s="73"/>
      <c r="BF107" s="73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</row>
    <row r="108" spans="1:94" s="1" customFormat="1">
      <c r="A108" s="40"/>
      <c r="B108" s="59" t="s">
        <v>57</v>
      </c>
      <c r="C108" s="72">
        <f>BS9</f>
        <v>4167.0716250000005</v>
      </c>
      <c r="D108" s="72">
        <f>BT9</f>
        <v>4271.6356961250003</v>
      </c>
      <c r="E108" s="72">
        <f>BU9</f>
        <v>4382.3552132922659</v>
      </c>
      <c r="F108" s="43"/>
      <c r="G108" s="44"/>
      <c r="H108" s="126">
        <f t="shared" si="89"/>
        <v>104.56407112499983</v>
      </c>
      <c r="I108" s="71">
        <f t="shared" si="90"/>
        <v>2.509293828732781E-2</v>
      </c>
      <c r="J108" s="44"/>
      <c r="K108" s="126">
        <f t="shared" si="94"/>
        <v>110.71951716726562</v>
      </c>
      <c r="L108" s="71">
        <f t="shared" si="91"/>
        <v>2.5919700331117762E-2</v>
      </c>
      <c r="M108" s="44"/>
      <c r="N108" s="126">
        <f t="shared" si="92"/>
        <v>215.28358829226545</v>
      </c>
      <c r="O108" s="71">
        <f t="shared" si="93"/>
        <v>4.9125088637105845E-2</v>
      </c>
      <c r="P108" s="44"/>
      <c r="Q108" s="43"/>
      <c r="R108" s="44"/>
      <c r="S108" s="41"/>
      <c r="T108" s="41"/>
      <c r="U108" s="41"/>
      <c r="V108" s="41"/>
      <c r="W108" s="59"/>
      <c r="X108" s="59"/>
      <c r="Y108" s="41"/>
      <c r="Z108" s="41"/>
      <c r="AA108" s="66"/>
      <c r="AB108" s="66"/>
      <c r="AC108" s="61"/>
      <c r="AD108" s="61"/>
      <c r="AE108" s="61"/>
      <c r="AF108" s="169"/>
      <c r="AG108" s="61"/>
      <c r="AH108" s="61"/>
      <c r="AI108" s="61"/>
      <c r="AJ108" s="41"/>
      <c r="AK108" s="41"/>
      <c r="AL108" s="41"/>
      <c r="AM108" s="41"/>
      <c r="AN108" s="41"/>
      <c r="AO108" s="41"/>
      <c r="AU108" s="117"/>
      <c r="AV108" s="118"/>
      <c r="AW108" s="118"/>
      <c r="AX108" s="118"/>
      <c r="AY108" s="67"/>
      <c r="AZ108" s="67"/>
      <c r="BA108" s="72"/>
      <c r="BB108" s="72"/>
      <c r="BC108" s="72"/>
      <c r="BD108" s="73"/>
      <c r="BE108" s="73"/>
      <c r="BF108" s="73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</row>
    <row r="109" spans="1:94" s="1" customFormat="1">
      <c r="A109" s="40"/>
      <c r="B109" s="59" t="s">
        <v>213</v>
      </c>
      <c r="C109" s="72">
        <f>BV9</f>
        <v>460.79999999999995</v>
      </c>
      <c r="D109" s="72">
        <f t="shared" ref="D109:E109" si="95">BW9</f>
        <v>460.79999999999995</v>
      </c>
      <c r="E109" s="72">
        <f t="shared" si="95"/>
        <v>460.79999999999995</v>
      </c>
      <c r="F109" s="43"/>
      <c r="G109" s="44"/>
      <c r="H109" s="126"/>
      <c r="I109" s="71"/>
      <c r="J109" s="44"/>
      <c r="K109" s="126"/>
      <c r="L109" s="71"/>
      <c r="M109" s="44"/>
      <c r="N109" s="126"/>
      <c r="O109" s="71"/>
      <c r="P109" s="44"/>
      <c r="Q109" s="43"/>
      <c r="R109" s="44"/>
      <c r="S109" s="41"/>
      <c r="T109" s="41"/>
      <c r="U109" s="41"/>
      <c r="V109" s="41"/>
      <c r="W109" s="59"/>
      <c r="X109" s="59"/>
      <c r="Y109" s="41"/>
      <c r="Z109" s="41"/>
      <c r="AA109" s="66"/>
      <c r="AB109" s="66"/>
      <c r="AC109" s="61"/>
      <c r="AD109" s="61"/>
      <c r="AE109" s="61"/>
      <c r="AF109" s="169"/>
      <c r="AG109" s="61"/>
      <c r="AH109" s="61"/>
      <c r="AI109" s="61"/>
      <c r="AJ109" s="41"/>
      <c r="AK109" s="41"/>
      <c r="AL109" s="41"/>
      <c r="AM109" s="41"/>
      <c r="AN109" s="41"/>
      <c r="AO109" s="41"/>
      <c r="AU109" s="117"/>
      <c r="AV109" s="118"/>
      <c r="AW109" s="118"/>
      <c r="AX109" s="118"/>
      <c r="AY109" s="67"/>
      <c r="AZ109" s="67"/>
      <c r="BA109" s="72"/>
      <c r="BB109" s="72"/>
      <c r="BC109" s="72"/>
      <c r="BD109" s="73"/>
      <c r="BE109" s="73"/>
      <c r="BF109" s="73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</row>
    <row r="110" spans="1:94" s="1" customFormat="1">
      <c r="A110" s="40"/>
      <c r="B110" s="59" t="s">
        <v>155</v>
      </c>
      <c r="C110" s="72">
        <f>BY9</f>
        <v>940.73719349999999</v>
      </c>
      <c r="D110" s="72">
        <f>BY9</f>
        <v>940.73719349999999</v>
      </c>
      <c r="E110" s="72">
        <f>BY9</f>
        <v>940.73719349999999</v>
      </c>
      <c r="F110" s="43"/>
      <c r="G110" s="44"/>
      <c r="H110" s="126"/>
      <c r="I110" s="71"/>
      <c r="J110" s="44"/>
      <c r="K110" s="126"/>
      <c r="L110" s="71"/>
      <c r="M110" s="44"/>
      <c r="N110" s="126"/>
      <c r="O110" s="71"/>
      <c r="P110" s="44"/>
      <c r="Q110" s="100"/>
      <c r="R110" s="44"/>
      <c r="S110" s="41"/>
      <c r="T110" s="41"/>
      <c r="U110" s="41"/>
      <c r="V110" s="41"/>
      <c r="W110" s="59"/>
      <c r="X110" s="59"/>
      <c r="Y110" s="41"/>
      <c r="Z110" s="41"/>
      <c r="AA110" s="66"/>
      <c r="AB110" s="66"/>
      <c r="AC110" s="61"/>
      <c r="AD110" s="61"/>
      <c r="AE110" s="61"/>
      <c r="AF110" s="169"/>
      <c r="AG110" s="61"/>
      <c r="AH110" s="61"/>
      <c r="AI110" s="61"/>
      <c r="AJ110" s="41"/>
      <c r="AK110" s="41"/>
      <c r="AL110" s="41"/>
      <c r="AM110" s="41"/>
      <c r="AN110" s="41"/>
      <c r="AO110" s="41"/>
      <c r="AU110" s="117"/>
      <c r="AV110" s="118"/>
      <c r="AW110" s="118"/>
      <c r="AX110" s="118"/>
      <c r="AY110" s="67"/>
      <c r="AZ110" s="67"/>
      <c r="BA110" s="72"/>
      <c r="BB110" s="72"/>
      <c r="BC110" s="72"/>
      <c r="BD110" s="73"/>
      <c r="BE110" s="73"/>
      <c r="BF110" s="73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</row>
    <row r="111" spans="1:94" s="1" customFormat="1">
      <c r="A111" s="40"/>
      <c r="B111" s="58" t="s">
        <v>118</v>
      </c>
      <c r="C111" s="127" t="e">
        <f>SUM(C102:C110)</f>
        <v>#REF!</v>
      </c>
      <c r="D111" s="127" t="e">
        <f>SUM(D102:D110)</f>
        <v>#REF!</v>
      </c>
      <c r="E111" s="127" t="e">
        <f>SUM(E102:E110)</f>
        <v>#REF!</v>
      </c>
      <c r="F111" s="43"/>
      <c r="G111" s="44"/>
      <c r="H111" s="128" t="e">
        <f>D111-C111</f>
        <v>#REF!</v>
      </c>
      <c r="I111" s="129" t="e">
        <f>IF(C111=0," ",H111/C111)</f>
        <v>#REF!</v>
      </c>
      <c r="J111" s="44"/>
      <c r="K111" s="128" t="e">
        <f>E111-D111</f>
        <v>#REF!</v>
      </c>
      <c r="L111" s="129" t="e">
        <f>IF(D111=0," ",K111/D111)</f>
        <v>#REF!</v>
      </c>
      <c r="M111" s="44"/>
      <c r="N111" s="128" t="e">
        <f>E111-C111</f>
        <v>#REF!</v>
      </c>
      <c r="O111" s="129" t="e">
        <f>IF(E111=0," ",N111/E111)</f>
        <v>#REF!</v>
      </c>
      <c r="P111" s="44"/>
      <c r="Q111" s="100"/>
      <c r="R111" s="44"/>
      <c r="S111" s="41"/>
      <c r="T111" s="41"/>
      <c r="U111" s="41"/>
      <c r="V111" s="41"/>
      <c r="W111" s="59"/>
      <c r="X111" s="59"/>
      <c r="Y111" s="41"/>
      <c r="Z111" s="41"/>
      <c r="AA111" s="66"/>
      <c r="AB111" s="66"/>
      <c r="AC111" s="61"/>
      <c r="AD111" s="61"/>
      <c r="AE111" s="61"/>
      <c r="AF111" s="169"/>
      <c r="AG111" s="61"/>
      <c r="AH111" s="61"/>
      <c r="AI111" s="61"/>
      <c r="AJ111" s="41"/>
      <c r="AK111" s="41"/>
      <c r="AL111" s="41"/>
      <c r="AM111" s="41"/>
      <c r="AN111" s="41"/>
      <c r="AO111" s="41"/>
      <c r="AU111" s="117"/>
      <c r="AV111" s="118"/>
      <c r="AW111" s="118"/>
      <c r="AX111" s="118"/>
      <c r="AY111" s="67"/>
      <c r="AZ111" s="67"/>
      <c r="BA111" s="72"/>
      <c r="BB111" s="72"/>
      <c r="BC111" s="72"/>
      <c r="BD111" s="73"/>
      <c r="BE111" s="73"/>
      <c r="BF111" s="73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</row>
    <row r="112" spans="1:94" s="1" customFormat="1">
      <c r="A112" s="40"/>
      <c r="B112" s="59" t="s">
        <v>0</v>
      </c>
      <c r="C112" s="127"/>
      <c r="D112" s="127"/>
      <c r="E112" s="127"/>
      <c r="F112" s="43"/>
      <c r="G112" s="44"/>
      <c r="H112" s="128"/>
      <c r="I112" s="129"/>
      <c r="J112" s="44"/>
      <c r="K112" s="128"/>
      <c r="L112" s="129"/>
      <c r="M112" s="44"/>
      <c r="N112" s="128"/>
      <c r="O112" s="129"/>
      <c r="P112" s="44"/>
      <c r="Q112" s="100"/>
      <c r="R112" s="44"/>
      <c r="S112" s="41"/>
      <c r="T112" s="41"/>
      <c r="U112" s="41"/>
      <c r="V112" s="41"/>
      <c r="W112" s="59"/>
      <c r="X112" s="59"/>
      <c r="Y112" s="41"/>
      <c r="Z112" s="41"/>
      <c r="AA112" s="66"/>
      <c r="AB112" s="66"/>
      <c r="AC112" s="61"/>
      <c r="AD112" s="61"/>
      <c r="AE112" s="61"/>
      <c r="AF112" s="169"/>
      <c r="AG112" s="61"/>
      <c r="AH112" s="61"/>
      <c r="AI112" s="61"/>
      <c r="AJ112" s="41"/>
      <c r="AK112" s="41"/>
      <c r="AL112" s="41"/>
      <c r="AM112" s="41"/>
      <c r="AN112" s="41"/>
      <c r="AO112" s="41"/>
      <c r="AU112" s="117"/>
      <c r="AV112" s="118"/>
      <c r="AW112" s="118"/>
      <c r="AX112" s="118"/>
      <c r="AY112" s="67"/>
      <c r="AZ112" s="67"/>
      <c r="BA112" s="72"/>
      <c r="BB112" s="72"/>
      <c r="BC112" s="72"/>
      <c r="BD112" s="73"/>
      <c r="BE112" s="73"/>
      <c r="BF112" s="73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</row>
    <row r="113" spans="1:94" s="1" customFormat="1">
      <c r="A113" s="40"/>
      <c r="B113" s="130" t="s">
        <v>119</v>
      </c>
      <c r="C113" s="127">
        <f>BA9</f>
        <v>283884.24999999994</v>
      </c>
      <c r="D113" s="127">
        <f>BB9</f>
        <v>291095.56524999999</v>
      </c>
      <c r="E113" s="127">
        <f>BC9</f>
        <v>298731.39402015624</v>
      </c>
      <c r="F113" s="43"/>
      <c r="G113" s="44"/>
      <c r="H113" s="128">
        <f>D113-C113</f>
        <v>7211.3152500000433</v>
      </c>
      <c r="I113" s="129">
        <f>IF(C113=0," ",H113/C113)</f>
        <v>2.5402308335175497E-2</v>
      </c>
      <c r="J113" s="44"/>
      <c r="K113" s="128">
        <f>E113-D113</f>
        <v>7635.8287701562513</v>
      </c>
      <c r="L113" s="129">
        <f>IF(D113=0," ",K113/D113)</f>
        <v>2.6231346958509708E-2</v>
      </c>
      <c r="M113" s="44"/>
      <c r="N113" s="128">
        <f>E113-C113</f>
        <v>14847.144020156295</v>
      </c>
      <c r="O113" s="129">
        <f>IF(E113=0," ",N113/E113)</f>
        <v>4.9700648533627226E-2</v>
      </c>
      <c r="P113" s="44"/>
      <c r="Q113" s="100"/>
      <c r="R113" s="44"/>
      <c r="S113" s="41"/>
      <c r="T113" s="41"/>
      <c r="U113" s="41"/>
      <c r="V113" s="41"/>
      <c r="W113" s="59"/>
      <c r="X113" s="59"/>
      <c r="Y113" s="41"/>
      <c r="Z113" s="41"/>
      <c r="AA113" s="66"/>
      <c r="AB113" s="66"/>
      <c r="AC113" s="61"/>
      <c r="AD113" s="61"/>
      <c r="AE113" s="61"/>
      <c r="AF113" s="169"/>
      <c r="AG113" s="61"/>
      <c r="AH113" s="61"/>
      <c r="AI113" s="61"/>
      <c r="AJ113" s="41"/>
      <c r="AK113" s="41"/>
      <c r="AL113" s="41"/>
      <c r="AM113" s="41"/>
      <c r="AN113" s="41"/>
      <c r="AO113" s="41"/>
      <c r="AU113" s="117"/>
      <c r="AV113" s="118"/>
      <c r="AW113" s="118"/>
      <c r="AX113" s="118"/>
      <c r="AY113" s="67"/>
      <c r="AZ113" s="67"/>
      <c r="BA113" s="72"/>
      <c r="BB113" s="72"/>
      <c r="BC113" s="72"/>
      <c r="BD113" s="73"/>
      <c r="BE113" s="73"/>
      <c r="BF113" s="73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</row>
    <row r="114" spans="1:94" s="1" customFormat="1">
      <c r="A114" s="40"/>
      <c r="B114" s="131"/>
      <c r="C114" s="127"/>
      <c r="D114" s="127"/>
      <c r="E114" s="127"/>
      <c r="F114" s="43"/>
      <c r="G114" s="44"/>
      <c r="H114" s="128"/>
      <c r="I114" s="129"/>
      <c r="J114" s="44"/>
      <c r="K114" s="128"/>
      <c r="L114" s="129"/>
      <c r="M114" s="44"/>
      <c r="N114" s="128"/>
      <c r="O114" s="129"/>
      <c r="P114" s="44"/>
      <c r="Q114" s="100"/>
      <c r="R114" s="44"/>
      <c r="S114" s="41"/>
      <c r="T114" s="41"/>
      <c r="U114" s="41"/>
      <c r="V114" s="41"/>
      <c r="W114" s="59"/>
      <c r="X114" s="59"/>
      <c r="Y114" s="41"/>
      <c r="Z114" s="41"/>
      <c r="AA114" s="66"/>
      <c r="AB114" s="66"/>
      <c r="AC114" s="61"/>
      <c r="AD114" s="61"/>
      <c r="AE114" s="61"/>
      <c r="AF114" s="169"/>
      <c r="AG114" s="61"/>
      <c r="AH114" s="61"/>
      <c r="AI114" s="61"/>
      <c r="AJ114" s="41"/>
      <c r="AK114" s="41"/>
      <c r="AL114" s="41"/>
      <c r="AM114" s="41"/>
      <c r="AN114" s="41"/>
      <c r="AO114" s="41"/>
      <c r="AU114" s="117"/>
      <c r="AV114" s="118"/>
      <c r="AW114" s="118"/>
      <c r="AX114" s="118"/>
      <c r="AY114" s="67"/>
      <c r="AZ114" s="67"/>
      <c r="BA114" s="72"/>
      <c r="BB114" s="72"/>
      <c r="BC114" s="72"/>
      <c r="BD114" s="73"/>
      <c r="BE114" s="73"/>
      <c r="BF114" s="73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</row>
    <row r="115" spans="1:94" s="1" customFormat="1">
      <c r="A115" s="40"/>
      <c r="B115" s="130" t="s">
        <v>9</v>
      </c>
      <c r="C115" s="127" t="e">
        <f>C113+C111</f>
        <v>#REF!</v>
      </c>
      <c r="D115" s="127" t="e">
        <f>D113+D111</f>
        <v>#REF!</v>
      </c>
      <c r="E115" s="127" t="e">
        <f>E113+E111</f>
        <v>#REF!</v>
      </c>
      <c r="F115" s="43"/>
      <c r="G115" s="44"/>
      <c r="H115" s="128" t="e">
        <f>D115-C115</f>
        <v>#REF!</v>
      </c>
      <c r="I115" s="129" t="e">
        <f>IF(C115=0," ",H115/C115)</f>
        <v>#REF!</v>
      </c>
      <c r="J115" s="44"/>
      <c r="K115" s="128" t="e">
        <f>E115-D115</f>
        <v>#REF!</v>
      </c>
      <c r="L115" s="129" t="e">
        <f>IF(D115=0," ",K115/D115)</f>
        <v>#REF!</v>
      </c>
      <c r="M115" s="44"/>
      <c r="N115" s="128" t="e">
        <f>E115-C115</f>
        <v>#REF!</v>
      </c>
      <c r="O115" s="129" t="e">
        <f>IF(E115=0," ",N115/E115)</f>
        <v>#REF!</v>
      </c>
      <c r="P115" s="44"/>
      <c r="Q115" s="100"/>
      <c r="R115" s="44"/>
      <c r="S115" s="41"/>
      <c r="T115" s="41"/>
      <c r="U115" s="41"/>
      <c r="V115" s="41"/>
      <c r="W115" s="59"/>
      <c r="X115" s="59"/>
      <c r="Y115" s="41"/>
      <c r="Z115" s="41"/>
      <c r="AA115" s="66"/>
      <c r="AB115" s="66"/>
      <c r="AC115" s="61"/>
      <c r="AD115" s="61"/>
      <c r="AE115" s="61"/>
      <c r="AF115" s="169"/>
      <c r="AG115" s="61"/>
      <c r="AH115" s="61"/>
      <c r="AI115" s="61"/>
      <c r="AJ115" s="41"/>
      <c r="AK115" s="41"/>
      <c r="AL115" s="41"/>
      <c r="AM115" s="41"/>
      <c r="AN115" s="41"/>
      <c r="AO115" s="41"/>
      <c r="AU115" s="117"/>
      <c r="AV115" s="118"/>
      <c r="AW115" s="118"/>
      <c r="AX115" s="118"/>
      <c r="AY115" s="67"/>
      <c r="AZ115" s="67"/>
      <c r="BA115" s="72"/>
      <c r="BB115" s="72"/>
      <c r="BC115" s="72"/>
      <c r="BD115" s="73"/>
      <c r="BE115" s="73"/>
      <c r="BF115" s="73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</row>
    <row r="116" spans="1:94" s="1" customFormat="1">
      <c r="A116" s="40"/>
      <c r="B116" s="132"/>
      <c r="C116" s="41"/>
      <c r="D116" s="41"/>
      <c r="E116" s="41"/>
      <c r="F116" s="43"/>
      <c r="G116" s="44"/>
      <c r="H116" s="43"/>
      <c r="I116" s="43"/>
      <c r="J116" s="44"/>
      <c r="K116" s="43"/>
      <c r="L116" s="43"/>
      <c r="M116" s="44"/>
      <c r="N116" s="43"/>
      <c r="O116" s="43"/>
      <c r="P116" s="44"/>
      <c r="Q116" s="100"/>
      <c r="R116" s="44"/>
      <c r="S116" s="41"/>
      <c r="T116" s="41"/>
      <c r="U116" s="41"/>
      <c r="V116" s="41"/>
      <c r="W116" s="59"/>
      <c r="X116" s="59"/>
      <c r="Y116" s="41"/>
      <c r="Z116" s="41"/>
      <c r="AA116" s="66"/>
      <c r="AB116" s="66"/>
      <c r="AC116" s="61"/>
      <c r="AD116" s="61"/>
      <c r="AE116" s="61"/>
      <c r="AF116" s="169"/>
      <c r="AG116" s="61"/>
      <c r="AH116" s="61"/>
      <c r="AI116" s="61"/>
      <c r="AJ116" s="41"/>
      <c r="AK116" s="41"/>
      <c r="AL116" s="41"/>
      <c r="AM116" s="41"/>
      <c r="AN116" s="41"/>
      <c r="AO116" s="41"/>
      <c r="AU116" s="117"/>
      <c r="AV116" s="118"/>
      <c r="AW116" s="118"/>
      <c r="AX116" s="118"/>
      <c r="AY116" s="67"/>
      <c r="AZ116" s="67"/>
      <c r="BA116" s="72"/>
      <c r="BB116" s="72"/>
      <c r="BC116" s="72"/>
      <c r="BD116" s="73"/>
      <c r="BE116" s="73"/>
      <c r="BF116" s="73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</row>
    <row r="117" spans="1:94" s="1" customFormat="1">
      <c r="A117" s="40"/>
      <c r="B117" s="40"/>
      <c r="C117" s="40"/>
      <c r="D117" s="40"/>
      <c r="E117" s="40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100"/>
      <c r="R117" s="44"/>
      <c r="S117" s="41"/>
      <c r="T117" s="41"/>
      <c r="U117" s="41"/>
      <c r="V117" s="41"/>
      <c r="W117" s="59"/>
      <c r="X117" s="59"/>
      <c r="Y117" s="41"/>
      <c r="Z117" s="41"/>
      <c r="AA117" s="66"/>
      <c r="AB117" s="66"/>
      <c r="AC117" s="61"/>
      <c r="AD117" s="61"/>
      <c r="AE117" s="61"/>
      <c r="AF117" s="169"/>
      <c r="AG117" s="61"/>
      <c r="AH117" s="61"/>
      <c r="AI117" s="61"/>
      <c r="AJ117" s="41"/>
      <c r="AK117" s="41"/>
      <c r="AL117" s="41"/>
      <c r="AM117" s="41"/>
      <c r="AN117" s="41"/>
      <c r="AO117" s="41"/>
      <c r="AU117" s="117"/>
      <c r="AV117" s="118"/>
      <c r="AW117" s="118"/>
      <c r="AX117" s="118"/>
      <c r="AY117" s="67"/>
      <c r="AZ117" s="67"/>
      <c r="BA117" s="72"/>
      <c r="BB117" s="72"/>
      <c r="BC117" s="72"/>
      <c r="BD117" s="73"/>
      <c r="BE117" s="73"/>
      <c r="BF117" s="73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</row>
    <row r="118" spans="1:94" s="1" customFormat="1">
      <c r="A118" s="75"/>
      <c r="B118" s="75"/>
      <c r="C118" s="89"/>
      <c r="D118" s="89"/>
      <c r="E118" s="89"/>
      <c r="F118" s="89"/>
      <c r="G118" s="89"/>
      <c r="H118" s="43"/>
      <c r="I118" s="43"/>
      <c r="J118" s="43"/>
      <c r="K118" s="43"/>
      <c r="L118" s="43"/>
      <c r="M118" s="43"/>
      <c r="N118" s="43"/>
      <c r="O118" s="43"/>
      <c r="P118" s="43"/>
      <c r="Q118" s="100"/>
      <c r="R118" s="44"/>
      <c r="S118" s="41"/>
      <c r="T118" s="41"/>
      <c r="U118" s="41"/>
      <c r="V118" s="41"/>
      <c r="W118" s="59"/>
      <c r="X118" s="59"/>
      <c r="Y118" s="41"/>
      <c r="Z118" s="41"/>
      <c r="AA118" s="66"/>
      <c r="AB118" s="66"/>
      <c r="AC118" s="61"/>
      <c r="AD118" s="61"/>
      <c r="AE118" s="61"/>
      <c r="AF118" s="169"/>
      <c r="AG118" s="61"/>
      <c r="AH118" s="61"/>
      <c r="AI118" s="61"/>
      <c r="AJ118" s="41"/>
      <c r="AK118" s="41"/>
      <c r="AL118" s="41"/>
      <c r="AM118" s="41"/>
      <c r="AN118" s="41"/>
      <c r="AO118" s="41"/>
      <c r="AU118" s="117"/>
      <c r="AV118" s="118"/>
      <c r="AW118" s="118"/>
      <c r="AX118" s="118"/>
      <c r="AY118" s="67"/>
      <c r="AZ118" s="67"/>
      <c r="BA118" s="72"/>
      <c r="BB118" s="72"/>
      <c r="BC118" s="72"/>
      <c r="BD118" s="73"/>
      <c r="BE118" s="73"/>
      <c r="BF118" s="73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</row>
    <row r="119" spans="1:94" s="1" customFormat="1">
      <c r="A119" s="75"/>
      <c r="B119" s="75"/>
      <c r="C119" s="89"/>
      <c r="D119" s="89"/>
      <c r="E119" s="89"/>
      <c r="F119" s="89"/>
      <c r="G119" s="101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44"/>
      <c r="S119" s="41"/>
      <c r="T119" s="41"/>
      <c r="U119" s="41"/>
      <c r="V119" s="41"/>
      <c r="W119" s="59"/>
      <c r="X119" s="59"/>
      <c r="Y119" s="41"/>
      <c r="Z119" s="41"/>
      <c r="AA119" s="66"/>
      <c r="AB119" s="66"/>
      <c r="AC119" s="61"/>
      <c r="AD119" s="61"/>
      <c r="AE119" s="61"/>
      <c r="AF119" s="169"/>
      <c r="AG119" s="61"/>
      <c r="AH119" s="61"/>
      <c r="AI119" s="61"/>
      <c r="AJ119" s="41"/>
      <c r="AK119" s="41"/>
      <c r="AL119" s="41"/>
      <c r="AM119" s="41"/>
      <c r="AN119" s="41"/>
      <c r="AO119" s="41"/>
      <c r="AU119" s="117"/>
      <c r="AV119" s="118"/>
      <c r="AW119" s="118"/>
      <c r="AX119" s="118"/>
      <c r="AY119" s="67"/>
      <c r="AZ119" s="67"/>
      <c r="BA119" s="72"/>
      <c r="BB119" s="72"/>
      <c r="BC119" s="72"/>
      <c r="BD119" s="73"/>
      <c r="BE119" s="73"/>
      <c r="BF119" s="73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</row>
    <row r="120" spans="1:94" s="1" customFormat="1" ht="13.5">
      <c r="A120" s="40"/>
      <c r="B120" s="40"/>
      <c r="C120" s="40"/>
      <c r="D120" s="40"/>
      <c r="E120" s="40"/>
      <c r="F120" s="40"/>
      <c r="G120" s="40"/>
      <c r="H120" s="40"/>
      <c r="I120" s="40"/>
      <c r="J120" s="3"/>
      <c r="K120" s="3"/>
      <c r="L120" s="3"/>
      <c r="M120" s="3"/>
      <c r="N120" s="3"/>
      <c r="O120" s="3"/>
      <c r="P120" s="3"/>
      <c r="Q120" s="100"/>
      <c r="R120" s="44"/>
      <c r="S120" s="41"/>
      <c r="T120" s="41"/>
      <c r="U120" s="41"/>
      <c r="V120" s="41"/>
      <c r="W120" s="59"/>
      <c r="X120" s="59"/>
      <c r="Y120" s="41"/>
      <c r="Z120" s="41"/>
      <c r="AA120" s="66"/>
      <c r="AB120" s="66"/>
      <c r="AC120" s="61"/>
      <c r="AD120" s="61"/>
      <c r="AE120" s="61"/>
      <c r="AF120" s="169"/>
      <c r="AG120" s="61"/>
      <c r="AH120" s="61"/>
      <c r="AI120" s="61"/>
      <c r="AJ120" s="41"/>
      <c r="AK120" s="41"/>
      <c r="AL120" s="41"/>
      <c r="AM120" s="41"/>
      <c r="AN120" s="41"/>
      <c r="AO120" s="41"/>
      <c r="AU120" s="117"/>
      <c r="AV120" s="118"/>
      <c r="AW120" s="118"/>
      <c r="AX120" s="118"/>
      <c r="AY120" s="67"/>
      <c r="AZ120" s="67"/>
      <c r="BA120" s="72"/>
      <c r="BB120" s="72"/>
      <c r="BC120" s="72"/>
      <c r="BD120" s="73"/>
      <c r="BE120" s="73"/>
      <c r="BF120" s="73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</row>
    <row r="121" spans="1:94" s="1" customFormat="1" ht="13.5">
      <c r="A121" s="40"/>
      <c r="B121" s="130"/>
      <c r="C121" s="52" t="str">
        <f>D6</f>
        <v>15-16</v>
      </c>
      <c r="D121" s="52" t="str">
        <f>E6</f>
        <v>16-17</v>
      </c>
      <c r="E121" s="133" t="str">
        <f>E99</f>
        <v>17-18</v>
      </c>
      <c r="F121" s="133"/>
      <c r="G121" s="40"/>
      <c r="H121" s="204" t="str">
        <f>C121&amp;" to "&amp;D121</f>
        <v>15-16 to 16-17</v>
      </c>
      <c r="I121" s="204" t="str">
        <f>H121</f>
        <v>15-16 to 16-17</v>
      </c>
      <c r="J121" s="205"/>
      <c r="K121" s="206" t="str">
        <f>D121&amp;" to "&amp;E122</f>
        <v>16-17 to 0.0225</v>
      </c>
      <c r="L121" s="206" t="str">
        <f>K121</f>
        <v>16-17 to 0.0225</v>
      </c>
      <c r="M121" s="205"/>
      <c r="N121" s="207" t="str">
        <f>C121&amp;" to "&amp;E122</f>
        <v>15-16 to 0.0225</v>
      </c>
      <c r="O121" s="207" t="str">
        <f>N121</f>
        <v>15-16 to 0.0225</v>
      </c>
      <c r="P121" s="3"/>
      <c r="Q121" s="100"/>
      <c r="R121" s="44"/>
      <c r="S121" s="41"/>
      <c r="T121" s="41"/>
      <c r="U121" s="41"/>
      <c r="V121" s="41"/>
      <c r="W121" s="59"/>
      <c r="X121" s="59"/>
      <c r="Y121" s="41"/>
      <c r="Z121" s="41"/>
      <c r="AA121" s="66"/>
      <c r="AB121" s="66"/>
      <c r="AC121" s="61"/>
      <c r="AD121" s="61"/>
      <c r="AE121" s="61"/>
      <c r="AF121" s="169"/>
      <c r="AG121" s="61"/>
      <c r="AH121" s="61"/>
      <c r="AI121" s="61"/>
      <c r="AJ121" s="41"/>
      <c r="AK121" s="41"/>
      <c r="AL121" s="41"/>
      <c r="AM121" s="41"/>
      <c r="AN121" s="41"/>
      <c r="AO121" s="41"/>
      <c r="AU121" s="117"/>
      <c r="AV121" s="118"/>
      <c r="AW121" s="118"/>
      <c r="AX121" s="118"/>
      <c r="AY121" s="67"/>
      <c r="AZ121" s="67"/>
      <c r="BA121" s="72"/>
      <c r="BB121" s="72"/>
      <c r="BC121" s="72"/>
      <c r="BD121" s="73"/>
      <c r="BE121" s="73"/>
      <c r="BF121" s="73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</row>
    <row r="122" spans="1:94" s="1" customFormat="1" ht="13.5">
      <c r="A122" s="40"/>
      <c r="B122" s="130"/>
      <c r="C122" s="134" t="s">
        <v>0</v>
      </c>
      <c r="D122" s="210">
        <f>E23</f>
        <v>2.2499999999999999E-2</v>
      </c>
      <c r="E122" s="210">
        <f>F23</f>
        <v>2.2499999999999999E-2</v>
      </c>
      <c r="F122" s="134"/>
      <c r="G122" s="40"/>
      <c r="H122" s="135" t="s">
        <v>120</v>
      </c>
      <c r="I122" s="135" t="s">
        <v>121</v>
      </c>
      <c r="J122" s="3"/>
      <c r="K122" s="135" t="s">
        <v>120</v>
      </c>
      <c r="L122" s="135" t="s">
        <v>121</v>
      </c>
      <c r="M122" s="3"/>
      <c r="N122" s="135" t="s">
        <v>122</v>
      </c>
      <c r="O122" s="135" t="s">
        <v>123</v>
      </c>
      <c r="P122" s="3"/>
      <c r="Q122" s="100"/>
      <c r="R122" s="44"/>
      <c r="S122" s="41"/>
      <c r="T122" s="41"/>
      <c r="U122" s="41"/>
      <c r="V122" s="41"/>
      <c r="W122" s="59"/>
      <c r="X122" s="59"/>
      <c r="Y122" s="41"/>
      <c r="Z122" s="41"/>
      <c r="AA122" s="66"/>
      <c r="AB122" s="66"/>
      <c r="AC122" s="61"/>
      <c r="AD122" s="61"/>
      <c r="AE122" s="61"/>
      <c r="AF122" s="169"/>
      <c r="AG122" s="61"/>
      <c r="AH122" s="61"/>
      <c r="AI122" s="61"/>
      <c r="AJ122" s="41"/>
      <c r="AK122" s="41"/>
      <c r="AL122" s="41"/>
      <c r="AM122" s="41"/>
      <c r="AN122" s="41"/>
      <c r="AO122" s="41"/>
      <c r="AU122" s="117"/>
      <c r="AV122" s="118"/>
      <c r="AW122" s="118"/>
      <c r="AX122" s="118"/>
      <c r="AY122" s="67"/>
      <c r="AZ122" s="67"/>
      <c r="BA122" s="72"/>
      <c r="BB122" s="72"/>
      <c r="BC122" s="72"/>
      <c r="BD122" s="73"/>
      <c r="BE122" s="73"/>
      <c r="BF122" s="73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</row>
    <row r="123" spans="1:94" s="1" customFormat="1" ht="13.5">
      <c r="A123" s="40"/>
      <c r="B123" s="130" t="s">
        <v>124</v>
      </c>
      <c r="C123" s="127"/>
      <c r="D123" s="127"/>
      <c r="E123" s="136"/>
      <c r="F123" s="136"/>
      <c r="G123" s="40"/>
      <c r="H123" s="41"/>
      <c r="I123" s="41"/>
      <c r="J123" s="3"/>
      <c r="K123" s="4"/>
      <c r="L123" s="4"/>
      <c r="M123" s="3"/>
      <c r="N123" s="4"/>
      <c r="O123" s="4"/>
      <c r="P123" s="3"/>
      <c r="Q123" s="100"/>
      <c r="R123" s="44"/>
      <c r="S123" s="41"/>
      <c r="T123" s="41"/>
      <c r="U123" s="41"/>
      <c r="V123" s="41"/>
      <c r="W123" s="59"/>
      <c r="X123" s="59"/>
      <c r="Y123" s="41"/>
      <c r="Z123" s="41"/>
      <c r="AA123" s="66"/>
      <c r="AB123" s="66"/>
      <c r="AC123" s="61"/>
      <c r="AD123" s="61"/>
      <c r="AE123" s="61"/>
      <c r="AF123" s="169"/>
      <c r="AG123" s="61"/>
      <c r="AH123" s="61"/>
      <c r="AI123" s="61"/>
      <c r="AJ123" s="41"/>
      <c r="AK123" s="41"/>
      <c r="AL123" s="41"/>
      <c r="AM123" s="41"/>
      <c r="AN123" s="41"/>
      <c r="AO123" s="41"/>
      <c r="AU123" s="117"/>
      <c r="AV123" s="118"/>
      <c r="AW123" s="118"/>
      <c r="AX123" s="118"/>
      <c r="AY123" s="67"/>
      <c r="AZ123" s="67"/>
      <c r="BA123" s="72"/>
      <c r="BB123" s="72"/>
      <c r="BC123" s="72"/>
      <c r="BD123" s="73"/>
      <c r="BE123" s="73"/>
      <c r="BF123" s="73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</row>
    <row r="124" spans="1:94" s="1" customFormat="1" ht="13.5">
      <c r="A124" s="40"/>
      <c r="B124" s="130"/>
      <c r="C124" s="127"/>
      <c r="D124" s="127"/>
      <c r="E124" s="136"/>
      <c r="F124" s="136"/>
      <c r="G124" s="40"/>
      <c r="H124" s="41"/>
      <c r="I124" s="41"/>
      <c r="J124" s="3"/>
      <c r="K124" s="4"/>
      <c r="L124" s="4"/>
      <c r="M124" s="3"/>
      <c r="N124" s="4"/>
      <c r="O124" s="4"/>
      <c r="P124" s="3"/>
      <c r="Q124" s="100"/>
      <c r="R124" s="44"/>
      <c r="S124" s="41"/>
      <c r="T124" s="41"/>
      <c r="U124" s="41"/>
      <c r="V124" s="41"/>
      <c r="W124" s="59"/>
      <c r="X124" s="59"/>
      <c r="Y124" s="41"/>
      <c r="Z124" s="41"/>
      <c r="AA124" s="66"/>
      <c r="AB124" s="66"/>
      <c r="AC124" s="61"/>
      <c r="AD124" s="61"/>
      <c r="AE124" s="61"/>
      <c r="AF124" s="169"/>
      <c r="AG124" s="61"/>
      <c r="AH124" s="61"/>
      <c r="AI124" s="61"/>
      <c r="AJ124" s="41"/>
      <c r="AK124" s="41"/>
      <c r="AL124" s="41"/>
      <c r="AM124" s="41"/>
      <c r="AN124" s="41"/>
      <c r="AO124" s="41"/>
      <c r="AU124" s="117"/>
      <c r="AV124" s="118"/>
      <c r="AW124" s="118"/>
      <c r="AX124" s="118"/>
      <c r="AY124" s="67"/>
      <c r="AZ124" s="67"/>
      <c r="BA124" s="72"/>
      <c r="BB124" s="72"/>
      <c r="BC124" s="72"/>
      <c r="BD124" s="73"/>
      <c r="BE124" s="73"/>
      <c r="BF124" s="73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</row>
    <row r="125" spans="1:94" s="1" customFormat="1" ht="13.5">
      <c r="A125" s="40"/>
      <c r="B125" s="137">
        <f>$CS$5</f>
        <v>91001415</v>
      </c>
      <c r="C125" s="138">
        <f>$CS$9</f>
        <v>85009.599999999991</v>
      </c>
      <c r="D125" s="72">
        <f>DI$9</f>
        <v>86922.316000000006</v>
      </c>
      <c r="E125" s="139">
        <f>DY$9</f>
        <v>88878.068109999993</v>
      </c>
      <c r="F125" s="139"/>
      <c r="G125" s="40"/>
      <c r="H125" s="126">
        <f t="shared" ref="H125:H140" si="96">D125-C125</f>
        <v>1912.7160000000149</v>
      </c>
      <c r="I125" s="71">
        <f t="shared" ref="I125:I140" si="97">IF(C125=0," ",H125/C125)</f>
        <v>2.2500000000000176E-2</v>
      </c>
      <c r="J125" s="3"/>
      <c r="K125" s="139">
        <f t="shared" ref="K125:K140" si="98">E125-D125</f>
        <v>1955.7521099999867</v>
      </c>
      <c r="L125" s="71">
        <f t="shared" ref="L125:L140" si="99">IF($D125=0," ",K125/$D125)</f>
        <v>2.2499999999999847E-2</v>
      </c>
      <c r="M125" s="3"/>
      <c r="N125" s="139">
        <f t="shared" ref="N125:N140" si="100">E125-C125</f>
        <v>3868.4681100000016</v>
      </c>
      <c r="O125" s="71">
        <f t="shared" ref="O125:O140" si="101">IF($C125=0," ",N125/$C125)</f>
        <v>4.5506250000000026E-2</v>
      </c>
      <c r="P125" s="3"/>
      <c r="Q125" s="100"/>
      <c r="R125" s="44"/>
      <c r="S125" s="41"/>
      <c r="T125" s="41"/>
      <c r="U125" s="41"/>
      <c r="V125" s="41"/>
      <c r="W125" s="59"/>
      <c r="X125" s="59"/>
      <c r="Y125" s="41"/>
      <c r="Z125" s="41"/>
      <c r="AA125" s="66"/>
      <c r="AB125" s="66"/>
      <c r="AC125" s="61"/>
      <c r="AD125" s="61"/>
      <c r="AE125" s="61"/>
      <c r="AF125" s="169"/>
      <c r="AG125" s="61"/>
      <c r="AH125" s="61"/>
      <c r="AI125" s="61"/>
      <c r="AJ125" s="41"/>
      <c r="AK125" s="41"/>
      <c r="AL125" s="41"/>
      <c r="AM125" s="41"/>
      <c r="AN125" s="41"/>
      <c r="AO125" s="41"/>
      <c r="AU125" s="117"/>
      <c r="AV125" s="118"/>
      <c r="AW125" s="118"/>
      <c r="AX125" s="118"/>
      <c r="AY125" s="67"/>
      <c r="AZ125" s="67"/>
      <c r="BA125" s="72"/>
      <c r="BB125" s="72"/>
      <c r="BC125" s="72"/>
      <c r="BD125" s="73"/>
      <c r="BE125" s="73"/>
      <c r="BF125" s="73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</row>
    <row r="126" spans="1:94" s="1" customFormat="1" ht="13.5">
      <c r="A126" s="40"/>
      <c r="B126" s="137">
        <f>$CT$5</f>
        <v>91001420</v>
      </c>
      <c r="C126" s="138">
        <f>$CT$9</f>
        <v>128704.35</v>
      </c>
      <c r="D126" s="72">
        <f>DJ$9</f>
        <v>132373.04362499999</v>
      </c>
      <c r="E126" s="139">
        <f>DZ$9</f>
        <v>135872.11800749999</v>
      </c>
      <c r="F126" s="139"/>
      <c r="G126" s="40"/>
      <c r="H126" s="126">
        <f t="shared" si="96"/>
        <v>3668.6936249999853</v>
      </c>
      <c r="I126" s="71">
        <f t="shared" si="97"/>
        <v>2.850481452258595E-2</v>
      </c>
      <c r="J126" s="3"/>
      <c r="K126" s="139">
        <f t="shared" si="98"/>
        <v>3499.0743824999954</v>
      </c>
      <c r="L126" s="71">
        <f t="shared" si="99"/>
        <v>2.6433436043160979E-2</v>
      </c>
      <c r="M126" s="3"/>
      <c r="N126" s="139">
        <f t="shared" si="100"/>
        <v>7167.7680074999807</v>
      </c>
      <c r="O126" s="71">
        <f t="shared" si="101"/>
        <v>5.5691730757351871E-2</v>
      </c>
      <c r="P126" s="3"/>
      <c r="Q126" s="43"/>
      <c r="R126" s="44"/>
      <c r="S126" s="41"/>
      <c r="T126" s="41"/>
      <c r="U126" s="41"/>
      <c r="V126" s="41"/>
      <c r="W126" s="59"/>
      <c r="X126" s="59"/>
      <c r="Y126" s="41"/>
      <c r="Z126" s="41"/>
      <c r="AA126" s="66"/>
      <c r="AB126" s="66"/>
      <c r="AC126" s="61"/>
      <c r="AD126" s="61"/>
      <c r="AE126" s="61"/>
      <c r="AF126" s="169"/>
      <c r="AG126" s="61"/>
      <c r="AH126" s="61"/>
      <c r="AI126" s="61"/>
      <c r="AJ126" s="41"/>
      <c r="AK126" s="41"/>
      <c r="AL126" s="41"/>
      <c r="AM126" s="41"/>
      <c r="AN126" s="41"/>
      <c r="AO126" s="41"/>
      <c r="AU126" s="117"/>
      <c r="AV126" s="118"/>
      <c r="AW126" s="118"/>
      <c r="AX126" s="118"/>
      <c r="AY126" s="67"/>
      <c r="AZ126" s="67"/>
      <c r="BA126" s="72"/>
      <c r="BB126" s="72"/>
      <c r="BC126" s="72"/>
      <c r="BD126" s="73"/>
      <c r="BE126" s="73"/>
      <c r="BF126" s="73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</row>
    <row r="127" spans="1:94" s="1" customFormat="1" ht="13.5">
      <c r="A127" s="40"/>
      <c r="B127" s="137">
        <f>$CU$5</f>
        <v>91001430</v>
      </c>
      <c r="C127" s="138">
        <f>$CU$9</f>
        <v>70170.3</v>
      </c>
      <c r="D127" s="72">
        <f>DK$9</f>
        <v>71800.205625000002</v>
      </c>
      <c r="E127" s="139">
        <f>EA$9</f>
        <v>73981.207902656257</v>
      </c>
      <c r="F127" s="139"/>
      <c r="G127" s="40"/>
      <c r="H127" s="126">
        <f t="shared" si="96"/>
        <v>1629.9056249999994</v>
      </c>
      <c r="I127" s="71">
        <f t="shared" si="97"/>
        <v>2.3227856016006763E-2</v>
      </c>
      <c r="J127" s="3"/>
      <c r="K127" s="139">
        <f t="shared" si="98"/>
        <v>2181.0022776562546</v>
      </c>
      <c r="L127" s="71">
        <f t="shared" si="99"/>
        <v>3.0375989297958986E-2</v>
      </c>
      <c r="M127" s="3"/>
      <c r="N127" s="139">
        <f t="shared" si="100"/>
        <v>3810.907902656254</v>
      </c>
      <c r="O127" s="71">
        <f t="shared" si="101"/>
        <v>5.43094144197225E-2</v>
      </c>
      <c r="P127" s="3"/>
      <c r="Q127" s="43"/>
      <c r="R127" s="44"/>
      <c r="S127" s="41"/>
      <c r="T127" s="41"/>
      <c r="U127" s="41"/>
      <c r="V127" s="41"/>
      <c r="W127" s="59"/>
      <c r="X127" s="59"/>
      <c r="Y127" s="41"/>
      <c r="Z127" s="41"/>
      <c r="AA127" s="66"/>
      <c r="AB127" s="66"/>
      <c r="AC127" s="61"/>
      <c r="AD127" s="61"/>
      <c r="AE127" s="61"/>
      <c r="AF127" s="169"/>
      <c r="AG127" s="61"/>
      <c r="AH127" s="61"/>
      <c r="AI127" s="61"/>
      <c r="AJ127" s="41"/>
      <c r="AK127" s="41"/>
      <c r="AL127" s="41"/>
      <c r="AM127" s="41"/>
      <c r="AN127" s="41"/>
      <c r="AO127" s="41"/>
      <c r="AU127" s="117"/>
      <c r="AV127" s="118"/>
      <c r="AW127" s="118"/>
      <c r="AX127" s="118"/>
      <c r="AY127" s="67"/>
      <c r="AZ127" s="67"/>
      <c r="BA127" s="72"/>
      <c r="BB127" s="72"/>
      <c r="BC127" s="72"/>
      <c r="BD127" s="73"/>
      <c r="BE127" s="73"/>
      <c r="BF127" s="73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</row>
    <row r="128" spans="1:94" s="1" customFormat="1" ht="13.5">
      <c r="A128" s="40"/>
      <c r="B128" s="137">
        <f>$CV$5</f>
        <v>88002111</v>
      </c>
      <c r="C128" s="138">
        <f>$CV$9</f>
        <v>0</v>
      </c>
      <c r="D128" s="72">
        <f>DL$9</f>
        <v>0</v>
      </c>
      <c r="E128" s="139">
        <f>EB$9</f>
        <v>0</v>
      </c>
      <c r="F128" s="139"/>
      <c r="G128" s="40"/>
      <c r="H128" s="126">
        <f t="shared" si="96"/>
        <v>0</v>
      </c>
      <c r="I128" s="71" t="str">
        <f t="shared" si="97"/>
        <v xml:space="preserve"> </v>
      </c>
      <c r="J128" s="3"/>
      <c r="K128" s="139">
        <f t="shared" si="98"/>
        <v>0</v>
      </c>
      <c r="L128" s="71" t="str">
        <f t="shared" si="99"/>
        <v xml:space="preserve"> </v>
      </c>
      <c r="M128" s="3"/>
      <c r="N128" s="139">
        <f t="shared" si="100"/>
        <v>0</v>
      </c>
      <c r="O128" s="71" t="str">
        <f t="shared" si="101"/>
        <v xml:space="preserve"> </v>
      </c>
      <c r="P128" s="3"/>
      <c r="Q128" s="43"/>
      <c r="R128" s="44"/>
      <c r="S128" s="41"/>
      <c r="T128" s="41"/>
      <c r="U128" s="41"/>
      <c r="V128" s="41"/>
      <c r="W128" s="59"/>
      <c r="X128" s="59"/>
      <c r="Y128" s="41"/>
      <c r="Z128" s="41"/>
      <c r="AA128" s="66"/>
      <c r="AB128" s="66"/>
      <c r="AC128" s="61"/>
      <c r="AD128" s="61"/>
      <c r="AE128" s="61"/>
      <c r="AF128" s="169"/>
      <c r="AG128" s="61"/>
      <c r="AH128" s="61"/>
      <c r="AI128" s="61"/>
      <c r="AJ128" s="41"/>
      <c r="AK128" s="41"/>
      <c r="AL128" s="41"/>
      <c r="AM128" s="41"/>
      <c r="AN128" s="41"/>
      <c r="AO128" s="41"/>
      <c r="AU128" s="117"/>
      <c r="AV128" s="118"/>
      <c r="AW128" s="118"/>
      <c r="AX128" s="118"/>
      <c r="AY128" s="67"/>
      <c r="AZ128" s="67"/>
      <c r="BA128" s="72"/>
      <c r="BB128" s="72"/>
      <c r="BC128" s="72"/>
      <c r="BD128" s="73"/>
      <c r="BE128" s="73"/>
      <c r="BF128" s="73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</row>
    <row r="129" spans="1:94" s="1" customFormat="1" ht="13.5">
      <c r="A129" s="40"/>
      <c r="B129" s="137">
        <f>$CW$5</f>
        <v>88052111</v>
      </c>
      <c r="C129" s="138">
        <f>$CW$9</f>
        <v>0</v>
      </c>
      <c r="D129" s="72">
        <f>DM$9</f>
        <v>0</v>
      </c>
      <c r="E129" s="139">
        <f>EC$9</f>
        <v>0</v>
      </c>
      <c r="F129" s="139"/>
      <c r="G129" s="40"/>
      <c r="H129" s="126">
        <f t="shared" si="96"/>
        <v>0</v>
      </c>
      <c r="I129" s="71" t="str">
        <f t="shared" si="97"/>
        <v xml:space="preserve"> </v>
      </c>
      <c r="J129" s="3"/>
      <c r="K129" s="139">
        <f t="shared" si="98"/>
        <v>0</v>
      </c>
      <c r="L129" s="71" t="str">
        <f t="shared" si="99"/>
        <v xml:space="preserve"> </v>
      </c>
      <c r="M129" s="3"/>
      <c r="N129" s="139">
        <f t="shared" si="100"/>
        <v>0</v>
      </c>
      <c r="O129" s="71" t="str">
        <f t="shared" si="101"/>
        <v xml:space="preserve"> </v>
      </c>
      <c r="P129" s="3"/>
      <c r="Q129" s="100"/>
      <c r="R129" s="44"/>
      <c r="S129" s="41"/>
      <c r="T129" s="41"/>
      <c r="U129" s="41"/>
      <c r="V129" s="41"/>
      <c r="W129" s="59"/>
      <c r="X129" s="59"/>
      <c r="Y129" s="41"/>
      <c r="Z129" s="41"/>
      <c r="AA129" s="66"/>
      <c r="AB129" s="66"/>
      <c r="AC129" s="61"/>
      <c r="AD129" s="61"/>
      <c r="AE129" s="61"/>
      <c r="AF129" s="169"/>
      <c r="AG129" s="61"/>
      <c r="AH129" s="61"/>
      <c r="AI129" s="61"/>
      <c r="AJ129" s="41"/>
      <c r="AK129" s="41"/>
      <c r="AL129" s="41"/>
      <c r="AM129" s="41"/>
      <c r="AN129" s="41"/>
      <c r="AO129" s="41"/>
      <c r="AU129" s="117"/>
      <c r="AV129" s="118"/>
      <c r="AW129" s="118"/>
      <c r="AX129" s="118"/>
      <c r="AY129" s="67"/>
      <c r="AZ129" s="67"/>
      <c r="BA129" s="72"/>
      <c r="BB129" s="72"/>
      <c r="BC129" s="72"/>
      <c r="BD129" s="73"/>
      <c r="BE129" s="73"/>
      <c r="BF129" s="73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</row>
    <row r="130" spans="1:94" s="1" customFormat="1" ht="13.5">
      <c r="A130" s="40"/>
      <c r="B130" s="137">
        <f>CX5</f>
        <v>88152111</v>
      </c>
      <c r="C130" s="138">
        <f>$CX$9</f>
        <v>0</v>
      </c>
      <c r="D130" s="72">
        <f>DN$9</f>
        <v>0</v>
      </c>
      <c r="E130" s="139">
        <f>ED$9</f>
        <v>0</v>
      </c>
      <c r="F130" s="139"/>
      <c r="G130" s="40"/>
      <c r="H130" s="126">
        <f t="shared" si="96"/>
        <v>0</v>
      </c>
      <c r="I130" s="71" t="str">
        <f t="shared" si="97"/>
        <v xml:space="preserve"> </v>
      </c>
      <c r="J130" s="3"/>
      <c r="K130" s="139">
        <f t="shared" si="98"/>
        <v>0</v>
      </c>
      <c r="L130" s="71" t="str">
        <f t="shared" si="99"/>
        <v xml:space="preserve"> </v>
      </c>
      <c r="M130" s="3"/>
      <c r="N130" s="139">
        <f t="shared" si="100"/>
        <v>0</v>
      </c>
      <c r="O130" s="71" t="str">
        <f t="shared" si="101"/>
        <v xml:space="preserve"> </v>
      </c>
      <c r="P130" s="3"/>
      <c r="Q130" s="100"/>
      <c r="R130" s="44"/>
      <c r="S130" s="41"/>
      <c r="T130" s="41"/>
      <c r="U130" s="41"/>
      <c r="V130" s="41"/>
      <c r="W130" s="59"/>
      <c r="X130" s="59"/>
      <c r="Y130" s="41"/>
      <c r="Z130" s="41"/>
      <c r="AA130" s="66"/>
      <c r="AB130" s="66"/>
      <c r="AC130" s="61"/>
      <c r="AD130" s="61"/>
      <c r="AE130" s="61"/>
      <c r="AF130" s="169"/>
      <c r="AG130" s="61"/>
      <c r="AH130" s="61"/>
      <c r="AI130" s="61"/>
      <c r="AJ130" s="41"/>
      <c r="AK130" s="41"/>
      <c r="AL130" s="41"/>
      <c r="AM130" s="41"/>
      <c r="AN130" s="41"/>
      <c r="AO130" s="41"/>
      <c r="AU130" s="117"/>
      <c r="AV130" s="118"/>
      <c r="AW130" s="118"/>
      <c r="AX130" s="118"/>
      <c r="AY130" s="67"/>
      <c r="AZ130" s="67"/>
      <c r="BA130" s="72"/>
      <c r="BB130" s="72"/>
      <c r="BC130" s="72"/>
      <c r="BD130" s="73"/>
      <c r="BE130" s="73"/>
      <c r="BF130" s="73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</row>
    <row r="131" spans="1:94" s="1" customFormat="1" ht="13.5">
      <c r="A131" s="40"/>
      <c r="B131" s="137">
        <f>$CY$5</f>
        <v>88162111</v>
      </c>
      <c r="C131" s="138">
        <f>$CY$9</f>
        <v>0</v>
      </c>
      <c r="D131" s="72">
        <f>DO$9</f>
        <v>0</v>
      </c>
      <c r="E131" s="139">
        <f>EE$9</f>
        <v>0</v>
      </c>
      <c r="F131" s="139"/>
      <c r="G131" s="40"/>
      <c r="H131" s="126">
        <f t="shared" si="96"/>
        <v>0</v>
      </c>
      <c r="I131" s="71" t="str">
        <f t="shared" si="97"/>
        <v xml:space="preserve"> </v>
      </c>
      <c r="J131" s="3"/>
      <c r="K131" s="139">
        <f t="shared" si="98"/>
        <v>0</v>
      </c>
      <c r="L131" s="71" t="str">
        <f t="shared" si="99"/>
        <v xml:space="preserve"> </v>
      </c>
      <c r="M131" s="3"/>
      <c r="N131" s="139">
        <f t="shared" si="100"/>
        <v>0</v>
      </c>
      <c r="O131" s="71" t="str">
        <f t="shared" si="101"/>
        <v xml:space="preserve"> </v>
      </c>
      <c r="P131" s="3"/>
      <c r="Q131" s="100"/>
      <c r="R131" s="44"/>
      <c r="S131" s="41"/>
      <c r="T131" s="41"/>
      <c r="U131" s="41"/>
      <c r="V131" s="41"/>
      <c r="W131" s="59"/>
      <c r="X131" s="59"/>
      <c r="Y131" s="41"/>
      <c r="Z131" s="41"/>
      <c r="AA131" s="66"/>
      <c r="AB131" s="66"/>
      <c r="AC131" s="61"/>
      <c r="AD131" s="61"/>
      <c r="AE131" s="61"/>
      <c r="AF131" s="169"/>
      <c r="AG131" s="61"/>
      <c r="AH131" s="61"/>
      <c r="AI131" s="61"/>
      <c r="AJ131" s="41"/>
      <c r="AK131" s="41"/>
      <c r="AL131" s="41"/>
      <c r="AM131" s="41"/>
      <c r="AN131" s="41"/>
      <c r="AO131" s="41"/>
      <c r="AU131" s="117"/>
      <c r="AV131" s="118"/>
      <c r="AW131" s="118"/>
      <c r="AX131" s="118"/>
      <c r="AY131" s="67"/>
      <c r="AZ131" s="67"/>
      <c r="BA131" s="72"/>
      <c r="BB131" s="72"/>
      <c r="BC131" s="72"/>
      <c r="BD131" s="73"/>
      <c r="BE131" s="73"/>
      <c r="BF131" s="73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</row>
    <row r="132" spans="1:94" s="1" customFormat="1" ht="13.5">
      <c r="A132" s="40"/>
      <c r="B132" s="137">
        <f>$CZ$5</f>
        <v>88202111</v>
      </c>
      <c r="C132" s="138">
        <f>$CZ$9</f>
        <v>0</v>
      </c>
      <c r="D132" s="72">
        <f>DP$9</f>
        <v>0</v>
      </c>
      <c r="E132" s="139">
        <f>EF$9</f>
        <v>0</v>
      </c>
      <c r="F132" s="139"/>
      <c r="G132" s="40"/>
      <c r="H132" s="126">
        <f t="shared" si="96"/>
        <v>0</v>
      </c>
      <c r="I132" s="71" t="str">
        <f t="shared" si="97"/>
        <v xml:space="preserve"> </v>
      </c>
      <c r="J132" s="3"/>
      <c r="K132" s="139">
        <f t="shared" si="98"/>
        <v>0</v>
      </c>
      <c r="L132" s="71" t="str">
        <f t="shared" si="99"/>
        <v xml:space="preserve"> </v>
      </c>
      <c r="M132" s="3"/>
      <c r="N132" s="139">
        <f t="shared" si="100"/>
        <v>0</v>
      </c>
      <c r="O132" s="71" t="str">
        <f t="shared" si="101"/>
        <v xml:space="preserve"> </v>
      </c>
      <c r="P132" s="3"/>
      <c r="Q132" s="100"/>
      <c r="R132" s="44"/>
      <c r="S132" s="41"/>
      <c r="T132" s="41"/>
      <c r="U132" s="41"/>
      <c r="V132" s="41"/>
      <c r="W132" s="59"/>
      <c r="X132" s="59"/>
      <c r="Y132" s="41"/>
      <c r="Z132" s="41"/>
      <c r="AA132" s="66"/>
      <c r="AB132" s="66"/>
      <c r="AC132" s="61"/>
      <c r="AD132" s="61"/>
      <c r="AE132" s="61"/>
      <c r="AF132" s="169"/>
      <c r="AG132" s="61"/>
      <c r="AH132" s="61"/>
      <c r="AI132" s="61"/>
      <c r="AJ132" s="41"/>
      <c r="AK132" s="41"/>
      <c r="AL132" s="41"/>
      <c r="AM132" s="41"/>
      <c r="AN132" s="41"/>
      <c r="AO132" s="41"/>
      <c r="AU132" s="117"/>
      <c r="AV132" s="118"/>
      <c r="AW132" s="118"/>
      <c r="AX132" s="118"/>
      <c r="AY132" s="67"/>
      <c r="AZ132" s="67"/>
      <c r="BA132" s="72"/>
      <c r="BB132" s="72"/>
      <c r="BC132" s="72"/>
      <c r="BD132" s="73"/>
      <c r="BE132" s="73"/>
      <c r="BF132" s="73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</row>
    <row r="133" spans="1:94" s="1" customFormat="1" ht="13.5">
      <c r="A133" s="40"/>
      <c r="B133" s="137">
        <f>$DA$5</f>
        <v>88302111</v>
      </c>
      <c r="C133" s="140">
        <f>$DA$9</f>
        <v>0</v>
      </c>
      <c r="D133" s="72">
        <f>DQ$9</f>
        <v>0</v>
      </c>
      <c r="E133" s="139">
        <f>EG$9</f>
        <v>0</v>
      </c>
      <c r="F133" s="139"/>
      <c r="G133" s="40"/>
      <c r="H133" s="126">
        <f t="shared" si="96"/>
        <v>0</v>
      </c>
      <c r="I133" s="71" t="str">
        <f t="shared" si="97"/>
        <v xml:space="preserve"> </v>
      </c>
      <c r="J133" s="3"/>
      <c r="K133" s="139">
        <f t="shared" si="98"/>
        <v>0</v>
      </c>
      <c r="L133" s="71" t="str">
        <f t="shared" si="99"/>
        <v xml:space="preserve"> </v>
      </c>
      <c r="M133" s="3"/>
      <c r="N133" s="139">
        <f t="shared" si="100"/>
        <v>0</v>
      </c>
      <c r="O133" s="71" t="str">
        <f t="shared" si="101"/>
        <v xml:space="preserve"> </v>
      </c>
      <c r="P133" s="3"/>
      <c r="Q133" s="100"/>
      <c r="R133" s="44"/>
      <c r="S133" s="41"/>
      <c r="T133" s="41"/>
      <c r="U133" s="41"/>
      <c r="V133" s="41"/>
      <c r="W133" s="59"/>
      <c r="X133" s="59"/>
      <c r="Y133" s="41"/>
      <c r="Z133" s="41"/>
      <c r="AA133" s="66"/>
      <c r="AB133" s="66"/>
      <c r="AC133" s="61"/>
      <c r="AD133" s="61"/>
      <c r="AE133" s="61"/>
      <c r="AF133" s="169"/>
      <c r="AG133" s="61"/>
      <c r="AH133" s="61"/>
      <c r="AI133" s="61"/>
      <c r="AJ133" s="41"/>
      <c r="AK133" s="41"/>
      <c r="AL133" s="41"/>
      <c r="AM133" s="41"/>
      <c r="AN133" s="41"/>
      <c r="AO133" s="41"/>
      <c r="AU133" s="117"/>
      <c r="AV133" s="118"/>
      <c r="AW133" s="118"/>
      <c r="AX133" s="118"/>
      <c r="AY133" s="67"/>
      <c r="AZ133" s="67"/>
      <c r="BA133" s="72"/>
      <c r="BB133" s="72"/>
      <c r="BC133" s="72"/>
      <c r="BD133" s="73"/>
      <c r="BE133" s="73"/>
      <c r="BF133" s="73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</row>
    <row r="134" spans="1:94" s="1" customFormat="1" ht="13.5">
      <c r="A134" s="40"/>
      <c r="B134" s="137">
        <f>$DB$5</f>
        <v>89053111</v>
      </c>
      <c r="C134" s="140">
        <f>$DB$9</f>
        <v>0</v>
      </c>
      <c r="D134" s="72">
        <f>DR$9</f>
        <v>0</v>
      </c>
      <c r="E134" s="139">
        <f>EH$9</f>
        <v>0</v>
      </c>
      <c r="F134" s="139"/>
      <c r="G134" s="40"/>
      <c r="H134" s="126">
        <f t="shared" si="96"/>
        <v>0</v>
      </c>
      <c r="I134" s="71" t="str">
        <f t="shared" si="97"/>
        <v xml:space="preserve"> </v>
      </c>
      <c r="J134" s="3"/>
      <c r="K134" s="139">
        <f t="shared" si="98"/>
        <v>0</v>
      </c>
      <c r="L134" s="71" t="str">
        <f t="shared" si="99"/>
        <v xml:space="preserve"> </v>
      </c>
      <c r="M134" s="3"/>
      <c r="N134" s="139">
        <f t="shared" si="100"/>
        <v>0</v>
      </c>
      <c r="O134" s="71" t="str">
        <f t="shared" si="101"/>
        <v xml:space="preserve"> </v>
      </c>
      <c r="P134" s="3"/>
      <c r="Q134" s="100"/>
      <c r="R134" s="44"/>
      <c r="S134" s="41"/>
      <c r="T134" s="41"/>
      <c r="U134" s="41"/>
      <c r="V134" s="41"/>
      <c r="W134" s="59"/>
      <c r="X134" s="59"/>
      <c r="Y134" s="41"/>
      <c r="Z134" s="41"/>
      <c r="AA134" s="66"/>
      <c r="AB134" s="66"/>
      <c r="AC134" s="61"/>
      <c r="AD134" s="61"/>
      <c r="AE134" s="61"/>
      <c r="AF134" s="169"/>
      <c r="AG134" s="61"/>
      <c r="AH134" s="61"/>
      <c r="AI134" s="61"/>
      <c r="AJ134" s="41"/>
      <c r="AK134" s="41"/>
      <c r="AL134" s="41"/>
      <c r="AM134" s="41"/>
      <c r="AN134" s="41"/>
      <c r="AO134" s="41"/>
      <c r="AU134" s="117"/>
      <c r="AV134" s="118"/>
      <c r="AW134" s="118"/>
      <c r="AX134" s="118"/>
      <c r="AY134" s="67"/>
      <c r="AZ134" s="67"/>
      <c r="BA134" s="72"/>
      <c r="BB134" s="72"/>
      <c r="BC134" s="72"/>
      <c r="BD134" s="73"/>
      <c r="BE134" s="73"/>
      <c r="BF134" s="73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</row>
    <row r="135" spans="1:94" s="1" customFormat="1" ht="13.5">
      <c r="A135" s="40"/>
      <c r="B135" s="137">
        <f>$DC$5</f>
        <v>89153111</v>
      </c>
      <c r="C135" s="140">
        <f>$DC$9</f>
        <v>0</v>
      </c>
      <c r="D135" s="72">
        <f>DS$9</f>
        <v>0</v>
      </c>
      <c r="E135" s="139">
        <f>EI$9</f>
        <v>0</v>
      </c>
      <c r="F135" s="139"/>
      <c r="G135" s="40"/>
      <c r="H135" s="126">
        <f t="shared" si="96"/>
        <v>0</v>
      </c>
      <c r="I135" s="71" t="str">
        <f t="shared" si="97"/>
        <v xml:space="preserve"> </v>
      </c>
      <c r="J135" s="3"/>
      <c r="K135" s="139">
        <f t="shared" si="98"/>
        <v>0</v>
      </c>
      <c r="L135" s="71" t="str">
        <f t="shared" si="99"/>
        <v xml:space="preserve"> </v>
      </c>
      <c r="M135" s="3"/>
      <c r="N135" s="139">
        <f t="shared" si="100"/>
        <v>0</v>
      </c>
      <c r="O135" s="71" t="str">
        <f t="shared" si="101"/>
        <v xml:space="preserve"> </v>
      </c>
      <c r="P135" s="3"/>
      <c r="Q135" s="100"/>
      <c r="R135" s="44"/>
      <c r="S135" s="41"/>
      <c r="T135" s="41"/>
      <c r="U135" s="41"/>
      <c r="V135" s="41"/>
      <c r="W135" s="59"/>
      <c r="X135" s="59"/>
      <c r="Y135" s="41"/>
      <c r="Z135" s="41"/>
      <c r="AA135" s="66"/>
      <c r="AB135" s="66"/>
      <c r="AC135" s="61"/>
      <c r="AD135" s="61"/>
      <c r="AE135" s="61"/>
      <c r="AF135" s="169"/>
      <c r="AG135" s="61"/>
      <c r="AH135" s="61"/>
      <c r="AI135" s="61"/>
      <c r="AJ135" s="41"/>
      <c r="AK135" s="41"/>
      <c r="AL135" s="41"/>
      <c r="AM135" s="41"/>
      <c r="AN135" s="41"/>
      <c r="AO135" s="41"/>
      <c r="AU135" s="117"/>
      <c r="AV135" s="118"/>
      <c r="AW135" s="118"/>
      <c r="AX135" s="118"/>
      <c r="AY135" s="67"/>
      <c r="AZ135" s="67"/>
      <c r="BA135" s="72"/>
      <c r="BB135" s="72"/>
      <c r="BC135" s="72"/>
      <c r="BD135" s="73"/>
      <c r="BE135" s="73"/>
      <c r="BF135" s="73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</row>
    <row r="136" spans="1:94" s="1" customFormat="1" ht="13.5">
      <c r="A136" s="40"/>
      <c r="B136" s="137">
        <f>$DD$5</f>
        <v>89203111</v>
      </c>
      <c r="C136" s="140">
        <f>$DD$9</f>
        <v>0</v>
      </c>
      <c r="D136" s="72">
        <f>DT$9</f>
        <v>0</v>
      </c>
      <c r="E136" s="139">
        <f>EJ$9</f>
        <v>0</v>
      </c>
      <c r="F136" s="139"/>
      <c r="G136" s="40"/>
      <c r="H136" s="126">
        <f t="shared" si="96"/>
        <v>0</v>
      </c>
      <c r="I136" s="71" t="str">
        <f t="shared" si="97"/>
        <v xml:space="preserve"> </v>
      </c>
      <c r="J136" s="3"/>
      <c r="K136" s="139">
        <f t="shared" si="98"/>
        <v>0</v>
      </c>
      <c r="L136" s="71" t="str">
        <f t="shared" si="99"/>
        <v xml:space="preserve"> </v>
      </c>
      <c r="M136" s="3"/>
      <c r="N136" s="139">
        <f t="shared" si="100"/>
        <v>0</v>
      </c>
      <c r="O136" s="71" t="str">
        <f t="shared" si="101"/>
        <v xml:space="preserve"> </v>
      </c>
      <c r="P136" s="3"/>
      <c r="Q136" s="100"/>
      <c r="R136" s="44"/>
      <c r="S136" s="41"/>
      <c r="T136" s="41"/>
      <c r="U136" s="41"/>
      <c r="V136" s="41"/>
      <c r="W136" s="59"/>
      <c r="X136" s="59"/>
      <c r="Y136" s="41"/>
      <c r="Z136" s="41"/>
      <c r="AA136" s="66"/>
      <c r="AB136" s="66"/>
      <c r="AC136" s="61"/>
      <c r="AD136" s="61"/>
      <c r="AE136" s="61"/>
      <c r="AF136" s="169"/>
      <c r="AG136" s="61"/>
      <c r="AH136" s="61"/>
      <c r="AI136" s="61"/>
      <c r="AJ136" s="41"/>
      <c r="AK136" s="41"/>
      <c r="AL136" s="41"/>
      <c r="AM136" s="41"/>
      <c r="AN136" s="41"/>
      <c r="AO136" s="41"/>
      <c r="AU136" s="117"/>
      <c r="AV136" s="118"/>
      <c r="AW136" s="118"/>
      <c r="AX136" s="118"/>
      <c r="AY136" s="67"/>
      <c r="AZ136" s="67"/>
      <c r="BA136" s="72"/>
      <c r="BB136" s="72"/>
      <c r="BC136" s="72"/>
      <c r="BD136" s="73"/>
      <c r="BE136" s="73"/>
      <c r="BF136" s="73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</row>
    <row r="137" spans="1:94" s="1" customFormat="1" ht="13.5">
      <c r="A137" s="40"/>
      <c r="B137" s="137">
        <f>$DE$5</f>
        <v>90014111</v>
      </c>
      <c r="C137" s="140">
        <f>$DE$9</f>
        <v>0</v>
      </c>
      <c r="D137" s="72">
        <f>DU$9</f>
        <v>0</v>
      </c>
      <c r="E137" s="139">
        <f>EK$9</f>
        <v>0</v>
      </c>
      <c r="F137" s="139"/>
      <c r="G137" s="40"/>
      <c r="H137" s="126">
        <f t="shared" si="96"/>
        <v>0</v>
      </c>
      <c r="I137" s="71" t="str">
        <f t="shared" si="97"/>
        <v xml:space="preserve"> </v>
      </c>
      <c r="J137" s="3"/>
      <c r="K137" s="139">
        <f t="shared" si="98"/>
        <v>0</v>
      </c>
      <c r="L137" s="71" t="str">
        <f t="shared" si="99"/>
        <v xml:space="preserve"> </v>
      </c>
      <c r="M137" s="3"/>
      <c r="N137" s="139">
        <f t="shared" si="100"/>
        <v>0</v>
      </c>
      <c r="O137" s="71" t="str">
        <f t="shared" si="101"/>
        <v xml:space="preserve"> </v>
      </c>
      <c r="P137" s="3"/>
      <c r="Q137" s="100"/>
      <c r="R137" s="44"/>
      <c r="S137" s="41"/>
      <c r="T137" s="41"/>
      <c r="U137" s="41"/>
      <c r="V137" s="41"/>
      <c r="W137" s="59"/>
      <c r="X137" s="59"/>
      <c r="Y137" s="41"/>
      <c r="Z137" s="41"/>
      <c r="AA137" s="66"/>
      <c r="AB137" s="66"/>
      <c r="AC137" s="61"/>
      <c r="AD137" s="61"/>
      <c r="AE137" s="61"/>
      <c r="AF137" s="169"/>
      <c r="AG137" s="61"/>
      <c r="AH137" s="61"/>
      <c r="AI137" s="61"/>
      <c r="AJ137" s="41"/>
      <c r="AK137" s="41"/>
      <c r="AL137" s="41"/>
      <c r="AM137" s="41"/>
      <c r="AN137" s="41"/>
      <c r="AO137" s="41"/>
      <c r="AU137" s="117"/>
      <c r="AV137" s="118"/>
      <c r="AW137" s="118"/>
      <c r="AX137" s="118"/>
      <c r="AY137" s="67"/>
      <c r="AZ137" s="67"/>
      <c r="BA137" s="72"/>
      <c r="BB137" s="72"/>
      <c r="BC137" s="72"/>
      <c r="BD137" s="73"/>
      <c r="BE137" s="73"/>
      <c r="BF137" s="73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</row>
    <row r="138" spans="1:94" s="1" customFormat="1" ht="13.5">
      <c r="A138" s="40"/>
      <c r="B138" s="137">
        <f>$DF$5</f>
        <v>90154110</v>
      </c>
      <c r="C138" s="140">
        <f>$DF$9</f>
        <v>0</v>
      </c>
      <c r="D138" s="72">
        <f>DV$9</f>
        <v>0</v>
      </c>
      <c r="E138" s="139">
        <f>EL$9</f>
        <v>0</v>
      </c>
      <c r="F138" s="139"/>
      <c r="G138" s="40"/>
      <c r="H138" s="126">
        <f t="shared" si="96"/>
        <v>0</v>
      </c>
      <c r="I138" s="71" t="str">
        <f t="shared" si="97"/>
        <v xml:space="preserve"> </v>
      </c>
      <c r="J138" s="3"/>
      <c r="K138" s="139">
        <f t="shared" si="98"/>
        <v>0</v>
      </c>
      <c r="L138" s="71" t="str">
        <f t="shared" si="99"/>
        <v xml:space="preserve"> </v>
      </c>
      <c r="M138" s="3"/>
      <c r="N138" s="139">
        <f t="shared" si="100"/>
        <v>0</v>
      </c>
      <c r="O138" s="71" t="str">
        <f t="shared" si="101"/>
        <v xml:space="preserve"> </v>
      </c>
      <c r="P138" s="3"/>
      <c r="Q138" s="100"/>
      <c r="R138" s="44"/>
      <c r="S138" s="41"/>
      <c r="T138" s="41"/>
      <c r="U138" s="41"/>
      <c r="V138" s="41"/>
      <c r="W138" s="59"/>
      <c r="X138" s="59"/>
      <c r="Y138" s="41"/>
      <c r="Z138" s="41"/>
      <c r="AA138" s="66"/>
      <c r="AB138" s="66"/>
      <c r="AC138" s="61"/>
      <c r="AD138" s="61"/>
      <c r="AE138" s="61"/>
      <c r="AF138" s="169"/>
      <c r="AG138" s="61"/>
      <c r="AH138" s="61"/>
      <c r="AI138" s="61"/>
      <c r="AJ138" s="41"/>
      <c r="AK138" s="41"/>
      <c r="AL138" s="41"/>
      <c r="AM138" s="41"/>
      <c r="AN138" s="41"/>
      <c r="AO138" s="41"/>
      <c r="AU138" s="117"/>
      <c r="AV138" s="118"/>
      <c r="AW138" s="118"/>
      <c r="AX138" s="118"/>
      <c r="AY138" s="67"/>
      <c r="AZ138" s="67"/>
      <c r="BA138" s="72"/>
      <c r="BB138" s="72"/>
      <c r="BC138" s="72"/>
      <c r="BD138" s="73"/>
      <c r="BE138" s="73"/>
      <c r="BF138" s="73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</row>
    <row r="139" spans="1:94" s="1" customFormat="1" ht="13.5">
      <c r="A139" s="40"/>
      <c r="B139" s="137">
        <f>$DG$5</f>
        <v>99310031</v>
      </c>
      <c r="C139" s="140">
        <f>$DG$9</f>
        <v>0</v>
      </c>
      <c r="D139" s="72">
        <f>DW$9</f>
        <v>0</v>
      </c>
      <c r="E139" s="139">
        <f>EM$9</f>
        <v>0</v>
      </c>
      <c r="F139" s="139"/>
      <c r="G139" s="40"/>
      <c r="H139" s="126">
        <f t="shared" si="96"/>
        <v>0</v>
      </c>
      <c r="I139" s="71" t="str">
        <f t="shared" si="97"/>
        <v xml:space="preserve"> </v>
      </c>
      <c r="J139" s="3"/>
      <c r="K139" s="139">
        <f t="shared" si="98"/>
        <v>0</v>
      </c>
      <c r="L139" s="71" t="str">
        <f t="shared" si="99"/>
        <v xml:space="preserve"> </v>
      </c>
      <c r="M139" s="3"/>
      <c r="N139" s="139">
        <f t="shared" si="100"/>
        <v>0</v>
      </c>
      <c r="O139" s="71" t="str">
        <f t="shared" si="101"/>
        <v xml:space="preserve"> </v>
      </c>
      <c r="P139" s="3"/>
      <c r="Q139" s="100"/>
      <c r="R139" s="44"/>
      <c r="S139" s="41"/>
      <c r="T139" s="41"/>
      <c r="U139" s="41"/>
      <c r="V139" s="41"/>
      <c r="W139" s="59"/>
      <c r="X139" s="59"/>
      <c r="Y139" s="41"/>
      <c r="Z139" s="41"/>
      <c r="AA139" s="66"/>
      <c r="AB139" s="66"/>
      <c r="AC139" s="61"/>
      <c r="AD139" s="61"/>
      <c r="AE139" s="61"/>
      <c r="AF139" s="169"/>
      <c r="AG139" s="61"/>
      <c r="AH139" s="61"/>
      <c r="AI139" s="61"/>
      <c r="AJ139" s="41"/>
      <c r="AK139" s="41"/>
      <c r="AL139" s="41"/>
      <c r="AM139" s="41"/>
      <c r="AN139" s="41"/>
      <c r="AO139" s="41"/>
      <c r="AU139" s="117"/>
      <c r="AV139" s="118"/>
      <c r="AW139" s="118"/>
      <c r="AX139" s="118"/>
      <c r="AY139" s="67"/>
      <c r="AZ139" s="67"/>
      <c r="BA139" s="72"/>
      <c r="BB139" s="72"/>
      <c r="BC139" s="72"/>
      <c r="BD139" s="73"/>
      <c r="BE139" s="73"/>
      <c r="BF139" s="73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</row>
    <row r="140" spans="1:94" s="1" customFormat="1" ht="13.5">
      <c r="A140" s="40"/>
      <c r="B140" s="137">
        <f>$DH$5</f>
        <v>99320032</v>
      </c>
      <c r="C140" s="140">
        <f>$DH$9</f>
        <v>0</v>
      </c>
      <c r="D140" s="72">
        <f>DX$9</f>
        <v>0</v>
      </c>
      <c r="E140" s="139">
        <f>EN$9</f>
        <v>0</v>
      </c>
      <c r="F140" s="139"/>
      <c r="G140" s="40"/>
      <c r="H140" s="126">
        <f t="shared" si="96"/>
        <v>0</v>
      </c>
      <c r="I140" s="71" t="str">
        <f t="shared" si="97"/>
        <v xml:space="preserve"> </v>
      </c>
      <c r="J140" s="3"/>
      <c r="K140" s="139">
        <f t="shared" si="98"/>
        <v>0</v>
      </c>
      <c r="L140" s="71" t="str">
        <f t="shared" si="99"/>
        <v xml:space="preserve"> </v>
      </c>
      <c r="M140" s="3"/>
      <c r="N140" s="139">
        <f t="shared" si="100"/>
        <v>0</v>
      </c>
      <c r="O140" s="71" t="str">
        <f t="shared" si="101"/>
        <v xml:space="preserve"> </v>
      </c>
      <c r="P140" s="3"/>
      <c r="Q140" s="100"/>
      <c r="R140" s="44"/>
      <c r="S140" s="41"/>
      <c r="T140" s="41"/>
      <c r="U140" s="41"/>
      <c r="V140" s="41"/>
      <c r="W140" s="59"/>
      <c r="X140" s="59"/>
      <c r="Y140" s="41"/>
      <c r="Z140" s="41"/>
      <c r="AA140" s="66"/>
      <c r="AB140" s="66"/>
      <c r="AC140" s="61"/>
      <c r="AD140" s="61"/>
      <c r="AE140" s="61"/>
      <c r="AF140" s="169"/>
      <c r="AG140" s="61"/>
      <c r="AH140" s="61"/>
      <c r="AI140" s="61"/>
      <c r="AJ140" s="41"/>
      <c r="AK140" s="41"/>
      <c r="AL140" s="41"/>
      <c r="AM140" s="41"/>
      <c r="AN140" s="41"/>
      <c r="AO140" s="41"/>
      <c r="AU140" s="117"/>
      <c r="AV140" s="118"/>
      <c r="AW140" s="118"/>
      <c r="AX140" s="118"/>
      <c r="AY140" s="67"/>
      <c r="AZ140" s="67"/>
      <c r="BA140" s="72"/>
      <c r="BB140" s="72"/>
      <c r="BC140" s="72"/>
      <c r="BD140" s="73"/>
      <c r="BE140" s="73"/>
      <c r="BF140" s="73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</row>
    <row r="141" spans="1:94" s="1" customFormat="1" ht="13.5">
      <c r="A141" s="40"/>
      <c r="B141" s="141"/>
      <c r="C141" s="127"/>
      <c r="D141" s="127"/>
      <c r="E141" s="136"/>
      <c r="F141" s="136"/>
      <c r="G141" s="40"/>
      <c r="H141" s="126"/>
      <c r="I141" s="71"/>
      <c r="J141" s="3"/>
      <c r="K141" s="139"/>
      <c r="L141" s="71"/>
      <c r="M141" s="3"/>
      <c r="N141" s="139"/>
      <c r="O141" s="71"/>
      <c r="P141" s="3"/>
      <c r="Q141" s="100"/>
      <c r="R141" s="44"/>
      <c r="S141" s="41"/>
      <c r="T141" s="41"/>
      <c r="U141" s="41"/>
      <c r="V141" s="41"/>
      <c r="W141" s="59"/>
      <c r="X141" s="59"/>
      <c r="Y141" s="41"/>
      <c r="Z141" s="41"/>
      <c r="AA141" s="66"/>
      <c r="AB141" s="66"/>
      <c r="AC141" s="61"/>
      <c r="AD141" s="61"/>
      <c r="AE141" s="61"/>
      <c r="AF141" s="169"/>
      <c r="AG141" s="61"/>
      <c r="AH141" s="61"/>
      <c r="AI141" s="61"/>
      <c r="AJ141" s="41"/>
      <c r="AK141" s="41"/>
      <c r="AL141" s="41"/>
      <c r="AM141" s="41"/>
      <c r="AN141" s="41"/>
      <c r="AO141" s="41"/>
      <c r="AU141" s="117"/>
      <c r="AV141" s="118"/>
      <c r="AW141" s="118"/>
      <c r="AX141" s="118"/>
      <c r="AY141" s="67"/>
      <c r="AZ141" s="67"/>
      <c r="BA141" s="72"/>
      <c r="BB141" s="72"/>
      <c r="BC141" s="72"/>
      <c r="BD141" s="73"/>
      <c r="BE141" s="73"/>
      <c r="BF141" s="73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</row>
    <row r="142" spans="1:94" s="1" customFormat="1" ht="13.5">
      <c r="A142" s="40"/>
      <c r="B142" s="141" t="s">
        <v>125</v>
      </c>
      <c r="C142" s="127">
        <f>SUM(C125:C141)</f>
        <v>283884.25</v>
      </c>
      <c r="D142" s="127">
        <f>SUM(D125:D141)</f>
        <v>291095.56524999999</v>
      </c>
      <c r="E142" s="127">
        <f>SUM(E125:E141)</f>
        <v>298731.39402015624</v>
      </c>
      <c r="F142" s="127"/>
      <c r="G142" s="40"/>
      <c r="H142" s="128">
        <f>D142-C142</f>
        <v>7211.3152499999851</v>
      </c>
      <c r="I142" s="129">
        <f>IF(C142=0," ",H142/C142)</f>
        <v>2.5402308335175289E-2</v>
      </c>
      <c r="J142" s="3"/>
      <c r="K142" s="142">
        <f t="shared" ref="K142:K148" si="102">E142-D142</f>
        <v>7635.8287701562513</v>
      </c>
      <c r="L142" s="129">
        <f t="shared" ref="L142:L148" si="103">IF($D142=0," ",K142/$D142)</f>
        <v>2.6231346958509708E-2</v>
      </c>
      <c r="M142" s="3"/>
      <c r="N142" s="142">
        <f t="shared" ref="N142:N148" si="104">E142-C142</f>
        <v>14847.144020156236</v>
      </c>
      <c r="O142" s="129">
        <f t="shared" ref="O142:O148" si="105">IF($C142=0," ",N142/$C142)</f>
        <v>5.2299992057172021E-2</v>
      </c>
      <c r="P142" s="3"/>
      <c r="Q142" s="100"/>
      <c r="R142" s="44"/>
      <c r="S142" s="41"/>
      <c r="T142" s="41"/>
      <c r="U142" s="41"/>
      <c r="V142" s="41"/>
      <c r="W142" s="59"/>
      <c r="X142" s="59"/>
      <c r="Y142" s="41"/>
      <c r="Z142" s="41"/>
      <c r="AA142" s="66"/>
      <c r="AB142" s="66"/>
      <c r="AC142" s="61"/>
      <c r="AD142" s="61"/>
      <c r="AE142" s="61"/>
      <c r="AF142" s="169"/>
      <c r="AG142" s="61"/>
      <c r="AH142" s="61"/>
      <c r="AI142" s="61"/>
      <c r="AJ142" s="41"/>
      <c r="AK142" s="41"/>
      <c r="AL142" s="41"/>
      <c r="AM142" s="41"/>
      <c r="AN142" s="41"/>
      <c r="AO142" s="41"/>
      <c r="AU142" s="117"/>
      <c r="AV142" s="118"/>
      <c r="AW142" s="118"/>
      <c r="AX142" s="118"/>
      <c r="AY142" s="67"/>
      <c r="AZ142" s="67"/>
      <c r="BA142" s="72"/>
      <c r="BB142" s="72"/>
      <c r="BC142" s="72"/>
      <c r="BD142" s="73"/>
      <c r="BE142" s="73"/>
      <c r="BF142" s="73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</row>
    <row r="143" spans="1:94" s="1" customFormat="1" ht="13.5">
      <c r="A143" s="40"/>
      <c r="B143" s="141"/>
      <c r="C143" s="127"/>
      <c r="D143" s="127"/>
      <c r="E143" s="136"/>
      <c r="F143" s="136"/>
      <c r="G143" s="40"/>
      <c r="H143" s="126"/>
      <c r="I143" s="71"/>
      <c r="J143" s="3"/>
      <c r="K143" s="139">
        <f t="shared" si="102"/>
        <v>0</v>
      </c>
      <c r="L143" s="71" t="str">
        <f t="shared" si="103"/>
        <v xml:space="preserve"> </v>
      </c>
      <c r="M143" s="3"/>
      <c r="N143" s="139">
        <f t="shared" si="104"/>
        <v>0</v>
      </c>
      <c r="O143" s="71" t="str">
        <f t="shared" si="105"/>
        <v xml:space="preserve"> </v>
      </c>
      <c r="P143" s="3"/>
      <c r="Q143" s="100"/>
      <c r="R143" s="44"/>
      <c r="S143" s="41"/>
      <c r="T143" s="41"/>
      <c r="U143" s="41"/>
      <c r="V143" s="41"/>
      <c r="W143" s="59"/>
      <c r="X143" s="59"/>
      <c r="Y143" s="41"/>
      <c r="Z143" s="41"/>
      <c r="AA143" s="66"/>
      <c r="AB143" s="66"/>
      <c r="AC143" s="61"/>
      <c r="AD143" s="61"/>
      <c r="AE143" s="61"/>
      <c r="AF143" s="169"/>
      <c r="AG143" s="61"/>
      <c r="AH143" s="61"/>
      <c r="AI143" s="61"/>
      <c r="AJ143" s="41"/>
      <c r="AK143" s="41"/>
      <c r="AL143" s="41"/>
      <c r="AM143" s="41"/>
      <c r="AN143" s="41"/>
      <c r="AO143" s="41"/>
      <c r="AU143" s="117"/>
      <c r="AV143" s="118"/>
      <c r="AW143" s="118"/>
      <c r="AX143" s="118"/>
      <c r="AY143" s="67"/>
      <c r="AZ143" s="67"/>
      <c r="BA143" s="72"/>
      <c r="BB143" s="72"/>
      <c r="BC143" s="72"/>
      <c r="BD143" s="73"/>
      <c r="BE143" s="73"/>
      <c r="BF143" s="73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</row>
    <row r="144" spans="1:94" s="1" customFormat="1" ht="13.5">
      <c r="A144" s="40"/>
      <c r="B144" s="141"/>
      <c r="C144" s="127"/>
      <c r="D144" s="127"/>
      <c r="E144" s="136"/>
      <c r="F144" s="136"/>
      <c r="G144" s="40"/>
      <c r="H144" s="126"/>
      <c r="I144" s="71"/>
      <c r="J144" s="3"/>
      <c r="K144" s="139">
        <f t="shared" si="102"/>
        <v>0</v>
      </c>
      <c r="L144" s="71" t="str">
        <f t="shared" si="103"/>
        <v xml:space="preserve"> </v>
      </c>
      <c r="M144" s="3"/>
      <c r="N144" s="139">
        <f t="shared" si="104"/>
        <v>0</v>
      </c>
      <c r="O144" s="71" t="str">
        <f t="shared" si="105"/>
        <v xml:space="preserve"> </v>
      </c>
      <c r="P144" s="3"/>
      <c r="Q144" s="100"/>
      <c r="R144" s="44"/>
      <c r="S144" s="41"/>
      <c r="T144" s="41"/>
      <c r="U144" s="41"/>
      <c r="V144" s="41"/>
      <c r="W144" s="59"/>
      <c r="X144" s="59"/>
      <c r="Y144" s="41"/>
      <c r="Z144" s="41"/>
      <c r="AA144" s="66"/>
      <c r="AB144" s="66"/>
      <c r="AC144" s="61"/>
      <c r="AD144" s="61"/>
      <c r="AE144" s="61"/>
      <c r="AF144" s="169"/>
      <c r="AG144" s="61"/>
      <c r="AH144" s="61"/>
      <c r="AI144" s="61"/>
      <c r="AJ144" s="41"/>
      <c r="AK144" s="41"/>
      <c r="AL144" s="41"/>
      <c r="AM144" s="41"/>
      <c r="AN144" s="41"/>
      <c r="AO144" s="41"/>
      <c r="AU144" s="117"/>
      <c r="AV144" s="118"/>
      <c r="AW144" s="118"/>
      <c r="AX144" s="118"/>
      <c r="AY144" s="67"/>
      <c r="AZ144" s="67"/>
      <c r="BA144" s="72"/>
      <c r="BB144" s="72"/>
      <c r="BC144" s="72"/>
      <c r="BD144" s="73"/>
      <c r="BE144" s="73"/>
      <c r="BF144" s="73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</row>
    <row r="145" spans="1:94" s="1" customFormat="1" ht="13.5">
      <c r="A145" s="40"/>
      <c r="B145" s="130" t="s">
        <v>126</v>
      </c>
      <c r="C145" s="127"/>
      <c r="D145" s="127"/>
      <c r="E145" s="136"/>
      <c r="F145" s="136"/>
      <c r="G145" s="40"/>
      <c r="H145" s="126"/>
      <c r="I145" s="71"/>
      <c r="J145" s="3"/>
      <c r="K145" s="139">
        <f t="shared" si="102"/>
        <v>0</v>
      </c>
      <c r="L145" s="71" t="str">
        <f t="shared" si="103"/>
        <v xml:space="preserve"> </v>
      </c>
      <c r="M145" s="3"/>
      <c r="N145" s="139">
        <f t="shared" si="104"/>
        <v>0</v>
      </c>
      <c r="O145" s="71" t="str">
        <f t="shared" si="105"/>
        <v xml:space="preserve"> </v>
      </c>
      <c r="P145" s="3"/>
      <c r="Q145" s="100"/>
      <c r="R145" s="44"/>
      <c r="S145" s="41"/>
      <c r="T145" s="41"/>
      <c r="U145" s="41"/>
      <c r="V145" s="41"/>
      <c r="W145" s="59"/>
      <c r="X145" s="59"/>
      <c r="Y145" s="41"/>
      <c r="Z145" s="41"/>
      <c r="AA145" s="66"/>
      <c r="AB145" s="66"/>
      <c r="AC145" s="61"/>
      <c r="AD145" s="61"/>
      <c r="AE145" s="61"/>
      <c r="AF145" s="169"/>
      <c r="AG145" s="61"/>
      <c r="AH145" s="61"/>
      <c r="AI145" s="61"/>
      <c r="AJ145" s="41"/>
      <c r="AK145" s="41"/>
      <c r="AL145" s="41"/>
      <c r="AM145" s="41"/>
      <c r="AN145" s="41"/>
      <c r="AO145" s="41"/>
      <c r="AU145" s="117"/>
      <c r="AV145" s="118"/>
      <c r="AW145" s="118"/>
      <c r="AX145" s="118"/>
      <c r="AY145" s="67"/>
      <c r="AZ145" s="67"/>
      <c r="BA145" s="72"/>
      <c r="BB145" s="72"/>
      <c r="BC145" s="72"/>
      <c r="BD145" s="73"/>
      <c r="BE145" s="73"/>
      <c r="BF145" s="73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</row>
    <row r="146" spans="1:94" s="1" customFormat="1" ht="13.5">
      <c r="A146" s="40"/>
      <c r="B146" s="137"/>
      <c r="C146" s="143"/>
      <c r="D146" s="143"/>
      <c r="E146" s="143"/>
      <c r="F146" s="143"/>
      <c r="G146" s="40"/>
      <c r="H146" s="126">
        <f>D146-C146</f>
        <v>0</v>
      </c>
      <c r="I146" s="71" t="str">
        <f>IF(C146=0," ",H146/C146)</f>
        <v xml:space="preserve"> </v>
      </c>
      <c r="J146" s="3"/>
      <c r="K146" s="139">
        <f t="shared" si="102"/>
        <v>0</v>
      </c>
      <c r="L146" s="71" t="str">
        <f t="shared" si="103"/>
        <v xml:space="preserve"> </v>
      </c>
      <c r="M146" s="3"/>
      <c r="N146" s="139">
        <f t="shared" si="104"/>
        <v>0</v>
      </c>
      <c r="O146" s="71" t="str">
        <f t="shared" si="105"/>
        <v xml:space="preserve"> </v>
      </c>
      <c r="P146" s="3"/>
      <c r="Q146" s="100"/>
      <c r="R146" s="44"/>
      <c r="S146" s="41"/>
      <c r="T146" s="41"/>
      <c r="U146" s="41"/>
      <c r="V146" s="41"/>
      <c r="W146" s="59"/>
      <c r="X146" s="59"/>
      <c r="Y146" s="41"/>
      <c r="Z146" s="41"/>
      <c r="AA146" s="66"/>
      <c r="AB146" s="66"/>
      <c r="AC146" s="61"/>
      <c r="AD146" s="61"/>
      <c r="AE146" s="61"/>
      <c r="AF146" s="169"/>
      <c r="AG146" s="61"/>
      <c r="AH146" s="61"/>
      <c r="AI146" s="61"/>
      <c r="AJ146" s="41"/>
      <c r="AK146" s="41"/>
      <c r="AL146" s="41"/>
      <c r="AM146" s="41"/>
      <c r="AN146" s="41"/>
      <c r="AO146" s="41"/>
      <c r="AU146" s="117"/>
      <c r="AV146" s="118"/>
      <c r="AW146" s="118"/>
      <c r="AX146" s="118"/>
      <c r="AY146" s="67"/>
      <c r="AZ146" s="67"/>
      <c r="BA146" s="72"/>
      <c r="BB146" s="72"/>
      <c r="BC146" s="72"/>
      <c r="BD146" s="73"/>
      <c r="BE146" s="73"/>
      <c r="BF146" s="73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</row>
    <row r="147" spans="1:94" s="1" customFormat="1" ht="13.5">
      <c r="A147" s="40"/>
      <c r="B147" s="137">
        <f>$EO$5</f>
        <v>91001416</v>
      </c>
      <c r="C147" s="143">
        <f>$EO$9</f>
        <v>21749.349616</v>
      </c>
      <c r="D147" s="143">
        <f>FE$9</f>
        <v>18359.387792960002</v>
      </c>
      <c r="E147" s="143" t="e">
        <f>FU$9</f>
        <v>#REF!</v>
      </c>
      <c r="F147" s="143"/>
      <c r="G147" s="40"/>
      <c r="H147" s="126">
        <f>D147-C147</f>
        <v>-3389.9618230399974</v>
      </c>
      <c r="I147" s="71">
        <f>IF(C147=0," ",H147/C147)</f>
        <v>-0.15586497448853173</v>
      </c>
      <c r="J147" s="3"/>
      <c r="K147" s="139" t="e">
        <f t="shared" si="102"/>
        <v>#REF!</v>
      </c>
      <c r="L147" s="71" t="e">
        <f t="shared" si="103"/>
        <v>#REF!</v>
      </c>
      <c r="M147" s="3"/>
      <c r="N147" s="139" t="e">
        <f t="shared" si="104"/>
        <v>#REF!</v>
      </c>
      <c r="O147" s="71" t="e">
        <f t="shared" si="105"/>
        <v>#REF!</v>
      </c>
      <c r="P147" s="3"/>
      <c r="Q147" s="100"/>
      <c r="R147" s="44"/>
      <c r="S147" s="41"/>
      <c r="T147" s="41"/>
      <c r="U147" s="41"/>
      <c r="V147" s="41"/>
      <c r="W147" s="59"/>
      <c r="X147" s="59"/>
      <c r="Y147" s="41"/>
      <c r="Z147" s="41"/>
      <c r="AA147" s="66"/>
      <c r="AB147" s="66"/>
      <c r="AC147" s="61"/>
      <c r="AD147" s="61"/>
      <c r="AE147" s="61"/>
      <c r="AF147" s="169"/>
      <c r="AG147" s="61"/>
      <c r="AH147" s="61"/>
      <c r="AI147" s="61"/>
      <c r="AJ147" s="41"/>
      <c r="AK147" s="41"/>
      <c r="AL147" s="41"/>
      <c r="AM147" s="41"/>
      <c r="AN147" s="41"/>
      <c r="AO147" s="41"/>
      <c r="AU147" s="117"/>
      <c r="AV147" s="118"/>
      <c r="AW147" s="118"/>
      <c r="AX147" s="118"/>
      <c r="AY147" s="67"/>
      <c r="AZ147" s="67"/>
      <c r="BA147" s="72"/>
      <c r="BB147" s="72"/>
      <c r="BC147" s="72"/>
      <c r="BD147" s="73"/>
      <c r="BE147" s="73"/>
      <c r="BF147" s="73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</row>
    <row r="148" spans="1:94" s="1" customFormat="1" ht="13.5">
      <c r="A148" s="40"/>
      <c r="B148" s="137">
        <f>$EP$5</f>
        <v>91001440</v>
      </c>
      <c r="C148" s="143">
        <f>$EP$9</f>
        <v>51544.843922</v>
      </c>
      <c r="D148" s="143">
        <f>FF$9</f>
        <v>51094.495150475006</v>
      </c>
      <c r="E148" s="143" t="e">
        <f>FV$9</f>
        <v>#REF!</v>
      </c>
      <c r="F148" s="143"/>
      <c r="G148" s="40"/>
      <c r="H148" s="126">
        <f>D148-C148</f>
        <v>-450.34877152499394</v>
      </c>
      <c r="I148" s="71">
        <f>IF(C148=0," ",H148/C148)</f>
        <v>-8.7370285223189771E-3</v>
      </c>
      <c r="J148" s="3"/>
      <c r="K148" s="139" t="e">
        <f t="shared" si="102"/>
        <v>#REF!</v>
      </c>
      <c r="L148" s="71" t="e">
        <f t="shared" si="103"/>
        <v>#REF!</v>
      </c>
      <c r="M148" s="3"/>
      <c r="N148" s="139" t="e">
        <f t="shared" si="104"/>
        <v>#REF!</v>
      </c>
      <c r="O148" s="71" t="e">
        <f t="shared" si="105"/>
        <v>#REF!</v>
      </c>
      <c r="P148" s="3"/>
      <c r="Q148" s="100"/>
      <c r="R148" s="44"/>
      <c r="S148" s="41"/>
      <c r="T148" s="41"/>
      <c r="U148" s="41"/>
      <c r="V148" s="41"/>
      <c r="W148" s="59"/>
      <c r="X148" s="59"/>
      <c r="Y148" s="41"/>
      <c r="Z148" s="41"/>
      <c r="AA148" s="66"/>
      <c r="AB148" s="66"/>
      <c r="AC148" s="61"/>
      <c r="AD148" s="61"/>
      <c r="AE148" s="61"/>
      <c r="AF148" s="169"/>
      <c r="AG148" s="61"/>
      <c r="AH148" s="61"/>
      <c r="AI148" s="61"/>
      <c r="AJ148" s="41"/>
      <c r="AK148" s="41"/>
      <c r="AL148" s="41"/>
      <c r="AM148" s="41"/>
      <c r="AN148" s="41"/>
      <c r="AO148" s="41"/>
      <c r="AU148" s="117"/>
      <c r="AV148" s="118"/>
      <c r="AW148" s="118"/>
      <c r="AX148" s="118"/>
      <c r="AY148" s="67"/>
      <c r="AZ148" s="67"/>
      <c r="BA148" s="72"/>
      <c r="BB148" s="72"/>
      <c r="BC148" s="72"/>
      <c r="BD148" s="73"/>
      <c r="BE148" s="73"/>
      <c r="BF148" s="73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</row>
    <row r="149" spans="1:94" s="1" customFormat="1" ht="13.5">
      <c r="A149" s="40"/>
      <c r="B149" s="137">
        <f>$EQ$5</f>
        <v>91001441</v>
      </c>
      <c r="C149" s="143" t="e">
        <f>$EQ$9</f>
        <v>#REF!</v>
      </c>
      <c r="D149" s="143" t="e">
        <f>FG$9</f>
        <v>#REF!</v>
      </c>
      <c r="E149" s="143" t="e">
        <f>FW$9</f>
        <v>#REF!</v>
      </c>
      <c r="F149" s="136"/>
      <c r="G149" s="40"/>
      <c r="H149" s="126"/>
      <c r="I149" s="71"/>
      <c r="J149" s="3"/>
      <c r="K149" s="139"/>
      <c r="L149" s="71"/>
      <c r="M149" s="3"/>
      <c r="N149" s="139"/>
      <c r="O149" s="71"/>
      <c r="P149" s="3"/>
      <c r="Q149" s="100"/>
      <c r="R149" s="44"/>
      <c r="S149" s="41"/>
      <c r="T149" s="41"/>
      <c r="U149" s="41"/>
      <c r="V149" s="41"/>
      <c r="W149" s="59"/>
      <c r="X149" s="59"/>
      <c r="Y149" s="41"/>
      <c r="Z149" s="41"/>
      <c r="AA149" s="66"/>
      <c r="AB149" s="66"/>
      <c r="AC149" s="61"/>
      <c r="AD149" s="61"/>
      <c r="AE149" s="61"/>
      <c r="AF149" s="169"/>
      <c r="AG149" s="61"/>
      <c r="AH149" s="61"/>
      <c r="AI149" s="61"/>
      <c r="AJ149" s="41"/>
      <c r="AK149" s="41"/>
      <c r="AL149" s="41"/>
      <c r="AM149" s="41"/>
      <c r="AN149" s="41"/>
      <c r="AO149" s="41"/>
      <c r="AU149" s="117"/>
      <c r="AV149" s="118"/>
      <c r="AW149" s="118"/>
      <c r="AX149" s="118"/>
      <c r="AY149" s="67"/>
      <c r="AZ149" s="67"/>
      <c r="BA149" s="72"/>
      <c r="BB149" s="72"/>
      <c r="BC149" s="72"/>
      <c r="BD149" s="73"/>
      <c r="BE149" s="73"/>
      <c r="BF149" s="73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</row>
    <row r="150" spans="1:94" s="1" customFormat="1" ht="13.5">
      <c r="A150" s="40"/>
      <c r="B150" s="141" t="s">
        <v>127</v>
      </c>
      <c r="C150" s="127" t="e">
        <f>SUM(C146:C149)</f>
        <v>#REF!</v>
      </c>
      <c r="D150" s="127" t="e">
        <f>SUM(D146:D149)</f>
        <v>#REF!</v>
      </c>
      <c r="E150" s="127" t="e">
        <f>SUM(E146:E149)</f>
        <v>#REF!</v>
      </c>
      <c r="F150" s="127"/>
      <c r="G150" s="40"/>
      <c r="H150" s="128" t="e">
        <f>D150-C150</f>
        <v>#REF!</v>
      </c>
      <c r="I150" s="129" t="e">
        <f>IF(C150=0," ",H150/C150)</f>
        <v>#REF!</v>
      </c>
      <c r="J150" s="3"/>
      <c r="K150" s="142" t="e">
        <f>E150-D150</f>
        <v>#REF!</v>
      </c>
      <c r="L150" s="129" t="e">
        <f>IF($D150=0," ",K150/$D150)</f>
        <v>#REF!</v>
      </c>
      <c r="M150" s="3"/>
      <c r="N150" s="142" t="e">
        <f>E150-C150</f>
        <v>#REF!</v>
      </c>
      <c r="O150" s="129" t="e">
        <f>IF($C150=0," ",N150/$C150)</f>
        <v>#REF!</v>
      </c>
      <c r="P150" s="3"/>
      <c r="Q150" s="100"/>
      <c r="R150" s="44"/>
      <c r="S150" s="41"/>
      <c r="T150" s="41"/>
      <c r="U150" s="41"/>
      <c r="V150" s="41"/>
      <c r="W150" s="59"/>
      <c r="X150" s="59"/>
      <c r="Y150" s="41"/>
      <c r="Z150" s="41"/>
      <c r="AA150" s="66"/>
      <c r="AB150" s="66"/>
      <c r="AC150" s="61"/>
      <c r="AD150" s="61"/>
      <c r="AE150" s="61"/>
      <c r="AF150" s="169"/>
      <c r="AG150" s="61"/>
      <c r="AH150" s="61"/>
      <c r="AI150" s="61"/>
      <c r="AJ150" s="41"/>
      <c r="AK150" s="41"/>
      <c r="AL150" s="41"/>
      <c r="AM150" s="41"/>
      <c r="AN150" s="41"/>
      <c r="AO150" s="41"/>
      <c r="AU150" s="117"/>
      <c r="AV150" s="118"/>
      <c r="AW150" s="118"/>
      <c r="AX150" s="118"/>
      <c r="AY150" s="67"/>
      <c r="AZ150" s="67"/>
      <c r="BA150" s="72"/>
      <c r="BB150" s="72"/>
      <c r="BC150" s="72"/>
      <c r="BD150" s="73"/>
      <c r="BE150" s="73"/>
      <c r="BF150" s="73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</row>
    <row r="151" spans="1:94" s="1" customFormat="1" ht="13.5">
      <c r="A151" s="40"/>
      <c r="B151" s="130"/>
      <c r="C151" s="127"/>
      <c r="D151" s="127"/>
      <c r="E151" s="127"/>
      <c r="F151" s="127"/>
      <c r="G151" s="40"/>
      <c r="H151" s="127"/>
      <c r="I151" s="127"/>
      <c r="J151" s="3"/>
      <c r="K151" s="4"/>
      <c r="L151" s="4"/>
      <c r="M151" s="3"/>
      <c r="N151" s="136"/>
      <c r="O151" s="43"/>
      <c r="P151" s="3"/>
      <c r="Q151" s="100"/>
      <c r="R151" s="44"/>
      <c r="S151" s="41"/>
      <c r="T151" s="41"/>
      <c r="U151" s="41"/>
      <c r="V151" s="41"/>
      <c r="W151" s="59"/>
      <c r="X151" s="59"/>
      <c r="Y151" s="41"/>
      <c r="Z151" s="41"/>
      <c r="AA151" s="66"/>
      <c r="AB151" s="66"/>
      <c r="AC151" s="61"/>
      <c r="AD151" s="61"/>
      <c r="AE151" s="61"/>
      <c r="AF151" s="169"/>
      <c r="AG151" s="61"/>
      <c r="AH151" s="61"/>
      <c r="AI151" s="61"/>
      <c r="AJ151" s="41"/>
      <c r="AK151" s="41"/>
      <c r="AL151" s="41"/>
      <c r="AM151" s="41"/>
      <c r="AN151" s="41"/>
      <c r="AO151" s="41"/>
      <c r="AU151" s="117"/>
      <c r="AV151" s="118"/>
      <c r="AW151" s="118"/>
      <c r="AX151" s="118"/>
      <c r="AY151" s="67"/>
      <c r="AZ151" s="67"/>
      <c r="BA151" s="72"/>
      <c r="BB151" s="72"/>
      <c r="BC151" s="72"/>
      <c r="BD151" s="73"/>
      <c r="BE151" s="73"/>
      <c r="BF151" s="73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</row>
    <row r="152" spans="1:94" s="1" customFormat="1" ht="13.5">
      <c r="A152" s="40"/>
      <c r="B152" s="40"/>
      <c r="C152" s="40"/>
      <c r="D152" s="40"/>
      <c r="E152" s="40"/>
      <c r="F152" s="40"/>
      <c r="G152" s="40"/>
      <c r="H152" s="40"/>
      <c r="I152" s="40"/>
      <c r="J152" s="3"/>
      <c r="K152" s="3"/>
      <c r="L152" s="3"/>
      <c r="M152" s="3"/>
      <c r="N152" s="3"/>
      <c r="O152" s="3"/>
      <c r="P152" s="3"/>
      <c r="Q152" s="100"/>
      <c r="R152" s="44"/>
      <c r="S152" s="41"/>
      <c r="T152" s="41"/>
      <c r="U152" s="41"/>
      <c r="V152" s="41"/>
      <c r="W152" s="59"/>
      <c r="X152" s="59"/>
      <c r="Y152" s="41"/>
      <c r="Z152" s="41"/>
      <c r="AA152" s="66"/>
      <c r="AB152" s="66"/>
      <c r="AC152" s="61"/>
      <c r="AD152" s="61"/>
      <c r="AE152" s="61"/>
      <c r="AF152" s="169"/>
      <c r="AG152" s="61"/>
      <c r="AH152" s="61"/>
      <c r="AI152" s="61"/>
      <c r="AJ152" s="41"/>
      <c r="AK152" s="41"/>
      <c r="AL152" s="41"/>
      <c r="AM152" s="41"/>
      <c r="AN152" s="41"/>
      <c r="AO152" s="41"/>
      <c r="AU152" s="117"/>
      <c r="AV152" s="118"/>
      <c r="AW152" s="118"/>
      <c r="AX152" s="118"/>
      <c r="AY152" s="67"/>
      <c r="AZ152" s="67"/>
      <c r="BA152" s="72"/>
      <c r="BB152" s="72"/>
      <c r="BC152" s="72"/>
      <c r="BD152" s="73"/>
      <c r="BE152" s="73"/>
      <c r="BF152" s="73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</row>
    <row r="153" spans="1:94" s="1" customFormat="1" ht="13.5">
      <c r="A153" s="40"/>
      <c r="B153" s="75"/>
      <c r="C153" s="75"/>
      <c r="D153" s="75"/>
      <c r="E153" s="75"/>
      <c r="F153" s="75"/>
      <c r="G153" s="144"/>
      <c r="H153" s="4"/>
      <c r="I153" s="4"/>
      <c r="J153" s="4"/>
      <c r="K153" s="4"/>
      <c r="L153" s="4"/>
      <c r="M153" s="4"/>
      <c r="N153" s="4"/>
      <c r="O153" s="4"/>
      <c r="P153" s="4"/>
      <c r="Q153" s="100"/>
      <c r="R153" s="44"/>
      <c r="S153" s="41"/>
      <c r="T153" s="41"/>
      <c r="U153" s="41"/>
      <c r="V153" s="41"/>
      <c r="W153" s="59"/>
      <c r="X153" s="59"/>
      <c r="Y153" s="41"/>
      <c r="Z153" s="41"/>
      <c r="AA153" s="66"/>
      <c r="AB153" s="66"/>
      <c r="AC153" s="61"/>
      <c r="AD153" s="61"/>
      <c r="AE153" s="61"/>
      <c r="AF153" s="169"/>
      <c r="AG153" s="61"/>
      <c r="AH153" s="61"/>
      <c r="AI153" s="61"/>
      <c r="AJ153" s="41"/>
      <c r="AK153" s="41"/>
      <c r="AL153" s="41"/>
      <c r="AM153" s="41"/>
      <c r="AN153" s="41"/>
      <c r="AO153" s="41"/>
      <c r="AU153" s="117"/>
      <c r="AV153" s="118"/>
      <c r="AW153" s="118"/>
      <c r="AX153" s="118"/>
      <c r="AY153" s="67"/>
      <c r="AZ153" s="67"/>
      <c r="BA153" s="72"/>
      <c r="BB153" s="72"/>
      <c r="BC153" s="72"/>
      <c r="BD153" s="73"/>
      <c r="BE153" s="73"/>
      <c r="BF153" s="73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</row>
    <row r="154" spans="1:94" s="1" customFormat="1" ht="13.5">
      <c r="A154" s="40"/>
      <c r="B154" s="75"/>
      <c r="C154" s="75"/>
      <c r="D154" s="75"/>
      <c r="E154" s="75"/>
      <c r="F154" s="75"/>
      <c r="G154" s="144"/>
      <c r="H154" s="4"/>
      <c r="I154" s="4"/>
      <c r="J154" s="4"/>
      <c r="K154" s="4"/>
      <c r="L154" s="4"/>
      <c r="M154" s="4"/>
      <c r="N154" s="4"/>
      <c r="O154" s="4"/>
      <c r="P154" s="4"/>
      <c r="Q154" s="100"/>
      <c r="R154" s="44"/>
      <c r="S154" s="41"/>
      <c r="T154" s="41"/>
      <c r="U154" s="41"/>
      <c r="V154" s="41"/>
      <c r="W154" s="59"/>
      <c r="X154" s="59"/>
      <c r="Y154" s="41"/>
      <c r="Z154" s="41"/>
      <c r="AA154" s="66"/>
      <c r="AB154" s="66"/>
      <c r="AC154" s="61"/>
      <c r="AD154" s="61"/>
      <c r="AE154" s="61"/>
      <c r="AF154" s="169"/>
      <c r="AG154" s="61"/>
      <c r="AH154" s="61"/>
      <c r="AI154" s="61"/>
      <c r="AJ154" s="41"/>
      <c r="AK154" s="41"/>
      <c r="AL154" s="41"/>
      <c r="AM154" s="41"/>
      <c r="AN154" s="41"/>
      <c r="AO154" s="41"/>
      <c r="AU154" s="117"/>
      <c r="AV154" s="118"/>
      <c r="AW154" s="118"/>
      <c r="AX154" s="118"/>
      <c r="AY154" s="67"/>
      <c r="AZ154" s="67"/>
      <c r="BA154" s="72"/>
      <c r="BB154" s="72"/>
      <c r="BC154" s="72"/>
      <c r="BD154" s="73"/>
      <c r="BE154" s="73"/>
      <c r="BF154" s="73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</row>
    <row r="155" spans="1:94" s="1" customFormat="1">
      <c r="A155" s="40"/>
      <c r="B155" s="40"/>
      <c r="C155" s="40"/>
      <c r="D155" s="44"/>
      <c r="E155" s="44"/>
      <c r="F155" s="44"/>
      <c r="G155" s="44"/>
      <c r="H155" s="43"/>
      <c r="I155" s="43"/>
      <c r="J155" s="43"/>
      <c r="K155" s="43"/>
      <c r="L155" s="43"/>
      <c r="M155" s="43"/>
      <c r="N155" s="43"/>
      <c r="O155" s="43"/>
      <c r="P155" s="43"/>
      <c r="Q155" s="100"/>
      <c r="R155" s="44"/>
      <c r="S155" s="41"/>
      <c r="T155" s="41"/>
      <c r="U155" s="41"/>
      <c r="V155" s="41"/>
      <c r="W155" s="59"/>
      <c r="X155" s="59"/>
      <c r="Y155" s="41"/>
      <c r="Z155" s="41"/>
      <c r="AA155" s="66"/>
      <c r="AB155" s="66"/>
      <c r="AC155" s="61"/>
      <c r="AD155" s="61"/>
      <c r="AE155" s="61"/>
      <c r="AF155" s="169"/>
      <c r="AG155" s="61"/>
      <c r="AH155" s="61"/>
      <c r="AI155" s="61"/>
      <c r="AJ155" s="41"/>
      <c r="AK155" s="41"/>
      <c r="AL155" s="41"/>
      <c r="AM155" s="41"/>
      <c r="AN155" s="41"/>
      <c r="AO155" s="41"/>
      <c r="AU155" s="117"/>
      <c r="AV155" s="118"/>
      <c r="AW155" s="118"/>
      <c r="AX155" s="118"/>
      <c r="AY155" s="67"/>
      <c r="AZ155" s="67"/>
      <c r="BA155" s="72"/>
      <c r="BB155" s="72"/>
      <c r="BC155" s="72"/>
      <c r="BD155" s="73"/>
      <c r="BE155" s="73"/>
      <c r="BF155" s="73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</row>
    <row r="156" spans="1:94" s="1" customFormat="1">
      <c r="A156" s="40"/>
      <c r="B156" s="59"/>
      <c r="C156" s="45" t="s">
        <v>128</v>
      </c>
      <c r="D156" s="59"/>
      <c r="E156" s="59"/>
      <c r="F156" s="59"/>
      <c r="G156" s="44"/>
      <c r="H156" s="43"/>
      <c r="I156" s="43"/>
      <c r="J156" s="43"/>
      <c r="K156" s="43"/>
      <c r="L156" s="43"/>
      <c r="M156" s="43"/>
      <c r="N156" s="43"/>
      <c r="O156" s="43"/>
      <c r="P156" s="43"/>
      <c r="Q156" s="100"/>
      <c r="R156" s="44"/>
      <c r="S156" s="41"/>
      <c r="T156" s="41"/>
      <c r="U156" s="41"/>
      <c r="V156" s="41"/>
      <c r="W156" s="59"/>
      <c r="X156" s="59"/>
      <c r="Y156" s="41"/>
      <c r="Z156" s="41"/>
      <c r="AA156" s="66"/>
      <c r="AB156" s="66"/>
      <c r="AC156" s="61"/>
      <c r="AD156" s="61"/>
      <c r="AE156" s="61"/>
      <c r="AF156" s="169"/>
      <c r="AG156" s="61"/>
      <c r="AH156" s="61"/>
      <c r="AI156" s="61"/>
      <c r="AJ156" s="41"/>
      <c r="AK156" s="41"/>
      <c r="AL156" s="41"/>
      <c r="AM156" s="41"/>
      <c r="AN156" s="41"/>
      <c r="AO156" s="41"/>
      <c r="AU156" s="117"/>
      <c r="AV156" s="118"/>
      <c r="AW156" s="118"/>
      <c r="AX156" s="118"/>
      <c r="AY156" s="67"/>
      <c r="AZ156" s="67"/>
      <c r="BA156" s="72"/>
      <c r="BB156" s="72"/>
      <c r="BC156" s="72"/>
      <c r="BD156" s="73"/>
      <c r="BE156" s="73"/>
      <c r="BF156" s="73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</row>
    <row r="157" spans="1:94" s="1" customFormat="1">
      <c r="A157" s="40"/>
      <c r="C157" s="41" t="s">
        <v>129</v>
      </c>
      <c r="D157" s="41"/>
      <c r="E157" s="41"/>
      <c r="F157" s="41"/>
      <c r="G157" s="44"/>
      <c r="H157" s="43"/>
      <c r="I157" s="43"/>
      <c r="J157" s="43"/>
      <c r="K157" s="43"/>
      <c r="L157" s="43"/>
      <c r="M157" s="43"/>
      <c r="N157" s="43"/>
      <c r="O157" s="43"/>
      <c r="P157" s="43"/>
      <c r="Q157" s="100"/>
      <c r="R157" s="44"/>
      <c r="S157" s="41"/>
      <c r="T157" s="41"/>
      <c r="U157" s="41"/>
      <c r="V157" s="41"/>
      <c r="W157" s="59"/>
      <c r="X157" s="59"/>
      <c r="Y157" s="41"/>
      <c r="Z157" s="41"/>
      <c r="AA157" s="66"/>
      <c r="AB157" s="66"/>
      <c r="AC157" s="61"/>
      <c r="AD157" s="61"/>
      <c r="AE157" s="61"/>
      <c r="AF157" s="169"/>
      <c r="AG157" s="61"/>
      <c r="AH157" s="61"/>
      <c r="AI157" s="61"/>
      <c r="AJ157" s="41"/>
      <c r="AK157" s="41"/>
      <c r="AL157" s="41"/>
      <c r="AM157" s="41"/>
      <c r="AN157" s="41"/>
      <c r="AO157" s="41"/>
      <c r="AU157" s="117"/>
      <c r="AV157" s="118"/>
      <c r="AW157" s="118"/>
      <c r="AX157" s="118"/>
      <c r="AY157" s="67"/>
      <c r="AZ157" s="67"/>
      <c r="BA157" s="72"/>
      <c r="BB157" s="72"/>
      <c r="BC157" s="72"/>
      <c r="BD157" s="73"/>
      <c r="BE157" s="73"/>
      <c r="BF157" s="73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</row>
    <row r="158" spans="1:94" s="1" customFormat="1">
      <c r="A158" s="40"/>
      <c r="C158" s="41" t="s">
        <v>130</v>
      </c>
      <c r="D158" s="41"/>
      <c r="E158" s="41"/>
      <c r="F158" s="41"/>
      <c r="G158" s="121"/>
      <c r="H158" s="145"/>
      <c r="I158" s="145"/>
      <c r="J158" s="145"/>
      <c r="K158" s="145"/>
      <c r="L158" s="145"/>
      <c r="M158" s="145"/>
      <c r="N158" s="145"/>
      <c r="O158" s="145"/>
      <c r="P158" s="145"/>
      <c r="Q158" s="100"/>
      <c r="R158" s="44"/>
      <c r="S158" s="41"/>
      <c r="T158" s="41"/>
      <c r="U158" s="41"/>
      <c r="V158" s="41"/>
      <c r="W158" s="59"/>
      <c r="X158" s="59"/>
      <c r="Y158" s="41"/>
      <c r="Z158" s="41"/>
      <c r="AA158" s="66"/>
      <c r="AB158" s="66"/>
      <c r="AC158" s="61"/>
      <c r="AD158" s="61"/>
      <c r="AE158" s="61"/>
      <c r="AF158" s="169"/>
      <c r="AG158" s="61"/>
      <c r="AH158" s="61"/>
      <c r="AI158" s="61"/>
      <c r="AJ158" s="41"/>
      <c r="AK158" s="41"/>
      <c r="AL158" s="41"/>
      <c r="AM158" s="41"/>
      <c r="AN158" s="41"/>
      <c r="AO158" s="41"/>
      <c r="AU158" s="117"/>
      <c r="AV158" s="118"/>
      <c r="AW158" s="118"/>
      <c r="AX158" s="118"/>
      <c r="AY158" s="67"/>
      <c r="AZ158" s="67"/>
      <c r="BA158" s="72"/>
      <c r="BB158" s="72"/>
      <c r="BC158" s="72"/>
      <c r="BD158" s="73"/>
      <c r="BE158" s="73"/>
      <c r="BF158" s="73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</row>
    <row r="159" spans="1:94" s="1" customFormat="1">
      <c r="A159" s="40"/>
      <c r="C159" s="41"/>
      <c r="D159" s="41"/>
      <c r="E159" s="41"/>
      <c r="F159" s="41"/>
      <c r="G159" s="44"/>
      <c r="H159" s="43"/>
      <c r="I159" s="43"/>
      <c r="J159" s="43"/>
      <c r="K159" s="43"/>
      <c r="L159" s="43"/>
      <c r="M159" s="43"/>
      <c r="N159" s="43"/>
      <c r="O159" s="43"/>
      <c r="P159" s="43"/>
      <c r="Q159" s="100"/>
      <c r="R159" s="44"/>
      <c r="S159" s="41"/>
      <c r="T159" s="41"/>
      <c r="U159" s="41"/>
      <c r="V159" s="41"/>
      <c r="W159" s="59"/>
      <c r="X159" s="59"/>
      <c r="Y159" s="41"/>
      <c r="Z159" s="41"/>
      <c r="AA159" s="66"/>
      <c r="AB159" s="66"/>
      <c r="AC159" s="61"/>
      <c r="AD159" s="61"/>
      <c r="AE159" s="61"/>
      <c r="AF159" s="169"/>
      <c r="AG159" s="61"/>
      <c r="AH159" s="61"/>
      <c r="AI159" s="61"/>
      <c r="AJ159" s="41"/>
      <c r="AK159" s="41"/>
      <c r="AL159" s="41"/>
      <c r="AM159" s="41"/>
      <c r="AN159" s="41"/>
      <c r="AO159" s="41"/>
      <c r="AU159" s="117"/>
      <c r="AV159" s="118"/>
      <c r="AW159" s="118"/>
      <c r="AX159" s="118"/>
      <c r="AY159" s="67"/>
      <c r="AZ159" s="67"/>
      <c r="BA159" s="72"/>
      <c r="BB159" s="72"/>
      <c r="BC159" s="72"/>
      <c r="BD159" s="73"/>
      <c r="BE159" s="73"/>
      <c r="BF159" s="73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</row>
    <row r="160" spans="1:94" s="1" customFormat="1" ht="13.5">
      <c r="A160" s="40"/>
      <c r="B160" s="124"/>
      <c r="C160" s="19"/>
      <c r="D160" s="195"/>
      <c r="E160" s="195"/>
      <c r="F160" s="195"/>
      <c r="G160" s="92"/>
      <c r="H160" s="43"/>
      <c r="I160" s="43"/>
      <c r="J160" s="43"/>
      <c r="K160" s="43"/>
      <c r="L160" s="43"/>
      <c r="M160" s="43"/>
      <c r="N160" s="43"/>
      <c r="O160" s="43"/>
      <c r="P160" s="43"/>
      <c r="Q160" s="100"/>
      <c r="R160" s="44"/>
      <c r="S160" s="41"/>
      <c r="T160" s="41"/>
      <c r="U160" s="41"/>
      <c r="V160" s="41"/>
      <c r="W160" s="59"/>
      <c r="X160" s="59"/>
      <c r="Y160" s="41"/>
      <c r="Z160" s="41"/>
      <c r="AA160" s="66"/>
      <c r="AB160" s="66"/>
      <c r="AC160" s="61"/>
      <c r="AD160" s="61"/>
      <c r="AE160" s="61"/>
      <c r="AF160" s="169"/>
      <c r="AG160" s="61"/>
      <c r="AH160" s="61"/>
      <c r="AI160" s="61"/>
      <c r="AJ160" s="41"/>
      <c r="AK160" s="41"/>
      <c r="AL160" s="41"/>
      <c r="AM160" s="41"/>
      <c r="AN160" s="41"/>
      <c r="AO160" s="41"/>
      <c r="AU160" s="117"/>
      <c r="AV160" s="118"/>
      <c r="AW160" s="118"/>
      <c r="AX160" s="118"/>
      <c r="AY160" s="67"/>
      <c r="AZ160" s="67"/>
      <c r="BA160" s="72"/>
      <c r="BB160" s="72"/>
      <c r="BC160" s="72"/>
      <c r="BD160" s="73"/>
      <c r="BE160" s="73"/>
      <c r="BF160" s="73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</row>
    <row r="161" spans="1:94" s="1" customFormat="1" ht="13.5">
      <c r="A161" s="40"/>
      <c r="B161" s="124"/>
      <c r="C161" s="19"/>
      <c r="D161" s="72"/>
      <c r="E161" s="181"/>
      <c r="F161" s="181"/>
      <c r="G161" s="181"/>
      <c r="H161" s="43"/>
      <c r="I161" s="43"/>
      <c r="J161" s="43"/>
      <c r="K161" s="43"/>
      <c r="L161" s="43"/>
      <c r="M161" s="43"/>
      <c r="N161" s="43"/>
      <c r="O161" s="43"/>
      <c r="P161" s="43"/>
      <c r="Q161" s="100"/>
      <c r="R161" s="44"/>
      <c r="S161" s="41"/>
      <c r="T161" s="41"/>
      <c r="U161" s="41"/>
      <c r="V161" s="41"/>
      <c r="W161" s="59"/>
      <c r="X161" s="59"/>
      <c r="Y161" s="41"/>
      <c r="Z161" s="41"/>
      <c r="AA161" s="66"/>
      <c r="AB161" s="66"/>
      <c r="AC161" s="61"/>
      <c r="AD161" s="61"/>
      <c r="AE161" s="61"/>
      <c r="AF161" s="169"/>
      <c r="AG161" s="61"/>
      <c r="AH161" s="61"/>
      <c r="AI161" s="61"/>
      <c r="AJ161" s="41"/>
      <c r="AK161" s="41"/>
      <c r="AL161" s="41"/>
      <c r="AM161" s="41"/>
      <c r="AN161" s="41"/>
      <c r="AO161" s="41"/>
      <c r="AU161" s="117"/>
      <c r="AV161" s="118"/>
      <c r="AW161" s="118"/>
      <c r="AX161" s="118"/>
      <c r="AY161" s="67"/>
      <c r="AZ161" s="67"/>
      <c r="BA161" s="72"/>
      <c r="BB161" s="72"/>
      <c r="BC161" s="72"/>
      <c r="BD161" s="73"/>
      <c r="BE161" s="73"/>
      <c r="BF161" s="73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</row>
    <row r="162" spans="1:94" s="1" customFormat="1">
      <c r="A162" s="40"/>
      <c r="C162" s="45"/>
      <c r="D162" s="68"/>
      <c r="E162" s="72"/>
      <c r="F162" s="41"/>
      <c r="G162" s="41"/>
      <c r="H162" s="43"/>
      <c r="I162" s="43"/>
      <c r="J162" s="43"/>
      <c r="K162" s="43"/>
      <c r="L162" s="43"/>
      <c r="M162" s="43"/>
      <c r="N162" s="43"/>
      <c r="O162" s="43"/>
      <c r="P162" s="43"/>
      <c r="Q162" s="100"/>
      <c r="R162" s="44"/>
      <c r="S162" s="41"/>
      <c r="T162" s="41"/>
      <c r="U162" s="41"/>
      <c r="V162" s="41"/>
      <c r="W162" s="59"/>
      <c r="X162" s="59"/>
      <c r="Y162" s="41"/>
      <c r="Z162" s="41"/>
      <c r="AA162" s="66"/>
      <c r="AB162" s="66"/>
      <c r="AC162" s="61"/>
      <c r="AD162" s="61"/>
      <c r="AE162" s="61"/>
      <c r="AF162" s="169"/>
      <c r="AG162" s="61"/>
      <c r="AH162" s="61"/>
      <c r="AI162" s="61"/>
      <c r="AJ162" s="41"/>
      <c r="AK162" s="41"/>
      <c r="AL162" s="41"/>
      <c r="AM162" s="41"/>
      <c r="AN162" s="41"/>
      <c r="AO162" s="41"/>
      <c r="AU162" s="117"/>
      <c r="AV162" s="118"/>
      <c r="AW162" s="118"/>
      <c r="AX162" s="118"/>
      <c r="AY162" s="67"/>
      <c r="AZ162" s="67"/>
      <c r="BA162" s="72"/>
      <c r="BB162" s="72"/>
      <c r="BC162" s="72"/>
      <c r="BD162" s="73"/>
      <c r="BE162" s="73"/>
      <c r="BF162" s="73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</row>
    <row r="163" spans="1:94" s="1" customFormat="1">
      <c r="A163" s="40"/>
      <c r="B163" s="42"/>
      <c r="C163" s="182"/>
      <c r="D163" s="183"/>
      <c r="E163" s="184"/>
      <c r="F163" s="184"/>
      <c r="G163" s="184"/>
      <c r="H163" s="43"/>
      <c r="I163" s="43"/>
      <c r="J163" s="43"/>
      <c r="K163" s="43"/>
      <c r="L163" s="43"/>
      <c r="M163" s="43"/>
      <c r="N163" s="43"/>
      <c r="O163" s="43"/>
      <c r="P163" s="43"/>
      <c r="Q163" s="100"/>
      <c r="R163" s="44"/>
      <c r="S163" s="41"/>
      <c r="T163" s="41"/>
      <c r="U163" s="41"/>
      <c r="V163" s="41"/>
      <c r="W163" s="59"/>
      <c r="X163" s="59"/>
      <c r="Y163" s="41"/>
      <c r="Z163" s="41"/>
      <c r="AA163" s="66"/>
      <c r="AB163" s="66"/>
      <c r="AC163" s="61"/>
      <c r="AD163" s="61"/>
      <c r="AE163" s="61"/>
      <c r="AF163" s="169"/>
      <c r="AG163" s="61"/>
      <c r="AH163" s="61"/>
      <c r="AI163" s="61"/>
      <c r="AJ163" s="41"/>
      <c r="AK163" s="41"/>
      <c r="AL163" s="41"/>
      <c r="AM163" s="41"/>
      <c r="AN163" s="41"/>
      <c r="AO163" s="41"/>
      <c r="AU163" s="117"/>
      <c r="AV163" s="118"/>
      <c r="AW163" s="118"/>
      <c r="AX163" s="118"/>
      <c r="AY163" s="67"/>
      <c r="AZ163" s="67"/>
      <c r="BA163" s="72"/>
      <c r="BB163" s="72"/>
      <c r="BC163" s="72"/>
      <c r="BD163" s="73"/>
      <c r="BE163" s="73"/>
      <c r="BF163" s="73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</row>
    <row r="164" spans="1:94" s="1" customFormat="1" ht="13.5">
      <c r="A164" s="40"/>
      <c r="B164" s="124" t="s">
        <v>131</v>
      </c>
      <c r="C164" s="19"/>
      <c r="D164" s="92" t="str">
        <f>D6</f>
        <v>15-16</v>
      </c>
      <c r="E164" s="92" t="str">
        <f>E6</f>
        <v>16-17</v>
      </c>
      <c r="F164" s="92" t="str">
        <f>F6</f>
        <v>17-18</v>
      </c>
      <c r="G164" s="92"/>
      <c r="H164" s="43"/>
      <c r="I164" s="43"/>
      <c r="J164" s="43"/>
      <c r="K164" s="43"/>
      <c r="L164" s="43"/>
      <c r="M164" s="43"/>
      <c r="N164" s="43"/>
      <c r="O164" s="43"/>
      <c r="P164" s="43"/>
      <c r="Q164" s="100"/>
      <c r="R164" s="44"/>
      <c r="S164" s="41"/>
      <c r="T164" s="41"/>
      <c r="U164" s="41"/>
      <c r="V164" s="41"/>
      <c r="W164" s="59"/>
      <c r="X164" s="59"/>
      <c r="Y164" s="41"/>
      <c r="Z164" s="41"/>
      <c r="AA164" s="66"/>
      <c r="AB164" s="66"/>
      <c r="AC164" s="61"/>
      <c r="AD164" s="61"/>
      <c r="AE164" s="61"/>
      <c r="AF164" s="169"/>
      <c r="AG164" s="61"/>
      <c r="AH164" s="61"/>
      <c r="AI164" s="61"/>
      <c r="AJ164" s="41"/>
      <c r="AK164" s="41"/>
      <c r="AL164" s="41"/>
      <c r="AM164" s="41"/>
      <c r="AN164" s="41"/>
      <c r="AO164" s="41"/>
      <c r="AU164" s="117"/>
      <c r="AV164" s="118"/>
      <c r="AW164" s="118"/>
      <c r="AX164" s="118"/>
      <c r="AY164" s="67"/>
      <c r="AZ164" s="67"/>
      <c r="BA164" s="72"/>
      <c r="BB164" s="72"/>
      <c r="BC164" s="72"/>
      <c r="BD164" s="73"/>
      <c r="BE164" s="73"/>
      <c r="BF164" s="73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</row>
    <row r="165" spans="1:94" s="1" customFormat="1" ht="13.5">
      <c r="A165" s="40"/>
      <c r="B165" s="124"/>
      <c r="C165" s="19"/>
      <c r="D165" s="72"/>
      <c r="E165" s="181">
        <f>E23</f>
        <v>2.2499999999999999E-2</v>
      </c>
      <c r="F165" s="181">
        <f>F23</f>
        <v>2.2499999999999999E-2</v>
      </c>
      <c r="G165" s="181"/>
      <c r="H165" s="43"/>
      <c r="I165" s="43"/>
      <c r="J165" s="43"/>
      <c r="K165" s="43"/>
      <c r="L165" s="43"/>
      <c r="M165" s="43"/>
      <c r="N165" s="43"/>
      <c r="O165" s="43"/>
      <c r="P165" s="43"/>
      <c r="Q165" s="100"/>
      <c r="R165" s="44"/>
      <c r="S165" s="41"/>
      <c r="T165" s="41"/>
      <c r="U165" s="41"/>
      <c r="V165" s="41"/>
      <c r="W165" s="59"/>
      <c r="X165" s="59"/>
      <c r="Y165" s="41"/>
      <c r="Z165" s="41"/>
      <c r="AA165" s="66"/>
      <c r="AB165" s="66"/>
      <c r="AC165" s="61"/>
      <c r="AD165" s="61"/>
      <c r="AE165" s="61"/>
      <c r="AF165" s="169"/>
      <c r="AG165" s="61"/>
      <c r="AH165" s="61"/>
      <c r="AI165" s="61"/>
      <c r="AJ165" s="41"/>
      <c r="AK165" s="41"/>
      <c r="AL165" s="41"/>
      <c r="AM165" s="41"/>
      <c r="AN165" s="41"/>
      <c r="AO165" s="41"/>
      <c r="AU165" s="117"/>
      <c r="AV165" s="118"/>
      <c r="AW165" s="118"/>
      <c r="AX165" s="118"/>
      <c r="AY165" s="67"/>
      <c r="AZ165" s="67"/>
      <c r="BA165" s="72"/>
      <c r="BB165" s="72"/>
      <c r="BC165" s="72"/>
      <c r="BD165" s="73"/>
      <c r="BE165" s="73"/>
      <c r="BF165" s="73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</row>
    <row r="166" spans="1:94" s="1" customFormat="1">
      <c r="A166" s="40"/>
      <c r="C166" s="45" t="s">
        <v>132</v>
      </c>
      <c r="D166" s="68"/>
      <c r="E166" s="72"/>
      <c r="F166" s="41"/>
      <c r="G166" s="41"/>
      <c r="H166" s="43"/>
      <c r="I166" s="43"/>
      <c r="J166" s="43"/>
      <c r="K166" s="43"/>
      <c r="L166" s="43"/>
      <c r="M166" s="43"/>
      <c r="N166" s="43"/>
      <c r="O166" s="43"/>
      <c r="P166" s="43"/>
      <c r="Q166" s="100"/>
      <c r="R166" s="44"/>
      <c r="S166" s="41"/>
      <c r="T166" s="41"/>
      <c r="U166" s="41"/>
      <c r="V166" s="41"/>
      <c r="W166" s="59"/>
      <c r="X166" s="59"/>
      <c r="Y166" s="41"/>
      <c r="Z166" s="41"/>
      <c r="AA166" s="66"/>
      <c r="AB166" s="66"/>
      <c r="AC166" s="61"/>
      <c r="AD166" s="61"/>
      <c r="AE166" s="61"/>
      <c r="AF166" s="169"/>
      <c r="AG166" s="61"/>
      <c r="AH166" s="61"/>
      <c r="AI166" s="61"/>
      <c r="AJ166" s="41"/>
      <c r="AK166" s="41"/>
      <c r="AL166" s="41"/>
      <c r="AM166" s="41"/>
      <c r="AN166" s="41"/>
      <c r="AO166" s="41"/>
      <c r="AU166" s="117"/>
      <c r="AV166" s="118"/>
      <c r="AW166" s="118"/>
      <c r="AX166" s="118"/>
      <c r="AY166" s="67"/>
      <c r="AZ166" s="67"/>
      <c r="BA166" s="72"/>
      <c r="BB166" s="72"/>
      <c r="BC166" s="72"/>
      <c r="BD166" s="73"/>
      <c r="BE166" s="73"/>
      <c r="BF166" s="73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</row>
    <row r="167" spans="1:94" s="1" customFormat="1">
      <c r="A167" s="40"/>
      <c r="B167" s="42" t="s">
        <v>157</v>
      </c>
      <c r="C167" s="182">
        <v>0</v>
      </c>
      <c r="D167" s="183">
        <v>0</v>
      </c>
      <c r="E167" s="184"/>
      <c r="F167" s="184"/>
      <c r="G167" s="184"/>
      <c r="H167" s="43"/>
      <c r="I167" s="43"/>
      <c r="J167" s="43"/>
      <c r="K167" s="43"/>
      <c r="L167" s="43"/>
      <c r="M167" s="43"/>
      <c r="N167" s="43"/>
      <c r="O167" s="43"/>
      <c r="P167" s="43"/>
      <c r="Q167" s="100"/>
      <c r="R167" s="44"/>
      <c r="S167" s="41"/>
      <c r="T167" s="41"/>
      <c r="U167" s="41"/>
      <c r="V167" s="41"/>
      <c r="W167" s="59"/>
      <c r="X167" s="59"/>
      <c r="Y167" s="41"/>
      <c r="Z167" s="41"/>
      <c r="AA167" s="66"/>
      <c r="AB167" s="66"/>
      <c r="AC167" s="61"/>
      <c r="AD167" s="61"/>
      <c r="AE167" s="61"/>
      <c r="AF167" s="169"/>
      <c r="AG167" s="61"/>
      <c r="AH167" s="61"/>
      <c r="AI167" s="61"/>
      <c r="AJ167" s="41"/>
      <c r="AK167" s="41"/>
      <c r="AL167" s="41"/>
      <c r="AM167" s="41"/>
      <c r="AN167" s="41"/>
      <c r="AO167" s="41"/>
      <c r="AU167" s="117"/>
      <c r="AV167" s="118"/>
      <c r="AW167" s="118"/>
      <c r="AX167" s="118"/>
      <c r="AY167" s="67"/>
      <c r="AZ167" s="67"/>
      <c r="BA167" s="72"/>
      <c r="BB167" s="72"/>
      <c r="BC167" s="72"/>
      <c r="BD167" s="73"/>
      <c r="BE167" s="73"/>
      <c r="BF167" s="73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</row>
    <row r="168" spans="1:94" s="1" customFormat="1" ht="15.75">
      <c r="A168" s="40"/>
      <c r="B168" s="185" t="s">
        <v>158</v>
      </c>
      <c r="C168" s="182">
        <v>0.5</v>
      </c>
      <c r="D168" s="186"/>
      <c r="E168" s="187"/>
      <c r="F168" s="187"/>
      <c r="G168" s="187"/>
      <c r="H168" s="43"/>
      <c r="I168" s="43"/>
      <c r="J168" s="43"/>
      <c r="K168" s="43"/>
      <c r="L168" s="43"/>
      <c r="M168" s="43"/>
      <c r="N168" s="43"/>
      <c r="O168" s="43"/>
      <c r="P168" s="43"/>
      <c r="Q168" s="100"/>
      <c r="R168" s="44"/>
      <c r="S168" s="41"/>
      <c r="T168" s="41"/>
      <c r="U168" s="41"/>
      <c r="V168" s="41"/>
      <c r="W168" s="59"/>
      <c r="X168" s="59"/>
      <c r="Y168" s="41"/>
      <c r="Z168" s="41"/>
      <c r="AA168" s="66"/>
      <c r="AB168" s="66"/>
      <c r="AC168" s="61"/>
      <c r="AD168" s="61"/>
      <c r="AE168" s="61"/>
      <c r="AF168" s="169"/>
      <c r="AG168" s="61"/>
      <c r="AH168" s="61"/>
      <c r="AI168" s="61"/>
      <c r="AJ168" s="41"/>
      <c r="AK168" s="41"/>
      <c r="AL168" s="41"/>
      <c r="AM168" s="41"/>
      <c r="AN168" s="41"/>
      <c r="AO168" s="41"/>
      <c r="AU168" s="117"/>
      <c r="AV168" s="118"/>
      <c r="AW168" s="118"/>
      <c r="AX168" s="118"/>
      <c r="AY168" s="67"/>
      <c r="AZ168" s="67"/>
      <c r="BA168" s="72"/>
      <c r="BB168" s="72"/>
      <c r="BC168" s="72"/>
      <c r="BD168" s="73"/>
      <c r="BE168" s="73"/>
      <c r="BF168" s="73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</row>
    <row r="169" spans="1:94" s="1" customFormat="1" ht="15.75">
      <c r="A169" s="40"/>
      <c r="B169" s="188">
        <v>0</v>
      </c>
      <c r="C169" s="189">
        <v>1</v>
      </c>
      <c r="D169" s="209">
        <v>13.07</v>
      </c>
      <c r="E169" s="190">
        <f>D169*(1+E$165)</f>
        <v>13.364075</v>
      </c>
      <c r="F169" s="190">
        <f>E169*(1+F$165)</f>
        <v>13.664766687499998</v>
      </c>
      <c r="G169" s="190"/>
      <c r="H169" s="191"/>
      <c r="I169" s="191"/>
      <c r="J169" s="43"/>
      <c r="K169" s="43"/>
      <c r="L169" s="43"/>
      <c r="M169" s="43"/>
      <c r="N169" s="43"/>
      <c r="O169" s="43"/>
      <c r="P169" s="43"/>
      <c r="Q169" s="100"/>
      <c r="R169" s="44"/>
      <c r="S169" s="41"/>
      <c r="T169" s="41"/>
      <c r="U169" s="41"/>
      <c r="V169" s="41"/>
      <c r="W169" s="59"/>
      <c r="X169" s="59"/>
      <c r="Y169" s="41"/>
      <c r="Z169" s="41"/>
      <c r="AA169" s="66"/>
      <c r="AB169" s="66"/>
      <c r="AC169" s="61"/>
      <c r="AD169" s="61"/>
      <c r="AE169" s="61"/>
      <c r="AF169" s="169"/>
      <c r="AG169" s="61"/>
      <c r="AH169" s="61"/>
      <c r="AI169" s="61"/>
      <c r="AJ169" s="41"/>
      <c r="AK169" s="41"/>
      <c r="AL169" s="41"/>
      <c r="AM169" s="41"/>
      <c r="AN169" s="41"/>
      <c r="AO169" s="41"/>
      <c r="AU169" s="117"/>
      <c r="AV169" s="118"/>
      <c r="AW169" s="118"/>
      <c r="AX169" s="118"/>
      <c r="AY169" s="67"/>
      <c r="AZ169" s="67"/>
      <c r="BA169" s="72"/>
      <c r="BB169" s="72"/>
      <c r="BC169" s="72"/>
      <c r="BD169" s="73"/>
      <c r="BE169" s="73"/>
      <c r="BF169" s="73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</row>
    <row r="170" spans="1:94" s="1" customFormat="1" ht="15.75">
      <c r="A170" s="40"/>
      <c r="B170" s="188" t="s">
        <v>197</v>
      </c>
      <c r="C170" s="189">
        <v>2</v>
      </c>
      <c r="D170" s="208">
        <v>13.07</v>
      </c>
      <c r="E170" s="190">
        <f t="shared" ref="E170:F185" si="106">D170*(1+E$165)</f>
        <v>13.364075</v>
      </c>
      <c r="F170" s="190">
        <f t="shared" si="106"/>
        <v>13.664766687499998</v>
      </c>
      <c r="G170" s="192"/>
      <c r="H170" s="191"/>
      <c r="I170" s="191"/>
      <c r="J170" s="43"/>
      <c r="K170" s="43"/>
      <c r="L170" s="43"/>
      <c r="M170" s="43"/>
      <c r="N170" s="43"/>
      <c r="O170" s="43"/>
      <c r="P170" s="43"/>
      <c r="Q170" s="100"/>
      <c r="R170" s="44"/>
      <c r="S170" s="41"/>
      <c r="T170" s="41"/>
      <c r="U170" s="41"/>
      <c r="V170" s="41"/>
      <c r="W170" s="59"/>
      <c r="X170" s="59"/>
      <c r="Y170" s="41"/>
      <c r="Z170" s="41"/>
      <c r="AA170" s="66"/>
      <c r="AB170" s="66"/>
      <c r="AC170" s="61"/>
      <c r="AD170" s="61"/>
      <c r="AE170" s="61"/>
      <c r="AF170" s="169"/>
      <c r="AG170" s="61"/>
      <c r="AH170" s="61"/>
      <c r="AI170" s="61"/>
      <c r="AJ170" s="41"/>
      <c r="AK170" s="41"/>
      <c r="AL170" s="41"/>
      <c r="AM170" s="41"/>
      <c r="AN170" s="41"/>
      <c r="AO170" s="41"/>
      <c r="AU170" s="117"/>
      <c r="AV170" s="118"/>
      <c r="AW170" s="118"/>
      <c r="AX170" s="118"/>
      <c r="AY170" s="67"/>
      <c r="AZ170" s="67"/>
      <c r="BA170" s="72"/>
      <c r="BB170" s="72"/>
      <c r="BC170" s="72"/>
      <c r="BD170" s="73"/>
      <c r="BE170" s="73"/>
      <c r="BF170" s="73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</row>
    <row r="171" spans="1:94" s="1" customFormat="1" ht="15.75">
      <c r="A171" s="40"/>
      <c r="B171" s="188">
        <v>1</v>
      </c>
      <c r="C171" s="189">
        <v>3</v>
      </c>
      <c r="D171" s="208">
        <v>13.07</v>
      </c>
      <c r="E171" s="190">
        <f t="shared" si="106"/>
        <v>13.364075</v>
      </c>
      <c r="F171" s="190">
        <f t="shared" si="106"/>
        <v>13.664766687499998</v>
      </c>
      <c r="G171" s="192"/>
      <c r="H171" s="191"/>
      <c r="I171" s="191"/>
      <c r="J171" s="43"/>
      <c r="K171" s="43"/>
      <c r="L171" s="43"/>
      <c r="M171" s="43"/>
      <c r="N171" s="43"/>
      <c r="O171" s="43"/>
      <c r="P171" s="43"/>
      <c r="Q171" s="100"/>
      <c r="R171" s="44"/>
      <c r="S171" s="41"/>
      <c r="T171" s="41"/>
      <c r="U171" s="41"/>
      <c r="V171" s="41"/>
      <c r="W171" s="59"/>
      <c r="X171" s="59"/>
      <c r="Y171" s="41"/>
      <c r="Z171" s="41"/>
      <c r="AA171" s="66"/>
      <c r="AB171" s="66"/>
      <c r="AC171" s="61"/>
      <c r="AD171" s="61"/>
      <c r="AE171" s="61"/>
      <c r="AF171" s="169"/>
      <c r="AG171" s="61"/>
      <c r="AH171" s="61"/>
      <c r="AI171" s="61"/>
      <c r="AJ171" s="41"/>
      <c r="AK171" s="41"/>
      <c r="AL171" s="41"/>
      <c r="AM171" s="41"/>
      <c r="AN171" s="41"/>
      <c r="AO171" s="41"/>
      <c r="AU171" s="117"/>
      <c r="AV171" s="118"/>
      <c r="AW171" s="118"/>
      <c r="AX171" s="118"/>
      <c r="AY171" s="67"/>
      <c r="AZ171" s="67"/>
      <c r="BA171" s="72"/>
      <c r="BB171" s="72"/>
      <c r="BC171" s="72"/>
      <c r="BD171" s="73"/>
      <c r="BE171" s="73"/>
      <c r="BF171" s="73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</row>
    <row r="172" spans="1:94" s="1" customFormat="1" ht="15.75">
      <c r="A172" s="40"/>
      <c r="B172" s="188">
        <v>2</v>
      </c>
      <c r="C172" s="189">
        <v>4</v>
      </c>
      <c r="D172" s="208">
        <v>13.13</v>
      </c>
      <c r="E172" s="190">
        <f t="shared" si="106"/>
        <v>13.425425000000001</v>
      </c>
      <c r="F172" s="190">
        <f t="shared" si="106"/>
        <v>13.727497062499999</v>
      </c>
      <c r="G172" s="192"/>
      <c r="H172" s="191"/>
      <c r="I172" s="191"/>
      <c r="J172" s="43"/>
      <c r="K172" s="43"/>
      <c r="L172" s="43"/>
      <c r="M172" s="43"/>
      <c r="N172" s="43"/>
      <c r="O172" s="43"/>
      <c r="P172" s="43"/>
      <c r="Q172" s="100"/>
      <c r="R172" s="44"/>
      <c r="S172" s="41"/>
      <c r="T172" s="41"/>
      <c r="U172" s="41"/>
      <c r="V172" s="41"/>
      <c r="W172" s="59"/>
      <c r="X172" s="59"/>
      <c r="Y172" s="41"/>
      <c r="Z172" s="41"/>
      <c r="AA172" s="66"/>
      <c r="AB172" s="66"/>
      <c r="AC172" s="61"/>
      <c r="AD172" s="61"/>
      <c r="AE172" s="61"/>
      <c r="AF172" s="169"/>
      <c r="AG172" s="61"/>
      <c r="AH172" s="61"/>
      <c r="AI172" s="61"/>
      <c r="AJ172" s="41"/>
      <c r="AK172" s="41"/>
      <c r="AL172" s="41"/>
      <c r="AM172" s="41"/>
      <c r="AN172" s="41"/>
      <c r="AO172" s="41"/>
      <c r="AU172" s="117"/>
      <c r="AV172" s="118"/>
      <c r="AW172" s="118"/>
      <c r="AX172" s="118"/>
      <c r="AY172" s="67"/>
      <c r="AZ172" s="67"/>
      <c r="BA172" s="72"/>
      <c r="BB172" s="72"/>
      <c r="BC172" s="72"/>
      <c r="BD172" s="73"/>
      <c r="BE172" s="73"/>
      <c r="BF172" s="73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</row>
    <row r="173" spans="1:94" s="1" customFormat="1" ht="15.75">
      <c r="A173" s="40"/>
      <c r="B173" s="188">
        <v>3</v>
      </c>
      <c r="C173" s="189">
        <v>5</v>
      </c>
      <c r="D173" s="208">
        <v>13.13</v>
      </c>
      <c r="E173" s="190">
        <f t="shared" si="106"/>
        <v>13.425425000000001</v>
      </c>
      <c r="F173" s="190">
        <f t="shared" si="106"/>
        <v>13.727497062499999</v>
      </c>
      <c r="G173" s="192"/>
      <c r="H173" s="191"/>
      <c r="I173" s="191"/>
      <c r="J173" s="43"/>
      <c r="K173" s="43"/>
      <c r="L173" s="43"/>
      <c r="M173" s="43"/>
      <c r="N173" s="43"/>
      <c r="O173" s="43"/>
      <c r="P173" s="43"/>
      <c r="Q173" s="100"/>
      <c r="R173" s="44"/>
      <c r="S173" s="41"/>
      <c r="T173" s="41"/>
      <c r="U173" s="41"/>
      <c r="V173" s="41"/>
      <c r="W173" s="59"/>
      <c r="X173" s="59"/>
      <c r="Y173" s="41"/>
      <c r="Z173" s="41"/>
      <c r="AA173" s="66"/>
      <c r="AB173" s="66"/>
      <c r="AC173" s="61"/>
      <c r="AD173" s="61"/>
      <c r="AE173" s="61"/>
      <c r="AF173" s="169"/>
      <c r="AG173" s="61"/>
      <c r="AH173" s="61"/>
      <c r="AI173" s="61"/>
      <c r="AJ173" s="41"/>
      <c r="AK173" s="41"/>
      <c r="AL173" s="41"/>
      <c r="AM173" s="41"/>
      <c r="AN173" s="41"/>
      <c r="AO173" s="41"/>
      <c r="AU173" s="117"/>
      <c r="AV173" s="118"/>
      <c r="AW173" s="118"/>
      <c r="AX173" s="118"/>
      <c r="AY173" s="67"/>
      <c r="AZ173" s="67"/>
      <c r="BA173" s="72"/>
      <c r="BB173" s="72"/>
      <c r="BC173" s="72"/>
      <c r="BD173" s="73"/>
      <c r="BE173" s="73"/>
      <c r="BF173" s="73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</row>
    <row r="174" spans="1:94" s="1" customFormat="1" ht="15.75">
      <c r="A174" s="40"/>
      <c r="B174" s="188">
        <v>4</v>
      </c>
      <c r="C174" s="189">
        <v>6</v>
      </c>
      <c r="D174" s="208">
        <v>13.19</v>
      </c>
      <c r="E174" s="190">
        <f t="shared" si="106"/>
        <v>13.486775</v>
      </c>
      <c r="F174" s="190">
        <f t="shared" si="106"/>
        <v>13.790227437499999</v>
      </c>
      <c r="G174" s="192"/>
      <c r="H174" s="191"/>
      <c r="I174" s="191"/>
      <c r="J174" s="43"/>
      <c r="K174" s="43"/>
      <c r="L174" s="43"/>
      <c r="M174" s="43"/>
      <c r="N174" s="43"/>
      <c r="O174" s="43"/>
      <c r="P174" s="43"/>
      <c r="Q174" s="100"/>
      <c r="R174" s="44"/>
      <c r="S174" s="41"/>
      <c r="T174" s="41"/>
      <c r="U174" s="41"/>
      <c r="V174" s="41"/>
      <c r="W174" s="59"/>
      <c r="X174" s="59"/>
      <c r="Y174" s="41"/>
      <c r="Z174" s="41"/>
      <c r="AA174" s="66"/>
      <c r="AB174" s="66"/>
      <c r="AC174" s="61"/>
      <c r="AD174" s="61"/>
      <c r="AE174" s="61"/>
      <c r="AF174" s="169"/>
      <c r="AG174" s="61"/>
      <c r="AH174" s="61"/>
      <c r="AI174" s="61"/>
      <c r="AJ174" s="41"/>
      <c r="AK174" s="41"/>
      <c r="AL174" s="41"/>
      <c r="AM174" s="41"/>
      <c r="AN174" s="41"/>
      <c r="AO174" s="41"/>
      <c r="AU174" s="117"/>
      <c r="AV174" s="118"/>
      <c r="AW174" s="118"/>
      <c r="AX174" s="118"/>
      <c r="AY174" s="67"/>
      <c r="AZ174" s="67"/>
      <c r="BA174" s="72"/>
      <c r="BB174" s="72"/>
      <c r="BC174" s="72"/>
      <c r="BD174" s="73"/>
      <c r="BE174" s="73"/>
      <c r="BF174" s="73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</row>
    <row r="175" spans="1:94" s="1" customFormat="1" ht="15.75">
      <c r="A175" s="40"/>
      <c r="B175" s="188">
        <v>5</v>
      </c>
      <c r="C175" s="189">
        <v>7</v>
      </c>
      <c r="D175" s="208">
        <v>13.19</v>
      </c>
      <c r="E175" s="190">
        <f t="shared" si="106"/>
        <v>13.486775</v>
      </c>
      <c r="F175" s="190">
        <f t="shared" si="106"/>
        <v>13.790227437499999</v>
      </c>
      <c r="G175" s="192"/>
      <c r="H175" s="191"/>
      <c r="I175" s="191"/>
      <c r="J175" s="43"/>
      <c r="K175" s="43"/>
      <c r="L175" s="43"/>
      <c r="M175" s="43"/>
      <c r="N175" s="43"/>
      <c r="O175" s="43"/>
      <c r="P175" s="43"/>
      <c r="Q175" s="100"/>
      <c r="R175" s="44"/>
      <c r="S175" s="41"/>
      <c r="T175" s="41"/>
      <c r="U175" s="41"/>
      <c r="V175" s="41"/>
      <c r="W175" s="59"/>
      <c r="X175" s="59"/>
      <c r="Y175" s="41"/>
      <c r="Z175" s="41"/>
      <c r="AA175" s="66"/>
      <c r="AB175" s="66"/>
      <c r="AC175" s="61"/>
      <c r="AD175" s="61"/>
      <c r="AE175" s="61"/>
      <c r="AF175" s="169"/>
      <c r="AG175" s="61"/>
      <c r="AH175" s="61"/>
      <c r="AI175" s="61"/>
      <c r="AJ175" s="41"/>
      <c r="AK175" s="41"/>
      <c r="AL175" s="41"/>
      <c r="AM175" s="41"/>
      <c r="AN175" s="41"/>
      <c r="AO175" s="41"/>
      <c r="AU175" s="117"/>
      <c r="AV175" s="118"/>
      <c r="AW175" s="118"/>
      <c r="AX175" s="118"/>
      <c r="AY175" s="67"/>
      <c r="AZ175" s="67"/>
      <c r="BA175" s="72"/>
      <c r="BB175" s="72"/>
      <c r="BC175" s="72"/>
      <c r="BD175" s="73"/>
      <c r="BE175" s="73"/>
      <c r="BF175" s="73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</row>
    <row r="176" spans="1:94" s="1" customFormat="1" ht="15.75">
      <c r="A176" s="40"/>
      <c r="B176" s="188">
        <v>6</v>
      </c>
      <c r="C176" s="189">
        <v>8</v>
      </c>
      <c r="D176" s="208">
        <v>13.34</v>
      </c>
      <c r="E176" s="190">
        <f t="shared" si="106"/>
        <v>13.64015</v>
      </c>
      <c r="F176" s="190">
        <f t="shared" si="106"/>
        <v>13.947053374999999</v>
      </c>
      <c r="G176" s="192"/>
      <c r="H176" s="191"/>
      <c r="I176" s="191"/>
      <c r="J176" s="43"/>
      <c r="K176" s="43"/>
      <c r="L176" s="43"/>
      <c r="M176" s="43"/>
      <c r="N176" s="43"/>
      <c r="O176" s="43"/>
      <c r="P176" s="43"/>
      <c r="Q176" s="100"/>
      <c r="R176" s="44"/>
      <c r="S176" s="41"/>
      <c r="T176" s="41"/>
      <c r="U176" s="41"/>
      <c r="V176" s="41"/>
      <c r="W176" s="59"/>
      <c r="X176" s="59"/>
      <c r="Y176" s="41"/>
      <c r="Z176" s="41"/>
      <c r="AA176" s="66"/>
      <c r="AB176" s="66"/>
      <c r="AC176" s="61"/>
      <c r="AD176" s="61"/>
      <c r="AE176" s="61"/>
      <c r="AF176" s="169"/>
      <c r="AG176" s="61"/>
      <c r="AH176" s="61"/>
      <c r="AI176" s="61"/>
      <c r="AJ176" s="41"/>
      <c r="AK176" s="41"/>
      <c r="AL176" s="41"/>
      <c r="AM176" s="41"/>
      <c r="AN176" s="41"/>
      <c r="AO176" s="41"/>
      <c r="AU176" s="117"/>
      <c r="AV176" s="118"/>
      <c r="AW176" s="118"/>
      <c r="AX176" s="118"/>
      <c r="AY176" s="67"/>
      <c r="AZ176" s="67"/>
      <c r="BA176" s="72"/>
      <c r="BB176" s="72"/>
      <c r="BC176" s="72"/>
      <c r="BD176" s="73"/>
      <c r="BE176" s="73"/>
      <c r="BF176" s="73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</row>
    <row r="177" spans="1:95" s="1" customFormat="1" ht="15.75">
      <c r="A177" s="40"/>
      <c r="B177" s="188">
        <v>7</v>
      </c>
      <c r="C177" s="189">
        <v>9</v>
      </c>
      <c r="D177" s="208">
        <v>13.34</v>
      </c>
      <c r="E177" s="190">
        <f t="shared" si="106"/>
        <v>13.64015</v>
      </c>
      <c r="F177" s="190">
        <f t="shared" si="106"/>
        <v>13.947053374999999</v>
      </c>
      <c r="G177" s="192"/>
      <c r="H177" s="191"/>
      <c r="I177" s="191"/>
      <c r="J177" s="43"/>
      <c r="K177" s="43"/>
      <c r="L177" s="43"/>
      <c r="M177" s="43"/>
      <c r="N177" s="43"/>
      <c r="O177" s="43"/>
      <c r="P177" s="43"/>
      <c r="Q177" s="100"/>
      <c r="R177" s="44"/>
      <c r="S177" s="41"/>
      <c r="T177" s="41"/>
      <c r="U177" s="41"/>
      <c r="V177" s="41"/>
      <c r="W177" s="59"/>
      <c r="X177" s="59"/>
      <c r="Y177" s="41"/>
      <c r="Z177" s="41"/>
      <c r="AA177" s="66"/>
      <c r="AB177" s="66"/>
      <c r="AC177" s="61"/>
      <c r="AD177" s="61"/>
      <c r="AE177" s="61"/>
      <c r="AF177" s="169"/>
      <c r="AG177" s="61"/>
      <c r="AH177" s="61"/>
      <c r="AI177" s="61"/>
      <c r="AJ177" s="41"/>
      <c r="AK177" s="41"/>
      <c r="AL177" s="41"/>
      <c r="AM177" s="41"/>
      <c r="AN177" s="41"/>
      <c r="AO177" s="41"/>
      <c r="AU177" s="117"/>
      <c r="AV177" s="118"/>
      <c r="AW177" s="118"/>
      <c r="AX177" s="118"/>
      <c r="AY177" s="67"/>
      <c r="AZ177" s="67"/>
      <c r="BA177" s="72"/>
      <c r="BB177" s="72"/>
      <c r="BC177" s="72"/>
      <c r="BD177" s="73"/>
      <c r="BE177" s="73"/>
      <c r="BF177" s="73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</row>
    <row r="178" spans="1:95" s="1" customFormat="1" ht="15.75">
      <c r="A178" s="40"/>
      <c r="B178" s="188">
        <v>8</v>
      </c>
      <c r="C178" s="189">
        <v>10</v>
      </c>
      <c r="D178" s="208">
        <v>13.46</v>
      </c>
      <c r="E178" s="190">
        <f t="shared" si="106"/>
        <v>13.76285</v>
      </c>
      <c r="F178" s="190">
        <f t="shared" si="106"/>
        <v>14.072514125</v>
      </c>
      <c r="G178" s="192"/>
      <c r="H178" s="191"/>
      <c r="I178" s="191"/>
      <c r="J178" s="43"/>
      <c r="K178" s="43"/>
      <c r="L178" s="43"/>
      <c r="M178" s="43"/>
      <c r="N178" s="43"/>
      <c r="O178" s="43"/>
      <c r="P178" s="43"/>
      <c r="Q178" s="100"/>
      <c r="R178" s="44"/>
      <c r="S178" s="41"/>
      <c r="T178" s="41"/>
      <c r="U178" s="41"/>
      <c r="V178" s="41"/>
      <c r="W178" s="59"/>
      <c r="X178" s="59"/>
      <c r="Y178" s="41"/>
      <c r="Z178" s="41"/>
      <c r="AA178" s="66"/>
      <c r="AB178" s="66"/>
      <c r="AC178" s="61"/>
      <c r="AD178" s="61"/>
      <c r="AE178" s="61"/>
      <c r="AF178" s="169"/>
      <c r="AG178" s="61"/>
      <c r="AH178" s="61"/>
      <c r="AI178" s="61"/>
      <c r="AJ178" s="41"/>
      <c r="AK178" s="41"/>
      <c r="AL178" s="41"/>
      <c r="AM178" s="41"/>
      <c r="AN178" s="41"/>
      <c r="AO178" s="41"/>
      <c r="AU178" s="117"/>
      <c r="AV178" s="118"/>
      <c r="AW178" s="118"/>
      <c r="AX178" s="118"/>
      <c r="AY178" s="67"/>
      <c r="AZ178" s="67"/>
      <c r="BA178" s="72"/>
      <c r="BB178" s="72"/>
      <c r="BC178" s="72"/>
      <c r="BD178" s="73"/>
      <c r="BE178" s="73"/>
      <c r="BF178" s="73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</row>
    <row r="179" spans="1:95" s="1" customFormat="1" ht="15.75">
      <c r="A179" s="40"/>
      <c r="B179" s="188">
        <v>9</v>
      </c>
      <c r="C179" s="189">
        <v>11</v>
      </c>
      <c r="D179" s="208">
        <v>13.46</v>
      </c>
      <c r="E179" s="190">
        <f t="shared" si="106"/>
        <v>13.76285</v>
      </c>
      <c r="F179" s="190">
        <f t="shared" si="106"/>
        <v>14.072514125</v>
      </c>
      <c r="G179" s="196"/>
      <c r="H179" s="191"/>
      <c r="I179" s="191"/>
      <c r="J179" s="43"/>
      <c r="K179" s="43"/>
      <c r="L179" s="43"/>
      <c r="M179" s="43"/>
      <c r="N179" s="43"/>
      <c r="O179" s="43"/>
      <c r="P179" s="43"/>
      <c r="Q179" s="100"/>
      <c r="R179" s="44"/>
      <c r="S179" s="41"/>
      <c r="T179" s="41"/>
      <c r="U179" s="41"/>
      <c r="V179" s="41"/>
      <c r="W179" s="59"/>
      <c r="X179" s="59"/>
      <c r="Y179" s="41"/>
      <c r="Z179" s="41"/>
      <c r="AA179" s="66"/>
      <c r="AB179" s="66"/>
      <c r="AC179" s="61"/>
      <c r="AD179" s="61"/>
      <c r="AE179" s="61"/>
      <c r="AF179" s="169"/>
      <c r="AG179" s="61"/>
      <c r="AH179" s="61"/>
      <c r="AI179" s="61"/>
      <c r="AJ179" s="41"/>
      <c r="AK179" s="41"/>
      <c r="AL179" s="41"/>
      <c r="AM179" s="41"/>
      <c r="AN179" s="41"/>
      <c r="AO179" s="41"/>
      <c r="AU179" s="117"/>
      <c r="AV179" s="118"/>
      <c r="AW179" s="118"/>
      <c r="AX179" s="118"/>
      <c r="AY179" s="67"/>
      <c r="AZ179" s="67"/>
      <c r="BA179" s="72"/>
      <c r="BB179" s="72"/>
      <c r="BC179" s="72"/>
      <c r="BD179" s="73"/>
      <c r="BE179" s="73"/>
      <c r="BF179" s="73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</row>
    <row r="180" spans="1:95" s="1" customFormat="1" ht="15.75">
      <c r="A180" s="40"/>
      <c r="B180" s="188">
        <v>10</v>
      </c>
      <c r="C180" s="189">
        <v>12</v>
      </c>
      <c r="D180" s="208">
        <v>13.6</v>
      </c>
      <c r="E180" s="190">
        <f>D180*(1+E$165)-0.01</f>
        <v>13.895999999999999</v>
      </c>
      <c r="F180" s="190">
        <f t="shared" si="106"/>
        <v>14.208659999999998</v>
      </c>
      <c r="G180" s="192"/>
      <c r="H180" s="191"/>
      <c r="I180" s="191"/>
      <c r="J180" s="43"/>
      <c r="K180" s="43"/>
      <c r="L180" s="43"/>
      <c r="M180" s="43"/>
      <c r="N180" s="43"/>
      <c r="O180" s="43"/>
      <c r="P180" s="43"/>
      <c r="Q180" s="91"/>
      <c r="R180" s="75"/>
      <c r="S180" s="75"/>
      <c r="T180" s="41"/>
      <c r="U180" s="41"/>
      <c r="V180" s="41"/>
      <c r="W180" s="41"/>
      <c r="X180" s="59"/>
      <c r="Y180" s="59"/>
      <c r="Z180" s="41"/>
      <c r="AA180" s="41"/>
      <c r="AB180" s="41"/>
      <c r="AC180" s="66"/>
      <c r="AD180" s="66"/>
      <c r="AE180" s="66"/>
      <c r="AF180" s="169"/>
      <c r="AG180" s="41"/>
      <c r="AH180" s="41"/>
      <c r="AI180" s="61"/>
      <c r="AJ180" s="61"/>
      <c r="AK180" s="41"/>
      <c r="AL180" s="41"/>
      <c r="AM180" s="41"/>
      <c r="AN180" s="41"/>
      <c r="AO180" s="41"/>
      <c r="AP180" s="41"/>
      <c r="AQ180" s="41"/>
      <c r="AU180" s="117"/>
      <c r="AV180" s="118"/>
      <c r="AW180" s="118"/>
      <c r="AX180" s="118"/>
      <c r="AY180" s="67"/>
      <c r="AZ180" s="67"/>
      <c r="BA180" s="68"/>
      <c r="BB180" s="73"/>
      <c r="BC180" s="73"/>
      <c r="BD180" s="73"/>
      <c r="BE180" s="73"/>
      <c r="BF180" s="73"/>
      <c r="BG180" s="73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</row>
    <row r="181" spans="1:95" s="1" customFormat="1" ht="15.75">
      <c r="A181" s="75"/>
      <c r="B181" s="188">
        <v>11</v>
      </c>
      <c r="C181" s="193">
        <v>13</v>
      </c>
      <c r="D181" s="208">
        <v>13.6</v>
      </c>
      <c r="E181" s="190">
        <f>D181*(1+E$165)-0.01</f>
        <v>13.895999999999999</v>
      </c>
      <c r="F181" s="190">
        <f t="shared" si="106"/>
        <v>14.208659999999998</v>
      </c>
      <c r="G181" s="192"/>
      <c r="H181" s="191"/>
      <c r="I181" s="191"/>
      <c r="J181" s="43"/>
      <c r="K181" s="43"/>
      <c r="L181" s="43"/>
      <c r="M181" s="43"/>
      <c r="N181" s="43"/>
      <c r="O181" s="43"/>
      <c r="P181" s="43"/>
      <c r="Q181" s="91"/>
      <c r="R181" s="75"/>
      <c r="S181" s="75"/>
      <c r="T181" s="41"/>
      <c r="U181" s="41"/>
      <c r="V181" s="41"/>
      <c r="W181" s="41"/>
      <c r="X181" s="59"/>
      <c r="Y181" s="59"/>
      <c r="Z181" s="41"/>
      <c r="AA181" s="41"/>
      <c r="AB181" s="41"/>
      <c r="AC181" s="66"/>
      <c r="AD181" s="66"/>
      <c r="AE181" s="66"/>
      <c r="AF181" s="169"/>
      <c r="AG181" s="41"/>
      <c r="AH181" s="41"/>
      <c r="AI181" s="61"/>
      <c r="AJ181" s="61"/>
      <c r="AK181" s="41"/>
      <c r="AL181" s="41"/>
      <c r="AM181" s="41"/>
      <c r="AN181" s="41"/>
      <c r="AO181" s="41"/>
      <c r="AP181" s="41"/>
      <c r="AQ181" s="41"/>
      <c r="AU181" s="117"/>
      <c r="AV181" s="118"/>
      <c r="AW181" s="118"/>
      <c r="AX181" s="118"/>
      <c r="AY181" s="67"/>
      <c r="AZ181" s="67"/>
      <c r="BA181" s="68"/>
      <c r="BB181" s="73"/>
      <c r="BC181" s="73"/>
      <c r="BD181" s="73"/>
      <c r="BE181" s="73"/>
      <c r="BF181" s="73"/>
      <c r="BG181" s="73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</row>
    <row r="182" spans="1:95" s="1" customFormat="1" ht="15.75">
      <c r="A182" s="75"/>
      <c r="B182" s="188">
        <v>12</v>
      </c>
      <c r="C182" s="194">
        <v>14</v>
      </c>
      <c r="D182" s="208">
        <v>13.72</v>
      </c>
      <c r="E182" s="190">
        <f t="shared" si="106"/>
        <v>14.028700000000001</v>
      </c>
      <c r="F182" s="190">
        <f t="shared" si="106"/>
        <v>14.34434575</v>
      </c>
      <c r="G182" s="187"/>
      <c r="H182" s="191"/>
      <c r="I182" s="191"/>
      <c r="J182" s="43"/>
      <c r="K182" s="43"/>
      <c r="L182" s="43"/>
      <c r="M182" s="43"/>
      <c r="N182" s="43"/>
      <c r="O182" s="43"/>
      <c r="P182" s="43"/>
      <c r="Q182" s="91"/>
      <c r="R182" s="75"/>
      <c r="S182" s="75"/>
      <c r="T182" s="41"/>
      <c r="U182" s="41"/>
      <c r="V182" s="41"/>
      <c r="W182" s="41"/>
      <c r="X182" s="59"/>
      <c r="Y182" s="59"/>
      <c r="Z182" s="41"/>
      <c r="AA182" s="41"/>
      <c r="AB182" s="41"/>
      <c r="AC182" s="66"/>
      <c r="AD182" s="66"/>
      <c r="AE182" s="66"/>
      <c r="AF182" s="169"/>
      <c r="AG182" s="41"/>
      <c r="AH182" s="41"/>
      <c r="AI182" s="61"/>
      <c r="AJ182" s="61"/>
      <c r="AK182" s="41"/>
      <c r="AL182" s="41"/>
      <c r="AM182" s="41"/>
      <c r="AN182" s="41"/>
      <c r="AO182" s="41"/>
      <c r="AP182" s="41"/>
      <c r="AQ182" s="41"/>
      <c r="AU182" s="117"/>
      <c r="AV182" s="118"/>
      <c r="AW182" s="118"/>
      <c r="AX182" s="118"/>
      <c r="AY182" s="67"/>
      <c r="AZ182" s="67"/>
      <c r="BA182" s="68"/>
      <c r="BB182" s="73"/>
      <c r="BC182" s="73"/>
      <c r="BD182" s="73"/>
      <c r="BE182" s="73"/>
      <c r="BF182" s="73"/>
      <c r="BG182" s="73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</row>
    <row r="183" spans="1:95" s="1" customFormat="1" ht="15.75">
      <c r="A183" s="75"/>
      <c r="B183" s="188">
        <v>13</v>
      </c>
      <c r="C183" s="75">
        <v>15</v>
      </c>
      <c r="D183" s="208">
        <v>13.72</v>
      </c>
      <c r="E183" s="190">
        <f t="shared" si="106"/>
        <v>14.028700000000001</v>
      </c>
      <c r="F183" s="190">
        <f t="shared" si="106"/>
        <v>14.34434575</v>
      </c>
      <c r="G183" s="190"/>
      <c r="H183" s="191"/>
      <c r="I183" s="191"/>
      <c r="J183" s="43"/>
      <c r="K183" s="43"/>
      <c r="L183" s="43"/>
      <c r="M183" s="43"/>
      <c r="N183" s="43"/>
      <c r="O183" s="43"/>
      <c r="P183" s="43"/>
      <c r="Q183" s="91"/>
      <c r="R183" s="75"/>
      <c r="S183" s="75"/>
      <c r="T183" s="41"/>
      <c r="U183" s="41"/>
      <c r="V183" s="41"/>
      <c r="W183" s="41"/>
      <c r="X183" s="59"/>
      <c r="Y183" s="59"/>
      <c r="Z183" s="41"/>
      <c r="AA183" s="41"/>
      <c r="AB183" s="41"/>
      <c r="AC183" s="66"/>
      <c r="AD183" s="66"/>
      <c r="AE183" s="66"/>
      <c r="AF183" s="169"/>
      <c r="AG183" s="41"/>
      <c r="AH183" s="41"/>
      <c r="AI183" s="61"/>
      <c r="AJ183" s="61"/>
      <c r="AK183" s="41"/>
      <c r="AL183" s="41"/>
      <c r="AM183" s="41"/>
      <c r="AN183" s="41"/>
      <c r="AO183" s="41"/>
      <c r="AP183" s="41"/>
      <c r="AQ183" s="41"/>
      <c r="AU183" s="117"/>
      <c r="AV183" s="118"/>
      <c r="AW183" s="118"/>
      <c r="AX183" s="118"/>
      <c r="AY183" s="67"/>
      <c r="AZ183" s="67"/>
      <c r="BA183" s="68"/>
      <c r="BB183" s="73"/>
      <c r="BC183" s="73"/>
      <c r="BD183" s="73"/>
      <c r="BE183" s="73"/>
      <c r="BF183" s="73"/>
      <c r="BG183" s="73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</row>
    <row r="184" spans="1:95" s="1" customFormat="1" ht="15.75">
      <c r="A184" s="75"/>
      <c r="B184" s="188">
        <v>14</v>
      </c>
      <c r="C184" s="75">
        <v>16</v>
      </c>
      <c r="D184" s="202">
        <v>13.87</v>
      </c>
      <c r="E184" s="190">
        <f>D184*(1+E$165)+0.01</f>
        <v>14.192074999999999</v>
      </c>
      <c r="F184" s="190">
        <f t="shared" si="106"/>
        <v>14.511396687499998</v>
      </c>
      <c r="G184" s="190"/>
      <c r="H184" s="191"/>
      <c r="I184" s="191"/>
      <c r="J184" s="43"/>
      <c r="K184" s="43"/>
      <c r="L184" s="43"/>
      <c r="M184" s="43"/>
      <c r="N184" s="43"/>
      <c r="O184" s="43"/>
      <c r="P184" s="43"/>
      <c r="Q184" s="91"/>
      <c r="R184" s="75"/>
      <c r="S184" s="75"/>
      <c r="T184" s="41"/>
      <c r="U184" s="41"/>
      <c r="V184" s="41"/>
      <c r="W184" s="41"/>
      <c r="X184" s="59"/>
      <c r="Y184" s="59"/>
      <c r="Z184" s="41"/>
      <c r="AA184" s="41"/>
      <c r="AB184" s="41"/>
      <c r="AC184" s="66"/>
      <c r="AD184" s="66"/>
      <c r="AE184" s="66"/>
      <c r="AF184" s="169"/>
      <c r="AG184" s="41"/>
      <c r="AH184" s="41"/>
      <c r="AI184" s="61"/>
      <c r="AJ184" s="61"/>
      <c r="AK184" s="41"/>
      <c r="AL184" s="41"/>
      <c r="AM184" s="41"/>
      <c r="AN184" s="41"/>
      <c r="AO184" s="41"/>
      <c r="AP184" s="41"/>
      <c r="AQ184" s="41"/>
      <c r="AU184" s="117"/>
      <c r="AV184" s="118"/>
      <c r="AW184" s="118"/>
      <c r="AX184" s="118"/>
      <c r="AY184" s="67"/>
      <c r="AZ184" s="67"/>
      <c r="BA184" s="68"/>
      <c r="BB184" s="73"/>
      <c r="BC184" s="73"/>
      <c r="BD184" s="73"/>
      <c r="BE184" s="73"/>
      <c r="BF184" s="73"/>
      <c r="BG184" s="73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</row>
    <row r="185" spans="1:95" s="1" customFormat="1" ht="15.75">
      <c r="A185" s="75"/>
      <c r="B185" s="188">
        <v>15</v>
      </c>
      <c r="C185" s="75">
        <v>17</v>
      </c>
      <c r="D185" s="202">
        <v>13.87</v>
      </c>
      <c r="E185" s="190">
        <f>D185*(1+E$165)+0.01</f>
        <v>14.192074999999999</v>
      </c>
      <c r="F185" s="190">
        <f t="shared" si="106"/>
        <v>14.511396687499998</v>
      </c>
      <c r="G185" s="190"/>
      <c r="H185" s="191"/>
      <c r="I185" s="191"/>
      <c r="J185" s="43"/>
      <c r="K185" s="43"/>
      <c r="L185" s="43"/>
      <c r="M185" s="43"/>
      <c r="N185" s="43"/>
      <c r="O185" s="43"/>
      <c r="P185" s="43"/>
      <c r="Q185" s="91"/>
      <c r="S185" s="75"/>
      <c r="T185" s="41"/>
      <c r="U185" s="41"/>
      <c r="V185" s="41"/>
      <c r="W185" s="41"/>
      <c r="X185" s="59"/>
      <c r="Y185" s="59"/>
      <c r="Z185" s="41"/>
      <c r="AA185" s="41"/>
      <c r="AB185" s="41"/>
      <c r="AC185" s="66"/>
      <c r="AD185" s="66"/>
      <c r="AE185" s="66"/>
      <c r="AF185" s="169"/>
      <c r="AG185" s="41"/>
      <c r="AH185" s="41"/>
      <c r="AI185" s="61"/>
      <c r="AJ185" s="61"/>
      <c r="AK185" s="41"/>
      <c r="AL185" s="41"/>
      <c r="AM185" s="41"/>
      <c r="AN185" s="41"/>
      <c r="AO185" s="41"/>
      <c r="AP185" s="41"/>
      <c r="AQ185" s="41"/>
      <c r="AU185" s="117"/>
      <c r="AV185" s="118"/>
      <c r="AW185" s="118"/>
      <c r="AX185" s="118"/>
      <c r="AY185" s="67"/>
      <c r="AZ185" s="67"/>
      <c r="BA185" s="68"/>
      <c r="BB185" s="73"/>
      <c r="BC185" s="73"/>
      <c r="BD185" s="73"/>
      <c r="BE185" s="73"/>
      <c r="BF185" s="73"/>
      <c r="BG185" s="73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</row>
    <row r="186" spans="1:95" s="1" customFormat="1" ht="15.75">
      <c r="A186" s="75"/>
      <c r="B186" s="188">
        <v>16</v>
      </c>
      <c r="C186" s="75">
        <v>18</v>
      </c>
      <c r="D186" s="201">
        <v>14.01</v>
      </c>
      <c r="E186" s="190">
        <f>D186*(1+E$165)-0.01</f>
        <v>14.315225</v>
      </c>
      <c r="F186" s="190">
        <f t="shared" ref="E186:F190" si="107">E186*(1+F$165)</f>
        <v>14.6373175625</v>
      </c>
      <c r="G186" s="190"/>
      <c r="H186" s="191"/>
      <c r="I186" s="191"/>
      <c r="J186" s="43"/>
      <c r="K186" s="43"/>
      <c r="L186" s="43"/>
      <c r="M186" s="43"/>
      <c r="N186" s="43"/>
      <c r="O186" s="43"/>
      <c r="P186" s="43"/>
      <c r="Q186" s="91"/>
      <c r="S186" s="75"/>
      <c r="T186" s="41"/>
      <c r="U186" s="41"/>
      <c r="V186" s="41"/>
      <c r="W186" s="41"/>
      <c r="X186" s="59"/>
      <c r="Y186" s="59"/>
      <c r="Z186" s="41"/>
      <c r="AA186" s="41"/>
      <c r="AB186" s="41"/>
      <c r="AC186" s="66"/>
      <c r="AD186" s="66"/>
      <c r="AE186" s="66"/>
      <c r="AF186" s="169"/>
      <c r="AG186" s="41"/>
      <c r="AH186" s="41"/>
      <c r="AI186" s="61"/>
      <c r="AJ186" s="61"/>
      <c r="AK186" s="41"/>
      <c r="AL186" s="41"/>
      <c r="AM186" s="41"/>
      <c r="AN186" s="41"/>
      <c r="AO186" s="41"/>
      <c r="AP186" s="41"/>
      <c r="AQ186" s="41"/>
      <c r="AU186" s="117"/>
      <c r="AV186" s="118"/>
      <c r="AW186" s="118"/>
      <c r="AX186" s="118"/>
      <c r="AY186" s="67"/>
      <c r="AZ186" s="67"/>
      <c r="BA186" s="68"/>
      <c r="BB186" s="73"/>
      <c r="BC186" s="73"/>
      <c r="BD186" s="73"/>
      <c r="BE186" s="73"/>
      <c r="BF186" s="73"/>
      <c r="BG186" s="73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</row>
    <row r="187" spans="1:95" s="1" customFormat="1" ht="15.75">
      <c r="A187" s="75"/>
      <c r="B187" s="188">
        <v>17</v>
      </c>
      <c r="C187" s="75">
        <v>19</v>
      </c>
      <c r="D187" s="201">
        <v>14.01</v>
      </c>
      <c r="E187" s="190">
        <f>ROUND(D187*(1+E$165),2)-0.01</f>
        <v>14.32</v>
      </c>
      <c r="F187" s="190">
        <f t="shared" si="107"/>
        <v>14.642199999999999</v>
      </c>
      <c r="G187" s="190"/>
      <c r="H187" s="191"/>
      <c r="I187" s="191"/>
      <c r="J187" s="43"/>
      <c r="K187" s="43"/>
      <c r="L187" s="43"/>
      <c r="M187" s="43"/>
      <c r="N187" s="43"/>
      <c r="O187" s="43"/>
      <c r="P187" s="43"/>
      <c r="Q187" s="91"/>
      <c r="S187" s="75"/>
      <c r="T187" s="41"/>
      <c r="U187" s="41"/>
      <c r="V187" s="41"/>
      <c r="W187" s="41"/>
      <c r="X187" s="59"/>
      <c r="Y187" s="59"/>
      <c r="Z187" s="41"/>
      <c r="AA187" s="41"/>
      <c r="AB187" s="41"/>
      <c r="AC187" s="66"/>
      <c r="AD187" s="66"/>
      <c r="AE187" s="66"/>
      <c r="AF187" s="169"/>
      <c r="AG187" s="41"/>
      <c r="AH187" s="41"/>
      <c r="AI187" s="61"/>
      <c r="AJ187" s="61"/>
      <c r="AK187" s="41"/>
      <c r="AL187" s="41"/>
      <c r="AM187" s="41"/>
      <c r="AN187" s="41"/>
      <c r="AO187" s="41"/>
      <c r="AP187" s="41"/>
      <c r="AQ187" s="41"/>
      <c r="AU187" s="117"/>
      <c r="AV187" s="118"/>
      <c r="AW187" s="118"/>
      <c r="AX187" s="118"/>
      <c r="AY187" s="67"/>
      <c r="AZ187" s="67"/>
      <c r="BA187" s="68"/>
      <c r="BB187" s="73"/>
      <c r="BC187" s="73"/>
      <c r="BD187" s="73"/>
      <c r="BE187" s="73"/>
      <c r="BF187" s="73"/>
      <c r="BG187" s="73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</row>
    <row r="188" spans="1:95" s="1" customFormat="1" ht="15.75">
      <c r="A188" s="75"/>
      <c r="B188" s="188">
        <v>18</v>
      </c>
      <c r="C188" s="75">
        <v>20</v>
      </c>
      <c r="D188" s="201">
        <v>14.143000000000001</v>
      </c>
      <c r="E188" s="190">
        <f t="shared" si="107"/>
        <v>14.4612175</v>
      </c>
      <c r="F188" s="190">
        <f t="shared" si="107"/>
        <v>14.786594893749999</v>
      </c>
      <c r="G188" s="190"/>
      <c r="H188" s="191"/>
      <c r="I188" s="191"/>
      <c r="J188" s="43"/>
      <c r="K188" s="43"/>
      <c r="L188" s="43"/>
      <c r="M188" s="43"/>
      <c r="N188" s="43"/>
      <c r="O188" s="43"/>
      <c r="P188" s="43"/>
      <c r="Q188" s="91"/>
      <c r="S188" s="75"/>
      <c r="T188" s="41"/>
      <c r="U188" s="41"/>
      <c r="V188" s="41"/>
      <c r="W188" s="41"/>
      <c r="X188" s="59"/>
      <c r="Y188" s="59"/>
      <c r="Z188" s="41"/>
      <c r="AA188" s="41"/>
      <c r="AB188" s="41"/>
      <c r="AC188" s="66"/>
      <c r="AD188" s="66"/>
      <c r="AE188" s="66"/>
      <c r="AF188" s="169"/>
      <c r="AG188" s="41"/>
      <c r="AH188" s="41"/>
      <c r="AI188" s="61"/>
      <c r="AJ188" s="61"/>
      <c r="AK188" s="41"/>
      <c r="AL188" s="41"/>
      <c r="AM188" s="41"/>
      <c r="AN188" s="41"/>
      <c r="AO188" s="41"/>
      <c r="AP188" s="41"/>
      <c r="AQ188" s="41"/>
      <c r="AU188" s="117"/>
      <c r="AV188" s="118"/>
      <c r="AW188" s="118"/>
      <c r="AX188" s="118"/>
      <c r="AY188" s="67"/>
      <c r="AZ188" s="67"/>
      <c r="BA188" s="68"/>
      <c r="BB188" s="73"/>
      <c r="BC188" s="73"/>
      <c r="BD188" s="73"/>
      <c r="BE188" s="73"/>
      <c r="BF188" s="73"/>
      <c r="BG188" s="73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</row>
    <row r="189" spans="1:95" s="1" customFormat="1" ht="15.75">
      <c r="A189" s="75"/>
      <c r="B189" s="188">
        <v>19</v>
      </c>
      <c r="C189" s="75">
        <v>21</v>
      </c>
      <c r="D189" s="201">
        <v>14.14</v>
      </c>
      <c r="E189" s="190">
        <f t="shared" si="107"/>
        <v>14.45815</v>
      </c>
      <c r="F189" s="190">
        <f t="shared" si="107"/>
        <v>14.783458374999999</v>
      </c>
      <c r="G189" s="190"/>
      <c r="H189" s="191"/>
      <c r="I189" s="191"/>
      <c r="J189" s="43"/>
      <c r="K189" s="43"/>
      <c r="L189" s="43"/>
      <c r="M189" s="43"/>
      <c r="N189" s="43"/>
      <c r="O189" s="43"/>
      <c r="P189" s="43"/>
      <c r="Q189" s="91"/>
      <c r="S189" s="75"/>
      <c r="T189" s="41"/>
      <c r="U189" s="41"/>
      <c r="V189" s="41"/>
      <c r="W189" s="41"/>
      <c r="X189" s="59"/>
      <c r="Y189" s="59"/>
      <c r="Z189" s="41"/>
      <c r="AA189" s="41"/>
      <c r="AB189" s="41"/>
      <c r="AC189" s="66"/>
      <c r="AD189" s="66"/>
      <c r="AE189" s="66"/>
      <c r="AF189" s="169"/>
      <c r="AG189" s="41"/>
      <c r="AH189" s="41"/>
      <c r="AI189" s="61"/>
      <c r="AJ189" s="61"/>
      <c r="AK189" s="41"/>
      <c r="AL189" s="41"/>
      <c r="AM189" s="41"/>
      <c r="AN189" s="41"/>
      <c r="AO189" s="41"/>
      <c r="AP189" s="41"/>
      <c r="AQ189" s="41"/>
      <c r="AU189" s="117"/>
      <c r="AV189" s="118"/>
      <c r="AW189" s="118"/>
      <c r="AX189" s="118"/>
      <c r="AY189" s="67"/>
      <c r="AZ189" s="67"/>
      <c r="BA189" s="68"/>
      <c r="BB189" s="73"/>
      <c r="BC189" s="73"/>
      <c r="BD189" s="73"/>
      <c r="BE189" s="73"/>
      <c r="BF189" s="73"/>
      <c r="BG189" s="73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</row>
    <row r="190" spans="1:95" s="1" customFormat="1" ht="15.75">
      <c r="A190" s="75"/>
      <c r="B190" s="188" t="s">
        <v>199</v>
      </c>
      <c r="C190" s="75">
        <v>22</v>
      </c>
      <c r="D190" s="201">
        <v>14.29</v>
      </c>
      <c r="E190" s="190">
        <f t="shared" si="107"/>
        <v>14.611524999999999</v>
      </c>
      <c r="F190" s="190">
        <f t="shared" si="107"/>
        <v>14.940284312499998</v>
      </c>
      <c r="G190" s="190"/>
      <c r="H190" s="191"/>
      <c r="I190" s="191"/>
      <c r="J190" s="43"/>
      <c r="K190" s="43"/>
      <c r="L190" s="43"/>
      <c r="M190" s="43"/>
      <c r="N190" s="43"/>
      <c r="O190" s="43"/>
      <c r="P190" s="43"/>
      <c r="Q190" s="91"/>
      <c r="S190" s="75"/>
      <c r="T190" s="41"/>
      <c r="U190" s="41"/>
      <c r="V190" s="41"/>
      <c r="W190" s="41"/>
      <c r="X190" s="59"/>
      <c r="Y190" s="59"/>
      <c r="Z190" s="41"/>
      <c r="AA190" s="41"/>
      <c r="AB190" s="41"/>
      <c r="AC190" s="66"/>
      <c r="AD190" s="66"/>
      <c r="AE190" s="66"/>
      <c r="AF190" s="169"/>
      <c r="AG190" s="41"/>
      <c r="AH190" s="41"/>
      <c r="AI190" s="61"/>
      <c r="AJ190" s="61"/>
      <c r="AK190" s="41"/>
      <c r="AL190" s="41"/>
      <c r="AM190" s="41"/>
      <c r="AN190" s="41"/>
      <c r="AO190" s="41"/>
      <c r="AP190" s="41"/>
      <c r="AQ190" s="41"/>
      <c r="AU190" s="117"/>
      <c r="AV190" s="118"/>
      <c r="AW190" s="118"/>
      <c r="AX190" s="118"/>
      <c r="AY190" s="67"/>
      <c r="AZ190" s="67"/>
      <c r="BA190" s="68"/>
      <c r="BB190" s="73"/>
      <c r="BC190" s="73"/>
      <c r="BD190" s="73"/>
      <c r="BE190" s="73"/>
      <c r="BF190" s="73"/>
      <c r="BG190" s="73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</row>
    <row r="191" spans="1:95" s="1" customFormat="1" ht="15.75">
      <c r="A191" s="75"/>
      <c r="B191" s="188" t="s">
        <v>198</v>
      </c>
      <c r="C191" s="75">
        <v>23</v>
      </c>
      <c r="D191" s="201">
        <v>1</v>
      </c>
      <c r="E191" s="190">
        <v>1</v>
      </c>
      <c r="F191" s="190">
        <v>1</v>
      </c>
      <c r="G191" s="190"/>
      <c r="H191" s="191"/>
      <c r="I191" s="191"/>
      <c r="J191" s="43"/>
      <c r="K191" s="43"/>
      <c r="L191" s="43"/>
      <c r="M191" s="43"/>
      <c r="N191" s="43"/>
      <c r="O191" s="43"/>
      <c r="P191" s="43"/>
      <c r="Q191" s="91"/>
      <c r="S191" s="75"/>
      <c r="T191" s="41"/>
      <c r="U191" s="41"/>
      <c r="V191" s="41"/>
      <c r="W191" s="41"/>
      <c r="X191" s="59"/>
      <c r="Y191" s="59"/>
      <c r="Z191" s="41"/>
      <c r="AA191" s="41"/>
      <c r="AB191" s="41"/>
      <c r="AC191" s="66"/>
      <c r="AD191" s="66"/>
      <c r="AE191" s="66"/>
      <c r="AF191" s="169"/>
      <c r="AG191" s="41"/>
      <c r="AH191" s="41"/>
      <c r="AI191" s="61"/>
      <c r="AJ191" s="61"/>
      <c r="AK191" s="41"/>
      <c r="AL191" s="41"/>
      <c r="AM191" s="41"/>
      <c r="AN191" s="41"/>
      <c r="AO191" s="41"/>
      <c r="AP191" s="41"/>
      <c r="AQ191" s="41"/>
      <c r="AU191" s="117"/>
      <c r="AV191" s="118"/>
      <c r="AW191" s="118"/>
      <c r="AX191" s="118"/>
      <c r="AY191" s="67"/>
      <c r="AZ191" s="67"/>
      <c r="BA191" s="68"/>
      <c r="BB191" s="73"/>
      <c r="BC191" s="73"/>
      <c r="BD191" s="73"/>
      <c r="BE191" s="73"/>
      <c r="BF191" s="73"/>
      <c r="BG191" s="73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</row>
    <row r="192" spans="1:95" s="1" customFormat="1" ht="15.75">
      <c r="A192" s="75"/>
      <c r="B192" s="188"/>
      <c r="C192" s="75">
        <v>24</v>
      </c>
      <c r="D192" s="201"/>
      <c r="E192" s="190"/>
      <c r="F192" s="190"/>
      <c r="G192" s="190"/>
      <c r="H192" s="191"/>
      <c r="I192" s="191"/>
      <c r="J192" s="43"/>
      <c r="K192" s="43"/>
      <c r="L192" s="43"/>
      <c r="M192" s="43"/>
      <c r="N192" s="43"/>
      <c r="O192" s="43"/>
      <c r="P192" s="43"/>
      <c r="Q192" s="91"/>
      <c r="S192" s="75"/>
      <c r="T192" s="41"/>
      <c r="U192" s="41"/>
      <c r="V192" s="41"/>
      <c r="W192" s="41"/>
      <c r="X192" s="59"/>
      <c r="Y192" s="59"/>
      <c r="Z192" s="41"/>
      <c r="AA192" s="41"/>
      <c r="AB192" s="41"/>
      <c r="AC192" s="66"/>
      <c r="AD192" s="66"/>
      <c r="AE192" s="66"/>
      <c r="AF192" s="169"/>
      <c r="AG192" s="41"/>
      <c r="AH192" s="41"/>
      <c r="AI192" s="61"/>
      <c r="AJ192" s="61"/>
      <c r="AK192" s="41"/>
      <c r="AL192" s="41"/>
      <c r="AM192" s="41"/>
      <c r="AN192" s="41"/>
      <c r="AO192" s="41"/>
      <c r="AP192" s="41"/>
      <c r="AQ192" s="41"/>
      <c r="AU192" s="117"/>
      <c r="AV192" s="118"/>
      <c r="AW192" s="118"/>
      <c r="AX192" s="118"/>
      <c r="AY192" s="67"/>
      <c r="AZ192" s="67"/>
      <c r="BA192" s="68"/>
      <c r="BB192" s="73"/>
      <c r="BC192" s="73"/>
      <c r="BD192" s="73"/>
      <c r="BE192" s="73"/>
      <c r="BF192" s="73"/>
      <c r="BG192" s="73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</row>
    <row r="193" spans="1:95" s="1" customFormat="1" ht="15.75">
      <c r="A193" s="75"/>
      <c r="B193" s="188"/>
      <c r="C193" s="75"/>
      <c r="D193" s="201"/>
      <c r="E193" s="190"/>
      <c r="F193" s="190"/>
      <c r="G193" s="190"/>
      <c r="H193" s="191"/>
      <c r="I193" s="191"/>
      <c r="J193" s="43"/>
      <c r="K193" s="43"/>
      <c r="L193" s="43"/>
      <c r="M193" s="43"/>
      <c r="N193" s="43"/>
      <c r="O193" s="43"/>
      <c r="P193" s="43"/>
      <c r="Q193" s="91"/>
      <c r="S193" s="75"/>
      <c r="T193" s="41"/>
      <c r="U193" s="41"/>
      <c r="V193" s="41"/>
      <c r="W193" s="41"/>
      <c r="X193" s="59"/>
      <c r="Y193" s="59"/>
      <c r="Z193" s="41"/>
      <c r="AA193" s="41"/>
      <c r="AB193" s="41"/>
      <c r="AC193" s="66"/>
      <c r="AD193" s="66"/>
      <c r="AE193" s="66"/>
      <c r="AF193" s="169"/>
      <c r="AG193" s="41"/>
      <c r="AH193" s="41"/>
      <c r="AI193" s="61"/>
      <c r="AJ193" s="61"/>
      <c r="AK193" s="41"/>
      <c r="AL193" s="41"/>
      <c r="AM193" s="41"/>
      <c r="AN193" s="41"/>
      <c r="AO193" s="41"/>
      <c r="AP193" s="41"/>
      <c r="AQ193" s="41"/>
      <c r="AU193" s="117"/>
      <c r="AV193" s="118"/>
      <c r="AW193" s="118"/>
      <c r="AX193" s="118"/>
      <c r="AY193" s="67"/>
      <c r="AZ193" s="67"/>
      <c r="BA193" s="68"/>
      <c r="BB193" s="73"/>
      <c r="BC193" s="73"/>
      <c r="BD193" s="73"/>
      <c r="BE193" s="73"/>
      <c r="BF193" s="73"/>
      <c r="BG193" s="73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</row>
    <row r="194" spans="1:95" s="1" customFormat="1" ht="15.75">
      <c r="A194" s="75"/>
      <c r="B194" s="188"/>
      <c r="C194" s="75"/>
      <c r="D194" s="201"/>
      <c r="E194" s="190"/>
      <c r="F194" s="190"/>
      <c r="G194" s="190"/>
      <c r="H194" s="191"/>
      <c r="I194" s="191"/>
      <c r="J194" s="43"/>
      <c r="K194" s="43"/>
      <c r="L194" s="43"/>
      <c r="M194" s="43"/>
      <c r="N194" s="43"/>
      <c r="O194" s="43"/>
      <c r="P194" s="43"/>
      <c r="Q194" s="91"/>
      <c r="S194" s="75"/>
      <c r="T194" s="41"/>
      <c r="U194" s="41"/>
      <c r="V194" s="41"/>
      <c r="W194" s="41"/>
      <c r="X194" s="59"/>
      <c r="Y194" s="59"/>
      <c r="Z194" s="41"/>
      <c r="AA194" s="41"/>
      <c r="AB194" s="41"/>
      <c r="AC194" s="66"/>
      <c r="AD194" s="66"/>
      <c r="AE194" s="66"/>
      <c r="AF194" s="169"/>
      <c r="AG194" s="41"/>
      <c r="AH194" s="41"/>
      <c r="AI194" s="61"/>
      <c r="AJ194" s="61"/>
      <c r="AK194" s="41"/>
      <c r="AL194" s="41"/>
      <c r="AM194" s="41"/>
      <c r="AN194" s="41"/>
      <c r="AO194" s="41"/>
      <c r="AP194" s="41"/>
      <c r="AQ194" s="41"/>
      <c r="AU194" s="117"/>
      <c r="AV194" s="118"/>
      <c r="AW194" s="118"/>
      <c r="AX194" s="118"/>
      <c r="AY194" s="67"/>
      <c r="AZ194" s="67"/>
      <c r="BA194" s="68"/>
      <c r="BB194" s="73"/>
      <c r="BC194" s="73"/>
      <c r="BD194" s="73"/>
      <c r="BE194" s="73"/>
      <c r="BF194" s="73"/>
      <c r="BG194" s="73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</row>
    <row r="195" spans="1:95" s="1" customFormat="1" ht="15.75">
      <c r="A195" s="75"/>
      <c r="B195" s="188" t="s">
        <v>156</v>
      </c>
      <c r="C195" s="75"/>
      <c r="D195" s="201"/>
      <c r="E195" s="190"/>
      <c r="F195" s="190"/>
      <c r="G195" s="190"/>
      <c r="H195" s="191"/>
      <c r="I195" s="191"/>
      <c r="J195" s="43"/>
      <c r="K195" s="43"/>
      <c r="L195" s="43"/>
      <c r="M195" s="43"/>
      <c r="N195" s="43"/>
      <c r="O195" s="43"/>
      <c r="P195" s="43"/>
      <c r="Q195" s="91"/>
      <c r="S195" s="75"/>
      <c r="T195" s="41"/>
      <c r="U195" s="41"/>
      <c r="V195" s="41"/>
      <c r="W195" s="41"/>
      <c r="X195" s="59"/>
      <c r="Y195" s="59"/>
      <c r="Z195" s="41"/>
      <c r="AA195" s="41"/>
      <c r="AB195" s="41"/>
      <c r="AC195" s="66"/>
      <c r="AD195" s="66"/>
      <c r="AE195" s="66"/>
      <c r="AF195" s="169"/>
      <c r="AG195" s="41"/>
      <c r="AH195" s="41"/>
      <c r="AI195" s="61"/>
      <c r="AJ195" s="61"/>
      <c r="AK195" s="41"/>
      <c r="AL195" s="41"/>
      <c r="AM195" s="41"/>
      <c r="AN195" s="41"/>
      <c r="AO195" s="41"/>
      <c r="AP195" s="41"/>
      <c r="AQ195" s="41"/>
      <c r="AU195" s="117"/>
      <c r="AV195" s="118"/>
      <c r="AW195" s="118"/>
      <c r="AX195" s="118"/>
      <c r="AY195" s="67"/>
      <c r="AZ195" s="67"/>
      <c r="BA195" s="68"/>
      <c r="BB195" s="73"/>
      <c r="BC195" s="73"/>
      <c r="BD195" s="73"/>
      <c r="BE195" s="73"/>
      <c r="BF195" s="73"/>
      <c r="BG195" s="73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</row>
    <row r="196" spans="1:95" s="1" customFormat="1" ht="15.75">
      <c r="A196" s="75"/>
      <c r="B196" s="188">
        <v>0</v>
      </c>
      <c r="C196" s="1">
        <v>25</v>
      </c>
      <c r="D196" s="201">
        <v>16.32</v>
      </c>
      <c r="E196" s="190">
        <f>D196*(1+E$165)-0.01</f>
        <v>16.677199999999999</v>
      </c>
      <c r="F196" s="190">
        <f t="shared" ref="E196:F211" si="108">E196*(1+F$165)</f>
        <v>17.052436999999998</v>
      </c>
      <c r="G196" s="190"/>
      <c r="H196" s="191"/>
      <c r="I196" s="191"/>
      <c r="J196" s="43"/>
      <c r="K196" s="43"/>
      <c r="L196" s="43"/>
      <c r="M196" s="43"/>
      <c r="N196" s="43"/>
      <c r="O196" s="43"/>
      <c r="P196" s="43"/>
      <c r="Q196" s="91"/>
      <c r="S196" s="75"/>
      <c r="T196" s="41"/>
      <c r="U196" s="41"/>
      <c r="V196" s="41"/>
      <c r="W196" s="41"/>
      <c r="X196" s="59"/>
      <c r="Y196" s="59"/>
      <c r="Z196" s="41"/>
      <c r="AA196" s="41"/>
      <c r="AB196" s="41"/>
      <c r="AC196" s="66"/>
      <c r="AD196" s="66"/>
      <c r="AE196" s="66"/>
      <c r="AF196" s="169"/>
      <c r="AG196" s="41"/>
      <c r="AH196" s="41"/>
      <c r="AI196" s="61"/>
      <c r="AJ196" s="61"/>
      <c r="AK196" s="41"/>
      <c r="AL196" s="41"/>
      <c r="AM196" s="41"/>
      <c r="AN196" s="41"/>
      <c r="AO196" s="41"/>
      <c r="AP196" s="41"/>
      <c r="AQ196" s="41"/>
      <c r="AU196" s="117"/>
      <c r="AV196" s="118"/>
      <c r="AW196" s="118"/>
      <c r="AX196" s="118"/>
      <c r="AY196" s="67"/>
      <c r="AZ196" s="67"/>
      <c r="BA196" s="68"/>
      <c r="BB196" s="73"/>
      <c r="BC196" s="73"/>
      <c r="BD196" s="73"/>
      <c r="BE196" s="73"/>
      <c r="BF196" s="73"/>
      <c r="BG196" s="73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</row>
    <row r="197" spans="1:95" s="1" customFormat="1" ht="15.75">
      <c r="A197" s="75"/>
      <c r="B197" s="188" t="s">
        <v>197</v>
      </c>
      <c r="C197" s="1">
        <v>26</v>
      </c>
      <c r="D197" s="201">
        <v>16.32</v>
      </c>
      <c r="E197" s="190">
        <f>D197*(1+E$165)-0.01</f>
        <v>16.677199999999999</v>
      </c>
      <c r="F197" s="190">
        <f t="shared" si="108"/>
        <v>17.052436999999998</v>
      </c>
      <c r="G197" s="190"/>
      <c r="H197" s="191"/>
      <c r="I197" s="191"/>
      <c r="J197" s="43"/>
      <c r="K197" s="43"/>
      <c r="L197" s="43"/>
      <c r="M197" s="43"/>
      <c r="N197" s="43"/>
      <c r="O197" s="43"/>
      <c r="P197" s="43"/>
      <c r="Q197" s="91"/>
      <c r="S197" s="75"/>
      <c r="T197" s="41"/>
      <c r="U197" s="41"/>
      <c r="V197" s="41"/>
      <c r="W197" s="41"/>
      <c r="X197" s="59"/>
      <c r="Y197" s="59"/>
      <c r="Z197" s="41"/>
      <c r="AA197" s="41"/>
      <c r="AB197" s="41"/>
      <c r="AC197" s="66"/>
      <c r="AD197" s="66"/>
      <c r="AE197" s="66"/>
      <c r="AF197" s="169"/>
      <c r="AG197" s="41"/>
      <c r="AH197" s="41"/>
      <c r="AI197" s="61"/>
      <c r="AJ197" s="61"/>
      <c r="AK197" s="41"/>
      <c r="AL197" s="41"/>
      <c r="AM197" s="41"/>
      <c r="AN197" s="41"/>
      <c r="AO197" s="41"/>
      <c r="AP197" s="41"/>
      <c r="AQ197" s="41"/>
      <c r="AU197" s="117"/>
      <c r="AV197" s="118"/>
      <c r="AW197" s="118"/>
      <c r="AX197" s="118"/>
      <c r="AY197" s="67"/>
      <c r="AZ197" s="67"/>
      <c r="BA197" s="68"/>
      <c r="BB197" s="73"/>
      <c r="BC197" s="73"/>
      <c r="BD197" s="73"/>
      <c r="BE197" s="73"/>
      <c r="BF197" s="73"/>
      <c r="BG197" s="73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</row>
    <row r="198" spans="1:95" s="1" customFormat="1" ht="15.75">
      <c r="A198" s="75"/>
      <c r="B198" s="188">
        <v>1</v>
      </c>
      <c r="C198" s="1">
        <v>27</v>
      </c>
      <c r="D198" s="201">
        <v>16.32</v>
      </c>
      <c r="E198" s="190">
        <f>D198*(1+E$165)-0.01</f>
        <v>16.677199999999999</v>
      </c>
      <c r="F198" s="190">
        <f t="shared" si="108"/>
        <v>17.052436999999998</v>
      </c>
      <c r="G198" s="190"/>
      <c r="H198" s="191"/>
      <c r="I198" s="191"/>
      <c r="J198" s="43"/>
      <c r="K198" s="43"/>
      <c r="L198" s="43"/>
      <c r="M198" s="43"/>
      <c r="N198" s="43"/>
      <c r="O198" s="43"/>
      <c r="P198" s="43"/>
      <c r="Q198" s="91"/>
      <c r="S198" s="75"/>
      <c r="T198" s="41"/>
      <c r="U198" s="41"/>
      <c r="V198" s="41"/>
      <c r="W198" s="41"/>
      <c r="X198" s="59"/>
      <c r="Y198" s="59"/>
      <c r="Z198" s="41"/>
      <c r="AA198" s="41"/>
      <c r="AB198" s="41"/>
      <c r="AC198" s="66"/>
      <c r="AD198" s="66"/>
      <c r="AE198" s="66"/>
      <c r="AF198" s="169"/>
      <c r="AG198" s="41"/>
      <c r="AH198" s="41"/>
      <c r="AI198" s="61"/>
      <c r="AJ198" s="61"/>
      <c r="AK198" s="41"/>
      <c r="AL198" s="41"/>
      <c r="AM198" s="41"/>
      <c r="AN198" s="41"/>
      <c r="AO198" s="41"/>
      <c r="AP198" s="41"/>
      <c r="AQ198" s="41"/>
      <c r="AU198" s="117"/>
      <c r="AV198" s="118"/>
      <c r="AW198" s="118"/>
      <c r="AX198" s="118"/>
      <c r="AY198" s="67"/>
      <c r="AZ198" s="67"/>
      <c r="BA198" s="68"/>
      <c r="BB198" s="73"/>
      <c r="BC198" s="73"/>
      <c r="BD198" s="73"/>
      <c r="BE198" s="73"/>
      <c r="BF198" s="73"/>
      <c r="BG198" s="73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</row>
    <row r="199" spans="1:95" s="1" customFormat="1" ht="15.75">
      <c r="A199" s="75"/>
      <c r="B199" s="188">
        <v>2</v>
      </c>
      <c r="C199" s="1">
        <v>28</v>
      </c>
      <c r="D199" s="201">
        <v>16.399999999999999</v>
      </c>
      <c r="E199" s="190">
        <f t="shared" si="108"/>
        <v>16.768999999999998</v>
      </c>
      <c r="F199" s="190">
        <f t="shared" si="108"/>
        <v>17.146302499999997</v>
      </c>
      <c r="G199" s="190"/>
      <c r="H199" s="191"/>
      <c r="I199" s="191"/>
      <c r="J199" s="43"/>
      <c r="K199" s="43"/>
      <c r="L199" s="43"/>
      <c r="M199" s="43"/>
      <c r="N199" s="43"/>
      <c r="O199" s="43"/>
      <c r="P199" s="43"/>
      <c r="Q199" s="91"/>
      <c r="S199" s="75"/>
      <c r="T199" s="41"/>
      <c r="U199" s="41"/>
      <c r="V199" s="41"/>
      <c r="W199" s="41"/>
      <c r="X199" s="59"/>
      <c r="Y199" s="59"/>
      <c r="Z199" s="41"/>
      <c r="AA199" s="41"/>
      <c r="AB199" s="41"/>
      <c r="AC199" s="66"/>
      <c r="AD199" s="66"/>
      <c r="AE199" s="66"/>
      <c r="AF199" s="169"/>
      <c r="AG199" s="41"/>
      <c r="AH199" s="41"/>
      <c r="AI199" s="61"/>
      <c r="AJ199" s="61"/>
      <c r="AK199" s="41"/>
      <c r="AL199" s="41"/>
      <c r="AM199" s="41"/>
      <c r="AN199" s="41"/>
      <c r="AO199" s="41"/>
      <c r="AP199" s="41"/>
      <c r="AQ199" s="41"/>
      <c r="AU199" s="117"/>
      <c r="AV199" s="118"/>
      <c r="AW199" s="118"/>
      <c r="AX199" s="118"/>
      <c r="AY199" s="67"/>
      <c r="AZ199" s="67"/>
      <c r="BA199" s="68"/>
      <c r="BB199" s="73"/>
      <c r="BC199" s="73"/>
      <c r="BD199" s="73"/>
      <c r="BE199" s="73"/>
      <c r="BF199" s="73"/>
      <c r="BG199" s="73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</row>
    <row r="200" spans="1:95" s="1" customFormat="1" ht="15.75">
      <c r="A200" s="75"/>
      <c r="B200" s="188">
        <v>3</v>
      </c>
      <c r="C200" s="1">
        <v>29</v>
      </c>
      <c r="D200" s="201">
        <v>16.399999999999999</v>
      </c>
      <c r="E200" s="190">
        <f t="shared" si="108"/>
        <v>16.768999999999998</v>
      </c>
      <c r="F200" s="190">
        <f t="shared" si="108"/>
        <v>17.146302499999997</v>
      </c>
      <c r="G200" s="190"/>
      <c r="H200" s="191"/>
      <c r="I200" s="191"/>
      <c r="J200" s="43"/>
      <c r="K200" s="43"/>
      <c r="L200" s="43"/>
      <c r="M200" s="43"/>
      <c r="N200" s="43"/>
      <c r="O200" s="43"/>
      <c r="P200" s="43"/>
      <c r="Q200" s="91"/>
      <c r="S200" s="75"/>
      <c r="T200" s="41"/>
      <c r="U200" s="41"/>
      <c r="V200" s="41"/>
      <c r="W200" s="41"/>
      <c r="X200" s="59"/>
      <c r="Y200" s="59"/>
      <c r="Z200" s="41"/>
      <c r="AA200" s="41"/>
      <c r="AB200" s="41"/>
      <c r="AC200" s="66"/>
      <c r="AD200" s="66"/>
      <c r="AE200" s="66"/>
      <c r="AF200" s="169"/>
      <c r="AG200" s="41"/>
      <c r="AH200" s="41"/>
      <c r="AI200" s="61"/>
      <c r="AJ200" s="61"/>
      <c r="AK200" s="41"/>
      <c r="AL200" s="41"/>
      <c r="AM200" s="41"/>
      <c r="AN200" s="41"/>
      <c r="AO200" s="41"/>
      <c r="AP200" s="41"/>
      <c r="AQ200" s="41"/>
      <c r="AU200" s="117"/>
      <c r="AV200" s="118"/>
      <c r="AW200" s="118"/>
      <c r="AX200" s="118"/>
      <c r="AY200" s="67"/>
      <c r="AZ200" s="67"/>
      <c r="BA200" s="68"/>
      <c r="BB200" s="73"/>
      <c r="BC200" s="73"/>
      <c r="BD200" s="73"/>
      <c r="BE200" s="73"/>
      <c r="BF200" s="73"/>
      <c r="BG200" s="73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</row>
    <row r="201" spans="1:95" s="1" customFormat="1" ht="15.75">
      <c r="A201" s="75"/>
      <c r="B201" s="188">
        <v>4</v>
      </c>
      <c r="C201" s="1">
        <v>30</v>
      </c>
      <c r="D201" s="201">
        <v>16.47</v>
      </c>
      <c r="E201" s="190">
        <f t="shared" si="108"/>
        <v>16.840574999999998</v>
      </c>
      <c r="F201" s="190">
        <f t="shared" si="108"/>
        <v>17.219487937499999</v>
      </c>
      <c r="G201" s="190"/>
      <c r="H201" s="191"/>
      <c r="I201" s="191"/>
      <c r="J201" s="43"/>
      <c r="K201" s="43"/>
      <c r="L201" s="43"/>
      <c r="M201" s="43"/>
      <c r="N201" s="43"/>
      <c r="O201" s="43"/>
      <c r="P201" s="43"/>
      <c r="Q201" s="91"/>
      <c r="S201" s="75"/>
      <c r="T201" s="41"/>
      <c r="U201" s="41"/>
      <c r="V201" s="41"/>
      <c r="W201" s="41"/>
      <c r="X201" s="59"/>
      <c r="Y201" s="59"/>
      <c r="Z201" s="41"/>
      <c r="AA201" s="41"/>
      <c r="AB201" s="41"/>
      <c r="AC201" s="66"/>
      <c r="AD201" s="66"/>
      <c r="AE201" s="66"/>
      <c r="AF201" s="169"/>
      <c r="AG201" s="41"/>
      <c r="AH201" s="41"/>
      <c r="AI201" s="61"/>
      <c r="AJ201" s="61"/>
      <c r="AK201" s="41"/>
      <c r="AL201" s="41"/>
      <c r="AM201" s="41"/>
      <c r="AN201" s="41"/>
      <c r="AO201" s="41"/>
      <c r="AP201" s="41"/>
      <c r="AQ201" s="41"/>
      <c r="AU201" s="117"/>
      <c r="AV201" s="118"/>
      <c r="AW201" s="118"/>
      <c r="AX201" s="118"/>
      <c r="AY201" s="67"/>
      <c r="AZ201" s="67"/>
      <c r="BA201" s="68"/>
      <c r="BB201" s="73"/>
      <c r="BC201" s="73"/>
      <c r="BD201" s="73"/>
      <c r="BE201" s="73"/>
      <c r="BF201" s="73"/>
      <c r="BG201" s="73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</row>
    <row r="202" spans="1:95" s="1" customFormat="1" ht="15.75">
      <c r="A202" s="75"/>
      <c r="B202" s="188">
        <v>5</v>
      </c>
      <c r="C202" s="1">
        <v>31</v>
      </c>
      <c r="D202" s="201">
        <v>16.47</v>
      </c>
      <c r="E202" s="190">
        <f t="shared" si="108"/>
        <v>16.840574999999998</v>
      </c>
      <c r="F202" s="190">
        <f t="shared" si="108"/>
        <v>17.219487937499999</v>
      </c>
      <c r="G202" s="190"/>
      <c r="H202" s="191"/>
      <c r="I202" s="191"/>
      <c r="J202" s="43"/>
      <c r="K202" s="43"/>
      <c r="L202" s="43"/>
      <c r="M202" s="43"/>
      <c r="N202" s="43"/>
      <c r="O202" s="43"/>
      <c r="P202" s="43"/>
      <c r="Q202" s="91"/>
      <c r="S202" s="75"/>
      <c r="T202" s="41"/>
      <c r="U202" s="41"/>
      <c r="V202" s="41"/>
      <c r="W202" s="41"/>
      <c r="X202" s="59"/>
      <c r="Y202" s="59"/>
      <c r="Z202" s="41"/>
      <c r="AA202" s="41"/>
      <c r="AB202" s="41"/>
      <c r="AC202" s="66"/>
      <c r="AD202" s="66"/>
      <c r="AE202" s="66"/>
      <c r="AF202" s="169"/>
      <c r="AG202" s="41"/>
      <c r="AH202" s="41"/>
      <c r="AI202" s="61"/>
      <c r="AJ202" s="61"/>
      <c r="AK202" s="41"/>
      <c r="AL202" s="41"/>
      <c r="AM202" s="41"/>
      <c r="AN202" s="41"/>
      <c r="AO202" s="41"/>
      <c r="AP202" s="41"/>
      <c r="AQ202" s="41"/>
      <c r="AU202" s="117"/>
      <c r="AV202" s="118"/>
      <c r="AW202" s="118"/>
      <c r="AX202" s="118"/>
      <c r="AY202" s="67"/>
      <c r="AZ202" s="67"/>
      <c r="BA202" s="68"/>
      <c r="BB202" s="73"/>
      <c r="BC202" s="73"/>
      <c r="BD202" s="73"/>
      <c r="BE202" s="73"/>
      <c r="BF202" s="73"/>
      <c r="BG202" s="73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</row>
    <row r="203" spans="1:95" s="1" customFormat="1" ht="15.75">
      <c r="A203" s="75"/>
      <c r="B203" s="188">
        <v>6</v>
      </c>
      <c r="C203" s="1">
        <v>32</v>
      </c>
      <c r="D203" s="201">
        <v>16.66</v>
      </c>
      <c r="E203" s="190">
        <f t="shared" si="108"/>
        <v>17.034849999999999</v>
      </c>
      <c r="F203" s="190">
        <f t="shared" si="108"/>
        <v>17.418134124999998</v>
      </c>
      <c r="G203" s="190"/>
      <c r="H203" s="191"/>
      <c r="I203" s="191"/>
      <c r="J203" s="43"/>
      <c r="K203" s="43"/>
      <c r="L203" s="43"/>
      <c r="M203" s="43"/>
      <c r="N203" s="43"/>
      <c r="O203" s="43"/>
      <c r="P203" s="43"/>
      <c r="Q203" s="91"/>
      <c r="S203" s="75"/>
      <c r="T203" s="41"/>
      <c r="U203" s="41"/>
      <c r="V203" s="41"/>
      <c r="W203" s="41"/>
      <c r="X203" s="59"/>
      <c r="Y203" s="59"/>
      <c r="Z203" s="41"/>
      <c r="AA203" s="41"/>
      <c r="AB203" s="41"/>
      <c r="AC203" s="66"/>
      <c r="AD203" s="66"/>
      <c r="AE203" s="66"/>
      <c r="AF203" s="169"/>
      <c r="AG203" s="41"/>
      <c r="AH203" s="41"/>
      <c r="AI203" s="61"/>
      <c r="AJ203" s="61"/>
      <c r="AK203" s="41"/>
      <c r="AL203" s="41"/>
      <c r="AM203" s="41"/>
      <c r="AN203" s="41"/>
      <c r="AO203" s="41"/>
      <c r="AP203" s="41"/>
      <c r="AQ203" s="41"/>
      <c r="AU203" s="117"/>
      <c r="AV203" s="118"/>
      <c r="AW203" s="118"/>
      <c r="AX203" s="118"/>
      <c r="AY203" s="67"/>
      <c r="AZ203" s="67"/>
      <c r="BA203" s="68"/>
      <c r="BB203" s="73"/>
      <c r="BC203" s="73"/>
      <c r="BD203" s="73"/>
      <c r="BE203" s="73"/>
      <c r="BF203" s="73"/>
      <c r="BG203" s="73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</row>
    <row r="204" spans="1:95" s="1" customFormat="1" ht="15.75">
      <c r="A204" s="75"/>
      <c r="B204" s="188">
        <v>7</v>
      </c>
      <c r="C204" s="1">
        <v>33</v>
      </c>
      <c r="D204" s="201">
        <v>16.66</v>
      </c>
      <c r="E204" s="190">
        <f t="shared" si="108"/>
        <v>17.034849999999999</v>
      </c>
      <c r="F204" s="190">
        <f t="shared" si="108"/>
        <v>17.418134124999998</v>
      </c>
      <c r="G204" s="190"/>
      <c r="H204" s="191"/>
      <c r="I204" s="191"/>
      <c r="J204" s="43"/>
      <c r="K204" s="43"/>
      <c r="L204" s="43"/>
      <c r="M204" s="43"/>
      <c r="N204" s="43"/>
      <c r="O204" s="43"/>
      <c r="P204" s="43"/>
      <c r="Q204" s="91"/>
      <c r="S204" s="75"/>
      <c r="T204" s="41"/>
      <c r="U204" s="41"/>
      <c r="V204" s="41"/>
      <c r="W204" s="41"/>
      <c r="X204" s="59"/>
      <c r="Y204" s="59"/>
      <c r="Z204" s="41"/>
      <c r="AA204" s="41"/>
      <c r="AB204" s="41"/>
      <c r="AC204" s="66"/>
      <c r="AD204" s="66"/>
      <c r="AE204" s="66"/>
      <c r="AF204" s="169"/>
      <c r="AG204" s="41"/>
      <c r="AH204" s="41"/>
      <c r="AI204" s="61"/>
      <c r="AJ204" s="61"/>
      <c r="AK204" s="41"/>
      <c r="AL204" s="41"/>
      <c r="AM204" s="41"/>
      <c r="AN204" s="41"/>
      <c r="AO204" s="41"/>
      <c r="AP204" s="41"/>
      <c r="AQ204" s="41"/>
      <c r="AU204" s="117"/>
      <c r="AV204" s="118"/>
      <c r="AW204" s="118"/>
      <c r="AX204" s="118"/>
      <c r="AY204" s="67"/>
      <c r="AZ204" s="67"/>
      <c r="BA204" s="68"/>
      <c r="BB204" s="73"/>
      <c r="BC204" s="73"/>
      <c r="BD204" s="73"/>
      <c r="BE204" s="73"/>
      <c r="BF204" s="73"/>
      <c r="BG204" s="73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</row>
    <row r="205" spans="1:95" s="1" customFormat="1" ht="15.75">
      <c r="A205" s="75"/>
      <c r="B205" s="188">
        <v>8</v>
      </c>
      <c r="C205" s="1">
        <v>34</v>
      </c>
      <c r="D205" s="201">
        <v>16.809999999999999</v>
      </c>
      <c r="E205" s="190">
        <f t="shared" si="108"/>
        <v>17.188224999999999</v>
      </c>
      <c r="F205" s="190">
        <f t="shared" si="108"/>
        <v>17.574960062499997</v>
      </c>
      <c r="G205" s="190"/>
      <c r="H205" s="191"/>
      <c r="I205" s="191"/>
      <c r="J205" s="43"/>
      <c r="K205" s="43"/>
      <c r="L205" s="43"/>
      <c r="M205" s="43"/>
      <c r="N205" s="43"/>
      <c r="O205" s="43"/>
      <c r="P205" s="43"/>
      <c r="Q205" s="91"/>
      <c r="S205" s="75"/>
      <c r="T205" s="41"/>
      <c r="U205" s="41"/>
      <c r="V205" s="41"/>
      <c r="W205" s="41"/>
      <c r="X205" s="59"/>
      <c r="Y205" s="59"/>
      <c r="Z205" s="41"/>
      <c r="AA205" s="41"/>
      <c r="AB205" s="41"/>
      <c r="AC205" s="66"/>
      <c r="AD205" s="66"/>
      <c r="AE205" s="66"/>
      <c r="AF205" s="169"/>
      <c r="AG205" s="41"/>
      <c r="AH205" s="41"/>
      <c r="AI205" s="61"/>
      <c r="AJ205" s="61"/>
      <c r="AK205" s="41"/>
      <c r="AL205" s="41"/>
      <c r="AM205" s="41"/>
      <c r="AN205" s="41"/>
      <c r="AO205" s="41"/>
      <c r="AP205" s="41"/>
      <c r="AQ205" s="41"/>
      <c r="AU205" s="117"/>
      <c r="AV205" s="118"/>
      <c r="AW205" s="118"/>
      <c r="AX205" s="118"/>
      <c r="AY205" s="67"/>
      <c r="AZ205" s="67"/>
      <c r="BA205" s="68"/>
      <c r="BB205" s="73"/>
      <c r="BC205" s="73"/>
      <c r="BD205" s="73"/>
      <c r="BE205" s="73"/>
      <c r="BF205" s="73"/>
      <c r="BG205" s="73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</row>
    <row r="206" spans="1:95" s="1" customFormat="1" ht="15.75">
      <c r="A206" s="75"/>
      <c r="B206" s="188">
        <v>9</v>
      </c>
      <c r="C206" s="1">
        <v>34</v>
      </c>
      <c r="D206" s="201">
        <v>16.809999999999999</v>
      </c>
      <c r="E206" s="190">
        <f t="shared" si="108"/>
        <v>17.188224999999999</v>
      </c>
      <c r="F206" s="190">
        <f t="shared" si="108"/>
        <v>17.574960062499997</v>
      </c>
      <c r="G206" s="190"/>
      <c r="H206" s="191"/>
      <c r="I206" s="191"/>
      <c r="J206" s="43"/>
      <c r="K206" s="43"/>
      <c r="L206" s="43"/>
      <c r="M206" s="43"/>
      <c r="N206" s="43"/>
      <c r="O206" s="43"/>
      <c r="P206" s="43"/>
      <c r="Q206" s="91"/>
      <c r="S206" s="75"/>
      <c r="T206" s="41"/>
      <c r="U206" s="41"/>
      <c r="V206" s="41"/>
      <c r="W206" s="41"/>
      <c r="X206" s="59"/>
      <c r="Y206" s="59"/>
      <c r="Z206" s="41"/>
      <c r="AA206" s="41"/>
      <c r="AB206" s="41"/>
      <c r="AC206" s="66"/>
      <c r="AD206" s="66"/>
      <c r="AE206" s="66"/>
      <c r="AF206" s="169"/>
      <c r="AG206" s="41"/>
      <c r="AH206" s="41"/>
      <c r="AI206" s="61"/>
      <c r="AJ206" s="61"/>
      <c r="AK206" s="41"/>
      <c r="AL206" s="41"/>
      <c r="AM206" s="41"/>
      <c r="AN206" s="41"/>
      <c r="AO206" s="41"/>
      <c r="AP206" s="41"/>
      <c r="AQ206" s="41"/>
      <c r="AU206" s="117"/>
      <c r="AV206" s="118"/>
      <c r="AW206" s="118"/>
      <c r="AX206" s="118"/>
      <c r="AY206" s="67"/>
      <c r="AZ206" s="67"/>
      <c r="BA206" s="68"/>
      <c r="BB206" s="73"/>
      <c r="BC206" s="73"/>
      <c r="BD206" s="73"/>
      <c r="BE206" s="73"/>
      <c r="BF206" s="73"/>
      <c r="BG206" s="73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</row>
    <row r="207" spans="1:95" s="1" customFormat="1" ht="15.75">
      <c r="A207" s="75"/>
      <c r="B207" s="188">
        <v>10</v>
      </c>
      <c r="C207" s="1">
        <v>36</v>
      </c>
      <c r="D207" s="201">
        <v>17.21</v>
      </c>
      <c r="E207" s="190">
        <f t="shared" si="108"/>
        <v>17.597225000000002</v>
      </c>
      <c r="F207" s="190">
        <f t="shared" si="108"/>
        <v>17.9931625625</v>
      </c>
      <c r="G207" s="190"/>
      <c r="H207" s="191"/>
      <c r="I207" s="191"/>
      <c r="J207" s="43"/>
      <c r="K207" s="43"/>
      <c r="L207" s="43"/>
      <c r="M207" s="43"/>
      <c r="N207" s="43"/>
      <c r="O207" s="43"/>
      <c r="P207" s="43"/>
      <c r="Q207" s="91"/>
      <c r="S207" s="75"/>
      <c r="T207" s="41"/>
      <c r="U207" s="41"/>
      <c r="V207" s="41"/>
      <c r="W207" s="41"/>
      <c r="X207" s="59"/>
      <c r="Y207" s="59"/>
      <c r="Z207" s="41"/>
      <c r="AA207" s="41"/>
      <c r="AB207" s="41"/>
      <c r="AC207" s="66"/>
      <c r="AD207" s="66"/>
      <c r="AE207" s="66"/>
      <c r="AF207" s="169"/>
      <c r="AG207" s="41"/>
      <c r="AH207" s="41"/>
      <c r="AI207" s="61"/>
      <c r="AJ207" s="61"/>
      <c r="AK207" s="41"/>
      <c r="AL207" s="41"/>
      <c r="AM207" s="41"/>
      <c r="AN207" s="41"/>
      <c r="AO207" s="41"/>
      <c r="AP207" s="41"/>
      <c r="AQ207" s="41"/>
      <c r="AU207" s="117"/>
      <c r="AV207" s="118"/>
      <c r="AW207" s="118"/>
      <c r="AX207" s="118"/>
      <c r="AY207" s="67"/>
      <c r="AZ207" s="67"/>
      <c r="BA207" s="68"/>
      <c r="BB207" s="73"/>
      <c r="BC207" s="73"/>
      <c r="BD207" s="73"/>
      <c r="BE207" s="73"/>
      <c r="BF207" s="73"/>
      <c r="BG207" s="73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</row>
    <row r="208" spans="1:95" s="1" customFormat="1" ht="15.75">
      <c r="A208" s="75"/>
      <c r="B208" s="188">
        <v>11</v>
      </c>
      <c r="C208" s="1">
        <v>37</v>
      </c>
      <c r="D208" s="201">
        <v>17.21</v>
      </c>
      <c r="E208" s="190">
        <f t="shared" si="108"/>
        <v>17.597225000000002</v>
      </c>
      <c r="F208" s="190">
        <f t="shared" si="108"/>
        <v>17.9931625625</v>
      </c>
      <c r="G208" s="190"/>
      <c r="H208" s="191"/>
      <c r="I208" s="191"/>
      <c r="J208" s="43"/>
      <c r="K208" s="43"/>
      <c r="L208" s="43"/>
      <c r="M208" s="43"/>
      <c r="N208" s="43"/>
      <c r="O208" s="43"/>
      <c r="P208" s="43"/>
      <c r="Q208" s="91"/>
      <c r="S208" s="75"/>
      <c r="T208" s="41"/>
      <c r="U208" s="41"/>
      <c r="V208" s="41"/>
      <c r="W208" s="41"/>
      <c r="X208" s="59"/>
      <c r="Y208" s="59"/>
      <c r="Z208" s="41"/>
      <c r="AA208" s="41"/>
      <c r="AB208" s="41"/>
      <c r="AC208" s="66"/>
      <c r="AD208" s="66"/>
      <c r="AE208" s="66"/>
      <c r="AF208" s="169"/>
      <c r="AG208" s="41"/>
      <c r="AH208" s="41"/>
      <c r="AI208" s="61"/>
      <c r="AJ208" s="61"/>
      <c r="AK208" s="41"/>
      <c r="AL208" s="41"/>
      <c r="AM208" s="41"/>
      <c r="AN208" s="41"/>
      <c r="AO208" s="41"/>
      <c r="AP208" s="41"/>
      <c r="AQ208" s="41"/>
      <c r="AU208" s="117"/>
      <c r="AV208" s="118"/>
      <c r="AW208" s="118"/>
      <c r="AX208" s="118"/>
      <c r="AY208" s="67"/>
      <c r="AZ208" s="67"/>
      <c r="BA208" s="68"/>
      <c r="BB208" s="73"/>
      <c r="BC208" s="73"/>
      <c r="BD208" s="73"/>
      <c r="BE208" s="73"/>
      <c r="BF208" s="73"/>
      <c r="BG208" s="73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</row>
    <row r="209" spans="1:95" s="1" customFormat="1" ht="15.75">
      <c r="A209" s="75"/>
      <c r="B209" s="188">
        <v>12</v>
      </c>
      <c r="C209" s="1">
        <v>38</v>
      </c>
      <c r="D209" s="201">
        <v>17.420000000000002</v>
      </c>
      <c r="E209" s="190">
        <f t="shared" si="108"/>
        <v>17.81195</v>
      </c>
      <c r="F209" s="190">
        <f t="shared" si="108"/>
        <v>18.212718875</v>
      </c>
      <c r="G209" s="190"/>
      <c r="H209" s="191"/>
      <c r="I209" s="191"/>
      <c r="J209" s="43"/>
      <c r="K209" s="43"/>
      <c r="L209" s="43"/>
      <c r="M209" s="43"/>
      <c r="N209" s="43"/>
      <c r="O209" s="43"/>
      <c r="P209" s="43"/>
      <c r="Q209" s="91"/>
      <c r="S209" s="75"/>
      <c r="T209" s="41"/>
      <c r="U209" s="41"/>
      <c r="V209" s="41"/>
      <c r="W209" s="41"/>
      <c r="X209" s="59"/>
      <c r="Y209" s="59"/>
      <c r="Z209" s="41"/>
      <c r="AA209" s="41"/>
      <c r="AB209" s="41"/>
      <c r="AC209" s="66"/>
      <c r="AD209" s="66"/>
      <c r="AE209" s="66"/>
      <c r="AF209" s="169"/>
      <c r="AG209" s="41"/>
      <c r="AH209" s="41"/>
      <c r="AI209" s="61"/>
      <c r="AJ209" s="61"/>
      <c r="AK209" s="41"/>
      <c r="AL209" s="41"/>
      <c r="AM209" s="41"/>
      <c r="AN209" s="41"/>
      <c r="AO209" s="41"/>
      <c r="AP209" s="41"/>
      <c r="AQ209" s="41"/>
      <c r="AU209" s="117"/>
      <c r="AV209" s="118"/>
      <c r="AW209" s="118"/>
      <c r="AX209" s="118"/>
      <c r="AY209" s="67"/>
      <c r="AZ209" s="67"/>
      <c r="BA209" s="68"/>
      <c r="BB209" s="73"/>
      <c r="BC209" s="73"/>
      <c r="BD209" s="73"/>
      <c r="BE209" s="73"/>
      <c r="BF209" s="73"/>
      <c r="BG209" s="73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</row>
    <row r="210" spans="1:95" s="1" customFormat="1" ht="15.75">
      <c r="A210" s="75"/>
      <c r="B210" s="188">
        <v>13</v>
      </c>
      <c r="C210" s="1">
        <v>39</v>
      </c>
      <c r="D210" s="201">
        <v>17.420000000000002</v>
      </c>
      <c r="E210" s="190">
        <f t="shared" si="108"/>
        <v>17.81195</v>
      </c>
      <c r="F210" s="190">
        <f t="shared" si="108"/>
        <v>18.212718875</v>
      </c>
      <c r="G210" s="190"/>
      <c r="H210" s="191"/>
      <c r="I210" s="191"/>
      <c r="J210" s="43"/>
      <c r="K210" s="43"/>
      <c r="L210" s="43"/>
      <c r="M210" s="43"/>
      <c r="N210" s="43"/>
      <c r="O210" s="43"/>
      <c r="P210" s="43"/>
      <c r="Q210" s="91"/>
      <c r="S210" s="75"/>
      <c r="T210" s="41"/>
      <c r="U210" s="41"/>
      <c r="V210" s="41"/>
      <c r="W210" s="41"/>
      <c r="X210" s="59"/>
      <c r="Y210" s="59"/>
      <c r="Z210" s="41"/>
      <c r="AA210" s="41"/>
      <c r="AB210" s="41"/>
      <c r="AC210" s="66"/>
      <c r="AD210" s="66"/>
      <c r="AE210" s="66"/>
      <c r="AF210" s="169"/>
      <c r="AG210" s="41"/>
      <c r="AH210" s="41"/>
      <c r="AI210" s="61"/>
      <c r="AJ210" s="61"/>
      <c r="AK210" s="41"/>
      <c r="AL210" s="41"/>
      <c r="AM210" s="41"/>
      <c r="AN210" s="41"/>
      <c r="AO210" s="41"/>
      <c r="AP210" s="41"/>
      <c r="AQ210" s="41"/>
      <c r="AU210" s="117"/>
      <c r="AV210" s="118"/>
      <c r="AW210" s="118"/>
      <c r="AX210" s="118"/>
      <c r="AY210" s="67"/>
      <c r="AZ210" s="67"/>
      <c r="BA210" s="68"/>
      <c r="BB210" s="73"/>
      <c r="BC210" s="73"/>
      <c r="BD210" s="73"/>
      <c r="BE210" s="73"/>
      <c r="BF210" s="73"/>
      <c r="BG210" s="73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</row>
    <row r="211" spans="1:95" s="1" customFormat="1" ht="15.75">
      <c r="A211" s="75"/>
      <c r="B211" s="188">
        <v>14</v>
      </c>
      <c r="C211" s="1">
        <v>40</v>
      </c>
      <c r="D211" s="201">
        <v>17.579999999999998</v>
      </c>
      <c r="E211" s="190">
        <f t="shared" si="108"/>
        <v>17.975549999999998</v>
      </c>
      <c r="F211" s="190">
        <f t="shared" si="108"/>
        <v>18.379999874999999</v>
      </c>
      <c r="G211" s="190"/>
      <c r="H211" s="191"/>
      <c r="I211" s="191"/>
      <c r="J211" s="43"/>
      <c r="K211" s="43"/>
      <c r="L211" s="43"/>
      <c r="M211" s="43"/>
      <c r="N211" s="43"/>
      <c r="O211" s="43"/>
      <c r="P211" s="43"/>
      <c r="Q211" s="91"/>
      <c r="S211" s="75"/>
      <c r="T211" s="41"/>
      <c r="U211" s="41"/>
      <c r="V211" s="41"/>
      <c r="W211" s="41"/>
      <c r="X211" s="59"/>
      <c r="Y211" s="59"/>
      <c r="Z211" s="41"/>
      <c r="AA211" s="41"/>
      <c r="AB211" s="41"/>
      <c r="AC211" s="66"/>
      <c r="AD211" s="66"/>
      <c r="AE211" s="66"/>
      <c r="AF211" s="169"/>
      <c r="AG211" s="41"/>
      <c r="AH211" s="41"/>
      <c r="AI211" s="61"/>
      <c r="AJ211" s="61"/>
      <c r="AK211" s="41"/>
      <c r="AL211" s="41"/>
      <c r="AM211" s="41"/>
      <c r="AN211" s="41"/>
      <c r="AO211" s="41"/>
      <c r="AP211" s="41"/>
      <c r="AQ211" s="41"/>
      <c r="AU211" s="117"/>
      <c r="AV211" s="118"/>
      <c r="AW211" s="118"/>
      <c r="AX211" s="118"/>
      <c r="AY211" s="67"/>
      <c r="AZ211" s="67"/>
      <c r="BA211" s="68"/>
      <c r="BB211" s="73"/>
      <c r="BC211" s="73"/>
      <c r="BD211" s="73"/>
      <c r="BE211" s="73"/>
      <c r="BF211" s="73"/>
      <c r="BG211" s="73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</row>
    <row r="212" spans="1:95" s="1" customFormat="1" ht="15.75">
      <c r="A212" s="75"/>
      <c r="B212" s="188">
        <v>15</v>
      </c>
      <c r="C212" s="1">
        <v>41</v>
      </c>
      <c r="D212" s="201">
        <v>17.579999999999998</v>
      </c>
      <c r="E212" s="190">
        <f t="shared" ref="E212:F217" si="109">D212*(1+E$165)</f>
        <v>17.975549999999998</v>
      </c>
      <c r="F212" s="190">
        <f t="shared" si="109"/>
        <v>18.379999874999999</v>
      </c>
      <c r="G212" s="190"/>
      <c r="H212" s="191"/>
      <c r="I212" s="191"/>
      <c r="J212" s="43"/>
      <c r="K212" s="43"/>
      <c r="L212" s="43"/>
      <c r="M212" s="43"/>
      <c r="N212" s="43"/>
      <c r="O212" s="43"/>
      <c r="P212" s="43"/>
      <c r="Q212" s="91"/>
      <c r="S212" s="75"/>
      <c r="T212" s="41"/>
      <c r="U212" s="41"/>
      <c r="V212" s="41"/>
      <c r="W212" s="41"/>
      <c r="X212" s="59"/>
      <c r="Y212" s="59"/>
      <c r="Z212" s="41"/>
      <c r="AA212" s="41"/>
      <c r="AB212" s="41"/>
      <c r="AC212" s="66"/>
      <c r="AD212" s="66"/>
      <c r="AE212" s="66"/>
      <c r="AF212" s="169"/>
      <c r="AG212" s="41"/>
      <c r="AH212" s="41"/>
      <c r="AI212" s="61"/>
      <c r="AJ212" s="61"/>
      <c r="AK212" s="41"/>
      <c r="AL212" s="41"/>
      <c r="AM212" s="41"/>
      <c r="AN212" s="41"/>
      <c r="AO212" s="41"/>
      <c r="AP212" s="41"/>
      <c r="AQ212" s="41"/>
      <c r="AU212" s="117"/>
      <c r="AV212" s="118"/>
      <c r="AW212" s="118"/>
      <c r="AX212" s="118"/>
      <c r="AY212" s="67"/>
      <c r="AZ212" s="67"/>
      <c r="BA212" s="68"/>
      <c r="BB212" s="73"/>
      <c r="BC212" s="73"/>
      <c r="BD212" s="73"/>
      <c r="BE212" s="73"/>
      <c r="BF212" s="73"/>
      <c r="BG212" s="73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</row>
    <row r="213" spans="1:95" s="1" customFormat="1" ht="15.75">
      <c r="A213" s="75"/>
      <c r="B213" s="188">
        <v>16</v>
      </c>
      <c r="C213" s="1">
        <v>42</v>
      </c>
      <c r="D213" s="201">
        <v>17.739999999999998</v>
      </c>
      <c r="E213" s="190">
        <f t="shared" si="109"/>
        <v>18.139149999999997</v>
      </c>
      <c r="F213" s="190">
        <f t="shared" si="109"/>
        <v>18.547280874999995</v>
      </c>
      <c r="G213" s="190"/>
      <c r="H213" s="191"/>
      <c r="I213" s="191"/>
      <c r="J213" s="43"/>
      <c r="K213" s="43"/>
      <c r="L213" s="43"/>
      <c r="M213" s="43"/>
      <c r="N213" s="43"/>
      <c r="O213" s="43"/>
      <c r="P213" s="43"/>
      <c r="Q213" s="91"/>
      <c r="S213" s="75"/>
      <c r="T213" s="41"/>
      <c r="U213" s="41"/>
      <c r="V213" s="41"/>
      <c r="W213" s="41"/>
      <c r="X213" s="59"/>
      <c r="Y213" s="59"/>
      <c r="Z213" s="41"/>
      <c r="AA213" s="41"/>
      <c r="AB213" s="41"/>
      <c r="AC213" s="66"/>
      <c r="AD213" s="66"/>
      <c r="AE213" s="66"/>
      <c r="AF213" s="169"/>
      <c r="AG213" s="41"/>
      <c r="AH213" s="41"/>
      <c r="AI213" s="61"/>
      <c r="AJ213" s="61"/>
      <c r="AK213" s="41"/>
      <c r="AL213" s="41"/>
      <c r="AM213" s="41"/>
      <c r="AN213" s="41"/>
      <c r="AO213" s="41"/>
      <c r="AP213" s="41"/>
      <c r="AQ213" s="41"/>
      <c r="AU213" s="117"/>
      <c r="AV213" s="118"/>
      <c r="AW213" s="118"/>
      <c r="AX213" s="118"/>
      <c r="AY213" s="67"/>
      <c r="AZ213" s="67"/>
      <c r="BA213" s="68"/>
      <c r="BB213" s="73"/>
      <c r="BC213" s="73"/>
      <c r="BD213" s="73"/>
      <c r="BE213" s="73"/>
      <c r="BF213" s="73"/>
      <c r="BG213" s="73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</row>
    <row r="214" spans="1:95" s="1" customFormat="1" ht="15.75">
      <c r="A214" s="75"/>
      <c r="B214" s="188">
        <v>17</v>
      </c>
      <c r="C214" s="1">
        <v>43</v>
      </c>
      <c r="D214" s="201">
        <v>17.739999999999998</v>
      </c>
      <c r="E214" s="190">
        <f t="shared" si="109"/>
        <v>18.139149999999997</v>
      </c>
      <c r="F214" s="190">
        <f t="shared" si="109"/>
        <v>18.547280874999995</v>
      </c>
      <c r="G214" s="190"/>
      <c r="H214" s="191"/>
      <c r="I214" s="191"/>
      <c r="J214" s="43"/>
      <c r="K214" s="43"/>
      <c r="L214" s="43"/>
      <c r="M214" s="43"/>
      <c r="N214" s="43"/>
      <c r="O214" s="43"/>
      <c r="P214" s="43"/>
      <c r="Q214" s="91"/>
      <c r="S214" s="75"/>
      <c r="T214" s="41"/>
      <c r="U214" s="41"/>
      <c r="V214" s="41"/>
      <c r="W214" s="41"/>
      <c r="X214" s="59"/>
      <c r="Y214" s="59"/>
      <c r="Z214" s="41"/>
      <c r="AA214" s="41"/>
      <c r="AB214" s="41"/>
      <c r="AC214" s="66"/>
      <c r="AD214" s="66"/>
      <c r="AE214" s="66"/>
      <c r="AF214" s="169"/>
      <c r="AG214" s="41"/>
      <c r="AH214" s="41"/>
      <c r="AI214" s="61"/>
      <c r="AJ214" s="61"/>
      <c r="AK214" s="41"/>
      <c r="AL214" s="41"/>
      <c r="AM214" s="41"/>
      <c r="AN214" s="41"/>
      <c r="AO214" s="41"/>
      <c r="AP214" s="41"/>
      <c r="AQ214" s="41"/>
      <c r="AU214" s="117"/>
      <c r="AV214" s="118"/>
      <c r="AW214" s="118"/>
      <c r="AX214" s="118"/>
      <c r="AY214" s="67"/>
      <c r="AZ214" s="67"/>
      <c r="BA214" s="68"/>
      <c r="BB214" s="73"/>
      <c r="BC214" s="73"/>
      <c r="BD214" s="73"/>
      <c r="BE214" s="73"/>
      <c r="BF214" s="73"/>
      <c r="BG214" s="73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</row>
    <row r="215" spans="1:95" s="1" customFormat="1" ht="15.75">
      <c r="A215" s="75"/>
      <c r="B215" s="188">
        <v>18</v>
      </c>
      <c r="C215" s="1">
        <v>44</v>
      </c>
      <c r="D215" s="201">
        <v>17.920000000000002</v>
      </c>
      <c r="E215" s="190">
        <f>D215*(1+E$165)+0.01</f>
        <v>18.333200000000001</v>
      </c>
      <c r="F215" s="190">
        <f t="shared" si="109"/>
        <v>18.745697</v>
      </c>
      <c r="G215" s="190"/>
      <c r="H215" s="191"/>
      <c r="I215" s="191"/>
      <c r="J215" s="43"/>
      <c r="K215" s="43"/>
      <c r="L215" s="43"/>
      <c r="M215" s="43"/>
      <c r="N215" s="43"/>
      <c r="O215" s="43"/>
      <c r="P215" s="43"/>
      <c r="Q215" s="91"/>
      <c r="S215" s="75"/>
      <c r="T215" s="41"/>
      <c r="U215" s="41"/>
      <c r="V215" s="41"/>
      <c r="W215" s="41"/>
      <c r="X215" s="59"/>
      <c r="Y215" s="59"/>
      <c r="Z215" s="41"/>
      <c r="AA215" s="41"/>
      <c r="AB215" s="41"/>
      <c r="AC215" s="66"/>
      <c r="AD215" s="66"/>
      <c r="AE215" s="66"/>
      <c r="AF215" s="169"/>
      <c r="AG215" s="41"/>
      <c r="AH215" s="41"/>
      <c r="AI215" s="61"/>
      <c r="AJ215" s="61"/>
      <c r="AK215" s="41"/>
      <c r="AL215" s="41"/>
      <c r="AM215" s="41"/>
      <c r="AN215" s="41"/>
      <c r="AO215" s="41"/>
      <c r="AP215" s="41"/>
      <c r="AQ215" s="41"/>
      <c r="AU215" s="117"/>
      <c r="AV215" s="118"/>
      <c r="AW215" s="118"/>
      <c r="AX215" s="118"/>
      <c r="AY215" s="67"/>
      <c r="AZ215" s="67"/>
      <c r="BA215" s="68"/>
      <c r="BB215" s="73"/>
      <c r="BC215" s="73"/>
      <c r="BD215" s="73"/>
      <c r="BE215" s="73"/>
      <c r="BF215" s="73"/>
      <c r="BG215" s="73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</row>
    <row r="216" spans="1:95" s="1" customFormat="1" ht="15.75">
      <c r="A216" s="75"/>
      <c r="B216" s="188">
        <v>19</v>
      </c>
      <c r="C216" s="1">
        <v>45</v>
      </c>
      <c r="D216" s="201">
        <v>17.920000000000002</v>
      </c>
      <c r="E216" s="190">
        <f>D216*(1+E$165)+0.01</f>
        <v>18.333200000000001</v>
      </c>
      <c r="F216" s="190">
        <f t="shared" si="109"/>
        <v>18.745697</v>
      </c>
      <c r="G216" s="190"/>
      <c r="H216" s="191"/>
      <c r="I216" s="191"/>
      <c r="J216" s="43"/>
      <c r="K216" s="43"/>
      <c r="L216" s="43"/>
      <c r="M216" s="43"/>
      <c r="N216" s="43"/>
      <c r="O216" s="43"/>
      <c r="P216" s="43"/>
      <c r="Q216" s="91"/>
      <c r="S216" s="75"/>
      <c r="T216" s="41"/>
      <c r="U216" s="41"/>
      <c r="V216" s="41"/>
      <c r="W216" s="41"/>
      <c r="X216" s="59"/>
      <c r="Y216" s="59"/>
      <c r="Z216" s="41"/>
      <c r="AA216" s="41"/>
      <c r="AB216" s="41"/>
      <c r="AC216" s="66"/>
      <c r="AD216" s="66"/>
      <c r="AE216" s="66"/>
      <c r="AF216" s="169"/>
      <c r="AG216" s="41"/>
      <c r="AH216" s="41"/>
      <c r="AI216" s="61"/>
      <c r="AJ216" s="61"/>
      <c r="AK216" s="41"/>
      <c r="AL216" s="41"/>
      <c r="AM216" s="41"/>
      <c r="AN216" s="41"/>
      <c r="AO216" s="41"/>
      <c r="AP216" s="41"/>
      <c r="AQ216" s="41"/>
      <c r="AU216" s="117"/>
      <c r="AV216" s="118"/>
      <c r="AW216" s="118"/>
      <c r="AX216" s="118"/>
      <c r="AY216" s="67"/>
      <c r="AZ216" s="67"/>
      <c r="BA216" s="68"/>
      <c r="BB216" s="73"/>
      <c r="BC216" s="73"/>
      <c r="BD216" s="73"/>
      <c r="BE216" s="73"/>
      <c r="BF216" s="73"/>
      <c r="BG216" s="73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</row>
    <row r="217" spans="1:95" s="1" customFormat="1" ht="15.75">
      <c r="A217" s="75"/>
      <c r="B217" s="188" t="s">
        <v>199</v>
      </c>
      <c r="C217" s="1">
        <v>46</v>
      </c>
      <c r="D217" s="201">
        <v>18.100000000000001</v>
      </c>
      <c r="E217" s="190">
        <f t="shared" si="109"/>
        <v>18.507249999999999</v>
      </c>
      <c r="F217" s="190">
        <f t="shared" si="109"/>
        <v>18.923663124999997</v>
      </c>
      <c r="G217" s="190"/>
      <c r="H217" s="191"/>
      <c r="I217" s="191"/>
      <c r="J217" s="43"/>
      <c r="K217" s="43"/>
      <c r="L217" s="43"/>
      <c r="M217" s="43"/>
      <c r="N217" s="43"/>
      <c r="O217" s="43"/>
      <c r="P217" s="43"/>
      <c r="Q217" s="91"/>
      <c r="T217" s="41"/>
      <c r="U217" s="41"/>
      <c r="V217" s="41"/>
      <c r="W217" s="41"/>
      <c r="X217" s="59"/>
      <c r="Y217" s="59"/>
      <c r="Z217" s="41"/>
      <c r="AA217" s="41"/>
      <c r="AB217" s="41"/>
      <c r="AC217" s="66"/>
      <c r="AD217" s="66"/>
      <c r="AE217" s="66"/>
      <c r="AF217" s="169"/>
      <c r="AG217" s="41"/>
      <c r="AH217" s="41"/>
      <c r="AI217" s="61"/>
      <c r="AJ217" s="61"/>
      <c r="AK217" s="41"/>
      <c r="AL217" s="41"/>
      <c r="AM217" s="41"/>
      <c r="AN217" s="41"/>
      <c r="AO217" s="41"/>
      <c r="AP217" s="41"/>
      <c r="AQ217" s="41"/>
      <c r="AU217" s="117"/>
      <c r="AV217" s="118"/>
      <c r="AW217" s="118"/>
      <c r="AX217" s="118"/>
      <c r="AY217" s="67"/>
      <c r="AZ217" s="67"/>
      <c r="BA217" s="68"/>
      <c r="BB217" s="73"/>
      <c r="BC217" s="73"/>
      <c r="BD217" s="73"/>
      <c r="BE217" s="73"/>
      <c r="BF217" s="73"/>
      <c r="BG217" s="73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</row>
    <row r="218" spans="1:95" s="1" customFormat="1" ht="15.75">
      <c r="A218" s="75"/>
      <c r="B218" s="188"/>
      <c r="C218" s="75"/>
      <c r="D218" s="201"/>
      <c r="E218" s="190"/>
      <c r="F218" s="190"/>
      <c r="G218" s="190"/>
      <c r="H218" s="191"/>
      <c r="I218" s="191"/>
      <c r="J218" s="43"/>
      <c r="K218" s="43"/>
      <c r="L218" s="43"/>
      <c r="M218" s="43"/>
      <c r="N218" s="43"/>
      <c r="O218" s="43"/>
      <c r="P218" s="43"/>
      <c r="Q218" s="91"/>
      <c r="T218" s="41"/>
      <c r="U218" s="41"/>
      <c r="V218" s="41"/>
      <c r="W218" s="41"/>
      <c r="X218" s="59"/>
      <c r="Y218" s="59"/>
      <c r="Z218" s="41"/>
      <c r="AA218" s="41"/>
      <c r="AB218" s="41"/>
      <c r="AC218" s="66"/>
      <c r="AD218" s="66"/>
      <c r="AE218" s="66"/>
      <c r="AF218" s="169"/>
      <c r="AG218" s="41"/>
      <c r="AH218" s="41"/>
      <c r="AI218" s="61"/>
      <c r="AJ218" s="61"/>
      <c r="AK218" s="41"/>
      <c r="AL218" s="41"/>
      <c r="AM218" s="41"/>
      <c r="AN218" s="41"/>
      <c r="AO218" s="41"/>
      <c r="AP218" s="41"/>
      <c r="AQ218" s="41"/>
      <c r="AU218" s="117"/>
      <c r="AV218" s="118"/>
      <c r="AW218" s="118"/>
      <c r="AX218" s="118"/>
      <c r="AY218" s="67"/>
      <c r="AZ218" s="67"/>
      <c r="BA218" s="68"/>
      <c r="BB218" s="73"/>
      <c r="BC218" s="73"/>
      <c r="BD218" s="73"/>
      <c r="BE218" s="73"/>
      <c r="BF218" s="73"/>
      <c r="BG218" s="73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</row>
    <row r="219" spans="1:95" s="1" customFormat="1" ht="15.75">
      <c r="A219" s="75"/>
      <c r="B219" s="188"/>
      <c r="C219" s="75"/>
      <c r="D219" s="41"/>
      <c r="E219" s="190"/>
      <c r="F219" s="190"/>
      <c r="G219" s="190"/>
      <c r="H219" s="191"/>
      <c r="I219" s="191"/>
      <c r="J219" s="43"/>
      <c r="K219" s="43"/>
      <c r="L219" s="43"/>
      <c r="M219" s="43"/>
      <c r="N219" s="43"/>
      <c r="O219" s="43"/>
      <c r="P219" s="43"/>
      <c r="Q219" s="91"/>
      <c r="T219" s="41"/>
      <c r="U219" s="41"/>
      <c r="V219" s="41"/>
      <c r="W219" s="41"/>
      <c r="X219" s="59"/>
      <c r="Y219" s="59"/>
      <c r="Z219" s="41"/>
      <c r="AA219" s="41"/>
      <c r="AB219" s="41"/>
      <c r="AC219" s="66"/>
      <c r="AD219" s="66"/>
      <c r="AE219" s="66"/>
      <c r="AF219" s="169"/>
      <c r="AG219" s="41"/>
      <c r="AH219" s="41"/>
      <c r="AI219" s="61"/>
      <c r="AJ219" s="61"/>
      <c r="AK219" s="41"/>
      <c r="AL219" s="41"/>
      <c r="AM219" s="41"/>
      <c r="AN219" s="41"/>
      <c r="AO219" s="41"/>
      <c r="AP219" s="41"/>
      <c r="AQ219" s="41"/>
      <c r="AU219" s="117"/>
      <c r="AV219" s="118"/>
      <c r="AW219" s="118"/>
      <c r="AX219" s="118"/>
      <c r="AY219" s="67"/>
      <c r="AZ219" s="67"/>
      <c r="BA219" s="68"/>
      <c r="BB219" s="73"/>
      <c r="BC219" s="73"/>
      <c r="BD219" s="73"/>
      <c r="BE219" s="73"/>
      <c r="BF219" s="73"/>
      <c r="BG219" s="73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</row>
    <row r="220" spans="1:95" s="1" customFormat="1" ht="15.75">
      <c r="A220" s="75"/>
      <c r="B220" s="188" t="s">
        <v>164</v>
      </c>
      <c r="C220" s="75">
        <v>47</v>
      </c>
      <c r="D220" s="157">
        <v>40.869999999999997</v>
      </c>
      <c r="E220" s="190">
        <f t="shared" ref="E220:F220" si="110">D220*(1+E$165)</f>
        <v>41.789574999999999</v>
      </c>
      <c r="F220" s="190">
        <f t="shared" si="110"/>
        <v>42.729840437499995</v>
      </c>
      <c r="G220" s="157"/>
      <c r="H220" s="191"/>
      <c r="I220" s="191"/>
      <c r="J220" s="43"/>
      <c r="K220" s="43"/>
      <c r="L220" s="43"/>
      <c r="M220" s="43"/>
      <c r="N220" s="43"/>
      <c r="O220" s="43"/>
      <c r="P220" s="43"/>
      <c r="Q220" s="91"/>
      <c r="T220" s="41"/>
      <c r="U220" s="41"/>
      <c r="V220" s="41"/>
      <c r="W220" s="41"/>
      <c r="X220" s="59"/>
      <c r="Y220" s="59"/>
      <c r="Z220" s="41"/>
      <c r="AA220" s="41"/>
      <c r="AB220" s="41"/>
      <c r="AC220" s="66"/>
      <c r="AD220" s="66"/>
      <c r="AE220" s="66"/>
      <c r="AF220" s="169"/>
      <c r="AG220" s="41"/>
      <c r="AH220" s="41"/>
      <c r="AI220" s="61"/>
      <c r="AJ220" s="61"/>
      <c r="AK220" s="41"/>
      <c r="AL220" s="41"/>
      <c r="AM220" s="41"/>
      <c r="AN220" s="41"/>
      <c r="AO220" s="41"/>
      <c r="AP220" s="41"/>
      <c r="AQ220" s="41"/>
      <c r="AU220" s="117"/>
      <c r="AV220" s="118"/>
      <c r="AW220" s="118"/>
      <c r="AX220" s="118"/>
      <c r="AY220" s="67"/>
      <c r="AZ220" s="67"/>
      <c r="BA220" s="68"/>
      <c r="BB220" s="73"/>
      <c r="BC220" s="73"/>
      <c r="BD220" s="73"/>
      <c r="BE220" s="73"/>
      <c r="BF220" s="73"/>
      <c r="BG220" s="73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</row>
    <row r="221" spans="1:95" s="1" customFormat="1">
      <c r="A221" s="75"/>
      <c r="B221" s="75"/>
      <c r="C221" s="75"/>
      <c r="D221" s="75"/>
      <c r="E221" s="75"/>
      <c r="F221" s="75"/>
      <c r="G221" s="89"/>
      <c r="H221" s="43"/>
      <c r="I221" s="43"/>
      <c r="J221" s="43"/>
      <c r="K221" s="43"/>
      <c r="L221" s="43"/>
      <c r="M221" s="43"/>
      <c r="N221" s="43"/>
      <c r="O221" s="43"/>
      <c r="P221" s="43"/>
      <c r="Q221" s="91"/>
      <c r="T221" s="41"/>
      <c r="U221" s="41"/>
      <c r="V221" s="41"/>
      <c r="W221" s="41"/>
      <c r="X221" s="59"/>
      <c r="Y221" s="59"/>
      <c r="Z221" s="41"/>
      <c r="AA221" s="41"/>
      <c r="AB221" s="41"/>
      <c r="AC221" s="66"/>
      <c r="AD221" s="66"/>
      <c r="AE221" s="66"/>
      <c r="AF221" s="169"/>
      <c r="AG221" s="41"/>
      <c r="AH221" s="41"/>
      <c r="AI221" s="61"/>
      <c r="AJ221" s="61"/>
      <c r="AK221" s="41"/>
      <c r="AL221" s="41"/>
      <c r="AM221" s="41"/>
      <c r="AN221" s="41"/>
      <c r="AO221" s="41"/>
      <c r="AP221" s="41"/>
      <c r="AQ221" s="41"/>
      <c r="AU221" s="117"/>
      <c r="AV221" s="118"/>
      <c r="AW221" s="118"/>
      <c r="AX221" s="118"/>
      <c r="AY221" s="67"/>
      <c r="AZ221" s="67"/>
      <c r="BA221" s="68"/>
      <c r="BB221" s="73"/>
      <c r="BC221" s="73"/>
      <c r="BD221" s="73"/>
      <c r="BE221" s="73"/>
      <c r="BF221" s="73"/>
      <c r="BG221" s="73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</row>
    <row r="222" spans="1:95" s="1" customFormat="1">
      <c r="A222" s="75"/>
      <c r="B222" s="75"/>
      <c r="C222" s="75"/>
      <c r="D222" s="75"/>
      <c r="E222" s="75"/>
      <c r="F222" s="75"/>
      <c r="G222" s="89"/>
      <c r="H222" s="43"/>
      <c r="I222" s="43"/>
      <c r="J222" s="43"/>
      <c r="K222" s="43"/>
      <c r="L222" s="43"/>
      <c r="M222" s="43"/>
      <c r="N222" s="43"/>
      <c r="O222" s="43"/>
      <c r="P222" s="43"/>
      <c r="Q222" s="91"/>
      <c r="T222" s="41"/>
      <c r="U222" s="41"/>
      <c r="V222" s="41"/>
      <c r="W222" s="41"/>
      <c r="X222" s="59"/>
      <c r="Y222" s="59"/>
      <c r="Z222" s="41"/>
      <c r="AA222" s="41"/>
      <c r="AB222" s="41"/>
      <c r="AC222" s="66"/>
      <c r="AD222" s="66"/>
      <c r="AE222" s="66"/>
      <c r="AF222" s="169"/>
      <c r="AG222" s="41"/>
      <c r="AH222" s="41"/>
      <c r="AI222" s="61"/>
      <c r="AJ222" s="61"/>
      <c r="AK222" s="41"/>
      <c r="AL222" s="41"/>
      <c r="AM222" s="41"/>
      <c r="AN222" s="41"/>
      <c r="AO222" s="41"/>
      <c r="AP222" s="41"/>
      <c r="AQ222" s="41"/>
      <c r="AU222" s="117"/>
      <c r="AV222" s="118"/>
      <c r="AW222" s="118"/>
      <c r="AX222" s="118"/>
      <c r="AY222" s="67"/>
      <c r="AZ222" s="67"/>
      <c r="BA222" s="68"/>
      <c r="BB222" s="73"/>
      <c r="BC222" s="73"/>
      <c r="BD222" s="73"/>
      <c r="BE222" s="73"/>
      <c r="BF222" s="73"/>
      <c r="BG222" s="73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</row>
    <row r="223" spans="1:95" s="1" customFormat="1">
      <c r="A223" s="75"/>
      <c r="B223" s="75"/>
      <c r="C223" s="75"/>
      <c r="D223" s="75"/>
      <c r="E223" s="75"/>
      <c r="F223" s="75"/>
      <c r="G223" s="89"/>
      <c r="H223" s="43"/>
      <c r="I223" s="43"/>
      <c r="J223" s="43"/>
      <c r="K223" s="43"/>
      <c r="L223" s="43"/>
      <c r="M223" s="43"/>
      <c r="N223" s="43"/>
      <c r="O223" s="43"/>
      <c r="P223" s="43"/>
      <c r="Q223" s="91"/>
      <c r="T223" s="41"/>
      <c r="U223" s="41"/>
      <c r="V223" s="41"/>
      <c r="W223" s="41"/>
      <c r="X223" s="59"/>
      <c r="Y223" s="59"/>
      <c r="Z223" s="41"/>
      <c r="AA223" s="41"/>
      <c r="AB223" s="41"/>
      <c r="AC223" s="66"/>
      <c r="AD223" s="66"/>
      <c r="AE223" s="66"/>
      <c r="AF223" s="169"/>
      <c r="AG223" s="41"/>
      <c r="AH223" s="41"/>
      <c r="AI223" s="61"/>
      <c r="AJ223" s="61"/>
      <c r="AK223" s="41"/>
      <c r="AL223" s="41"/>
      <c r="AM223" s="41"/>
      <c r="AN223" s="41"/>
      <c r="AO223" s="41"/>
      <c r="AP223" s="41"/>
      <c r="AQ223" s="41"/>
      <c r="AU223" s="117"/>
      <c r="AV223" s="118"/>
      <c r="AW223" s="118"/>
      <c r="AX223" s="118"/>
      <c r="AY223" s="67"/>
      <c r="AZ223" s="67"/>
      <c r="BA223" s="68"/>
      <c r="BB223" s="73"/>
      <c r="BC223" s="73"/>
      <c r="BD223" s="73"/>
      <c r="BE223" s="73"/>
      <c r="BF223" s="73"/>
      <c r="BG223" s="73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</row>
    <row r="224" spans="1:95" s="1" customFormat="1">
      <c r="A224" s="75"/>
      <c r="B224" s="75"/>
      <c r="C224" s="75"/>
      <c r="D224" s="75"/>
      <c r="E224" s="75"/>
      <c r="F224" s="75"/>
      <c r="G224" s="89"/>
      <c r="H224" s="43"/>
      <c r="I224" s="43"/>
      <c r="J224" s="43"/>
      <c r="K224" s="43"/>
      <c r="L224" s="43"/>
      <c r="M224" s="43"/>
      <c r="N224" s="43"/>
      <c r="O224" s="43"/>
      <c r="P224" s="43"/>
      <c r="Q224" s="91"/>
      <c r="T224" s="41"/>
      <c r="U224" s="41"/>
      <c r="V224" s="41"/>
      <c r="W224" s="41"/>
      <c r="X224" s="59"/>
      <c r="Y224" s="59"/>
      <c r="Z224" s="41"/>
      <c r="AA224" s="41"/>
      <c r="AB224" s="41"/>
      <c r="AC224" s="66"/>
      <c r="AD224" s="66"/>
      <c r="AE224" s="66"/>
      <c r="AF224" s="169"/>
      <c r="AG224" s="41"/>
      <c r="AH224" s="41"/>
      <c r="AI224" s="61"/>
      <c r="AJ224" s="61"/>
      <c r="AK224" s="41"/>
      <c r="AL224" s="41"/>
      <c r="AM224" s="41"/>
      <c r="AN224" s="41"/>
      <c r="AO224" s="41"/>
      <c r="AP224" s="41"/>
      <c r="AQ224" s="41"/>
      <c r="AU224" s="117"/>
      <c r="AV224" s="118"/>
      <c r="AW224" s="118"/>
      <c r="AX224" s="118"/>
      <c r="AY224" s="67"/>
      <c r="AZ224" s="67"/>
      <c r="BA224" s="68"/>
      <c r="BB224" s="73"/>
      <c r="BC224" s="73"/>
      <c r="BD224" s="73"/>
      <c r="BE224" s="73"/>
      <c r="BF224" s="73"/>
      <c r="BG224" s="73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</row>
    <row r="225" spans="1:95" s="1" customFormat="1">
      <c r="A225" s="75"/>
      <c r="B225" s="75"/>
      <c r="C225" s="75"/>
      <c r="D225" s="75"/>
      <c r="E225" s="75"/>
      <c r="F225" s="75"/>
      <c r="G225" s="89"/>
      <c r="H225" s="43"/>
      <c r="I225" s="43"/>
      <c r="J225" s="43"/>
      <c r="K225" s="43"/>
      <c r="L225" s="43"/>
      <c r="M225" s="43"/>
      <c r="N225" s="43"/>
      <c r="O225" s="43"/>
      <c r="P225" s="43"/>
      <c r="Q225" s="91"/>
      <c r="T225" s="41"/>
      <c r="U225" s="41"/>
      <c r="V225" s="41"/>
      <c r="W225" s="41"/>
      <c r="X225" s="59"/>
      <c r="Y225" s="59"/>
      <c r="Z225" s="41"/>
      <c r="AA225" s="41"/>
      <c r="AB225" s="41"/>
      <c r="AC225" s="66"/>
      <c r="AD225" s="66"/>
      <c r="AE225" s="66"/>
      <c r="AF225" s="169"/>
      <c r="AG225" s="41"/>
      <c r="AH225" s="41"/>
      <c r="AI225" s="61"/>
      <c r="AJ225" s="61"/>
      <c r="AK225" s="41"/>
      <c r="AL225" s="41"/>
      <c r="AM225" s="41"/>
      <c r="AN225" s="41"/>
      <c r="AO225" s="41"/>
      <c r="AP225" s="41"/>
      <c r="AQ225" s="41"/>
      <c r="AU225" s="117"/>
      <c r="AV225" s="118"/>
      <c r="AW225" s="118"/>
      <c r="AX225" s="118"/>
      <c r="AY225" s="67"/>
      <c r="AZ225" s="67"/>
      <c r="BA225" s="68"/>
      <c r="BB225" s="73"/>
      <c r="BC225" s="73"/>
      <c r="BD225" s="73"/>
      <c r="BE225" s="73"/>
      <c r="BF225" s="73"/>
      <c r="BG225" s="73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</row>
    <row r="226" spans="1:95" s="1" customFormat="1">
      <c r="A226" s="75"/>
      <c r="B226" s="75"/>
      <c r="C226" s="75"/>
      <c r="D226" s="75"/>
      <c r="E226" s="75"/>
      <c r="F226" s="75"/>
      <c r="G226" s="89"/>
      <c r="H226" s="43"/>
      <c r="I226" s="43"/>
      <c r="J226" s="43"/>
      <c r="K226" s="43"/>
      <c r="L226" s="43"/>
      <c r="M226" s="43"/>
      <c r="N226" s="43"/>
      <c r="O226" s="43"/>
      <c r="P226" s="43"/>
      <c r="Q226" s="91"/>
      <c r="T226" s="41"/>
      <c r="U226" s="41"/>
      <c r="V226" s="41"/>
      <c r="W226" s="41"/>
      <c r="X226" s="59"/>
      <c r="Y226" s="59"/>
      <c r="Z226" s="41"/>
      <c r="AA226" s="41"/>
      <c r="AB226" s="41"/>
      <c r="AC226" s="66"/>
      <c r="AD226" s="66"/>
      <c r="AE226" s="66"/>
      <c r="AF226" s="169"/>
      <c r="AG226" s="41"/>
      <c r="AH226" s="41"/>
      <c r="AI226" s="61"/>
      <c r="AJ226" s="61"/>
      <c r="AK226" s="41"/>
      <c r="AL226" s="41"/>
      <c r="AM226" s="41"/>
      <c r="AN226" s="41"/>
      <c r="AO226" s="41"/>
      <c r="AP226" s="41"/>
      <c r="AQ226" s="41"/>
      <c r="AU226" s="117"/>
      <c r="AV226" s="118"/>
      <c r="AW226" s="118"/>
      <c r="AX226" s="118"/>
      <c r="AY226" s="67"/>
      <c r="AZ226" s="67"/>
      <c r="BA226" s="68"/>
      <c r="BB226" s="73"/>
      <c r="BC226" s="73"/>
      <c r="BD226" s="73"/>
      <c r="BE226" s="73"/>
      <c r="BF226" s="73"/>
      <c r="BG226" s="73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</row>
    <row r="227" spans="1:95" s="1" customFormat="1">
      <c r="A227" s="75"/>
      <c r="B227" s="75"/>
      <c r="C227" s="75"/>
      <c r="D227" s="75"/>
      <c r="E227" s="75"/>
      <c r="F227" s="75"/>
      <c r="G227" s="89"/>
      <c r="H227" s="43"/>
      <c r="I227" s="43"/>
      <c r="J227" s="43"/>
      <c r="K227" s="43"/>
      <c r="L227" s="43"/>
      <c r="M227" s="43"/>
      <c r="N227" s="43"/>
      <c r="O227" s="43"/>
      <c r="P227" s="43"/>
      <c r="Q227" s="91"/>
      <c r="T227" s="41"/>
      <c r="U227" s="41"/>
      <c r="V227" s="41"/>
      <c r="W227" s="41"/>
      <c r="X227" s="59"/>
      <c r="Y227" s="59"/>
      <c r="Z227" s="41"/>
      <c r="AA227" s="41"/>
      <c r="AB227" s="41"/>
      <c r="AC227" s="66"/>
      <c r="AD227" s="66"/>
      <c r="AE227" s="66"/>
      <c r="AF227" s="169"/>
      <c r="AG227" s="41"/>
      <c r="AH227" s="41"/>
      <c r="AI227" s="61"/>
      <c r="AJ227" s="61"/>
      <c r="AK227" s="41"/>
      <c r="AL227" s="41"/>
      <c r="AM227" s="41"/>
      <c r="AN227" s="41"/>
      <c r="AO227" s="41"/>
      <c r="AP227" s="41"/>
      <c r="AQ227" s="41"/>
      <c r="AU227" s="117"/>
      <c r="AV227" s="118"/>
      <c r="AW227" s="118"/>
      <c r="AX227" s="118"/>
      <c r="AY227" s="67"/>
      <c r="AZ227" s="67"/>
      <c r="BA227" s="68"/>
      <c r="BB227" s="73"/>
      <c r="BC227" s="73"/>
      <c r="BD227" s="73"/>
      <c r="BE227" s="73"/>
      <c r="BF227" s="73"/>
      <c r="BG227" s="73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</row>
    <row r="228" spans="1:95" s="1" customFormat="1">
      <c r="A228" s="75"/>
      <c r="B228" s="75"/>
      <c r="C228" s="75"/>
      <c r="D228" s="75"/>
      <c r="E228" s="75"/>
      <c r="F228" s="75"/>
      <c r="G228" s="89"/>
      <c r="H228" s="43"/>
      <c r="I228" s="43"/>
      <c r="J228" s="43"/>
      <c r="K228" s="43"/>
      <c r="L228" s="43"/>
      <c r="M228" s="43"/>
      <c r="N228" s="43"/>
      <c r="O228" s="43"/>
      <c r="P228" s="43"/>
      <c r="Q228" s="91"/>
      <c r="T228" s="41"/>
      <c r="U228" s="41"/>
      <c r="V228" s="41"/>
      <c r="W228" s="41"/>
      <c r="X228" s="59"/>
      <c r="Y228" s="59"/>
      <c r="Z228" s="41"/>
      <c r="AA228" s="41"/>
      <c r="AB228" s="41"/>
      <c r="AC228" s="66"/>
      <c r="AD228" s="66"/>
      <c r="AE228" s="66"/>
      <c r="AF228" s="169"/>
      <c r="AG228" s="41"/>
      <c r="AH228" s="41"/>
      <c r="AI228" s="61"/>
      <c r="AJ228" s="61"/>
      <c r="AK228" s="41"/>
      <c r="AL228" s="41"/>
      <c r="AM228" s="41"/>
      <c r="AN228" s="41"/>
      <c r="AO228" s="41"/>
      <c r="AP228" s="41"/>
      <c r="AQ228" s="41"/>
      <c r="AU228" s="117"/>
      <c r="AV228" s="118"/>
      <c r="AW228" s="118"/>
      <c r="AX228" s="118"/>
      <c r="AY228" s="67"/>
      <c r="AZ228" s="67"/>
      <c r="BA228" s="68"/>
      <c r="BB228" s="73"/>
      <c r="BC228" s="73"/>
      <c r="BD228" s="73"/>
      <c r="BE228" s="73"/>
      <c r="BF228" s="73"/>
      <c r="BG228" s="73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</row>
    <row r="229" spans="1:95" s="1" customFormat="1">
      <c r="A229" s="75"/>
      <c r="B229" s="75"/>
      <c r="C229" s="75"/>
      <c r="D229" s="89"/>
      <c r="E229" s="89"/>
      <c r="F229" s="89"/>
      <c r="G229" s="75"/>
      <c r="H229" s="42"/>
      <c r="I229" s="42"/>
      <c r="J229" s="42"/>
      <c r="K229" s="42"/>
      <c r="L229" s="42"/>
      <c r="M229" s="42"/>
      <c r="N229" s="42"/>
      <c r="O229" s="42"/>
      <c r="P229" s="42"/>
      <c r="Q229" s="91"/>
      <c r="T229" s="41"/>
      <c r="U229" s="41"/>
      <c r="V229" s="41"/>
      <c r="W229" s="41"/>
      <c r="X229" s="59"/>
      <c r="Y229" s="59"/>
      <c r="Z229" s="41"/>
      <c r="AA229" s="41"/>
      <c r="AB229" s="41"/>
      <c r="AC229" s="66"/>
      <c r="AD229" s="66"/>
      <c r="AE229" s="66"/>
      <c r="AF229" s="169"/>
      <c r="AG229" s="41"/>
      <c r="AH229" s="41"/>
      <c r="AI229" s="61"/>
      <c r="AJ229" s="61"/>
      <c r="AK229" s="41"/>
      <c r="AL229" s="41"/>
      <c r="AM229" s="41"/>
      <c r="AN229" s="41"/>
      <c r="AO229" s="41"/>
      <c r="AP229" s="41"/>
      <c r="AQ229" s="41"/>
      <c r="AU229" s="117"/>
      <c r="AV229" s="118"/>
      <c r="AW229" s="118"/>
      <c r="AX229" s="118"/>
      <c r="AY229" s="67"/>
      <c r="AZ229" s="67"/>
      <c r="BA229" s="68"/>
      <c r="BB229" s="73"/>
      <c r="BC229" s="73"/>
      <c r="BD229" s="73"/>
      <c r="BE229" s="73"/>
      <c r="BF229" s="73"/>
      <c r="BG229" s="73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</row>
    <row r="230" spans="1:95" s="1" customFormat="1">
      <c r="A230" s="40"/>
      <c r="B230" s="40"/>
      <c r="C230" s="40"/>
      <c r="D230" s="40"/>
      <c r="E230" s="40"/>
      <c r="F230" s="40"/>
      <c r="G230" s="44"/>
      <c r="H230" s="43"/>
      <c r="I230" s="43"/>
      <c r="J230" s="43"/>
      <c r="K230" s="43"/>
      <c r="L230" s="43"/>
      <c r="M230" s="43"/>
      <c r="N230" s="43"/>
      <c r="O230" s="43"/>
      <c r="P230" s="43"/>
      <c r="Q230" s="91"/>
      <c r="T230" s="41"/>
      <c r="U230" s="41"/>
      <c r="V230" s="41"/>
      <c r="W230" s="41"/>
      <c r="X230" s="59"/>
      <c r="Y230" s="59"/>
      <c r="Z230" s="41"/>
      <c r="AA230" s="41"/>
      <c r="AB230" s="41"/>
      <c r="AC230" s="66"/>
      <c r="AD230" s="66"/>
      <c r="AE230" s="66"/>
      <c r="AF230" s="169"/>
      <c r="AG230" s="41"/>
      <c r="AH230" s="41"/>
      <c r="AI230" s="61"/>
      <c r="AJ230" s="61"/>
      <c r="AK230" s="41"/>
      <c r="AL230" s="41"/>
      <c r="AM230" s="41"/>
      <c r="AN230" s="41"/>
      <c r="AO230" s="41"/>
      <c r="AP230" s="41"/>
      <c r="AQ230" s="41"/>
      <c r="AU230" s="117"/>
      <c r="AV230" s="118"/>
      <c r="AW230" s="118"/>
      <c r="AX230" s="118"/>
      <c r="AY230" s="67"/>
      <c r="AZ230" s="67"/>
      <c r="BA230" s="68"/>
      <c r="BB230" s="73"/>
      <c r="BC230" s="73"/>
      <c r="BD230" s="73"/>
      <c r="BE230" s="73"/>
      <c r="BF230" s="73"/>
      <c r="BG230" s="73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</row>
    <row r="231" spans="1:95" s="1" customFormat="1" ht="13.5">
      <c r="A231" s="40"/>
      <c r="B231" s="19"/>
      <c r="D231" s="11" t="s">
        <v>133</v>
      </c>
      <c r="G231" s="3"/>
      <c r="H231" s="4"/>
      <c r="I231" s="4"/>
      <c r="J231" s="4"/>
      <c r="K231" s="4"/>
      <c r="L231" s="4"/>
      <c r="M231" s="4"/>
      <c r="N231" s="4"/>
      <c r="O231" s="4"/>
      <c r="P231" s="4"/>
      <c r="Q231" s="91"/>
      <c r="T231" s="41"/>
      <c r="U231" s="41"/>
      <c r="V231" s="41"/>
      <c r="W231" s="41"/>
      <c r="X231" s="59"/>
      <c r="Y231" s="59"/>
      <c r="Z231" s="41"/>
      <c r="AA231" s="41"/>
      <c r="AB231" s="41"/>
      <c r="AC231" s="66"/>
      <c r="AD231" s="66"/>
      <c r="AE231" s="66"/>
      <c r="AF231" s="169"/>
      <c r="AG231" s="41"/>
      <c r="AH231" s="41"/>
      <c r="AI231" s="61"/>
      <c r="AJ231" s="61"/>
      <c r="AK231" s="41"/>
      <c r="AL231" s="41"/>
      <c r="AM231" s="41"/>
      <c r="AN231" s="41"/>
      <c r="AO231" s="41"/>
      <c r="AP231" s="41"/>
      <c r="AQ231" s="41"/>
      <c r="AU231" s="117"/>
      <c r="AV231" s="118"/>
      <c r="AW231" s="118"/>
      <c r="AX231" s="118"/>
      <c r="AY231" s="67"/>
      <c r="AZ231" s="67"/>
      <c r="BA231" s="68"/>
      <c r="BB231" s="73"/>
      <c r="BC231" s="73"/>
      <c r="BD231" s="73"/>
      <c r="BE231" s="73"/>
      <c r="BF231" s="73"/>
      <c r="BG231" s="73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</row>
    <row r="232" spans="1:95" s="1" customFormat="1" ht="13.5">
      <c r="A232" s="40"/>
      <c r="B232" s="146"/>
      <c r="D232" s="26"/>
      <c r="G232" s="3"/>
      <c r="H232" s="4"/>
      <c r="I232" s="4"/>
      <c r="J232" s="4"/>
      <c r="K232" s="4"/>
      <c r="L232" s="4"/>
      <c r="M232" s="4"/>
      <c r="N232" s="4"/>
      <c r="O232" s="4"/>
      <c r="P232" s="4"/>
      <c r="Q232" s="91"/>
      <c r="T232" s="41"/>
      <c r="U232" s="41"/>
      <c r="V232" s="41"/>
      <c r="W232" s="41"/>
      <c r="X232" s="59"/>
      <c r="Y232" s="59"/>
      <c r="Z232" s="41"/>
      <c r="AA232" s="41"/>
      <c r="AB232" s="41"/>
      <c r="AC232" s="66"/>
      <c r="AD232" s="66"/>
      <c r="AE232" s="66"/>
      <c r="AF232" s="169"/>
      <c r="AG232" s="41"/>
      <c r="AH232" s="41"/>
      <c r="AI232" s="61"/>
      <c r="AJ232" s="61"/>
      <c r="AK232" s="41"/>
      <c r="AL232" s="41"/>
      <c r="AM232" s="41"/>
      <c r="AN232" s="41"/>
      <c r="AO232" s="41"/>
      <c r="AP232" s="41"/>
      <c r="AQ232" s="41"/>
      <c r="AU232" s="117"/>
      <c r="AV232" s="118"/>
      <c r="AW232" s="118"/>
      <c r="AX232" s="118"/>
      <c r="AY232" s="67"/>
      <c r="AZ232" s="67"/>
      <c r="BA232" s="68"/>
      <c r="BB232" s="73"/>
      <c r="BC232" s="73"/>
      <c r="BD232" s="73"/>
      <c r="BE232" s="73"/>
      <c r="BF232" s="73"/>
      <c r="BG232" s="73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</row>
    <row r="233" spans="1:95" s="1" customFormat="1" ht="13.5">
      <c r="A233" s="40"/>
      <c r="B233" s="147"/>
      <c r="C233" s="124"/>
      <c r="D233" s="26" t="s">
        <v>134</v>
      </c>
      <c r="E233" s="51"/>
      <c r="F233" s="51"/>
      <c r="G233" s="3"/>
      <c r="H233" s="4"/>
      <c r="I233" s="4"/>
      <c r="J233" s="4"/>
      <c r="K233" s="4"/>
      <c r="L233" s="4"/>
      <c r="M233" s="4"/>
      <c r="N233" s="4"/>
      <c r="O233" s="4"/>
      <c r="P233" s="4"/>
      <c r="Q233" s="91"/>
      <c r="T233" s="41"/>
      <c r="U233" s="41"/>
      <c r="V233" s="41"/>
      <c r="W233" s="41"/>
      <c r="X233" s="59"/>
      <c r="Y233" s="59"/>
      <c r="Z233" s="41"/>
      <c r="AA233" s="41"/>
      <c r="AB233" s="41"/>
      <c r="AC233" s="66"/>
      <c r="AD233" s="66"/>
      <c r="AE233" s="66"/>
      <c r="AF233" s="169"/>
      <c r="AG233" s="41"/>
      <c r="AH233" s="41"/>
      <c r="AI233" s="61"/>
      <c r="AJ233" s="61"/>
      <c r="AK233" s="41"/>
      <c r="AL233" s="41"/>
      <c r="AM233" s="41"/>
      <c r="AN233" s="41"/>
      <c r="AO233" s="41"/>
      <c r="AP233" s="41"/>
      <c r="AQ233" s="41"/>
      <c r="AU233" s="117"/>
      <c r="AV233" s="118"/>
      <c r="AW233" s="118"/>
      <c r="AX233" s="118"/>
      <c r="AY233" s="67"/>
      <c r="AZ233" s="67"/>
      <c r="BA233" s="68"/>
      <c r="BB233" s="73"/>
      <c r="BC233" s="73"/>
      <c r="BD233" s="73"/>
      <c r="BE233" s="73"/>
      <c r="BF233" s="73"/>
      <c r="BG233" s="73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</row>
    <row r="234" spans="1:95" s="1" customFormat="1" ht="13.5">
      <c r="A234" s="40"/>
      <c r="B234" s="147"/>
      <c r="C234" s="124"/>
      <c r="D234" s="26"/>
      <c r="E234" s="51"/>
      <c r="F234" s="51"/>
      <c r="G234" s="3"/>
      <c r="H234" s="4"/>
      <c r="I234" s="4"/>
      <c r="J234" s="4"/>
      <c r="K234" s="4"/>
      <c r="L234" s="4"/>
      <c r="M234" s="4"/>
      <c r="N234" s="4"/>
      <c r="O234" s="4"/>
      <c r="P234" s="4"/>
      <c r="Q234" s="91"/>
      <c r="T234" s="41"/>
      <c r="U234" s="41"/>
      <c r="V234" s="41"/>
      <c r="W234" s="41"/>
      <c r="X234" s="59"/>
      <c r="Y234" s="59"/>
      <c r="Z234" s="41"/>
      <c r="AA234" s="41"/>
      <c r="AB234" s="41"/>
      <c r="AC234" s="66"/>
      <c r="AD234" s="66"/>
      <c r="AE234" s="66"/>
      <c r="AF234" s="169"/>
      <c r="AG234" s="41"/>
      <c r="AH234" s="41"/>
      <c r="AI234" s="61"/>
      <c r="AJ234" s="61"/>
      <c r="AK234" s="41"/>
      <c r="AL234" s="41"/>
      <c r="AM234" s="41"/>
      <c r="AN234" s="41"/>
      <c r="AO234" s="41"/>
      <c r="AP234" s="41"/>
      <c r="AQ234" s="41"/>
      <c r="AU234" s="117"/>
      <c r="AV234" s="118"/>
      <c r="AW234" s="118"/>
      <c r="AX234" s="118"/>
      <c r="AY234" s="67"/>
      <c r="AZ234" s="67"/>
      <c r="BA234" s="68"/>
      <c r="BB234" s="73"/>
      <c r="BC234" s="73"/>
      <c r="BD234" s="73"/>
      <c r="BE234" s="73"/>
      <c r="BF234" s="73"/>
      <c r="BG234" s="73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</row>
    <row r="235" spans="1:95" s="1" customFormat="1" ht="13.5">
      <c r="A235" s="40"/>
      <c r="B235" s="147" t="s">
        <v>135</v>
      </c>
      <c r="D235" s="41"/>
      <c r="E235" s="41"/>
      <c r="F235" s="41"/>
      <c r="G235" s="3"/>
      <c r="H235" s="4"/>
      <c r="I235" s="4"/>
      <c r="J235" s="4"/>
      <c r="K235" s="4"/>
      <c r="L235" s="4"/>
      <c r="M235" s="4"/>
      <c r="N235" s="4"/>
      <c r="O235" s="4"/>
      <c r="P235" s="4"/>
      <c r="Q235" s="91"/>
      <c r="T235" s="41"/>
      <c r="U235" s="41"/>
      <c r="V235" s="41"/>
      <c r="W235" s="41"/>
      <c r="X235" s="59"/>
      <c r="Y235" s="59"/>
      <c r="Z235" s="41"/>
      <c r="AA235" s="41"/>
      <c r="AB235" s="41"/>
      <c r="AC235" s="66"/>
      <c r="AD235" s="66"/>
      <c r="AE235" s="66"/>
      <c r="AF235" s="169"/>
      <c r="AG235" s="41"/>
      <c r="AH235" s="41"/>
      <c r="AI235" s="61"/>
      <c r="AJ235" s="61"/>
      <c r="AK235" s="41"/>
      <c r="AL235" s="41"/>
      <c r="AM235" s="41"/>
      <c r="AN235" s="41"/>
      <c r="AO235" s="41"/>
      <c r="AP235" s="41"/>
      <c r="AQ235" s="41"/>
      <c r="AU235" s="117"/>
      <c r="AV235" s="118"/>
      <c r="AW235" s="118"/>
      <c r="AX235" s="118"/>
      <c r="AY235" s="67"/>
      <c r="AZ235" s="67"/>
      <c r="BA235" s="68"/>
      <c r="BB235" s="73"/>
      <c r="BC235" s="73"/>
      <c r="BD235" s="73"/>
      <c r="BE235" s="73"/>
      <c r="BF235" s="73"/>
      <c r="BG235" s="73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</row>
    <row r="236" spans="1:95" s="1" customFormat="1" ht="13.5">
      <c r="A236" s="40"/>
      <c r="B236" s="147" t="s">
        <v>136</v>
      </c>
      <c r="D236" s="41" t="str">
        <f>D6</f>
        <v>15-16</v>
      </c>
      <c r="E236" s="41" t="str">
        <f>E6</f>
        <v>16-17</v>
      </c>
      <c r="F236" s="41" t="str">
        <f>F6</f>
        <v>17-18</v>
      </c>
      <c r="G236" s="3"/>
      <c r="H236" s="4"/>
      <c r="I236" s="4"/>
      <c r="J236" s="4"/>
      <c r="K236" s="4"/>
      <c r="L236" s="4"/>
      <c r="M236" s="4"/>
      <c r="N236" s="4"/>
      <c r="O236" s="4"/>
      <c r="P236" s="4"/>
      <c r="Q236" s="91"/>
      <c r="T236" s="41"/>
      <c r="U236" s="41"/>
      <c r="V236" s="41"/>
      <c r="W236" s="41"/>
      <c r="X236" s="59"/>
      <c r="Y236" s="59"/>
      <c r="Z236" s="41"/>
      <c r="AA236" s="41"/>
      <c r="AB236" s="41"/>
      <c r="AC236" s="66"/>
      <c r="AD236" s="66"/>
      <c r="AE236" s="66"/>
      <c r="AF236" s="169"/>
      <c r="AG236" s="41"/>
      <c r="AH236" s="41"/>
      <c r="AI236" s="61"/>
      <c r="AJ236" s="61"/>
      <c r="AK236" s="41"/>
      <c r="AL236" s="41"/>
      <c r="AM236" s="41"/>
      <c r="AN236" s="41"/>
      <c r="AO236" s="41"/>
      <c r="AP236" s="41"/>
      <c r="AQ236" s="41"/>
      <c r="AU236" s="117"/>
      <c r="AV236" s="118"/>
      <c r="AW236" s="118"/>
      <c r="AX236" s="118"/>
      <c r="AY236" s="67"/>
      <c r="AZ236" s="67"/>
      <c r="BA236" s="68"/>
      <c r="BB236" s="73"/>
      <c r="BC236" s="73"/>
      <c r="BD236" s="73"/>
      <c r="BE236" s="73"/>
      <c r="BF236" s="73"/>
      <c r="BG236" s="73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</row>
    <row r="237" spans="1:95" s="1" customFormat="1" ht="13.5">
      <c r="A237" s="40"/>
      <c r="C237" s="1">
        <v>0</v>
      </c>
      <c r="D237" s="41">
        <f>0</f>
        <v>0</v>
      </c>
      <c r="E237" s="41">
        <f>0</f>
        <v>0</v>
      </c>
      <c r="F237" s="41">
        <f>0</f>
        <v>0</v>
      </c>
      <c r="G237" s="3"/>
      <c r="H237" s="4"/>
      <c r="I237" s="4"/>
      <c r="J237" s="4"/>
      <c r="K237" s="4"/>
      <c r="L237" s="4"/>
      <c r="M237" s="4"/>
      <c r="N237" s="4"/>
      <c r="O237" s="4"/>
      <c r="P237" s="4"/>
      <c r="Q237" s="91"/>
      <c r="T237" s="41"/>
      <c r="U237" s="41"/>
      <c r="V237" s="41"/>
      <c r="W237" s="41"/>
      <c r="X237" s="59"/>
      <c r="Y237" s="59"/>
      <c r="Z237" s="41"/>
      <c r="AA237" s="41"/>
      <c r="AB237" s="41"/>
      <c r="AC237" s="66"/>
      <c r="AD237" s="66"/>
      <c r="AE237" s="66"/>
      <c r="AF237" s="169"/>
      <c r="AG237" s="41"/>
      <c r="AH237" s="41"/>
      <c r="AI237" s="61"/>
      <c r="AJ237" s="61"/>
      <c r="AK237" s="41"/>
      <c r="AL237" s="41"/>
      <c r="AM237" s="41"/>
      <c r="AN237" s="41"/>
      <c r="AO237" s="41"/>
      <c r="AP237" s="41"/>
      <c r="AQ237" s="41"/>
      <c r="AU237" s="117"/>
      <c r="AV237" s="118"/>
      <c r="AW237" s="118"/>
      <c r="AX237" s="118"/>
      <c r="AY237" s="67"/>
      <c r="AZ237" s="67"/>
      <c r="BA237" s="68"/>
      <c r="BB237" s="73"/>
      <c r="BC237" s="73"/>
      <c r="BD237" s="73"/>
      <c r="BE237" s="73"/>
      <c r="BF237" s="73"/>
      <c r="BG237" s="73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</row>
    <row r="238" spans="1:95" s="1" customFormat="1" ht="13.5">
      <c r="A238" s="40"/>
      <c r="C238" s="1">
        <v>1</v>
      </c>
      <c r="D238" s="51">
        <f>D59</f>
        <v>6713.6256000000003</v>
      </c>
      <c r="E238" s="51">
        <f>E59</f>
        <v>6561.0432000000001</v>
      </c>
      <c r="F238" s="51">
        <f>F59</f>
        <v>7151.5370879999991</v>
      </c>
      <c r="G238" s="3"/>
      <c r="H238" s="4"/>
      <c r="I238" s="4"/>
      <c r="J238" s="4"/>
      <c r="K238" s="4"/>
      <c r="L238" s="4"/>
      <c r="M238" s="4"/>
      <c r="N238" s="4"/>
      <c r="O238" s="4"/>
      <c r="P238" s="4"/>
      <c r="Q238" s="91"/>
      <c r="T238" s="41"/>
      <c r="U238" s="41"/>
      <c r="V238" s="41"/>
      <c r="W238" s="41"/>
      <c r="X238" s="59"/>
      <c r="Y238" s="59"/>
      <c r="Z238" s="41"/>
      <c r="AA238" s="41"/>
      <c r="AB238" s="41"/>
      <c r="AC238" s="66"/>
      <c r="AD238" s="66"/>
      <c r="AE238" s="66"/>
      <c r="AF238" s="169"/>
      <c r="AG238" s="41"/>
      <c r="AH238" s="41"/>
      <c r="AI238" s="61"/>
      <c r="AJ238" s="61"/>
      <c r="AK238" s="41"/>
      <c r="AL238" s="41"/>
      <c r="AM238" s="41"/>
      <c r="AN238" s="41"/>
      <c r="AO238" s="41"/>
      <c r="AP238" s="41"/>
      <c r="AQ238" s="41"/>
      <c r="AU238" s="117"/>
      <c r="AV238" s="118"/>
      <c r="AW238" s="118"/>
      <c r="AX238" s="118"/>
      <c r="AY238" s="67"/>
      <c r="AZ238" s="67"/>
      <c r="BA238" s="68"/>
      <c r="BB238" s="73"/>
      <c r="BC238" s="73"/>
      <c r="BD238" s="73"/>
      <c r="BE238" s="73"/>
      <c r="BF238" s="73"/>
      <c r="BG238" s="73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</row>
    <row r="239" spans="1:95" s="1" customFormat="1" ht="13.5">
      <c r="A239" s="40"/>
      <c r="C239" s="1">
        <v>2</v>
      </c>
      <c r="D239" s="51">
        <f>D65</f>
        <v>6714</v>
      </c>
      <c r="E239" s="51" t="e">
        <f>E65</f>
        <v>#REF!</v>
      </c>
      <c r="F239" s="51" t="e">
        <f>F65</f>
        <v>#REF!</v>
      </c>
      <c r="G239" s="3"/>
      <c r="H239" s="4"/>
      <c r="I239" s="4"/>
      <c r="J239" s="4"/>
      <c r="K239" s="4"/>
      <c r="L239" s="4"/>
      <c r="M239" s="4"/>
      <c r="N239" s="4"/>
      <c r="O239" s="4"/>
      <c r="P239" s="4"/>
      <c r="Q239" s="91"/>
      <c r="T239" s="41"/>
      <c r="U239" s="41"/>
      <c r="V239" s="41"/>
      <c r="W239" s="41"/>
      <c r="X239" s="59"/>
      <c r="Y239" s="59"/>
      <c r="Z239" s="41"/>
      <c r="AA239" s="41"/>
      <c r="AB239" s="41"/>
      <c r="AC239" s="66"/>
      <c r="AD239" s="66"/>
      <c r="AE239" s="66"/>
      <c r="AF239" s="169"/>
      <c r="AG239" s="41"/>
      <c r="AH239" s="41"/>
      <c r="AI239" s="61"/>
      <c r="AJ239" s="61"/>
      <c r="AK239" s="41"/>
      <c r="AL239" s="41"/>
      <c r="AM239" s="41"/>
      <c r="AN239" s="41"/>
      <c r="AO239" s="41"/>
      <c r="AP239" s="41"/>
      <c r="AQ239" s="41"/>
      <c r="AU239" s="117"/>
      <c r="AV239" s="118"/>
      <c r="AW239" s="118"/>
      <c r="AX239" s="118"/>
      <c r="AY239" s="67"/>
      <c r="AZ239" s="67"/>
      <c r="BA239" s="68"/>
      <c r="BB239" s="73"/>
      <c r="BC239" s="73"/>
      <c r="BD239" s="73"/>
      <c r="BE239" s="73"/>
      <c r="BF239" s="73"/>
      <c r="BG239" s="73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</row>
    <row r="240" spans="1:95" s="1" customFormat="1" ht="13.5">
      <c r="A240" s="40"/>
      <c r="C240" s="1">
        <v>3</v>
      </c>
      <c r="D240" s="51">
        <f>D71</f>
        <v>6750.96</v>
      </c>
      <c r="E240" s="51">
        <f>E71</f>
        <v>6750.96</v>
      </c>
      <c r="F240" s="51">
        <f>F71</f>
        <v>7358.5464000000002</v>
      </c>
      <c r="G240" s="3"/>
      <c r="H240" s="4"/>
      <c r="I240" s="4"/>
      <c r="J240" s="4"/>
      <c r="K240" s="4"/>
      <c r="L240" s="4"/>
      <c r="M240" s="4"/>
      <c r="N240" s="4"/>
      <c r="O240" s="4"/>
      <c r="P240" s="4"/>
      <c r="Q240" s="91"/>
      <c r="T240" s="41"/>
      <c r="U240" s="41"/>
      <c r="V240" s="41"/>
      <c r="W240" s="41"/>
      <c r="X240" s="59"/>
      <c r="Y240" s="59"/>
      <c r="Z240" s="41"/>
      <c r="AA240" s="41"/>
      <c r="AB240" s="41"/>
      <c r="AC240" s="66"/>
      <c r="AD240" s="66"/>
      <c r="AE240" s="66"/>
      <c r="AF240" s="169"/>
      <c r="AG240" s="41"/>
      <c r="AH240" s="41"/>
      <c r="AI240" s="61"/>
      <c r="AJ240" s="61"/>
      <c r="AK240" s="41"/>
      <c r="AL240" s="41"/>
      <c r="AM240" s="41"/>
      <c r="AN240" s="41"/>
      <c r="AO240" s="41"/>
      <c r="AP240" s="41"/>
      <c r="AQ240" s="41"/>
      <c r="AU240" s="117"/>
      <c r="AV240" s="118"/>
      <c r="AW240" s="118"/>
      <c r="AX240" s="118"/>
      <c r="AY240" s="67"/>
      <c r="AZ240" s="67"/>
      <c r="BA240" s="68"/>
      <c r="BB240" s="73"/>
      <c r="BC240" s="73"/>
      <c r="BD240" s="73"/>
      <c r="BE240" s="73"/>
      <c r="BF240" s="73"/>
      <c r="BG240" s="73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</row>
    <row r="241" spans="1:95" s="1" customFormat="1" ht="13.5">
      <c r="A241" s="40"/>
      <c r="C241" s="1">
        <v>4</v>
      </c>
      <c r="D241" s="51" t="e">
        <f>D77</f>
        <v>#REF!</v>
      </c>
      <c r="E241" s="51" t="e">
        <f>E77</f>
        <v>#REF!</v>
      </c>
      <c r="F241" s="51" t="e">
        <f>F77</f>
        <v>#REF!</v>
      </c>
      <c r="G241" s="3"/>
      <c r="H241" s="4"/>
      <c r="I241" s="4"/>
      <c r="J241" s="4"/>
      <c r="K241" s="4"/>
      <c r="L241" s="4"/>
      <c r="M241" s="4"/>
      <c r="N241" s="4"/>
      <c r="O241" s="4"/>
      <c r="P241" s="4"/>
      <c r="Q241" s="91"/>
      <c r="T241" s="41"/>
      <c r="U241" s="41"/>
      <c r="V241" s="41"/>
      <c r="W241" s="41"/>
      <c r="X241" s="59"/>
      <c r="Y241" s="59"/>
      <c r="Z241" s="41"/>
      <c r="AA241" s="41"/>
      <c r="AB241" s="41"/>
      <c r="AC241" s="66"/>
      <c r="AD241" s="66"/>
      <c r="AE241" s="66"/>
      <c r="AF241" s="169"/>
      <c r="AG241" s="41"/>
      <c r="AH241" s="41"/>
      <c r="AI241" s="61"/>
      <c r="AJ241" s="61"/>
      <c r="AK241" s="41"/>
      <c r="AL241" s="41"/>
      <c r="AM241" s="41"/>
      <c r="AN241" s="41"/>
      <c r="AO241" s="41"/>
      <c r="AP241" s="41"/>
      <c r="AQ241" s="41"/>
      <c r="AU241" s="117"/>
      <c r="AV241" s="118"/>
      <c r="AW241" s="118"/>
      <c r="AX241" s="118"/>
      <c r="AY241" s="67"/>
      <c r="AZ241" s="67"/>
      <c r="BA241" s="68"/>
      <c r="BB241" s="73"/>
      <c r="BC241" s="73"/>
      <c r="BD241" s="73"/>
      <c r="BE241" s="73"/>
      <c r="BF241" s="73"/>
      <c r="BG241" s="73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</row>
    <row r="242" spans="1:95" s="1" customFormat="1" ht="13.5">
      <c r="A242" s="40"/>
      <c r="C242" s="1">
        <v>5</v>
      </c>
      <c r="D242" s="51">
        <f>D80</f>
        <v>3500</v>
      </c>
      <c r="E242" s="51">
        <f t="shared" ref="E242:F242" si="111">E80</f>
        <v>3500</v>
      </c>
      <c r="F242" s="51">
        <f t="shared" si="111"/>
        <v>3500</v>
      </c>
      <c r="G242" s="3"/>
      <c r="H242" s="4"/>
      <c r="I242" s="4"/>
      <c r="J242" s="4"/>
      <c r="K242" s="4"/>
      <c r="L242" s="4"/>
      <c r="M242" s="4"/>
      <c r="N242" s="4"/>
      <c r="O242" s="4"/>
      <c r="P242" s="4"/>
      <c r="Q242" s="91"/>
      <c r="T242" s="41"/>
      <c r="U242" s="41"/>
      <c r="V242" s="41"/>
      <c r="W242" s="41"/>
      <c r="X242" s="59"/>
      <c r="Y242" s="59"/>
      <c r="Z242" s="41"/>
      <c r="AA242" s="41"/>
      <c r="AB242" s="41"/>
      <c r="AC242" s="66"/>
      <c r="AD242" s="66"/>
      <c r="AE242" s="66"/>
      <c r="AF242" s="169"/>
      <c r="AG242" s="41"/>
      <c r="AH242" s="41"/>
      <c r="AI242" s="61"/>
      <c r="AJ242" s="61"/>
      <c r="AK242" s="41"/>
      <c r="AL242" s="41"/>
      <c r="AM242" s="41"/>
      <c r="AN242" s="41"/>
      <c r="AO242" s="41"/>
      <c r="AP242" s="41"/>
      <c r="AQ242" s="41"/>
      <c r="AU242" s="117"/>
      <c r="AV242" s="118"/>
      <c r="AW242" s="118"/>
      <c r="AX242" s="118"/>
      <c r="AY242" s="67"/>
      <c r="AZ242" s="67"/>
      <c r="BA242" s="68"/>
      <c r="BB242" s="73"/>
      <c r="BC242" s="73"/>
      <c r="BD242" s="73"/>
      <c r="BE242" s="73"/>
      <c r="BF242" s="73"/>
      <c r="BG242" s="73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</row>
    <row r="243" spans="1:95" s="1" customFormat="1" ht="13.5">
      <c r="A243" s="40"/>
      <c r="D243" s="41"/>
      <c r="E243" s="41"/>
      <c r="F243" s="41"/>
      <c r="G243" s="3"/>
      <c r="H243" s="4"/>
      <c r="I243" s="4"/>
      <c r="J243" s="4"/>
      <c r="K243" s="4"/>
      <c r="L243" s="4"/>
      <c r="M243" s="4"/>
      <c r="N243" s="4"/>
      <c r="O243" s="4"/>
      <c r="P243" s="4"/>
      <c r="Q243" s="91"/>
      <c r="T243" s="41"/>
      <c r="U243" s="41"/>
      <c r="V243" s="41"/>
      <c r="W243" s="41"/>
      <c r="X243" s="59"/>
      <c r="Y243" s="59"/>
      <c r="Z243" s="41"/>
      <c r="AA243" s="41"/>
      <c r="AB243" s="41"/>
      <c r="AC243" s="66"/>
      <c r="AD243" s="66"/>
      <c r="AE243" s="66"/>
      <c r="AF243" s="169"/>
      <c r="AG243" s="41"/>
      <c r="AH243" s="41"/>
      <c r="AI243" s="61"/>
      <c r="AJ243" s="61"/>
      <c r="AK243" s="41"/>
      <c r="AL243" s="41"/>
      <c r="AM243" s="41"/>
      <c r="AN243" s="41"/>
      <c r="AO243" s="41"/>
      <c r="AP243" s="41"/>
      <c r="AQ243" s="41"/>
      <c r="AU243" s="117"/>
      <c r="AV243" s="118"/>
      <c r="AW243" s="118"/>
      <c r="AX243" s="118"/>
      <c r="AY243" s="67"/>
      <c r="AZ243" s="67"/>
      <c r="BA243" s="68"/>
      <c r="BB243" s="73"/>
      <c r="BC243" s="73"/>
      <c r="BD243" s="73"/>
      <c r="BE243" s="73"/>
      <c r="BF243" s="73"/>
      <c r="BG243" s="73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</row>
    <row r="244" spans="1:95" s="1" customFormat="1" ht="13.5">
      <c r="A244" s="40"/>
      <c r="D244" s="55">
        <v>0</v>
      </c>
      <c r="E244" s="41">
        <v>1</v>
      </c>
      <c r="F244" s="41"/>
      <c r="G244" s="3"/>
      <c r="H244" s="4"/>
      <c r="I244" s="4"/>
      <c r="J244" s="4"/>
      <c r="K244" s="4"/>
      <c r="L244" s="4"/>
      <c r="M244" s="4"/>
      <c r="N244" s="4"/>
      <c r="O244" s="4"/>
      <c r="P244" s="4"/>
      <c r="Q244" s="91"/>
      <c r="T244" s="41"/>
      <c r="U244" s="41"/>
      <c r="V244" s="41"/>
      <c r="W244" s="41"/>
      <c r="X244" s="59"/>
      <c r="Y244" s="59"/>
      <c r="Z244" s="41"/>
      <c r="AA244" s="41"/>
      <c r="AB244" s="41"/>
      <c r="AC244" s="66"/>
      <c r="AD244" s="66"/>
      <c r="AE244" s="66"/>
      <c r="AF244" s="169"/>
      <c r="AG244" s="41"/>
      <c r="AH244" s="41"/>
      <c r="AI244" s="61"/>
      <c r="AJ244" s="61"/>
      <c r="AK244" s="41"/>
      <c r="AL244" s="41"/>
      <c r="AM244" s="41"/>
      <c r="AN244" s="41"/>
      <c r="AO244" s="41"/>
      <c r="AP244" s="41"/>
      <c r="AQ244" s="41"/>
      <c r="AU244" s="117"/>
      <c r="AV244" s="118"/>
      <c r="AW244" s="118"/>
      <c r="AX244" s="118"/>
      <c r="AY244" s="67"/>
      <c r="AZ244" s="67"/>
      <c r="BA244" s="68"/>
      <c r="BB244" s="73"/>
      <c r="BC244" s="73"/>
      <c r="BD244" s="73"/>
      <c r="BE244" s="73"/>
      <c r="BF244" s="73"/>
      <c r="BG244" s="73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</row>
    <row r="245" spans="1:95" s="1" customFormat="1" ht="13.5">
      <c r="A245" s="40"/>
      <c r="D245" s="55">
        <v>87000000</v>
      </c>
      <c r="E245" s="41">
        <v>1210</v>
      </c>
      <c r="F245" s="41"/>
      <c r="G245" s="3"/>
      <c r="H245" s="4"/>
      <c r="I245" s="4"/>
      <c r="J245" s="4"/>
      <c r="K245" s="4"/>
      <c r="L245" s="4"/>
      <c r="M245" s="4"/>
      <c r="N245" s="4"/>
      <c r="O245" s="4"/>
      <c r="P245" s="4"/>
      <c r="Q245" s="91"/>
      <c r="T245" s="41"/>
      <c r="U245" s="41"/>
      <c r="V245" s="41"/>
      <c r="W245" s="41"/>
      <c r="X245" s="59"/>
      <c r="Y245" s="59"/>
      <c r="Z245" s="41"/>
      <c r="AA245" s="41"/>
      <c r="AB245" s="41"/>
      <c r="AC245" s="66"/>
      <c r="AD245" s="66"/>
      <c r="AE245" s="66"/>
      <c r="AF245" s="169"/>
      <c r="AG245" s="41"/>
      <c r="AH245" s="41"/>
      <c r="AI245" s="61"/>
      <c r="AJ245" s="61"/>
      <c r="AK245" s="41"/>
      <c r="AL245" s="41"/>
      <c r="AM245" s="41"/>
      <c r="AN245" s="41"/>
      <c r="AO245" s="41"/>
      <c r="AP245" s="41"/>
      <c r="AQ245" s="41"/>
      <c r="AU245" s="117"/>
      <c r="AV245" s="118"/>
      <c r="AW245" s="118"/>
      <c r="AX245" s="118"/>
      <c r="AY245" s="67"/>
      <c r="AZ245" s="67"/>
      <c r="BA245" s="68"/>
      <c r="BB245" s="73"/>
      <c r="BC245" s="73"/>
      <c r="BD245" s="73"/>
      <c r="BE245" s="73"/>
      <c r="BF245" s="73"/>
      <c r="BG245" s="73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</row>
    <row r="246" spans="1:95" s="1" customFormat="1" ht="13.5">
      <c r="A246" s="40"/>
      <c r="D246" s="55">
        <v>91001415</v>
      </c>
      <c r="E246" s="41">
        <v>1416</v>
      </c>
      <c r="F246" s="41"/>
      <c r="G246" s="3"/>
      <c r="H246" s="4"/>
      <c r="I246" s="4"/>
      <c r="J246" s="4"/>
      <c r="K246" s="4"/>
      <c r="L246" s="4"/>
      <c r="M246" s="4"/>
      <c r="N246" s="4"/>
      <c r="O246" s="4"/>
      <c r="P246" s="4"/>
      <c r="Q246" s="91"/>
      <c r="T246" s="41"/>
      <c r="U246" s="41"/>
      <c r="V246" s="41"/>
      <c r="W246" s="41"/>
      <c r="X246" s="59"/>
      <c r="Y246" s="59"/>
      <c r="Z246" s="41"/>
      <c r="AA246" s="41"/>
      <c r="AB246" s="41"/>
      <c r="AC246" s="66"/>
      <c r="AD246" s="66"/>
      <c r="AE246" s="66"/>
      <c r="AF246" s="169"/>
      <c r="AG246" s="41"/>
      <c r="AH246" s="41"/>
      <c r="AI246" s="61"/>
      <c r="AJ246" s="61"/>
      <c r="AK246" s="41"/>
      <c r="AL246" s="41"/>
      <c r="AM246" s="41"/>
      <c r="AN246" s="41"/>
      <c r="AO246" s="41"/>
      <c r="AP246" s="41"/>
      <c r="AQ246" s="41"/>
      <c r="AU246" s="117"/>
      <c r="AV246" s="118"/>
      <c r="AW246" s="118"/>
      <c r="AX246" s="118"/>
      <c r="AY246" s="67"/>
      <c r="AZ246" s="67"/>
      <c r="BA246" s="68"/>
      <c r="BB246" s="73"/>
      <c r="BC246" s="73"/>
      <c r="BD246" s="73"/>
      <c r="BE246" s="73"/>
      <c r="BF246" s="73"/>
      <c r="BG246" s="73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</row>
    <row r="247" spans="1:95" s="1" customFormat="1" ht="13.5">
      <c r="A247" s="40"/>
      <c r="D247" s="55">
        <v>91001420</v>
      </c>
      <c r="E247" s="41">
        <v>1440</v>
      </c>
      <c r="F247" s="41"/>
      <c r="G247" s="3"/>
      <c r="H247" s="4"/>
      <c r="I247" s="4"/>
      <c r="J247" s="4"/>
      <c r="K247" s="4"/>
      <c r="L247" s="4"/>
      <c r="M247" s="4"/>
      <c r="N247" s="4"/>
      <c r="O247" s="4"/>
      <c r="P247" s="4"/>
      <c r="Q247" s="91"/>
      <c r="T247" s="41"/>
      <c r="U247" s="41"/>
      <c r="V247" s="41"/>
      <c r="W247" s="41"/>
      <c r="X247" s="59"/>
      <c r="Y247" s="59"/>
      <c r="Z247" s="41"/>
      <c r="AA247" s="41"/>
      <c r="AB247" s="41"/>
      <c r="AC247" s="66"/>
      <c r="AD247" s="66"/>
      <c r="AE247" s="66"/>
      <c r="AF247" s="169"/>
      <c r="AG247" s="41"/>
      <c r="AH247" s="41"/>
      <c r="AI247" s="61"/>
      <c r="AJ247" s="61"/>
      <c r="AK247" s="41"/>
      <c r="AL247" s="41"/>
      <c r="AM247" s="41"/>
      <c r="AN247" s="41"/>
      <c r="AO247" s="41"/>
      <c r="AP247" s="41"/>
      <c r="AQ247" s="41"/>
      <c r="AU247" s="117"/>
      <c r="AV247" s="118"/>
      <c r="AW247" s="118"/>
      <c r="AX247" s="118"/>
      <c r="AY247" s="67"/>
      <c r="AZ247" s="67"/>
      <c r="BA247" s="68"/>
      <c r="BB247" s="73"/>
      <c r="BC247" s="73"/>
      <c r="BD247" s="73"/>
      <c r="BE247" s="73"/>
      <c r="BF247" s="73"/>
      <c r="BG247" s="73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</row>
    <row r="248" spans="1:95" s="1" customFormat="1" ht="13.5">
      <c r="A248" s="40"/>
      <c r="D248" s="55">
        <v>91001430</v>
      </c>
      <c r="E248" s="41">
        <v>1441</v>
      </c>
      <c r="F248" s="41"/>
      <c r="G248" s="3"/>
      <c r="H248" s="4"/>
      <c r="I248" s="4"/>
      <c r="J248" s="4"/>
      <c r="K248" s="4"/>
      <c r="L248" s="4"/>
      <c r="M248" s="4"/>
      <c r="N248" s="4"/>
      <c r="O248" s="4"/>
      <c r="P248" s="4"/>
      <c r="Q248" s="91"/>
      <c r="T248" s="41"/>
      <c r="U248" s="41"/>
      <c r="V248" s="41"/>
      <c r="W248" s="41"/>
      <c r="X248" s="59"/>
      <c r="Y248" s="59"/>
      <c r="Z248" s="41"/>
      <c r="AA248" s="41"/>
      <c r="AB248" s="41"/>
      <c r="AC248" s="66"/>
      <c r="AD248" s="66"/>
      <c r="AE248" s="66"/>
      <c r="AF248" s="169"/>
      <c r="AG248" s="41"/>
      <c r="AH248" s="41"/>
      <c r="AI248" s="61"/>
      <c r="AJ248" s="61"/>
      <c r="AK248" s="41"/>
      <c r="AL248" s="41"/>
      <c r="AM248" s="41"/>
      <c r="AN248" s="41"/>
      <c r="AO248" s="41"/>
      <c r="AP248" s="41"/>
      <c r="AQ248" s="41"/>
      <c r="AU248" s="117"/>
      <c r="AV248" s="118"/>
      <c r="AW248" s="118"/>
      <c r="AX248" s="118"/>
      <c r="AY248" s="67"/>
      <c r="AZ248" s="67"/>
      <c r="BA248" s="68"/>
      <c r="BB248" s="73"/>
      <c r="BC248" s="73"/>
      <c r="BD248" s="73"/>
      <c r="BE248" s="73"/>
      <c r="BF248" s="73"/>
      <c r="BG248" s="73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</row>
    <row r="249" spans="1:95" s="1" customFormat="1" ht="13.5">
      <c r="A249" s="40"/>
      <c r="D249" s="41"/>
      <c r="E249" s="41"/>
      <c r="F249" s="41"/>
      <c r="G249" s="3"/>
      <c r="H249" s="4"/>
      <c r="I249" s="4"/>
      <c r="J249" s="4"/>
      <c r="K249" s="4"/>
      <c r="L249" s="4"/>
      <c r="M249" s="4"/>
      <c r="N249" s="4"/>
      <c r="O249" s="4"/>
      <c r="P249" s="4"/>
      <c r="Q249" s="91"/>
      <c r="T249" s="41"/>
      <c r="U249" s="41"/>
      <c r="V249" s="41"/>
      <c r="W249" s="41"/>
      <c r="X249" s="59"/>
      <c r="Y249" s="59"/>
      <c r="Z249" s="41"/>
      <c r="AA249" s="41"/>
      <c r="AB249" s="41"/>
      <c r="AC249" s="66"/>
      <c r="AD249" s="66"/>
      <c r="AE249" s="66"/>
      <c r="AF249" s="169"/>
      <c r="AG249" s="41"/>
      <c r="AH249" s="41"/>
      <c r="AI249" s="61"/>
      <c r="AJ249" s="61"/>
      <c r="AK249" s="41"/>
      <c r="AL249" s="41"/>
      <c r="AM249" s="41"/>
      <c r="AN249" s="41"/>
      <c r="AO249" s="41"/>
      <c r="AP249" s="41"/>
      <c r="AQ249" s="41"/>
      <c r="AU249" s="117"/>
      <c r="AV249" s="118"/>
      <c r="AW249" s="118"/>
      <c r="AX249" s="118"/>
      <c r="AY249" s="67"/>
      <c r="AZ249" s="67"/>
      <c r="BA249" s="68"/>
      <c r="BB249" s="73"/>
      <c r="BC249" s="73"/>
      <c r="BD249" s="73"/>
      <c r="BE249" s="73"/>
      <c r="BF249" s="73"/>
      <c r="BG249" s="73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</row>
    <row r="250" spans="1:95" s="1" customFormat="1" ht="13.5">
      <c r="A250" s="40"/>
      <c r="B250" s="40"/>
      <c r="C250" s="40"/>
      <c r="D250" s="40"/>
      <c r="E250" s="40"/>
      <c r="F250" s="40"/>
      <c r="G250" s="3"/>
      <c r="H250" s="4"/>
      <c r="I250" s="4"/>
      <c r="J250" s="4"/>
      <c r="K250" s="4"/>
      <c r="L250" s="4"/>
      <c r="M250" s="4"/>
      <c r="N250" s="4"/>
      <c r="O250" s="4"/>
      <c r="P250" s="4"/>
      <c r="Q250" s="91"/>
      <c r="T250" s="41"/>
      <c r="U250" s="41"/>
      <c r="V250" s="41"/>
      <c r="W250" s="41"/>
      <c r="X250" s="59"/>
      <c r="Y250" s="59"/>
      <c r="Z250" s="41"/>
      <c r="AA250" s="41"/>
      <c r="AB250" s="41"/>
      <c r="AC250" s="66"/>
      <c r="AD250" s="66"/>
      <c r="AE250" s="66"/>
      <c r="AF250" s="169"/>
      <c r="AG250" s="41"/>
      <c r="AH250" s="41"/>
      <c r="AI250" s="61"/>
      <c r="AJ250" s="61"/>
      <c r="AK250" s="41"/>
      <c r="AL250" s="41"/>
      <c r="AM250" s="41"/>
      <c r="AN250" s="41"/>
      <c r="AO250" s="41"/>
      <c r="AP250" s="41"/>
      <c r="AQ250" s="41"/>
      <c r="AU250" s="117"/>
      <c r="AV250" s="118"/>
      <c r="AW250" s="118"/>
      <c r="AX250" s="118"/>
      <c r="AY250" s="67"/>
      <c r="AZ250" s="67"/>
      <c r="BA250" s="68"/>
      <c r="BB250" s="73"/>
      <c r="BC250" s="73"/>
      <c r="BD250" s="73"/>
      <c r="BE250" s="73"/>
      <c r="BF250" s="73"/>
      <c r="BG250" s="73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</row>
    <row r="251" spans="1:95" s="1" customFormat="1">
      <c r="D251" s="41"/>
      <c r="E251" s="41"/>
      <c r="F251" s="41"/>
      <c r="G251" s="41"/>
      <c r="H251" s="148"/>
      <c r="I251" s="148"/>
      <c r="J251" s="148"/>
      <c r="K251" s="148"/>
      <c r="L251" s="148"/>
      <c r="M251" s="148"/>
      <c r="N251" s="148"/>
      <c r="O251" s="148"/>
      <c r="P251" s="148"/>
      <c r="Q251" s="91"/>
      <c r="T251" s="41"/>
      <c r="U251" s="41"/>
      <c r="V251" s="41"/>
      <c r="W251" s="41"/>
      <c r="X251" s="59"/>
      <c r="Y251" s="59"/>
      <c r="Z251" s="41"/>
      <c r="AA251" s="41"/>
      <c r="AB251" s="41"/>
      <c r="AC251" s="66"/>
      <c r="AD251" s="66"/>
      <c r="AE251" s="66"/>
      <c r="AF251" s="169"/>
      <c r="AG251" s="41"/>
      <c r="AH251" s="41"/>
      <c r="AI251" s="61"/>
      <c r="AJ251" s="61"/>
      <c r="AK251" s="41"/>
      <c r="AL251" s="41"/>
      <c r="AM251" s="41"/>
      <c r="AN251" s="41"/>
      <c r="AO251" s="41"/>
      <c r="AP251" s="41"/>
      <c r="AQ251" s="41"/>
      <c r="AU251" s="117"/>
      <c r="AV251" s="118"/>
      <c r="AW251" s="118"/>
      <c r="AX251" s="118"/>
      <c r="AY251" s="67"/>
      <c r="AZ251" s="67"/>
      <c r="BA251" s="68"/>
      <c r="BB251" s="73"/>
      <c r="BC251" s="73"/>
      <c r="BD251" s="73"/>
      <c r="BE251" s="73"/>
      <c r="BF251" s="73"/>
      <c r="BG251" s="73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</row>
    <row r="252" spans="1:95" s="1" customFormat="1">
      <c r="D252" s="41"/>
      <c r="E252" s="41"/>
      <c r="F252" s="41"/>
      <c r="G252" s="41"/>
      <c r="H252" s="148"/>
      <c r="I252" s="148"/>
      <c r="J252" s="148"/>
      <c r="K252" s="148"/>
      <c r="L252" s="148"/>
      <c r="M252" s="148"/>
      <c r="N252" s="148"/>
      <c r="O252" s="148"/>
      <c r="P252" s="148"/>
      <c r="Q252" s="91"/>
      <c r="T252" s="41"/>
      <c r="U252" s="41"/>
      <c r="V252" s="41"/>
      <c r="W252" s="41"/>
      <c r="X252" s="59"/>
      <c r="Y252" s="59"/>
      <c r="Z252" s="41"/>
      <c r="AA252" s="41"/>
      <c r="AB252" s="41"/>
      <c r="AC252" s="66"/>
      <c r="AD252" s="66"/>
      <c r="AE252" s="66"/>
      <c r="AF252" s="169"/>
      <c r="AG252" s="41"/>
      <c r="AH252" s="41"/>
      <c r="AI252" s="61"/>
      <c r="AJ252" s="61"/>
      <c r="AK252" s="41"/>
      <c r="AL252" s="41"/>
      <c r="AM252" s="41"/>
      <c r="AN252" s="41"/>
      <c r="AO252" s="41"/>
      <c r="AP252" s="41"/>
      <c r="AQ252" s="41"/>
      <c r="AU252" s="117"/>
      <c r="AV252" s="118"/>
      <c r="AW252" s="118"/>
      <c r="AX252" s="118"/>
      <c r="AY252" s="67"/>
      <c r="AZ252" s="67"/>
      <c r="BA252" s="68"/>
      <c r="BB252" s="73"/>
      <c r="BC252" s="73"/>
      <c r="BD252" s="73"/>
      <c r="BE252" s="73"/>
      <c r="BF252" s="73"/>
      <c r="BG252" s="73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</row>
    <row r="253" spans="1:95" s="1" customFormat="1">
      <c r="B253" s="212"/>
      <c r="C253" s="212"/>
      <c r="D253" s="212"/>
      <c r="E253" s="212"/>
      <c r="F253" s="212"/>
      <c r="G253" s="212"/>
      <c r="H253" s="213"/>
      <c r="I253" s="213"/>
      <c r="J253" s="213"/>
      <c r="K253" s="213"/>
      <c r="L253" s="271" t="s">
        <v>181</v>
      </c>
      <c r="M253" s="271"/>
      <c r="N253" s="271"/>
      <c r="O253" s="271"/>
      <c r="P253" s="271"/>
      <c r="Q253" s="91"/>
      <c r="T253" s="41"/>
      <c r="U253" s="41"/>
      <c r="V253" s="41"/>
      <c r="W253" s="41"/>
      <c r="X253" s="59"/>
      <c r="Y253" s="59"/>
      <c r="Z253" s="41"/>
      <c r="AA253" s="41"/>
      <c r="AB253" s="41"/>
      <c r="AC253" s="66"/>
      <c r="AD253" s="66"/>
      <c r="AE253" s="66"/>
      <c r="AF253" s="169"/>
      <c r="AG253" s="41"/>
      <c r="AH253" s="41"/>
      <c r="AI253" s="61"/>
      <c r="AJ253" s="61"/>
      <c r="AK253" s="41"/>
      <c r="AL253" s="41"/>
      <c r="AM253" s="41"/>
      <c r="AN253" s="41"/>
      <c r="AO253" s="41"/>
      <c r="AP253" s="41"/>
      <c r="AQ253" s="41"/>
      <c r="AU253" s="117"/>
      <c r="AV253" s="118"/>
      <c r="AW253" s="118"/>
      <c r="AX253" s="118"/>
      <c r="AY253" s="67"/>
      <c r="AZ253" s="67"/>
      <c r="BA253" s="68"/>
      <c r="BB253" s="73"/>
      <c r="BC253" s="73"/>
      <c r="BD253" s="73"/>
      <c r="BE253" s="73"/>
      <c r="BF253" s="73"/>
      <c r="BG253" s="73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</row>
    <row r="254" spans="1:95" s="1" customFormat="1">
      <c r="B254" s="212"/>
      <c r="C254" s="212"/>
      <c r="D254" s="212"/>
      <c r="E254" s="212"/>
      <c r="F254" s="212"/>
      <c r="G254" s="212"/>
      <c r="H254" s="213"/>
      <c r="I254" s="213"/>
      <c r="J254" s="213"/>
      <c r="K254" s="213"/>
      <c r="L254" s="213"/>
      <c r="M254" s="213"/>
      <c r="N254" s="213"/>
      <c r="O254" s="213"/>
      <c r="P254" s="213"/>
      <c r="Q254" s="91"/>
      <c r="T254" s="41"/>
      <c r="U254" s="41"/>
      <c r="V254" s="41"/>
      <c r="W254" s="41"/>
      <c r="X254" s="59"/>
      <c r="Y254" s="59"/>
      <c r="Z254" s="41"/>
      <c r="AA254" s="41"/>
      <c r="AB254" s="41"/>
      <c r="AC254" s="66"/>
      <c r="AD254" s="66"/>
      <c r="AE254" s="66"/>
      <c r="AF254" s="169"/>
      <c r="AG254" s="41"/>
      <c r="AH254" s="41"/>
      <c r="AI254" s="61"/>
      <c r="AJ254" s="61"/>
      <c r="AK254" s="41"/>
      <c r="AL254" s="41"/>
      <c r="AM254" s="41"/>
      <c r="AN254" s="41"/>
      <c r="AO254" s="41"/>
      <c r="AP254" s="41"/>
      <c r="AQ254" s="41"/>
      <c r="AU254" s="117"/>
      <c r="AV254" s="118"/>
      <c r="AW254" s="118"/>
      <c r="AX254" s="118"/>
      <c r="AY254" s="67"/>
      <c r="AZ254" s="67"/>
      <c r="BA254" s="68"/>
      <c r="BB254" s="73"/>
      <c r="BC254" s="73"/>
      <c r="BD254" s="73"/>
      <c r="BE254" s="73"/>
      <c r="BF254" s="73"/>
      <c r="BG254" s="73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</row>
    <row r="255" spans="1:95" s="1" customFormat="1" ht="36">
      <c r="B255" s="214" t="s">
        <v>124</v>
      </c>
      <c r="C255" s="228" t="str">
        <f>C121</f>
        <v>15-16</v>
      </c>
      <c r="D255" s="215" t="s">
        <v>215</v>
      </c>
      <c r="E255" s="215" t="s">
        <v>182</v>
      </c>
      <c r="F255" s="216"/>
      <c r="G255" s="216"/>
      <c r="H255" s="217" t="s">
        <v>126</v>
      </c>
      <c r="I255" s="216" t="str">
        <f>C99</f>
        <v>15-16</v>
      </c>
      <c r="J255" s="212" t="s">
        <v>183</v>
      </c>
      <c r="K255" s="212" t="s">
        <v>184</v>
      </c>
      <c r="L255" s="218" t="s">
        <v>185</v>
      </c>
      <c r="M255" s="213"/>
      <c r="N255" s="213" t="s">
        <v>206</v>
      </c>
      <c r="O255" s="213"/>
      <c r="P255" s="213"/>
      <c r="Q255" s="91"/>
      <c r="T255" s="41"/>
      <c r="U255" s="41"/>
      <c r="V255" s="41"/>
      <c r="W255" s="41"/>
      <c r="X255" s="59"/>
      <c r="Y255" s="59"/>
      <c r="Z255" s="41"/>
      <c r="AA255" s="41"/>
      <c r="AB255" s="41"/>
      <c r="AC255" s="66"/>
      <c r="AD255" s="66"/>
      <c r="AE255" s="66"/>
      <c r="AF255" s="169"/>
      <c r="AG255" s="41"/>
      <c r="AH255" s="41"/>
      <c r="AI255" s="61"/>
      <c r="AJ255" s="61"/>
      <c r="AK255" s="41"/>
      <c r="AL255" s="41"/>
      <c r="AM255" s="41"/>
      <c r="AN255" s="41"/>
      <c r="AO255" s="41"/>
      <c r="AP255" s="41"/>
      <c r="AQ255" s="41"/>
      <c r="AU255" s="117"/>
      <c r="AV255" s="118"/>
      <c r="AW255" s="118"/>
      <c r="AX255" s="118"/>
      <c r="AY255" s="67"/>
      <c r="AZ255" s="67"/>
      <c r="BA255" s="68"/>
      <c r="BB255" s="73"/>
      <c r="BC255" s="73"/>
      <c r="BD255" s="73"/>
      <c r="BE255" s="73"/>
      <c r="BF255" s="73"/>
      <c r="BG255" s="73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</row>
    <row r="256" spans="1:95" s="1" customFormat="1">
      <c r="D256" s="41"/>
      <c r="E256" s="41"/>
      <c r="F256" s="41"/>
      <c r="G256" s="41"/>
      <c r="H256" s="148"/>
      <c r="I256" s="148"/>
      <c r="J256" s="148"/>
      <c r="K256" s="148"/>
      <c r="L256" s="148"/>
      <c r="M256" s="148"/>
      <c r="N256" s="148"/>
      <c r="O256" s="148"/>
      <c r="P256" s="148"/>
      <c r="Q256" s="91"/>
      <c r="T256" s="41"/>
      <c r="U256" s="41"/>
      <c r="V256" s="41"/>
      <c r="W256" s="41"/>
      <c r="X256" s="59"/>
      <c r="Y256" s="59"/>
      <c r="Z256" s="41"/>
      <c r="AA256" s="41"/>
      <c r="AB256" s="41"/>
      <c r="AC256" s="66"/>
      <c r="AD256" s="66"/>
      <c r="AE256" s="66"/>
      <c r="AF256" s="169"/>
      <c r="AG256" s="41"/>
      <c r="AH256" s="41"/>
      <c r="AI256" s="61"/>
      <c r="AJ256" s="61"/>
      <c r="AK256" s="41"/>
      <c r="AL256" s="41"/>
      <c r="AM256" s="41"/>
      <c r="AN256" s="41"/>
      <c r="AO256" s="41"/>
      <c r="AP256" s="41"/>
      <c r="AQ256" s="41"/>
      <c r="AU256" s="117"/>
      <c r="AV256" s="118"/>
      <c r="AW256" s="118"/>
      <c r="AX256" s="118"/>
      <c r="AY256" s="67"/>
      <c r="AZ256" s="67"/>
      <c r="BA256" s="68"/>
      <c r="BB256" s="73"/>
      <c r="BC256" s="73"/>
      <c r="BD256" s="73"/>
      <c r="BE256" s="73"/>
      <c r="BF256" s="73"/>
      <c r="BG256" s="73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</row>
    <row r="257" spans="2:95" s="1" customFormat="1">
      <c r="B257" s="55">
        <f t="shared" ref="B257:C259" si="112">B125</f>
        <v>91001415</v>
      </c>
      <c r="C257" s="219">
        <f t="shared" si="112"/>
        <v>85009.599999999991</v>
      </c>
      <c r="D257" s="41">
        <v>3500</v>
      </c>
      <c r="E257" s="220">
        <f>SUM(C257:D257)</f>
        <v>88509.599999999991</v>
      </c>
      <c r="F257" s="41"/>
      <c r="G257" s="41"/>
      <c r="H257" s="221">
        <f t="shared" ref="H257:I259" si="113">B147</f>
        <v>91001416</v>
      </c>
      <c r="I257" s="223">
        <f t="shared" si="113"/>
        <v>21749.349616</v>
      </c>
      <c r="J257" s="224">
        <f>E257*6.2%</f>
        <v>5487.5951999999997</v>
      </c>
      <c r="K257" s="224">
        <f>E257*1.45%</f>
        <v>1283.3891999999998</v>
      </c>
      <c r="L257" s="225">
        <f>(I257-J257-K257)</f>
        <v>14978.365216</v>
      </c>
      <c r="M257" s="148"/>
      <c r="N257" s="222">
        <f>L257/12</f>
        <v>1248.1971013333334</v>
      </c>
      <c r="O257" s="148"/>
      <c r="P257" s="148"/>
      <c r="Q257" s="91"/>
      <c r="T257" s="41"/>
      <c r="U257" s="41"/>
      <c r="V257" s="41"/>
      <c r="W257" s="41"/>
      <c r="X257" s="59"/>
      <c r="Y257" s="59"/>
      <c r="Z257" s="41"/>
      <c r="AA257" s="41"/>
      <c r="AB257" s="41"/>
      <c r="AC257" s="66"/>
      <c r="AD257" s="66"/>
      <c r="AE257" s="66"/>
      <c r="AF257" s="169"/>
      <c r="AG257" s="41"/>
      <c r="AH257" s="41"/>
      <c r="AI257" s="61"/>
      <c r="AJ257" s="61"/>
      <c r="AK257" s="41"/>
      <c r="AL257" s="41"/>
      <c r="AM257" s="41"/>
      <c r="AN257" s="41"/>
      <c r="AO257" s="41"/>
      <c r="AP257" s="41"/>
      <c r="AQ257" s="41"/>
      <c r="AU257" s="117"/>
      <c r="AV257" s="118"/>
      <c r="AW257" s="118"/>
      <c r="AX257" s="118"/>
      <c r="AY257" s="67"/>
      <c r="AZ257" s="67"/>
      <c r="BA257" s="68"/>
      <c r="BB257" s="73"/>
      <c r="BC257" s="73"/>
      <c r="BD257" s="73"/>
      <c r="BE257" s="73"/>
      <c r="BF257" s="73"/>
      <c r="BG257" s="73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</row>
    <row r="258" spans="2:95" s="1" customFormat="1">
      <c r="B258" s="55">
        <f t="shared" si="112"/>
        <v>91001420</v>
      </c>
      <c r="C258" s="219">
        <f t="shared" si="112"/>
        <v>128704.35</v>
      </c>
      <c r="D258" s="41"/>
      <c r="E258" s="220">
        <f>SUM(C258:D258)</f>
        <v>128704.35</v>
      </c>
      <c r="F258" s="41"/>
      <c r="G258" s="41"/>
      <c r="H258" s="221">
        <f t="shared" si="113"/>
        <v>91001440</v>
      </c>
      <c r="I258" s="223">
        <f t="shared" si="113"/>
        <v>51544.843922</v>
      </c>
      <c r="J258" s="224">
        <f>E258*6.2%</f>
        <v>7979.6697000000004</v>
      </c>
      <c r="K258" s="224">
        <f>E258*1.45%</f>
        <v>1866.2130749999999</v>
      </c>
      <c r="L258" s="225">
        <f>(I258-J258-K258)</f>
        <v>41698.961147000002</v>
      </c>
      <c r="M258" s="148"/>
      <c r="N258" s="222">
        <f>L258/12</f>
        <v>3474.9134289166668</v>
      </c>
      <c r="O258" s="148"/>
      <c r="P258" s="148"/>
      <c r="Q258" s="91"/>
      <c r="T258" s="41"/>
      <c r="U258" s="41"/>
      <c r="V258" s="41"/>
      <c r="W258" s="41"/>
      <c r="X258" s="59"/>
      <c r="Y258" s="59"/>
      <c r="Z258" s="41"/>
      <c r="AA258" s="41"/>
      <c r="AB258" s="41"/>
      <c r="AC258" s="66"/>
      <c r="AD258" s="66"/>
      <c r="AE258" s="66"/>
      <c r="AF258" s="169"/>
      <c r="AG258" s="41"/>
      <c r="AH258" s="41"/>
      <c r="AI258" s="61"/>
      <c r="AJ258" s="61"/>
      <c r="AK258" s="41"/>
      <c r="AL258" s="41"/>
      <c r="AM258" s="41"/>
      <c r="AN258" s="41"/>
      <c r="AO258" s="41"/>
      <c r="AP258" s="41"/>
      <c r="AQ258" s="41"/>
      <c r="AU258" s="117"/>
      <c r="AV258" s="118"/>
      <c r="AW258" s="118"/>
      <c r="AX258" s="118"/>
      <c r="AY258" s="67"/>
      <c r="AZ258" s="67"/>
      <c r="BA258" s="68"/>
      <c r="BB258" s="73"/>
      <c r="BC258" s="73"/>
      <c r="BD258" s="73"/>
      <c r="BE258" s="73"/>
      <c r="BF258" s="73"/>
      <c r="BG258" s="73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</row>
    <row r="259" spans="2:95" s="1" customFormat="1">
      <c r="B259" s="55">
        <f t="shared" si="112"/>
        <v>91001430</v>
      </c>
      <c r="C259" s="219">
        <f t="shared" si="112"/>
        <v>70170.3</v>
      </c>
      <c r="D259" s="41"/>
      <c r="E259" s="220">
        <f>SUM(C259:D259)</f>
        <v>70170.3</v>
      </c>
      <c r="F259" s="41"/>
      <c r="G259" s="41"/>
      <c r="H259" s="221">
        <f t="shared" si="113"/>
        <v>91001441</v>
      </c>
      <c r="I259" s="223" t="e">
        <f t="shared" si="113"/>
        <v>#REF!</v>
      </c>
      <c r="J259" s="224">
        <f>E259*6.2%</f>
        <v>4350.5586000000003</v>
      </c>
      <c r="K259" s="224">
        <f>E259*1.45%</f>
        <v>1017.46935</v>
      </c>
      <c r="L259" s="225" t="e">
        <f>(I259-J259-K259)</f>
        <v>#REF!</v>
      </c>
      <c r="M259" s="148"/>
      <c r="N259" s="222" t="e">
        <f>L259/12</f>
        <v>#REF!</v>
      </c>
      <c r="O259" s="148"/>
      <c r="P259" s="148"/>
      <c r="Q259" s="91"/>
      <c r="T259" s="41"/>
      <c r="U259" s="41"/>
      <c r="V259" s="41"/>
      <c r="W259" s="41"/>
      <c r="X259" s="59"/>
      <c r="Y259" s="59"/>
      <c r="Z259" s="41"/>
      <c r="AA259" s="41"/>
      <c r="AB259" s="41"/>
      <c r="AC259" s="66"/>
      <c r="AD259" s="66"/>
      <c r="AE259" s="66"/>
      <c r="AF259" s="169"/>
      <c r="AG259" s="41"/>
      <c r="AH259" s="41"/>
      <c r="AI259" s="61"/>
      <c r="AJ259" s="61"/>
      <c r="AK259" s="41"/>
      <c r="AL259" s="41"/>
      <c r="AM259" s="41"/>
      <c r="AN259" s="41"/>
      <c r="AO259" s="41"/>
      <c r="AP259" s="41"/>
      <c r="AQ259" s="41"/>
      <c r="AU259" s="117"/>
      <c r="AV259" s="118"/>
      <c r="AW259" s="118"/>
      <c r="AX259" s="118"/>
      <c r="AY259" s="67"/>
      <c r="AZ259" s="67"/>
      <c r="BA259" s="68"/>
      <c r="BB259" s="73"/>
      <c r="BC259" s="73"/>
      <c r="BD259" s="73"/>
      <c r="BE259" s="73"/>
      <c r="BF259" s="73"/>
      <c r="BG259" s="73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</row>
    <row r="260" spans="2:95" s="1" customFormat="1">
      <c r="B260" s="1" t="s">
        <v>186</v>
      </c>
      <c r="C260" s="219">
        <f>SUM(C257:C259)</f>
        <v>283884.25</v>
      </c>
      <c r="D260" s="219">
        <f t="shared" ref="D260:E260" si="114">SUM(D257:D259)</f>
        <v>3500</v>
      </c>
      <c r="E260" s="219">
        <f t="shared" si="114"/>
        <v>287384.25</v>
      </c>
      <c r="F260" s="219"/>
      <c r="G260" s="219"/>
      <c r="H260" s="219"/>
      <c r="I260" s="126" t="e">
        <f>SUM(I257:I259)</f>
        <v>#REF!</v>
      </c>
      <c r="J260" s="126">
        <f t="shared" ref="J260:N260" si="115">SUM(J257:J259)</f>
        <v>17817.823499999999</v>
      </c>
      <c r="K260" s="126">
        <f t="shared" si="115"/>
        <v>4167.0716249999996</v>
      </c>
      <c r="L260" s="126" t="e">
        <f t="shared" si="115"/>
        <v>#REF!</v>
      </c>
      <c r="M260" s="126">
        <f t="shared" si="115"/>
        <v>0</v>
      </c>
      <c r="N260" s="126" t="e">
        <f t="shared" si="115"/>
        <v>#REF!</v>
      </c>
      <c r="O260" s="148"/>
      <c r="P260" s="148"/>
      <c r="Q260" s="91"/>
      <c r="T260" s="41"/>
      <c r="U260" s="41"/>
      <c r="V260" s="41"/>
      <c r="W260" s="41"/>
      <c r="X260" s="59"/>
      <c r="Y260" s="59"/>
      <c r="Z260" s="41"/>
      <c r="AA260" s="41"/>
      <c r="AB260" s="41"/>
      <c r="AC260" s="66"/>
      <c r="AD260" s="66"/>
      <c r="AE260" s="66"/>
      <c r="AF260" s="169"/>
      <c r="AG260" s="41"/>
      <c r="AH260" s="41"/>
      <c r="AI260" s="61"/>
      <c r="AJ260" s="61"/>
      <c r="AK260" s="41"/>
      <c r="AL260" s="41"/>
      <c r="AM260" s="41"/>
      <c r="AN260" s="41"/>
      <c r="AO260" s="41"/>
      <c r="AP260" s="41"/>
      <c r="AQ260" s="41"/>
      <c r="AU260" s="117"/>
      <c r="AV260" s="118"/>
      <c r="AW260" s="118"/>
      <c r="AX260" s="118"/>
      <c r="AY260" s="67"/>
      <c r="AZ260" s="67"/>
      <c r="BA260" s="68"/>
      <c r="BB260" s="73"/>
      <c r="BC260" s="73"/>
      <c r="BD260" s="73"/>
      <c r="BE260" s="73"/>
      <c r="BF260" s="73"/>
      <c r="BG260" s="73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</row>
  </sheetData>
  <mergeCells count="1">
    <mergeCell ref="L253:P2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C16" sqref="C16"/>
    </sheetView>
  </sheetViews>
  <sheetFormatPr defaultRowHeight="15.75"/>
  <cols>
    <col min="1" max="1" width="10.85546875" style="262" bestFit="1" customWidth="1"/>
    <col min="2" max="3" width="11" style="263" bestFit="1" customWidth="1"/>
    <col min="4" max="4" width="9.85546875" style="262" bestFit="1" customWidth="1"/>
    <col min="5" max="16384" width="9.140625" style="262"/>
  </cols>
  <sheetData>
    <row r="1" spans="1:4" s="259" customFormat="1" ht="31.5">
      <c r="A1" s="259" t="s">
        <v>225</v>
      </c>
      <c r="B1" s="260" t="s">
        <v>224</v>
      </c>
      <c r="C1" s="260" t="s">
        <v>223</v>
      </c>
      <c r="D1" s="261" t="s">
        <v>222</v>
      </c>
    </row>
    <row r="2" spans="1:4">
      <c r="A2" s="262" t="s">
        <v>221</v>
      </c>
      <c r="B2" s="263">
        <v>85000</v>
      </c>
      <c r="C2" s="263">
        <f>'Cathy''s copy FY17'!$DI$10</f>
        <v>86922.316000000006</v>
      </c>
      <c r="D2" s="264">
        <f t="shared" ref="D2:D7" si="0">SUM(C2-B2)</f>
        <v>1922.3160000000062</v>
      </c>
    </row>
    <row r="3" spans="1:4">
      <c r="A3" s="262" t="s">
        <v>220</v>
      </c>
      <c r="B3" s="263">
        <v>21714</v>
      </c>
      <c r="C3" s="263">
        <f>'Cathy''s copy FY17'!$FE$10</f>
        <v>18359.387792960002</v>
      </c>
      <c r="D3" s="264">
        <f t="shared" si="0"/>
        <v>-3354.6122070399979</v>
      </c>
    </row>
    <row r="4" spans="1:4">
      <c r="A4" s="262" t="s">
        <v>219</v>
      </c>
      <c r="B4" s="263">
        <v>140736</v>
      </c>
      <c r="C4" s="263">
        <f>'Cathy''s copy FY17'!$DJ$9</f>
        <v>132373.04362499999</v>
      </c>
      <c r="D4" s="264">
        <f t="shared" si="0"/>
        <v>-8362.9563750000088</v>
      </c>
    </row>
    <row r="5" spans="1:4">
      <c r="A5" s="262" t="s">
        <v>218</v>
      </c>
      <c r="B5" s="263">
        <v>70148</v>
      </c>
      <c r="C5" s="263">
        <f>'Cathy''s copy FY17'!$DK$9</f>
        <v>71800.205625000002</v>
      </c>
      <c r="D5" s="264">
        <f t="shared" si="0"/>
        <v>1652.2056250000023</v>
      </c>
    </row>
    <row r="6" spans="1:4">
      <c r="A6" s="262" t="s">
        <v>217</v>
      </c>
      <c r="B6" s="263">
        <v>52874</v>
      </c>
      <c r="C6" s="263">
        <f>'Cathy''s copy FY17'!$FF$9</f>
        <v>53734.105774475</v>
      </c>
      <c r="D6" s="264">
        <f t="shared" si="0"/>
        <v>860.10577447499963</v>
      </c>
    </row>
    <row r="7" spans="1:4">
      <c r="A7" s="262" t="s">
        <v>216</v>
      </c>
      <c r="B7" s="263">
        <v>37327</v>
      </c>
      <c r="C7" s="263">
        <f>'Cathy''s copy FY17'!$FG$9</f>
        <v>39004.443729625003</v>
      </c>
      <c r="D7" s="264">
        <f t="shared" si="0"/>
        <v>1677.4437296250035</v>
      </c>
    </row>
    <row r="8" spans="1:4">
      <c r="B8" s="265">
        <f>SUM(B2:B7)</f>
        <v>407799</v>
      </c>
      <c r="C8" s="265">
        <f>SUM(C2:C7)</f>
        <v>402193.50254706008</v>
      </c>
      <c r="D8" s="266">
        <f>SUM(D2:D7)</f>
        <v>-5605.4974529399951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Cathy's copy FY17</vt:lpstr>
      <vt:lpstr>15-16</vt:lpstr>
      <vt:lpstr>FY 17 0% Healt Ins 4.5.16 1</vt:lpstr>
      <vt:lpstr>Comparison</vt:lpstr>
      <vt:lpstr>'15-16'!Print_Area</vt:lpstr>
      <vt:lpstr>'Cathy''s copy FY17'!Print_Area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Aportria</dc:creator>
  <cp:lastModifiedBy>cmessmer</cp:lastModifiedBy>
  <cp:lastPrinted>2016-02-24T20:18:40Z</cp:lastPrinted>
  <dcterms:created xsi:type="dcterms:W3CDTF">1998-01-06T21:53:36Z</dcterms:created>
  <dcterms:modified xsi:type="dcterms:W3CDTF">2016-05-31T16:47:41Z</dcterms:modified>
</cp:coreProperties>
</file>