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tabRatio="677" activeTab="0"/>
  </bookViews>
  <sheets>
    <sheet name="Cover" sheetId="1" r:id="rId1"/>
    <sheet name="Minutes 1" sheetId="2" r:id="rId2"/>
    <sheet name="Minutes 2" sheetId="3" r:id="rId3"/>
    <sheet name="Graphs" sheetId="4" r:id="rId4"/>
    <sheet name="Tchr1" sheetId="5" r:id="rId5"/>
    <sheet name="Tchr2" sheetId="6" r:id="rId6"/>
    <sheet name="Tchr3" sheetId="7" r:id="rId7"/>
    <sheet name="Tchr4" sheetId="8" r:id="rId8"/>
    <sheet name="Tchr5" sheetId="9" r:id="rId9"/>
    <sheet name="Tchr6" sheetId="10" r:id="rId10"/>
    <sheet name="Tchr7" sheetId="11" r:id="rId11"/>
    <sheet name="Tchr8" sheetId="12" r:id="rId12"/>
    <sheet name="Tchr9" sheetId="13" r:id="rId13"/>
    <sheet name="Tchr10" sheetId="14" r:id="rId14"/>
    <sheet name="Tchr11" sheetId="15" r:id="rId15"/>
    <sheet name="Tchr12" sheetId="16" r:id="rId16"/>
  </sheets>
  <definedNames>
    <definedName name="_xlnm.Print_Area" localSheetId="1">'Minutes 1'!$A$1:$K$86</definedName>
    <definedName name="_xlnm.Print_Area" localSheetId="2">'Minutes 2'!$A$1:$L$89</definedName>
  </definedNames>
  <calcPr fullCalcOnLoad="1"/>
</workbook>
</file>

<file path=xl/comments2.xml><?xml version="1.0" encoding="utf-8"?>
<comments xmlns="http://schemas.openxmlformats.org/spreadsheetml/2006/main">
  <authors>
    <author>Tony Flach</author>
  </authors>
  <commentList>
    <comment ref="I41" authorId="0">
      <text>
        <r>
          <rPr>
            <sz val="9"/>
            <rFont val="Tahoma"/>
            <family val="2"/>
          </rPr>
          <t>Enter the amount by which you would like to adjust the goal.  Use a minus sign (-) to adjust down.  Leave blank if no adjustment is desired.</t>
        </r>
      </text>
    </comment>
  </commentList>
</comments>
</file>

<file path=xl/comments3.xml><?xml version="1.0" encoding="utf-8"?>
<comments xmlns="http://schemas.openxmlformats.org/spreadsheetml/2006/main">
  <authors>
    <author>Tony Flach</author>
  </authors>
  <commentList>
    <comment ref="I46" authorId="0">
      <text>
        <r>
          <rPr>
            <sz val="9"/>
            <rFont val="Tahoma"/>
            <family val="2"/>
          </rPr>
          <t xml:space="preserve">Enter the amount by which you would like to adjust the goal.  Use a minus sign (-) to adjust down.  Leave blank if no adjustment is desired.
</t>
        </r>
      </text>
    </comment>
  </commentList>
</comments>
</file>

<file path=xl/sharedStrings.xml><?xml version="1.0" encoding="utf-8"?>
<sst xmlns="http://schemas.openxmlformats.org/spreadsheetml/2006/main" count="510" uniqueCount="133">
  <si>
    <t>Student Name</t>
  </si>
  <si>
    <t>Student Number</t>
  </si>
  <si>
    <t>Team:</t>
  </si>
  <si>
    <t>School:</t>
  </si>
  <si>
    <t>Subject:</t>
  </si>
  <si>
    <t>Assessment 1:</t>
  </si>
  <si>
    <t>Assessment 2:</t>
  </si>
  <si>
    <t>Teacher 1:</t>
  </si>
  <si>
    <t>Teacher 2:</t>
  </si>
  <si>
    <t>Teacher 3:</t>
  </si>
  <si>
    <t>Teacher 4:</t>
  </si>
  <si>
    <t>Teacher 5:</t>
  </si>
  <si>
    <t>Teacher 6:</t>
  </si>
  <si>
    <t>Teacher 7:</t>
  </si>
  <si>
    <t>Teacher 8:</t>
  </si>
  <si>
    <t>Teacher 9:</t>
  </si>
  <si>
    <t>Teacher 10:</t>
  </si>
  <si>
    <t>Teacher:</t>
  </si>
  <si>
    <t>Max Score:</t>
  </si>
  <si>
    <t>Min. for Proficiency:</t>
  </si>
  <si>
    <t>Close to Proficiency:</t>
  </si>
  <si>
    <t>Assessment:</t>
  </si>
  <si>
    <t>Teacher</t>
  </si>
  <si>
    <t># Students</t>
  </si>
  <si>
    <t># Proficient or Better</t>
  </si>
  <si>
    <t>% Proficient of Better</t>
  </si>
  <si>
    <t># Close</t>
  </si>
  <si>
    <t>% Close</t>
  </si>
  <si>
    <t># Far to Go</t>
  </si>
  <si>
    <t>% Far to Go</t>
  </si>
  <si>
    <t>Students Close</t>
  </si>
  <si>
    <t>Students Far to Go</t>
  </si>
  <si>
    <t>Close After Preassessment</t>
  </si>
  <si>
    <t>Growth</t>
  </si>
  <si>
    <t>Far to Go After Pre-Assessment</t>
  </si>
  <si>
    <t>Close After Post-assessment</t>
  </si>
  <si>
    <t>Far to Go After Post-Assessment</t>
  </si>
  <si>
    <t>Max:</t>
  </si>
  <si>
    <t>Close:</t>
  </si>
  <si>
    <t>Total Taking:</t>
  </si>
  <si>
    <t>Number Close to Proficient:</t>
  </si>
  <si>
    <t>Percent Close to Proficient:</t>
  </si>
  <si>
    <t>Names Close to Proficient:</t>
  </si>
  <si>
    <t>Number Far to Go:</t>
  </si>
  <si>
    <t>Percent Far to Go:</t>
  </si>
  <si>
    <t>Names Far to Go:</t>
  </si>
  <si>
    <t>Number Proficient or Better:</t>
  </si>
  <si>
    <t>Percent Proficient or Better:</t>
  </si>
  <si>
    <t>Change</t>
  </si>
  <si>
    <t>MinProf:</t>
  </si>
  <si>
    <t>Team Members:</t>
  </si>
  <si>
    <t>Step 1: Collect and Chart Data</t>
  </si>
  <si>
    <t>Strengths</t>
  </si>
  <si>
    <t>Needs</t>
  </si>
  <si>
    <t>Step 3: SMART Goal Statement</t>
  </si>
  <si>
    <t>Step 2: Analysis - Identify Strengths and Needs</t>
  </si>
  <si>
    <t>Topic:</t>
  </si>
  <si>
    <t>Assessment Tool:</t>
  </si>
  <si>
    <t>End of Unit Date:</t>
  </si>
  <si>
    <t>Current Proficiency:</t>
  </si>
  <si>
    <t>TEAM</t>
  </si>
  <si>
    <t>Projected Goal:</t>
  </si>
  <si>
    <t>Adjustment:</t>
  </si>
  <si>
    <t>Group:</t>
  </si>
  <si>
    <t>Modified Goal:</t>
  </si>
  <si>
    <t>Step 4: Select Instructional Strategies</t>
  </si>
  <si>
    <t>Learning Environment</t>
  </si>
  <si>
    <t>Time - Duration of the Teaching of Specific Concepts and Skills</t>
  </si>
  <si>
    <t xml:space="preserve"> * = Strategies recommended for daily use</t>
  </si>
  <si>
    <t>Possible Strategies to Consider:</t>
  </si>
  <si>
    <t>Note-Taking</t>
  </si>
  <si>
    <t>Reinforce Effort*</t>
  </si>
  <si>
    <t>Provide Recognition</t>
  </si>
  <si>
    <t>Homework*</t>
  </si>
  <si>
    <t>Practice*</t>
  </si>
  <si>
    <t>Cooperative Learning</t>
  </si>
  <si>
    <t>Non-Linguistic Representations/Visual Tools</t>
  </si>
  <si>
    <t>Provide Feedback*</t>
  </si>
  <si>
    <t>Generate/Test Hypotheses</t>
  </si>
  <si>
    <t>Review the list below and record selected strategies in the chart.</t>
  </si>
  <si>
    <t>Advanced Organizers</t>
  </si>
  <si>
    <t>Writing</t>
  </si>
  <si>
    <t xml:space="preserve"> Materials for Teachers and Students</t>
  </si>
  <si>
    <t>Identify the top priority needs by placing a number in the adjacent cell with 1 being the highest priority.  Please select no more than 3 priorities.</t>
  </si>
  <si>
    <t>Identified Need:</t>
  </si>
  <si>
    <t>Step 5: Results Indicators</t>
  </si>
  <si>
    <t>Selected Strategy:</t>
  </si>
  <si>
    <t>Describe explicit behaviors (both student and adult) we expect to see as a result of implementing the instructional strategies plan. How will you know that the strategies are working? Look-fors and evidence of learning?  What are proficient students able to do successfully?)</t>
  </si>
  <si>
    <t>Results Indicators:</t>
  </si>
  <si>
    <t>Adult Behaviors:</t>
  </si>
  <si>
    <t>Student Behaviors:</t>
  </si>
  <si>
    <t>Look-fors in Student Work:</t>
  </si>
  <si>
    <t>Selected Instructional Strategy</t>
  </si>
  <si>
    <t>Date of Meeting:</t>
  </si>
  <si>
    <t>Directions:</t>
  </si>
  <si>
    <t>Enter data in the cells that are highlighted in light yellow.  All information entered on this page will automatically show up where required.</t>
  </si>
  <si>
    <t>Enter scores for each individual student on the appropriate page for each teacher.  All calculations will be performed automatically.</t>
  </si>
  <si>
    <t>% Change</t>
  </si>
  <si>
    <t>Goal from Previous Meeting:</t>
  </si>
  <si>
    <t>Was Goal Met:</t>
  </si>
  <si>
    <t>Minimum % of Students Proficient before moving to next standard:</t>
  </si>
  <si>
    <t>New Goal:</t>
  </si>
  <si>
    <t>Teacher 11:</t>
  </si>
  <si>
    <t>Teacher 12:</t>
  </si>
  <si>
    <t>Date:</t>
  </si>
  <si>
    <t>Recommendation:</t>
  </si>
  <si>
    <r>
      <t xml:space="preserve">Assignments, Assessments - </t>
    </r>
    <r>
      <rPr>
        <b/>
        <sz val="8"/>
        <rFont val="Arial"/>
        <family val="2"/>
      </rPr>
      <t>Where will students be required to use the strategy?</t>
    </r>
  </si>
  <si>
    <t>Compare</t>
  </si>
  <si>
    <t>Classify</t>
  </si>
  <si>
    <t>Create Metaphors</t>
  </si>
  <si>
    <t>Create Analogies</t>
  </si>
  <si>
    <t>Summarize</t>
  </si>
  <si>
    <t>Set Objectives*</t>
  </si>
  <si>
    <t>Cue</t>
  </si>
  <si>
    <t>Question</t>
  </si>
  <si>
    <t>% Prof</t>
  </si>
  <si>
    <t>% Far</t>
  </si>
  <si>
    <t>% Prof Pre</t>
  </si>
  <si>
    <t>% Prof Post</t>
  </si>
  <si>
    <t>% Close Pre</t>
  </si>
  <si>
    <t>% Close Post</t>
  </si>
  <si>
    <t>% Far Pre</t>
  </si>
  <si>
    <t>% Far Post</t>
  </si>
  <si>
    <t>Return to Cover</t>
  </si>
  <si>
    <t>Assessment Date:</t>
  </si>
  <si>
    <t>Proficient or Higher</t>
  </si>
  <si>
    <t># Intervention</t>
  </si>
  <si>
    <t>% Intervention</t>
  </si>
  <si>
    <t>Intervention Students</t>
  </si>
  <si>
    <t>Close to Proficient</t>
  </si>
  <si>
    <t>Far to Go</t>
  </si>
  <si>
    <t>Intervention</t>
  </si>
  <si>
    <t>Applicable Category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</si>
</sst>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  <numFmt numFmtId="167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0" xfId="59" applyFont="1" applyBorder="1" applyAlignment="1">
      <alignment horizontal="center" vertical="center"/>
    </xf>
    <xf numFmtId="0" fontId="0" fillId="0" borderId="13" xfId="0" applyBorder="1" applyAlignment="1">
      <alignment/>
    </xf>
    <xf numFmtId="9" fontId="0" fillId="0" borderId="11" xfId="59" applyFont="1" applyBorder="1" applyAlignment="1">
      <alignment horizontal="center"/>
    </xf>
    <xf numFmtId="1" fontId="0" fillId="0" borderId="11" xfId="59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0" fillId="0" borderId="14" xfId="0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52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9" fontId="0" fillId="0" borderId="19" xfId="59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59" applyNumberFormat="1" applyFont="1" applyAlignment="1">
      <alignment horizontal="left" wrapText="1"/>
    </xf>
    <xf numFmtId="0" fontId="0" fillId="34" borderId="2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2" fontId="50" fillId="0" borderId="0" xfId="59" applyNumberFormat="1" applyFont="1" applyAlignment="1">
      <alignment vertical="center" wrapText="1"/>
    </xf>
    <xf numFmtId="2" fontId="50" fillId="0" borderId="0" xfId="59" applyNumberFormat="1" applyFont="1" applyAlignment="1">
      <alignment horizontal="left" vertical="center" wrapText="1"/>
    </xf>
    <xf numFmtId="1" fontId="34" fillId="0" borderId="0" xfId="0" applyNumberFormat="1" applyFont="1" applyAlignment="1">
      <alignment/>
    </xf>
    <xf numFmtId="9" fontId="29" fillId="0" borderId="0" xfId="59" applyFont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0" xfId="59" applyNumberFormat="1" applyFont="1" applyAlignment="1">
      <alignment horizontal="center"/>
    </xf>
    <xf numFmtId="0" fontId="50" fillId="0" borderId="15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34" fillId="0" borderId="0" xfId="0" applyNumberFormat="1" applyFont="1" applyAlignment="1">
      <alignment/>
    </xf>
    <xf numFmtId="10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9" fontId="0" fillId="36" borderId="19" xfId="59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4" fontId="0" fillId="36" borderId="0" xfId="0" applyNumberFormat="1" applyFill="1" applyAlignment="1">
      <alignment horizontal="center"/>
    </xf>
    <xf numFmtId="165" fontId="0" fillId="36" borderId="0" xfId="59" applyNumberFormat="1" applyFont="1" applyFill="1" applyAlignment="1">
      <alignment horizontal="center"/>
    </xf>
    <xf numFmtId="0" fontId="29" fillId="0" borderId="0" xfId="0" applyFont="1" applyBorder="1" applyAlignment="1">
      <alignment/>
    </xf>
    <xf numFmtId="9" fontId="0" fillId="0" borderId="0" xfId="0" applyNumberFormat="1" applyAlignment="1">
      <alignment horizontal="center" vertical="center"/>
    </xf>
    <xf numFmtId="9" fontId="0" fillId="0" borderId="19" xfId="59" applyNumberFormat="1" applyFont="1" applyBorder="1" applyAlignment="1">
      <alignment horizontal="center"/>
    </xf>
    <xf numFmtId="49" fontId="31" fillId="34" borderId="10" xfId="0" applyNumberFormat="1" applyFont="1" applyFill="1" applyBorder="1" applyAlignment="1" applyProtection="1">
      <alignment horizontal="center"/>
      <protection locked="0"/>
    </xf>
    <xf numFmtId="1" fontId="31" fillId="34" borderId="10" xfId="59" applyNumberFormat="1" applyFont="1" applyFill="1" applyBorder="1" applyAlignment="1" applyProtection="1">
      <alignment horizontal="center"/>
      <protection locked="0"/>
    </xf>
    <xf numFmtId="1" fontId="31" fillId="34" borderId="10" xfId="0" applyNumberFormat="1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165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9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/>
    </xf>
    <xf numFmtId="9" fontId="0" fillId="0" borderId="22" xfId="59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50" fillId="0" borderId="14" xfId="0" applyFont="1" applyBorder="1" applyAlignment="1">
      <alignment horizontal="center" vertical="center" textRotation="90"/>
    </xf>
    <xf numFmtId="0" fontId="50" fillId="0" borderId="15" xfId="0" applyFont="1" applyBorder="1" applyAlignment="1">
      <alignment horizontal="center" vertical="center" textRotation="90"/>
    </xf>
    <xf numFmtId="0" fontId="54" fillId="0" borderId="0" xfId="53" applyFont="1" applyAlignment="1" applyProtection="1">
      <alignment horizontal="right"/>
      <protection/>
    </xf>
    <xf numFmtId="0" fontId="30" fillId="0" borderId="0" xfId="0" applyFont="1" applyAlignment="1">
      <alignment/>
    </xf>
    <xf numFmtId="0" fontId="54" fillId="0" borderId="0" xfId="53" applyFont="1" applyAlignment="1" applyProtection="1">
      <alignment horizontal="center" vertical="center" wrapText="1"/>
      <protection/>
    </xf>
    <xf numFmtId="14" fontId="29" fillId="0" borderId="0" xfId="0" applyNumberFormat="1" applyFont="1" applyAlignment="1">
      <alignment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9" fontId="29" fillId="0" borderId="0" xfId="0" applyNumberFormat="1" applyFont="1" applyAlignment="1">
      <alignment horizontal="center"/>
    </xf>
    <xf numFmtId="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34" borderId="10" xfId="0" applyFill="1" applyBorder="1" applyAlignment="1" applyProtection="1">
      <alignment horizontal="center"/>
      <protection locked="0"/>
    </xf>
    <xf numFmtId="0" fontId="40" fillId="29" borderId="24" xfId="48" applyBorder="1" applyAlignment="1" applyProtection="1">
      <alignment wrapText="1"/>
      <protection locked="0"/>
    </xf>
    <xf numFmtId="0" fontId="30" fillId="0" borderId="0" xfId="0" applyFont="1" applyFill="1" applyBorder="1" applyAlignment="1">
      <alignment horizontal="center" vertical="center"/>
    </xf>
    <xf numFmtId="0" fontId="31" fillId="34" borderId="10" xfId="0" applyFont="1" applyFill="1" applyBorder="1" applyAlignment="1" applyProtection="1">
      <alignment horizontal="left"/>
      <protection locked="0"/>
    </xf>
    <xf numFmtId="0" fontId="31" fillId="34" borderId="25" xfId="0" applyFont="1" applyFill="1" applyBorder="1" applyAlignment="1" applyProtection="1">
      <alignment horizontal="left"/>
      <protection locked="0"/>
    </xf>
    <xf numFmtId="0" fontId="31" fillId="34" borderId="26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 vertical="center" wrapText="1"/>
    </xf>
    <xf numFmtId="0" fontId="40" fillId="29" borderId="27" xfId="48" applyBorder="1" applyAlignment="1" applyProtection="1">
      <alignment horizontal="left" wrapText="1"/>
      <protection locked="0"/>
    </xf>
    <xf numFmtId="0" fontId="40" fillId="29" borderId="28" xfId="48" applyBorder="1" applyAlignment="1" applyProtection="1">
      <alignment horizontal="left" wrapText="1"/>
      <protection locked="0"/>
    </xf>
    <xf numFmtId="0" fontId="40" fillId="29" borderId="29" xfId="48" applyBorder="1" applyAlignment="1" applyProtection="1">
      <alignment horizontal="left" wrapText="1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0" fillId="29" borderId="28" xfId="48" applyBorder="1" applyAlignment="1" applyProtection="1">
      <alignment horizontal="center" wrapText="1"/>
      <protection locked="0"/>
    </xf>
    <xf numFmtId="0" fontId="40" fillId="29" borderId="29" xfId="48" applyBorder="1" applyAlignment="1" applyProtection="1">
      <alignment horizontal="center" wrapText="1"/>
      <protection locked="0"/>
    </xf>
    <xf numFmtId="0" fontId="0" fillId="12" borderId="27" xfId="25" applyBorder="1" applyAlignment="1" applyProtection="1">
      <alignment horizontal="left" wrapText="1"/>
      <protection locked="0"/>
    </xf>
    <xf numFmtId="0" fontId="0" fillId="12" borderId="28" xfId="25" applyBorder="1" applyAlignment="1" applyProtection="1">
      <alignment horizontal="left" wrapText="1"/>
      <protection locked="0"/>
    </xf>
    <xf numFmtId="0" fontId="0" fillId="12" borderId="29" xfId="25" applyBorder="1" applyAlignment="1" applyProtection="1">
      <alignment horizontal="left" wrapText="1"/>
      <protection locked="0"/>
    </xf>
    <xf numFmtId="0" fontId="0" fillId="12" borderId="28" xfId="25" applyBorder="1" applyAlignment="1" applyProtection="1">
      <alignment horizontal="center" wrapText="1"/>
      <protection locked="0"/>
    </xf>
    <xf numFmtId="0" fontId="0" fillId="12" borderId="29" xfId="25" applyBorder="1" applyAlignment="1" applyProtection="1">
      <alignment horizontal="center" wrapText="1"/>
      <protection locked="0"/>
    </xf>
    <xf numFmtId="0" fontId="47" fillId="31" borderId="27" xfId="56" applyBorder="1" applyAlignment="1" applyProtection="1">
      <alignment horizontal="left" wrapText="1"/>
      <protection locked="0"/>
    </xf>
    <xf numFmtId="0" fontId="47" fillId="31" borderId="28" xfId="56" applyBorder="1" applyAlignment="1" applyProtection="1">
      <alignment horizontal="left" wrapText="1"/>
      <protection locked="0"/>
    </xf>
    <xf numFmtId="0" fontId="47" fillId="31" borderId="29" xfId="56" applyBorder="1" applyAlignment="1" applyProtection="1">
      <alignment horizontal="left" wrapText="1"/>
      <protection locked="0"/>
    </xf>
    <xf numFmtId="0" fontId="47" fillId="31" borderId="28" xfId="56" applyBorder="1" applyAlignment="1" applyProtection="1">
      <alignment horizontal="center" wrapText="1"/>
      <protection locked="0"/>
    </xf>
    <xf numFmtId="0" fontId="47" fillId="31" borderId="29" xfId="56" applyBorder="1" applyAlignment="1" applyProtection="1">
      <alignment horizontal="center" wrapText="1"/>
      <protection locked="0"/>
    </xf>
    <xf numFmtId="0" fontId="35" fillId="26" borderId="27" xfId="39" applyBorder="1" applyAlignment="1" applyProtection="1">
      <alignment horizontal="left" wrapText="1"/>
      <protection locked="0"/>
    </xf>
    <xf numFmtId="0" fontId="35" fillId="26" borderId="28" xfId="39" applyBorder="1" applyAlignment="1" applyProtection="1">
      <alignment horizontal="left" wrapText="1"/>
      <protection locked="0"/>
    </xf>
    <xf numFmtId="0" fontId="35" fillId="26" borderId="29" xfId="39" applyBorder="1" applyAlignment="1" applyProtection="1">
      <alignment horizontal="left" wrapText="1"/>
      <protection locked="0"/>
    </xf>
    <xf numFmtId="0" fontId="35" fillId="26" borderId="30" xfId="39" applyBorder="1" applyAlignment="1" applyProtection="1">
      <alignment horizontal="left" wrapText="1"/>
      <protection locked="0"/>
    </xf>
    <xf numFmtId="0" fontId="35" fillId="26" borderId="31" xfId="39" applyBorder="1" applyAlignment="1" applyProtection="1">
      <alignment horizontal="left" wrapText="1"/>
      <protection locked="0"/>
    </xf>
    <xf numFmtId="0" fontId="35" fillId="26" borderId="32" xfId="39" applyBorder="1" applyAlignment="1" applyProtection="1">
      <alignment horizontal="left" wrapText="1"/>
      <protection locked="0"/>
    </xf>
    <xf numFmtId="0" fontId="35" fillId="26" borderId="28" xfId="39" applyBorder="1" applyAlignment="1" applyProtection="1">
      <alignment horizontal="center" wrapText="1"/>
      <protection locked="0"/>
    </xf>
    <xf numFmtId="0" fontId="35" fillId="26" borderId="29" xfId="39" applyBorder="1" applyAlignment="1" applyProtection="1">
      <alignment horizont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2" fontId="52" fillId="0" borderId="0" xfId="59" applyNumberFormat="1" applyFont="1" applyAlignment="1">
      <alignment horizontal="left" vertic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34" borderId="26" xfId="0" applyFill="1" applyBorder="1" applyAlignment="1" applyProtection="1">
      <alignment horizontal="left" vertical="center"/>
      <protection locked="0"/>
    </xf>
    <xf numFmtId="49" fontId="0" fillId="34" borderId="25" xfId="0" applyNumberFormat="1" applyFill="1" applyBorder="1" applyAlignment="1" applyProtection="1">
      <alignment horizontal="left" vertical="center"/>
      <protection locked="0"/>
    </xf>
    <xf numFmtId="49" fontId="0" fillId="34" borderId="26" xfId="0" applyNumberFormat="1" applyFill="1" applyBorder="1" applyAlignment="1" applyProtection="1">
      <alignment horizontal="left" vertical="center"/>
      <protection locked="0"/>
    </xf>
    <xf numFmtId="0" fontId="0" fillId="34" borderId="37" xfId="0" applyFill="1" applyBorder="1" applyAlignment="1" applyProtection="1">
      <alignment horizontal="left" vertical="center" wrapText="1"/>
      <protection locked="0"/>
    </xf>
    <xf numFmtId="0" fontId="0" fillId="34" borderId="38" xfId="0" applyFill="1" applyBorder="1" applyAlignment="1" applyProtection="1">
      <alignment horizontal="left" vertical="center" wrapText="1"/>
      <protection locked="0"/>
    </xf>
    <xf numFmtId="0" fontId="0" fillId="34" borderId="39" xfId="0" applyFill="1" applyBorder="1" applyAlignment="1" applyProtection="1">
      <alignment horizontal="left" vertical="center" wrapText="1"/>
      <protection locked="0"/>
    </xf>
    <xf numFmtId="0" fontId="0" fillId="34" borderId="39" xfId="0" applyFill="1" applyBorder="1" applyAlignment="1" applyProtection="1">
      <alignment vertical="center" wrapText="1"/>
      <protection locked="0"/>
    </xf>
    <xf numFmtId="0" fontId="0" fillId="34" borderId="38" xfId="0" applyFill="1" applyBorder="1" applyAlignment="1" applyProtection="1">
      <alignment vertical="center" wrapText="1"/>
      <protection locked="0"/>
    </xf>
    <xf numFmtId="0" fontId="0" fillId="34" borderId="40" xfId="0" applyFill="1" applyBorder="1" applyAlignment="1" applyProtection="1">
      <alignment vertical="center" wrapText="1"/>
      <protection locked="0"/>
    </xf>
    <xf numFmtId="0" fontId="0" fillId="34" borderId="32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0" fillId="34" borderId="41" xfId="0" applyFill="1" applyBorder="1" applyAlignment="1" applyProtection="1">
      <alignment vertical="center" wrapText="1"/>
      <protection locked="0"/>
    </xf>
    <xf numFmtId="0" fontId="50" fillId="0" borderId="14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0" fillId="0" borderId="17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34" borderId="16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 wrapText="1"/>
    </xf>
    <xf numFmtId="2" fontId="50" fillId="0" borderId="0" xfId="59" applyNumberFormat="1" applyFont="1" applyAlignment="1">
      <alignment horizontal="left" vertical="center" wrapText="1"/>
    </xf>
    <xf numFmtId="0" fontId="50" fillId="0" borderId="33" xfId="0" applyFont="1" applyBorder="1" applyAlignment="1">
      <alignment horizontal="center"/>
    </xf>
    <xf numFmtId="0" fontId="0" fillId="34" borderId="12" xfId="0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left" vertical="center"/>
      <protection locked="0"/>
    </xf>
    <xf numFmtId="49" fontId="0" fillId="34" borderId="10" xfId="0" applyNumberFormat="1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>
      <alignment horizontal="center"/>
    </xf>
    <xf numFmtId="0" fontId="50" fillId="0" borderId="17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0" fillId="0" borderId="21" xfId="0" applyFont="1" applyBorder="1" applyAlignment="1">
      <alignment horizontal="right" vertical="center"/>
    </xf>
    <xf numFmtId="0" fontId="50" fillId="0" borderId="16" xfId="0" applyFont="1" applyBorder="1" applyAlignment="1">
      <alignment horizontal="right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Graphs!$B$5</c:f>
        </c:strRef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25"/>
          <c:y val="0.1275"/>
          <c:w val="0.82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Graphs!$C$6</c:f>
              <c:strCache>
                <c:ptCount val="1"/>
                <c:pt idx="0">
                  <c:v>% Prof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Graphs!$B$7:$B$19</c:f>
              <c:strCache/>
            </c:strRef>
          </c:cat>
          <c:val>
            <c:numRef>
              <c:f>Graphs!$C$7:$C$19</c:f>
              <c:numCache/>
            </c:numRef>
          </c:val>
        </c:ser>
        <c:ser>
          <c:idx val="1"/>
          <c:order val="1"/>
          <c:tx>
            <c:strRef>
              <c:f>Graphs!$D$6</c:f>
              <c:strCache>
                <c:ptCount val="1"/>
                <c:pt idx="0">
                  <c:v>% Close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Graphs!$B$7:$B$19</c:f>
              <c:strCache/>
            </c:strRef>
          </c:cat>
          <c:val>
            <c:numRef>
              <c:f>Graphs!$D$7:$D$19</c:f>
              <c:numCache/>
            </c:numRef>
          </c:val>
        </c:ser>
        <c:ser>
          <c:idx val="2"/>
          <c:order val="2"/>
          <c:tx>
            <c:strRef>
              <c:f>Graphs!$E$6</c:f>
              <c:strCache>
                <c:ptCount val="1"/>
                <c:pt idx="0">
                  <c:v>% Far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Graphs!$B$7:$B$19</c:f>
              <c:strCache/>
            </c:strRef>
          </c:cat>
          <c:val>
            <c:numRef>
              <c:f>Graphs!$E$7:$E$19</c:f>
              <c:numCache/>
            </c:numRef>
          </c:val>
        </c:ser>
        <c:axId val="38207131"/>
        <c:axId val="8319860"/>
      </c:bar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07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44725"/>
          <c:w val="0.129"/>
          <c:h val="0.2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Graphs!$B$24</c:f>
        </c:strRef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25"/>
          <c:y val="0.13475"/>
          <c:w val="0.8257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Graphs!$C$25</c:f>
              <c:strCache>
                <c:ptCount val="1"/>
                <c:pt idx="0">
                  <c:v>% Prof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Graphs!$B$26:$B$38</c:f>
              <c:strCache/>
            </c:strRef>
          </c:cat>
          <c:val>
            <c:numRef>
              <c:f>Graphs!$C$26:$C$38</c:f>
              <c:numCache/>
            </c:numRef>
          </c:val>
        </c:ser>
        <c:ser>
          <c:idx val="1"/>
          <c:order val="1"/>
          <c:tx>
            <c:strRef>
              <c:f>Graphs!$D$25</c:f>
              <c:strCache>
                <c:ptCount val="1"/>
                <c:pt idx="0">
                  <c:v>% Close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Graphs!$B$26:$B$38</c:f>
              <c:strCache/>
            </c:strRef>
          </c:cat>
          <c:val>
            <c:numRef>
              <c:f>Graphs!$D$26:$D$38</c:f>
              <c:numCache/>
            </c:numRef>
          </c:val>
        </c:ser>
        <c:ser>
          <c:idx val="2"/>
          <c:order val="2"/>
          <c:tx>
            <c:strRef>
              <c:f>Graphs!$E$25</c:f>
              <c:strCache>
                <c:ptCount val="1"/>
                <c:pt idx="0">
                  <c:v>% Far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Graphs!$B$26:$B$38</c:f>
              <c:strCache/>
            </c:strRef>
          </c:cat>
          <c:val>
            <c:numRef>
              <c:f>Graphs!$E$26:$E$38</c:f>
              <c:numCache/>
            </c:numRef>
          </c:val>
        </c:ser>
        <c:axId val="7769877"/>
        <c:axId val="2820030"/>
      </c:barChart>
      <c:catAx>
        <c:axId val="7769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69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4425"/>
          <c:w val="0.1285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Graphs!$B$5</c:f>
        </c:strRef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275"/>
          <c:w val="0.816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Graphs!$C$21</c:f>
              <c:strCache>
                <c:ptCount val="1"/>
                <c:pt idx="0">
                  <c:v>% Prof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Graphs!$B$22</c:f>
              <c:strCache/>
            </c:strRef>
          </c:cat>
          <c:val>
            <c:numRef>
              <c:f>Graphs!$C$22</c:f>
              <c:numCache/>
            </c:numRef>
          </c:val>
        </c:ser>
        <c:ser>
          <c:idx val="1"/>
          <c:order val="1"/>
          <c:tx>
            <c:strRef>
              <c:f>Graphs!$D$21</c:f>
              <c:strCache>
                <c:ptCount val="1"/>
                <c:pt idx="0">
                  <c:v>% Close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Graphs!$B$22</c:f>
              <c:strCache/>
            </c:strRef>
          </c:cat>
          <c:val>
            <c:numRef>
              <c:f>Graphs!$D$22</c:f>
              <c:numCache/>
            </c:numRef>
          </c:val>
        </c:ser>
        <c:ser>
          <c:idx val="2"/>
          <c:order val="2"/>
          <c:tx>
            <c:strRef>
              <c:f>Graphs!$E$21</c:f>
              <c:strCache>
                <c:ptCount val="1"/>
                <c:pt idx="0">
                  <c:v>% Far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Graphs!$B$22</c:f>
              <c:strCache/>
            </c:strRef>
          </c:cat>
          <c:val>
            <c:numRef>
              <c:f>Graphs!$E$22</c:f>
              <c:numCache/>
            </c:numRef>
          </c:val>
        </c:ser>
        <c:axId val="25380271"/>
        <c:axId val="27095848"/>
      </c:bar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0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44725"/>
          <c:w val="0.136"/>
          <c:h val="0.2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Graphs!$B$24</c:f>
        </c:strRef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1345"/>
          <c:w val="0.81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Graphs!$C$40</c:f>
              <c:strCache>
                <c:ptCount val="1"/>
                <c:pt idx="0">
                  <c:v>% Prof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Graphs!$B$41</c:f>
              <c:strCache/>
            </c:strRef>
          </c:cat>
          <c:val>
            <c:numRef>
              <c:f>Graphs!$C$41</c:f>
              <c:numCache/>
            </c:numRef>
          </c:val>
        </c:ser>
        <c:ser>
          <c:idx val="1"/>
          <c:order val="1"/>
          <c:tx>
            <c:strRef>
              <c:f>Graphs!$D$40</c:f>
              <c:strCache>
                <c:ptCount val="1"/>
                <c:pt idx="0">
                  <c:v>% Close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Graphs!$B$41</c:f>
              <c:strCache/>
            </c:strRef>
          </c:cat>
          <c:val>
            <c:numRef>
              <c:f>Graphs!$D$41</c:f>
              <c:numCache/>
            </c:numRef>
          </c:val>
        </c:ser>
        <c:ser>
          <c:idx val="2"/>
          <c:order val="2"/>
          <c:tx>
            <c:strRef>
              <c:f>Graphs!$E$40</c:f>
              <c:strCache>
                <c:ptCount val="1"/>
                <c:pt idx="0">
                  <c:v>% Far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Graphs!$B$41</c:f>
              <c:strCache/>
            </c:strRef>
          </c:cat>
          <c:val>
            <c:numRef>
              <c:f>Graphs!$E$41</c:f>
              <c:numCache/>
            </c:numRef>
          </c:val>
        </c:ser>
        <c:axId val="42536041"/>
        <c:axId val="47280050"/>
      </c:bar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6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445"/>
          <c:w val="0.13525"/>
          <c:h val="0.2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Graphs!$C$43</c:f>
        </c:strRef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25"/>
          <c:y val="0.12525"/>
          <c:w val="0.771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Graphs!$C$44</c:f>
              <c:strCache>
                <c:ptCount val="1"/>
                <c:pt idx="0">
                  <c:v>% Prof Pre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Graphs!$B$45:$B$57</c:f>
              <c:strCache/>
            </c:strRef>
          </c:cat>
          <c:val>
            <c:numRef>
              <c:f>Graphs!$C$45:$C$57</c:f>
              <c:numCache/>
            </c:numRef>
          </c:val>
        </c:ser>
        <c:ser>
          <c:idx val="1"/>
          <c:order val="1"/>
          <c:tx>
            <c:strRef>
              <c:f>Graphs!$D$44</c:f>
              <c:strCache>
                <c:ptCount val="1"/>
                <c:pt idx="0">
                  <c:v>% Prof Post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Graphs!$B$45:$B$57</c:f>
              <c:strCache/>
            </c:strRef>
          </c:cat>
          <c:val>
            <c:numRef>
              <c:f>Graphs!$D$45:$D$57</c:f>
              <c:numCache/>
            </c:numRef>
          </c:val>
        </c:ser>
        <c:ser>
          <c:idx val="2"/>
          <c:order val="2"/>
          <c:tx>
            <c:strRef>
              <c:f>Graphs!$E$44</c:f>
              <c:strCache>
                <c:ptCount val="1"/>
                <c:pt idx="0">
                  <c:v>% Close Pre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Graphs!$B$45:$B$57</c:f>
              <c:strCache/>
            </c:strRef>
          </c:cat>
          <c:val>
            <c:numRef>
              <c:f>Graphs!$E$45:$E$57</c:f>
              <c:numCache/>
            </c:numRef>
          </c:val>
        </c:ser>
        <c:ser>
          <c:idx val="3"/>
          <c:order val="3"/>
          <c:tx>
            <c:strRef>
              <c:f>Graphs!$F$44</c:f>
              <c:strCache>
                <c:ptCount val="1"/>
                <c:pt idx="0">
                  <c:v>% Close Post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Graphs!$B$45:$B$57</c:f>
              <c:strCache/>
            </c:strRef>
          </c:cat>
          <c:val>
            <c:numRef>
              <c:f>Graphs!$F$45:$F$57</c:f>
              <c:numCache/>
            </c:numRef>
          </c:val>
        </c:ser>
        <c:ser>
          <c:idx val="4"/>
          <c:order val="4"/>
          <c:tx>
            <c:strRef>
              <c:f>Graphs!$G$44</c:f>
              <c:strCache>
                <c:ptCount val="1"/>
                <c:pt idx="0">
                  <c:v>% Far Pre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Graphs!$B$45:$B$57</c:f>
              <c:strCache/>
            </c:strRef>
          </c:cat>
          <c:val>
            <c:numRef>
              <c:f>Graphs!$G$45:$G$57</c:f>
              <c:numCache/>
            </c:numRef>
          </c:val>
        </c:ser>
        <c:ser>
          <c:idx val="5"/>
          <c:order val="5"/>
          <c:tx>
            <c:strRef>
              <c:f>Graphs!$H$44</c:f>
              <c:strCache>
                <c:ptCount val="1"/>
                <c:pt idx="0">
                  <c:v>% Far Post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Graphs!$B$45:$B$57</c:f>
              <c:strCache/>
            </c:strRef>
          </c:cat>
          <c:val>
            <c:numRef>
              <c:f>Graphs!$H$45:$H$57</c:f>
              <c:numCache/>
            </c:numRef>
          </c:val>
        </c:ser>
        <c:axId val="22867267"/>
        <c:axId val="4478812"/>
      </c:bar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67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3355"/>
          <c:w val="0.1835"/>
          <c:h val="0.4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Graphs!$C$43</c:f>
        </c:strRef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12525"/>
          <c:w val="0.835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Graphs!$B$61</c:f>
              <c:strCache>
                <c:ptCount val="1"/>
                <c:pt idx="0">
                  <c:v>TEAM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Graphs!$C$60:$H$60</c:f>
              <c:strCache/>
            </c:strRef>
          </c:cat>
          <c:val>
            <c:numRef>
              <c:f>Graphs!$C$61:$H$61</c:f>
              <c:numCache/>
            </c:numRef>
          </c:val>
        </c:ser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9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235"/>
          <c:w val="0.1162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4</xdr:row>
      <xdr:rowOff>66675</xdr:rowOff>
    </xdr:from>
    <xdr:to>
      <xdr:col>16</xdr:col>
      <xdr:colOff>371475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6219825" y="828675"/>
        <a:ext cx="4810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21</xdr:row>
      <xdr:rowOff>123825</xdr:rowOff>
    </xdr:from>
    <xdr:to>
      <xdr:col>16</xdr:col>
      <xdr:colOff>390525</xdr:colOff>
      <xdr:row>36</xdr:row>
      <xdr:rowOff>171450</xdr:rowOff>
    </xdr:to>
    <xdr:graphicFrame>
      <xdr:nvGraphicFramePr>
        <xdr:cNvPr id="2" name="Chart 6"/>
        <xdr:cNvGraphicFramePr/>
      </xdr:nvGraphicFramePr>
      <xdr:xfrm>
        <a:off x="6219825" y="4124325"/>
        <a:ext cx="48291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4</xdr:row>
      <xdr:rowOff>66675</xdr:rowOff>
    </xdr:from>
    <xdr:to>
      <xdr:col>24</xdr:col>
      <xdr:colOff>314325</xdr:colOff>
      <xdr:row>20</xdr:row>
      <xdr:rowOff>85725</xdr:rowOff>
    </xdr:to>
    <xdr:graphicFrame>
      <xdr:nvGraphicFramePr>
        <xdr:cNvPr id="3" name="Chart 10"/>
        <xdr:cNvGraphicFramePr/>
      </xdr:nvGraphicFramePr>
      <xdr:xfrm>
        <a:off x="11277600" y="828675"/>
        <a:ext cx="45720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21</xdr:row>
      <xdr:rowOff>123825</xdr:rowOff>
    </xdr:from>
    <xdr:to>
      <xdr:col>24</xdr:col>
      <xdr:colOff>333375</xdr:colOff>
      <xdr:row>36</xdr:row>
      <xdr:rowOff>180975</xdr:rowOff>
    </xdr:to>
    <xdr:graphicFrame>
      <xdr:nvGraphicFramePr>
        <xdr:cNvPr id="4" name="Chart 11"/>
        <xdr:cNvGraphicFramePr/>
      </xdr:nvGraphicFramePr>
      <xdr:xfrm>
        <a:off x="11277600" y="4124325"/>
        <a:ext cx="45910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447675</xdr:colOff>
      <xdr:row>37</xdr:row>
      <xdr:rowOff>152400</xdr:rowOff>
    </xdr:from>
    <xdr:to>
      <xdr:col>16</xdr:col>
      <xdr:colOff>381000</xdr:colOff>
      <xdr:row>54</xdr:row>
      <xdr:rowOff>38100</xdr:rowOff>
    </xdr:to>
    <xdr:graphicFrame>
      <xdr:nvGraphicFramePr>
        <xdr:cNvPr id="5" name="Chart 12"/>
        <xdr:cNvGraphicFramePr/>
      </xdr:nvGraphicFramePr>
      <xdr:xfrm>
        <a:off x="6229350" y="7200900"/>
        <a:ext cx="481012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9525</xdr:colOff>
      <xdr:row>37</xdr:row>
      <xdr:rowOff>152400</xdr:rowOff>
    </xdr:from>
    <xdr:to>
      <xdr:col>24</xdr:col>
      <xdr:colOff>333375</xdr:colOff>
      <xdr:row>54</xdr:row>
      <xdr:rowOff>38100</xdr:rowOff>
    </xdr:to>
    <xdr:graphicFrame>
      <xdr:nvGraphicFramePr>
        <xdr:cNvPr id="6" name="Chart 13"/>
        <xdr:cNvGraphicFramePr/>
      </xdr:nvGraphicFramePr>
      <xdr:xfrm>
        <a:off x="11277600" y="7200900"/>
        <a:ext cx="459105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showGridLines="0" tabSelected="1" zoomScale="75" zoomScaleNormal="75" zoomScalePageLayoutView="0" workbookViewId="0" topLeftCell="A1">
      <selection activeCell="D3" sqref="D3:E3"/>
    </sheetView>
  </sheetViews>
  <sheetFormatPr defaultColWidth="9.140625" defaultRowHeight="15"/>
  <cols>
    <col min="1" max="4" width="9.140625" style="54" customWidth="1"/>
    <col min="5" max="5" width="20.28125" style="54" customWidth="1"/>
    <col min="6" max="9" width="9.140625" style="54" customWidth="1"/>
    <col min="10" max="10" width="10.421875" style="54" bestFit="1" customWidth="1"/>
    <col min="11" max="11" width="17.8515625" style="54" customWidth="1"/>
    <col min="12" max="12" width="13.421875" style="54" bestFit="1" customWidth="1"/>
    <col min="13" max="16384" width="9.140625" style="54" customWidth="1"/>
  </cols>
  <sheetData>
    <row r="2" spans="3:12" ht="18.75">
      <c r="C2" s="55" t="s">
        <v>3</v>
      </c>
      <c r="D2" s="116"/>
      <c r="E2" s="117"/>
      <c r="F2" s="56"/>
      <c r="G2" s="56"/>
      <c r="H2" s="56"/>
      <c r="I2" s="55" t="s">
        <v>4</v>
      </c>
      <c r="J2" s="116"/>
      <c r="K2" s="117"/>
      <c r="L2" s="78" t="s">
        <v>104</v>
      </c>
    </row>
    <row r="3" spans="3:12" ht="18.75">
      <c r="C3" s="55" t="s">
        <v>2</v>
      </c>
      <c r="D3" s="115"/>
      <c r="E3" s="115"/>
      <c r="F3" s="56"/>
      <c r="G3" s="56"/>
      <c r="H3" s="56"/>
      <c r="I3" s="55" t="s">
        <v>5</v>
      </c>
      <c r="J3" s="115"/>
      <c r="K3" s="115"/>
      <c r="L3" s="84"/>
    </row>
    <row r="4" spans="3:15" ht="18.75">
      <c r="C4" s="103" t="s">
        <v>7</v>
      </c>
      <c r="D4" s="115"/>
      <c r="E4" s="115"/>
      <c r="F4" s="56"/>
      <c r="G4" s="56"/>
      <c r="H4" s="56"/>
      <c r="I4" s="55" t="s">
        <v>6</v>
      </c>
      <c r="J4" s="115"/>
      <c r="K4" s="115"/>
      <c r="L4" s="84"/>
      <c r="N4" s="22" t="str">
        <f aca="true" t="shared" si="0" ref="N4:N15">D4&amp;", "</f>
        <v>, </v>
      </c>
      <c r="O4" s="22"/>
    </row>
    <row r="5" spans="3:15" ht="18.75">
      <c r="C5" s="103" t="s">
        <v>8</v>
      </c>
      <c r="D5" s="115"/>
      <c r="E5" s="115"/>
      <c r="F5" s="56"/>
      <c r="G5" s="56"/>
      <c r="H5" s="56"/>
      <c r="I5" s="56"/>
      <c r="J5" s="56"/>
      <c r="K5" s="56"/>
      <c r="N5" s="22" t="str">
        <f t="shared" si="0"/>
        <v>, </v>
      </c>
      <c r="O5" s="22"/>
    </row>
    <row r="6" spans="3:15" ht="18.75">
      <c r="C6" s="103" t="s">
        <v>9</v>
      </c>
      <c r="D6" s="115"/>
      <c r="E6" s="115"/>
      <c r="F6" s="56"/>
      <c r="G6" s="56"/>
      <c r="H6" s="56"/>
      <c r="I6" s="56"/>
      <c r="J6" s="56"/>
      <c r="K6" s="56"/>
      <c r="N6" s="22" t="str">
        <f t="shared" si="0"/>
        <v>, </v>
      </c>
      <c r="O6" s="22"/>
    </row>
    <row r="7" spans="3:15" ht="18.75">
      <c r="C7" s="103" t="s">
        <v>10</v>
      </c>
      <c r="D7" s="115"/>
      <c r="E7" s="115"/>
      <c r="F7" s="56"/>
      <c r="G7" s="56"/>
      <c r="H7" s="56"/>
      <c r="I7" s="57"/>
      <c r="J7" s="56"/>
      <c r="K7" s="56"/>
      <c r="N7" s="22" t="str">
        <f t="shared" si="0"/>
        <v>, </v>
      </c>
      <c r="O7" s="22"/>
    </row>
    <row r="8" spans="3:15" ht="18.75">
      <c r="C8" s="103" t="s">
        <v>11</v>
      </c>
      <c r="D8" s="115"/>
      <c r="E8" s="115"/>
      <c r="F8" s="56"/>
      <c r="G8" s="56"/>
      <c r="H8" s="56"/>
      <c r="I8" s="55" t="s">
        <v>18</v>
      </c>
      <c r="J8" s="85"/>
      <c r="K8" s="56"/>
      <c r="N8" s="22" t="str">
        <f t="shared" si="0"/>
        <v>, </v>
      </c>
      <c r="O8" s="22"/>
    </row>
    <row r="9" spans="3:15" ht="18.75">
      <c r="C9" s="103" t="s">
        <v>12</v>
      </c>
      <c r="D9" s="116"/>
      <c r="E9" s="117"/>
      <c r="F9" s="56"/>
      <c r="G9" s="56"/>
      <c r="H9" s="56"/>
      <c r="I9" s="55" t="s">
        <v>19</v>
      </c>
      <c r="J9" s="85"/>
      <c r="K9" s="56"/>
      <c r="N9" s="22" t="str">
        <f t="shared" si="0"/>
        <v>, </v>
      </c>
      <c r="O9" s="22"/>
    </row>
    <row r="10" spans="3:15" ht="18.75">
      <c r="C10" s="103" t="s">
        <v>13</v>
      </c>
      <c r="D10" s="116"/>
      <c r="E10" s="117"/>
      <c r="F10" s="56"/>
      <c r="G10" s="56"/>
      <c r="H10" s="56"/>
      <c r="I10" s="55" t="s">
        <v>20</v>
      </c>
      <c r="J10" s="85"/>
      <c r="K10" s="56"/>
      <c r="N10" s="22" t="str">
        <f t="shared" si="0"/>
        <v>, </v>
      </c>
      <c r="O10" s="22"/>
    </row>
    <row r="11" spans="3:15" ht="18.75">
      <c r="C11" s="103" t="s">
        <v>14</v>
      </c>
      <c r="D11" s="116"/>
      <c r="E11" s="117"/>
      <c r="F11" s="56"/>
      <c r="G11" s="56"/>
      <c r="H11" s="56"/>
      <c r="I11" s="56"/>
      <c r="J11" s="56"/>
      <c r="K11" s="56"/>
      <c r="N11" s="22" t="str">
        <f t="shared" si="0"/>
        <v>, </v>
      </c>
      <c r="O11" s="22"/>
    </row>
    <row r="12" spans="3:15" ht="18.75">
      <c r="C12" s="103" t="s">
        <v>15</v>
      </c>
      <c r="D12" s="116"/>
      <c r="E12" s="117"/>
      <c r="F12" s="56"/>
      <c r="G12" s="56"/>
      <c r="H12" s="56"/>
      <c r="J12" s="56"/>
      <c r="K12" s="56"/>
      <c r="N12" s="22" t="str">
        <f t="shared" si="0"/>
        <v>, </v>
      </c>
      <c r="O12" s="22"/>
    </row>
    <row r="13" spans="3:15" ht="18.75">
      <c r="C13" s="103" t="s">
        <v>16</v>
      </c>
      <c r="D13" s="116"/>
      <c r="E13" s="117"/>
      <c r="F13" s="56"/>
      <c r="G13" s="56"/>
      <c r="H13" s="56"/>
      <c r="I13" s="56"/>
      <c r="J13" s="56"/>
      <c r="K13" s="56"/>
      <c r="N13" s="22" t="str">
        <f t="shared" si="0"/>
        <v>, </v>
      </c>
      <c r="O13" s="22"/>
    </row>
    <row r="14" spans="3:15" ht="18.75">
      <c r="C14" s="103" t="s">
        <v>102</v>
      </c>
      <c r="D14" s="116"/>
      <c r="E14" s="117"/>
      <c r="F14" s="56"/>
      <c r="G14" s="56"/>
      <c r="H14" s="56"/>
      <c r="I14" s="56"/>
      <c r="J14" s="56"/>
      <c r="K14" s="56"/>
      <c r="N14" s="22" t="str">
        <f t="shared" si="0"/>
        <v>, </v>
      </c>
      <c r="O14" s="22"/>
    </row>
    <row r="15" spans="3:15" ht="18.75">
      <c r="C15" s="103" t="s">
        <v>103</v>
      </c>
      <c r="D15" s="116"/>
      <c r="E15" s="117"/>
      <c r="F15" s="56"/>
      <c r="G15" s="56"/>
      <c r="H15" s="56"/>
      <c r="I15" s="56"/>
      <c r="J15" s="56"/>
      <c r="K15" s="56"/>
      <c r="N15" s="22" t="str">
        <f t="shared" si="0"/>
        <v>, </v>
      </c>
      <c r="O15" s="22"/>
    </row>
    <row r="16" spans="3:15" ht="18.75">
      <c r="C16" s="104"/>
      <c r="N16" s="22" t="str">
        <f>CONCATENATE(N4,N5,N6,N7,N8,N9,N10,N11,N12,N13,N14,N15)</f>
        <v>, , , , , , , , , , , , </v>
      </c>
      <c r="O16" s="22"/>
    </row>
    <row r="17" spans="9:15" ht="18.75">
      <c r="I17" s="55" t="s">
        <v>100</v>
      </c>
      <c r="J17" s="86"/>
      <c r="K17" s="62"/>
      <c r="N17" s="22"/>
      <c r="O17" s="22"/>
    </row>
    <row r="18" spans="14:15" ht="15">
      <c r="N18" s="22">
        <f>LEN(N16)</f>
        <v>24</v>
      </c>
      <c r="O18" s="22">
        <f>2*(12-(COUNTA(D4:E15)))+2</f>
        <v>26</v>
      </c>
    </row>
    <row r="19" spans="2:15" ht="45.75" customHeight="1">
      <c r="B19" s="114" t="s">
        <v>94</v>
      </c>
      <c r="C19" s="114"/>
      <c r="D19" s="118" t="s">
        <v>95</v>
      </c>
      <c r="E19" s="118"/>
      <c r="F19" s="118"/>
      <c r="G19" s="118"/>
      <c r="H19" s="118"/>
      <c r="I19" s="118"/>
      <c r="J19" s="118"/>
      <c r="K19" s="118"/>
      <c r="N19" s="22">
        <f>IF(O18&gt;N18,"",LEFT(N16,N18-O18))</f>
      </c>
      <c r="O19" s="22"/>
    </row>
    <row r="20" spans="2:11" ht="36" customHeight="1">
      <c r="B20" s="114"/>
      <c r="C20" s="114"/>
      <c r="D20" s="118" t="s">
        <v>96</v>
      </c>
      <c r="E20" s="118"/>
      <c r="F20" s="118"/>
      <c r="G20" s="118"/>
      <c r="H20" s="118"/>
      <c r="I20" s="118"/>
      <c r="J20" s="118"/>
      <c r="K20" s="118"/>
    </row>
  </sheetData>
  <sheetProtection/>
  <mergeCells count="20">
    <mergeCell ref="D14:E14"/>
    <mergeCell ref="D15:E15"/>
    <mergeCell ref="D12:E12"/>
    <mergeCell ref="D13:E13"/>
    <mergeCell ref="D2:E2"/>
    <mergeCell ref="D3:E3"/>
    <mergeCell ref="D4:E4"/>
    <mergeCell ref="D5:E5"/>
    <mergeCell ref="D6:E6"/>
    <mergeCell ref="D7:E7"/>
    <mergeCell ref="B19:C20"/>
    <mergeCell ref="J3:K3"/>
    <mergeCell ref="J4:K4"/>
    <mergeCell ref="J2:K2"/>
    <mergeCell ref="D19:K19"/>
    <mergeCell ref="D20:K20"/>
    <mergeCell ref="D8:E8"/>
    <mergeCell ref="D9:E9"/>
    <mergeCell ref="D10:E10"/>
    <mergeCell ref="D11:E11"/>
  </mergeCells>
  <hyperlinks>
    <hyperlink ref="C4" location="Tchr1!C15" display="Teacher 1:"/>
    <hyperlink ref="C5" location="Tchr2!C15" display="Teacher 2:"/>
    <hyperlink ref="C6" location="Tchr3!C15" display="Teacher 3:"/>
    <hyperlink ref="C7" location="Tchr4!C15" display="Teacher 4:"/>
    <hyperlink ref="C8" location="Tchr5!C15" display="Teacher 5:"/>
    <hyperlink ref="C15" location="Tchr12!C15" display="Teacher 12:"/>
    <hyperlink ref="C14" location="Tchr11!C15" display="Teacher 11:"/>
    <hyperlink ref="C13" location="Tchr10!C15" display="Teacher 10:"/>
    <hyperlink ref="C12" location="Tchr9!C15" display="Teacher 9:"/>
    <hyperlink ref="C11" location="Tchr8!C15" display="Teacher 8:"/>
    <hyperlink ref="C10" location="Tchr7!C15" display="Teacher 7:"/>
    <hyperlink ref="C9" location="Tchr6!C15" display="Teacher 6: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L14" sqref="L14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IF(Cover!D9="","",Cover!D9)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71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6" dxfId="61" operator="lessThan">
      <formula>0</formula>
    </cfRule>
  </conditionalFormatting>
  <conditionalFormatting sqref="F15:F38">
    <cfRule type="cellIs" priority="5" dxfId="61" operator="lessThan">
      <formula>0</formula>
    </cfRule>
  </conditionalFormatting>
  <conditionalFormatting sqref="F6">
    <cfRule type="cellIs" priority="4" dxfId="0" operator="equal">
      <formula>"""#DIV/0"""</formula>
    </cfRule>
  </conditionalFormatting>
  <conditionalFormatting sqref="F6">
    <cfRule type="cellIs" priority="3" dxfId="0" operator="equal">
      <formula>"""#DIV/0"""</formula>
    </cfRule>
  </conditionalFormatting>
  <conditionalFormatting sqref="F6">
    <cfRule type="cellIs" priority="2" dxfId="0" operator="equal">
      <formula>"""#DIV/0"""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B15" sqref="B14:F39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IF(Cover!D10="","",Cover!D10)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37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3" dxfId="61" operator="lessThan">
      <formula>0</formula>
    </cfRule>
  </conditionalFormatting>
  <conditionalFormatting sqref="F15:F38">
    <cfRule type="cellIs" priority="2" dxfId="61" operator="lessThan">
      <formula>0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D1" sqref="B1:F12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IF(Cover!D11="","",Cover!D11)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71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6" dxfId="61" operator="lessThan">
      <formula>0</formula>
    </cfRule>
  </conditionalFormatting>
  <conditionalFormatting sqref="F15:F38">
    <cfRule type="cellIs" priority="5" dxfId="61" operator="lessThan">
      <formula>0</formula>
    </cfRule>
  </conditionalFormatting>
  <conditionalFormatting sqref="F6">
    <cfRule type="cellIs" priority="4" dxfId="0" operator="equal">
      <formula>"""#DIV/0"""</formula>
    </cfRule>
  </conditionalFormatting>
  <conditionalFormatting sqref="F6">
    <cfRule type="cellIs" priority="3" dxfId="0" operator="equal">
      <formula>"""#DIV/0"""</formula>
    </cfRule>
  </conditionalFormatting>
  <conditionalFormatting sqref="F6">
    <cfRule type="cellIs" priority="2" dxfId="0" operator="equal">
      <formula>"""#DIV/0"""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D1" sqref="D1:E2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IF(Cover!D12="","",Cover!D12)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37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3" dxfId="61" operator="lessThan">
      <formula>0</formula>
    </cfRule>
  </conditionalFormatting>
  <conditionalFormatting sqref="F15:F38">
    <cfRule type="cellIs" priority="2" dxfId="61" operator="lessThan">
      <formula>0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E8" sqref="B1:F12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IF(Cover!D13="","",Cover!D13)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71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6" dxfId="61" operator="lessThan">
      <formula>0</formula>
    </cfRule>
  </conditionalFormatting>
  <conditionalFormatting sqref="F15:F38">
    <cfRule type="cellIs" priority="5" dxfId="61" operator="lessThan">
      <formula>0</formula>
    </cfRule>
  </conditionalFormatting>
  <conditionalFormatting sqref="F6">
    <cfRule type="cellIs" priority="4" dxfId="0" operator="equal">
      <formula>"""#DIV/0"""</formula>
    </cfRule>
  </conditionalFormatting>
  <conditionalFormatting sqref="F6">
    <cfRule type="cellIs" priority="3" dxfId="0" operator="equal">
      <formula>"""#DIV/0"""</formula>
    </cfRule>
  </conditionalFormatting>
  <conditionalFormatting sqref="F6">
    <cfRule type="cellIs" priority="2" dxfId="0" operator="equal">
      <formula>"""#DIV/0"""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C15" sqref="B14:F39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IF(Cover!D14="","",Cover!D14)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37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2" dxfId="61" operator="lessThan">
      <formula>0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L7" sqref="L7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IF(Cover!D15="","",Cover!D15)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71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E4-D15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IF(D15=0,0,D5/D15)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IF(D15=0,0,D7/D15)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D15-(D5+D7)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IF(D15=0,0,D10/D15)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5" dxfId="61" operator="lessThan">
      <formula>0</formula>
    </cfRule>
  </conditionalFormatting>
  <conditionalFormatting sqref="F6">
    <cfRule type="cellIs" priority="4" dxfId="0" operator="equal">
      <formula>"""#DIV/0"""</formula>
    </cfRule>
  </conditionalFormatting>
  <conditionalFormatting sqref="F6">
    <cfRule type="cellIs" priority="3" dxfId="0" operator="equal">
      <formula>"""#DIV/0"""</formula>
    </cfRule>
  </conditionalFormatting>
  <conditionalFormatting sqref="F6">
    <cfRule type="cellIs" priority="2" dxfId="0" operator="equal">
      <formula>"""#DIV/0"""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6"/>
  <sheetViews>
    <sheetView showGridLines="0" zoomScale="130" zoomScaleNormal="130" zoomScalePageLayoutView="0" workbookViewId="0" topLeftCell="A34">
      <selection activeCell="I38" sqref="I38:J38"/>
    </sheetView>
  </sheetViews>
  <sheetFormatPr defaultColWidth="9.140625" defaultRowHeight="15"/>
  <cols>
    <col min="1" max="1" width="3.28125" style="0" customWidth="1"/>
    <col min="2" max="7" width="10.7109375" style="0" customWidth="1"/>
    <col min="8" max="8" width="27.7109375" style="0" customWidth="1"/>
    <col min="9" max="10" width="10.7109375" style="0" customWidth="1"/>
    <col min="11" max="11" width="27.7109375" style="0" customWidth="1"/>
  </cols>
  <sheetData>
    <row r="2" spans="2:11" ht="18.75">
      <c r="B2" s="51" t="s">
        <v>2</v>
      </c>
      <c r="C2" s="16">
        <f>IF(Cover!D3=0,"",Cover!D3)</f>
      </c>
      <c r="D2" s="16"/>
      <c r="E2" s="51" t="s">
        <v>21</v>
      </c>
      <c r="F2" s="16">
        <f>IF(Cover!J3=0,"",Cover!J3)</f>
      </c>
      <c r="I2" s="51" t="s">
        <v>93</v>
      </c>
      <c r="J2" s="122"/>
      <c r="K2" s="122"/>
    </row>
    <row r="3" spans="2:6" ht="18.75">
      <c r="B3" s="16"/>
      <c r="C3" s="51" t="s">
        <v>50</v>
      </c>
      <c r="D3" s="16">
        <f>Cover!N19</f>
      </c>
      <c r="E3" s="16"/>
      <c r="F3" s="16"/>
    </row>
    <row r="4" ht="15">
      <c r="B4" s="2"/>
    </row>
    <row r="5" spans="2:7" ht="19.5" thickBot="1">
      <c r="B5" s="123" t="s">
        <v>51</v>
      </c>
      <c r="C5" s="123"/>
      <c r="D5" s="123"/>
      <c r="E5" s="123"/>
      <c r="F5" s="123"/>
      <c r="G5" s="123"/>
    </row>
    <row r="6" spans="2:14" ht="130.5">
      <c r="B6" s="18" t="s">
        <v>22</v>
      </c>
      <c r="C6" s="101" t="s">
        <v>23</v>
      </c>
      <c r="D6" s="101" t="s">
        <v>24</v>
      </c>
      <c r="E6" s="101" t="s">
        <v>25</v>
      </c>
      <c r="F6" s="101" t="s">
        <v>26</v>
      </c>
      <c r="G6" s="101" t="s">
        <v>27</v>
      </c>
      <c r="H6" s="101" t="s">
        <v>30</v>
      </c>
      <c r="I6" s="101" t="s">
        <v>28</v>
      </c>
      <c r="J6" s="101" t="s">
        <v>29</v>
      </c>
      <c r="K6" s="102" t="s">
        <v>31</v>
      </c>
      <c r="L6" s="101" t="s">
        <v>126</v>
      </c>
      <c r="M6" s="101" t="s">
        <v>127</v>
      </c>
      <c r="N6" s="102" t="s">
        <v>128</v>
      </c>
    </row>
    <row r="7" spans="2:14" s="6" customFormat="1" ht="17.25" customHeight="1">
      <c r="B7" s="95">
        <f>Cover!D4</f>
        <v>0</v>
      </c>
      <c r="C7" s="9">
        <f>Tchr1!$D$4</f>
        <v>0</v>
      </c>
      <c r="D7" s="9">
        <f>Tchr1!$D$5</f>
        <v>0</v>
      </c>
      <c r="E7" s="12">
        <f>IF(C7=0,0,(D7/C7))</f>
        <v>0</v>
      </c>
      <c r="F7" s="9">
        <f>Tchr1!$D$7</f>
        <v>0</v>
      </c>
      <c r="G7" s="12">
        <f>IF(F7=0,0,(F7/C7))</f>
        <v>0</v>
      </c>
      <c r="H7" s="23" t="str">
        <f>Tchr1!$D$9</f>
        <v>None</v>
      </c>
      <c r="I7" s="9">
        <f>Tchr1!$D$10</f>
        <v>0</v>
      </c>
      <c r="J7" s="12">
        <f>IF(I7=0,0,(I7/C7))</f>
        <v>0</v>
      </c>
      <c r="K7" s="96" t="str">
        <f>Tchr1!$D$12</f>
        <v>None</v>
      </c>
      <c r="L7" s="9">
        <f>Tchr1!$D$10</f>
        <v>0</v>
      </c>
      <c r="M7" s="12">
        <f>IF(L7=0,0,(L7/C7))</f>
        <v>0</v>
      </c>
      <c r="N7" s="96" t="str">
        <f>Tchr1!$D$12</f>
        <v>None</v>
      </c>
    </row>
    <row r="8" spans="2:14" s="6" customFormat="1" ht="15">
      <c r="B8" s="95">
        <f>Cover!D5</f>
        <v>0</v>
      </c>
      <c r="C8" s="9">
        <f>Tchr2!$D$4</f>
        <v>0</v>
      </c>
      <c r="D8" s="9">
        <f>Tchr2!$D$5</f>
        <v>0</v>
      </c>
      <c r="E8" s="12">
        <f aca="true" t="shared" si="0" ref="E8:E19">IF(C8=0,0,(D8/C8))</f>
        <v>0</v>
      </c>
      <c r="F8" s="9">
        <f>Tchr2!$D$7</f>
        <v>0</v>
      </c>
      <c r="G8" s="12">
        <f aca="true" t="shared" si="1" ref="G8:G19">IF(F8=0,0,(F8/C8))</f>
        <v>0</v>
      </c>
      <c r="H8" s="23" t="str">
        <f>Tchr2!$D$9</f>
        <v>None</v>
      </c>
      <c r="I8" s="9">
        <f>Tchr2!$D$10</f>
        <v>0</v>
      </c>
      <c r="J8" s="12">
        <f aca="true" t="shared" si="2" ref="J8:J19">IF(I8=0,0,(I8/C8))</f>
        <v>0</v>
      </c>
      <c r="K8" s="96" t="str">
        <f>Tchr2!$D$12</f>
        <v>None</v>
      </c>
      <c r="L8" s="9">
        <f>Tchr2!$D$10</f>
        <v>0</v>
      </c>
      <c r="M8" s="12">
        <f>IF(L8=0,0,(L8/C8))</f>
        <v>0</v>
      </c>
      <c r="N8" s="96" t="str">
        <f>Tchr2!$D$12</f>
        <v>None</v>
      </c>
    </row>
    <row r="9" spans="2:14" s="6" customFormat="1" ht="15">
      <c r="B9" s="95">
        <f>Cover!D6</f>
        <v>0</v>
      </c>
      <c r="C9" s="9">
        <f>Tchr3!$D$4</f>
        <v>0</v>
      </c>
      <c r="D9" s="9">
        <f>Tchr3!$D$5</f>
        <v>0</v>
      </c>
      <c r="E9" s="12">
        <f t="shared" si="0"/>
        <v>0</v>
      </c>
      <c r="F9" s="9">
        <f>Tchr3!$D$7</f>
        <v>0</v>
      </c>
      <c r="G9" s="12">
        <f t="shared" si="1"/>
        <v>0</v>
      </c>
      <c r="H9" s="23" t="str">
        <f>Tchr3!$D$9</f>
        <v>None</v>
      </c>
      <c r="I9" s="9">
        <f>Tchr3!$D$10</f>
        <v>0</v>
      </c>
      <c r="J9" s="12">
        <f t="shared" si="2"/>
        <v>0</v>
      </c>
      <c r="K9" s="96" t="str">
        <f>Tchr3!$D$12</f>
        <v>None</v>
      </c>
      <c r="L9" s="9">
        <f>Tchr3!$D$10</f>
        <v>0</v>
      </c>
      <c r="M9" s="12">
        <f aca="true" t="shared" si="3" ref="M9:M18">IF(L9=0,0,(L9/C9))</f>
        <v>0</v>
      </c>
      <c r="N9" s="96" t="str">
        <f>Tchr3!$D$12</f>
        <v>None</v>
      </c>
    </row>
    <row r="10" spans="2:14" s="6" customFormat="1" ht="15">
      <c r="B10" s="95">
        <f>Cover!D7</f>
        <v>0</v>
      </c>
      <c r="C10" s="9">
        <f>Tchr4!$D$4</f>
        <v>0</v>
      </c>
      <c r="D10" s="9">
        <f>Tchr4!$D$5</f>
        <v>0</v>
      </c>
      <c r="E10" s="12">
        <f t="shared" si="0"/>
        <v>0</v>
      </c>
      <c r="F10" s="9">
        <f>Tchr4!$D$7</f>
        <v>0</v>
      </c>
      <c r="G10" s="12">
        <f t="shared" si="1"/>
        <v>0</v>
      </c>
      <c r="H10" s="23" t="str">
        <f>Tchr4!$D$9</f>
        <v>None</v>
      </c>
      <c r="I10" s="9">
        <f>Tchr4!$D$10</f>
        <v>0</v>
      </c>
      <c r="J10" s="12">
        <f t="shared" si="2"/>
        <v>0</v>
      </c>
      <c r="K10" s="96" t="str">
        <f>Tchr4!$D$12</f>
        <v>None</v>
      </c>
      <c r="L10" s="9">
        <f>Tchr4!$D$10</f>
        <v>0</v>
      </c>
      <c r="M10" s="12">
        <f t="shared" si="3"/>
        <v>0</v>
      </c>
      <c r="N10" s="96" t="str">
        <f>Tchr4!$D$12</f>
        <v>None</v>
      </c>
    </row>
    <row r="11" spans="2:14" s="6" customFormat="1" ht="15">
      <c r="B11" s="95">
        <f>Cover!D8</f>
        <v>0</v>
      </c>
      <c r="C11" s="9">
        <f>Tchr5!$D$4</f>
        <v>0</v>
      </c>
      <c r="D11" s="9">
        <f>Tchr5!$D$5</f>
        <v>0</v>
      </c>
      <c r="E11" s="12">
        <f t="shared" si="0"/>
        <v>0</v>
      </c>
      <c r="F11" s="9">
        <f>Tchr5!$D$7</f>
        <v>0</v>
      </c>
      <c r="G11" s="12">
        <f t="shared" si="1"/>
        <v>0</v>
      </c>
      <c r="H11" s="23" t="str">
        <f>Tchr5!$D$9</f>
        <v>None</v>
      </c>
      <c r="I11" s="9">
        <f>Tchr5!$D$10</f>
        <v>0</v>
      </c>
      <c r="J11" s="12">
        <f t="shared" si="2"/>
        <v>0</v>
      </c>
      <c r="K11" s="96" t="str">
        <f>Tchr5!$D$12</f>
        <v>None</v>
      </c>
      <c r="L11" s="9">
        <f>Tchr5!$D$10</f>
        <v>0</v>
      </c>
      <c r="M11" s="12">
        <f t="shared" si="3"/>
        <v>0</v>
      </c>
      <c r="N11" s="96" t="str">
        <f>Tchr5!$D$12</f>
        <v>None</v>
      </c>
    </row>
    <row r="12" spans="2:14" s="6" customFormat="1" ht="15">
      <c r="B12" s="95">
        <f>Cover!D9</f>
        <v>0</v>
      </c>
      <c r="C12" s="9">
        <f>Tchr6!$D$4</f>
        <v>0</v>
      </c>
      <c r="D12" s="9">
        <f>Tchr6!$D$5</f>
        <v>0</v>
      </c>
      <c r="E12" s="12">
        <f t="shared" si="0"/>
        <v>0</v>
      </c>
      <c r="F12" s="9">
        <f>Tchr6!$D$7</f>
        <v>0</v>
      </c>
      <c r="G12" s="12">
        <f t="shared" si="1"/>
        <v>0</v>
      </c>
      <c r="H12" s="23" t="str">
        <f>Tchr6!$D$9</f>
        <v>None</v>
      </c>
      <c r="I12" s="9">
        <f>Tchr6!$D$10</f>
        <v>0</v>
      </c>
      <c r="J12" s="12">
        <f t="shared" si="2"/>
        <v>0</v>
      </c>
      <c r="K12" s="96" t="str">
        <f>Tchr6!$D$12</f>
        <v>None</v>
      </c>
      <c r="L12" s="9">
        <f>Tchr6!$D$10</f>
        <v>0</v>
      </c>
      <c r="M12" s="12">
        <f t="shared" si="3"/>
        <v>0</v>
      </c>
      <c r="N12" s="96" t="str">
        <f>Tchr6!$D$12</f>
        <v>None</v>
      </c>
    </row>
    <row r="13" spans="2:14" s="6" customFormat="1" ht="15">
      <c r="B13" s="95">
        <f>Cover!D10</f>
        <v>0</v>
      </c>
      <c r="C13" s="9">
        <f>Tchr7!$D$4</f>
        <v>0</v>
      </c>
      <c r="D13" s="9">
        <f>Tchr7!$D$5</f>
        <v>0</v>
      </c>
      <c r="E13" s="12">
        <f t="shared" si="0"/>
        <v>0</v>
      </c>
      <c r="F13" s="9">
        <f>Tchr7!$D$7</f>
        <v>0</v>
      </c>
      <c r="G13" s="12">
        <f t="shared" si="1"/>
        <v>0</v>
      </c>
      <c r="H13" s="23" t="str">
        <f>Tchr7!$D$9</f>
        <v>None</v>
      </c>
      <c r="I13" s="9">
        <f>Tchr7!$D$10</f>
        <v>0</v>
      </c>
      <c r="J13" s="12">
        <f t="shared" si="2"/>
        <v>0</v>
      </c>
      <c r="K13" s="96" t="str">
        <f>Tchr7!$D$12</f>
        <v>None</v>
      </c>
      <c r="L13" s="9">
        <f>Tchr7!$D$10</f>
        <v>0</v>
      </c>
      <c r="M13" s="12">
        <f t="shared" si="3"/>
        <v>0</v>
      </c>
      <c r="N13" s="96" t="str">
        <f>Tchr7!$D$12</f>
        <v>None</v>
      </c>
    </row>
    <row r="14" spans="2:14" s="6" customFormat="1" ht="15">
      <c r="B14" s="95">
        <f>Cover!D11</f>
        <v>0</v>
      </c>
      <c r="C14" s="9">
        <f>Tchr8!$D$4</f>
        <v>0</v>
      </c>
      <c r="D14" s="9">
        <f>Tchr8!$D$5</f>
        <v>0</v>
      </c>
      <c r="E14" s="12">
        <f t="shared" si="0"/>
        <v>0</v>
      </c>
      <c r="F14" s="9">
        <f>Tchr8!$D$7</f>
        <v>0</v>
      </c>
      <c r="G14" s="12">
        <f t="shared" si="1"/>
        <v>0</v>
      </c>
      <c r="H14" s="23" t="str">
        <f>Tchr8!$D$9</f>
        <v>None</v>
      </c>
      <c r="I14" s="9">
        <f>Tchr8!$D$10</f>
        <v>0</v>
      </c>
      <c r="J14" s="12">
        <f t="shared" si="2"/>
        <v>0</v>
      </c>
      <c r="K14" s="96" t="str">
        <f>Tchr8!$D$12</f>
        <v>None</v>
      </c>
      <c r="L14" s="9">
        <f>Tchr8!$D$10</f>
        <v>0</v>
      </c>
      <c r="M14" s="12">
        <f t="shared" si="3"/>
        <v>0</v>
      </c>
      <c r="N14" s="96" t="str">
        <f>Tchr8!$D$12</f>
        <v>None</v>
      </c>
    </row>
    <row r="15" spans="2:14" s="6" customFormat="1" ht="15">
      <c r="B15" s="95">
        <f>Cover!D12</f>
        <v>0</v>
      </c>
      <c r="C15" s="9">
        <f>Tchr9!$D$4</f>
        <v>0</v>
      </c>
      <c r="D15" s="9">
        <f>Tchr9!$D$5</f>
        <v>0</v>
      </c>
      <c r="E15" s="12">
        <f t="shared" si="0"/>
        <v>0</v>
      </c>
      <c r="F15" s="9">
        <f>Tchr9!$D$7</f>
        <v>0</v>
      </c>
      <c r="G15" s="12">
        <f t="shared" si="1"/>
        <v>0</v>
      </c>
      <c r="H15" s="23" t="str">
        <f>Tchr9!$D$9</f>
        <v>None</v>
      </c>
      <c r="I15" s="9">
        <f>Tchr9!$D$10</f>
        <v>0</v>
      </c>
      <c r="J15" s="12">
        <f t="shared" si="2"/>
        <v>0</v>
      </c>
      <c r="K15" s="96" t="str">
        <f>Tchr9!$D$12</f>
        <v>None</v>
      </c>
      <c r="L15" s="9">
        <f>Tchr9!$D$10</f>
        <v>0</v>
      </c>
      <c r="M15" s="12">
        <f t="shared" si="3"/>
        <v>0</v>
      </c>
      <c r="N15" s="96" t="str">
        <f>Tchr9!$D$12</f>
        <v>None</v>
      </c>
    </row>
    <row r="16" spans="2:14" s="6" customFormat="1" ht="15">
      <c r="B16" s="95">
        <f>Cover!D13</f>
        <v>0</v>
      </c>
      <c r="C16" s="97">
        <f>Tchr10!$D$4</f>
        <v>0</v>
      </c>
      <c r="D16" s="97">
        <f>Tchr10!$D$5</f>
        <v>0</v>
      </c>
      <c r="E16" s="98">
        <f>IF(C16=0,0,(D16/C16))</f>
        <v>0</v>
      </c>
      <c r="F16" s="97">
        <f>Tchr10!$D$7</f>
        <v>0</v>
      </c>
      <c r="G16" s="98">
        <f>IF(F16=0,0,(F16/C16))</f>
        <v>0</v>
      </c>
      <c r="H16" s="99" t="str">
        <f>Tchr10!$D$9</f>
        <v>None</v>
      </c>
      <c r="I16" s="97">
        <f>Tchr10!$D$10</f>
        <v>0</v>
      </c>
      <c r="J16" s="98">
        <f>IF(I16=0,0,(I16/C16))</f>
        <v>0</v>
      </c>
      <c r="K16" s="100" t="str">
        <f>Tchr10!$D$12</f>
        <v>None</v>
      </c>
      <c r="L16" s="97">
        <f>Tchr10!$D$10</f>
        <v>0</v>
      </c>
      <c r="M16" s="12">
        <f t="shared" si="3"/>
        <v>0</v>
      </c>
      <c r="N16" s="100" t="str">
        <f>Tchr10!$D$12</f>
        <v>None</v>
      </c>
    </row>
    <row r="17" spans="2:14" s="6" customFormat="1" ht="15">
      <c r="B17" s="95">
        <f>Cover!D14</f>
        <v>0</v>
      </c>
      <c r="C17" s="97">
        <f>Tchr11!$D$4</f>
        <v>0</v>
      </c>
      <c r="D17" s="97">
        <f>Tchr11!$D$5</f>
        <v>0</v>
      </c>
      <c r="E17" s="98">
        <f>IF(C17=0,0,(D17/C17))</f>
        <v>0</v>
      </c>
      <c r="F17" s="97">
        <f>Tchr11!$D$7</f>
        <v>0</v>
      </c>
      <c r="G17" s="98">
        <f>IF(F17=0,0,(F17/C17))</f>
        <v>0</v>
      </c>
      <c r="H17" s="99" t="str">
        <f>Tchr11!$D$9</f>
        <v>None</v>
      </c>
      <c r="I17" s="97">
        <f>Tchr11!$D$10</f>
        <v>0</v>
      </c>
      <c r="J17" s="98">
        <f>IF(I17=0,0,(I17/C17))</f>
        <v>0</v>
      </c>
      <c r="K17" s="100" t="str">
        <f>Tchr11!$D$12</f>
        <v>None</v>
      </c>
      <c r="L17" s="97">
        <f>Tchr11!$D$10</f>
        <v>0</v>
      </c>
      <c r="M17" s="12">
        <f t="shared" si="3"/>
        <v>0</v>
      </c>
      <c r="N17" s="100" t="str">
        <f>Tchr11!$D$12</f>
        <v>None</v>
      </c>
    </row>
    <row r="18" spans="2:14" s="6" customFormat="1" ht="15.75" thickBot="1">
      <c r="B18" s="95">
        <f>Cover!D15</f>
        <v>0</v>
      </c>
      <c r="C18" s="97">
        <f>Tchr12!$D$4</f>
        <v>0</v>
      </c>
      <c r="D18" s="97">
        <f>Tchr12!$D$5</f>
        <v>0</v>
      </c>
      <c r="E18" s="98">
        <f>IF(C18=0,0,(D18/C18))</f>
        <v>0</v>
      </c>
      <c r="F18" s="97">
        <f>Tchr12!$D$7</f>
        <v>0</v>
      </c>
      <c r="G18" s="98">
        <f>IF(F18=0,0,(F18/C18))</f>
        <v>0</v>
      </c>
      <c r="H18" s="99" t="str">
        <f>Tchr12!$D$9</f>
        <v>None</v>
      </c>
      <c r="I18" s="97">
        <f>Tchr12!$D$10</f>
        <v>0</v>
      </c>
      <c r="J18" s="98">
        <f>IF(I18=0,0,(I18/C18))</f>
        <v>0</v>
      </c>
      <c r="K18" s="100" t="str">
        <f>Tchr12!$D$12</f>
        <v>None</v>
      </c>
      <c r="L18" s="97">
        <f>Tchr12!$D$10</f>
        <v>0</v>
      </c>
      <c r="M18" s="12">
        <f t="shared" si="3"/>
        <v>0</v>
      </c>
      <c r="N18" s="100" t="str">
        <f>Tchr12!$D$12</f>
        <v>None</v>
      </c>
    </row>
    <row r="19" spans="2:14" s="65" customFormat="1" ht="15.75" thickBot="1">
      <c r="B19" s="69" t="s">
        <v>60</v>
      </c>
      <c r="C19" s="66">
        <f>SUM(C7:C18)</f>
        <v>0</v>
      </c>
      <c r="D19" s="66">
        <f>SUM(D7:D18)</f>
        <v>0</v>
      </c>
      <c r="E19" s="77">
        <f t="shared" si="0"/>
        <v>0</v>
      </c>
      <c r="F19" s="66">
        <f>SUM(F7:F18)</f>
        <v>0</v>
      </c>
      <c r="G19" s="29">
        <f t="shared" si="1"/>
        <v>0</v>
      </c>
      <c r="H19" s="67"/>
      <c r="I19" s="66">
        <f>SUM(I7:I18)</f>
        <v>0</v>
      </c>
      <c r="J19" s="29">
        <f t="shared" si="2"/>
        <v>0</v>
      </c>
      <c r="K19" s="68"/>
      <c r="L19" s="66">
        <v>0</v>
      </c>
      <c r="M19" s="29">
        <f>IF(L19=0,0,(L19/F19))</f>
        <v>0</v>
      </c>
      <c r="N19" s="68"/>
    </row>
    <row r="21" spans="2:7" ht="18.75">
      <c r="B21" s="123" t="s">
        <v>55</v>
      </c>
      <c r="C21" s="123"/>
      <c r="D21" s="123"/>
      <c r="E21" s="123"/>
      <c r="F21" s="123"/>
      <c r="G21" s="123"/>
    </row>
    <row r="22" ht="15.75" thickBot="1">
      <c r="B22" t="s">
        <v>83</v>
      </c>
    </row>
    <row r="23" spans="2:11" ht="15">
      <c r="B23" s="124" t="s">
        <v>52</v>
      </c>
      <c r="C23" s="125"/>
      <c r="D23" s="125"/>
      <c r="E23" s="125"/>
      <c r="F23" s="126"/>
      <c r="G23" s="124" t="s">
        <v>53</v>
      </c>
      <c r="H23" s="125"/>
      <c r="I23" s="125"/>
      <c r="J23" s="126"/>
      <c r="K23" s="6" t="s">
        <v>132</v>
      </c>
    </row>
    <row r="24" spans="2:13" ht="15">
      <c r="B24" s="119"/>
      <c r="C24" s="120"/>
      <c r="D24" s="120"/>
      <c r="E24" s="120"/>
      <c r="F24" s="121"/>
      <c r="G24" s="113"/>
      <c r="H24" s="127"/>
      <c r="I24" s="127"/>
      <c r="J24" s="128"/>
      <c r="K24" t="s">
        <v>125</v>
      </c>
      <c r="M24" s="22">
        <f>SUM(G24:G33)</f>
        <v>0</v>
      </c>
    </row>
    <row r="25" spans="2:10" ht="15">
      <c r="B25" s="119"/>
      <c r="C25" s="120"/>
      <c r="D25" s="120"/>
      <c r="E25" s="120"/>
      <c r="F25" s="121"/>
      <c r="G25" s="113"/>
      <c r="H25" s="127"/>
      <c r="I25" s="127"/>
      <c r="J25" s="128"/>
    </row>
    <row r="26" spans="2:11" ht="15">
      <c r="B26" s="129"/>
      <c r="C26" s="130"/>
      <c r="D26" s="130"/>
      <c r="E26" s="130"/>
      <c r="F26" s="131"/>
      <c r="G26" s="113"/>
      <c r="H26" s="132"/>
      <c r="I26" s="132"/>
      <c r="J26" s="133"/>
      <c r="K26" t="s">
        <v>129</v>
      </c>
    </row>
    <row r="27" spans="2:10" ht="15">
      <c r="B27" s="129"/>
      <c r="C27" s="130"/>
      <c r="D27" s="130"/>
      <c r="E27" s="130"/>
      <c r="F27" s="131"/>
      <c r="G27" s="113"/>
      <c r="H27" s="132"/>
      <c r="I27" s="132"/>
      <c r="J27" s="133"/>
    </row>
    <row r="28" spans="2:11" ht="15">
      <c r="B28" s="134"/>
      <c r="C28" s="135"/>
      <c r="D28" s="135"/>
      <c r="E28" s="135"/>
      <c r="F28" s="136"/>
      <c r="G28" s="113"/>
      <c r="H28" s="137"/>
      <c r="I28" s="137"/>
      <c r="J28" s="138"/>
      <c r="K28" t="s">
        <v>130</v>
      </c>
    </row>
    <row r="29" spans="2:10" ht="15">
      <c r="B29" s="134"/>
      <c r="C29" s="135"/>
      <c r="D29" s="135"/>
      <c r="E29" s="135"/>
      <c r="F29" s="136"/>
      <c r="G29" s="113"/>
      <c r="H29" s="137"/>
      <c r="I29" s="137"/>
      <c r="J29" s="138"/>
    </row>
    <row r="30" spans="2:10" ht="15">
      <c r="B30" s="134"/>
      <c r="C30" s="135"/>
      <c r="D30" s="135"/>
      <c r="E30" s="135"/>
      <c r="F30" s="136"/>
      <c r="G30" s="113"/>
      <c r="H30" s="137"/>
      <c r="I30" s="137"/>
      <c r="J30" s="138"/>
    </row>
    <row r="31" spans="2:11" ht="15">
      <c r="B31" s="139"/>
      <c r="C31" s="140"/>
      <c r="D31" s="140"/>
      <c r="E31" s="140"/>
      <c r="F31" s="141"/>
      <c r="G31" s="113"/>
      <c r="H31" s="145"/>
      <c r="I31" s="145"/>
      <c r="J31" s="146"/>
      <c r="K31" t="s">
        <v>131</v>
      </c>
    </row>
    <row r="32" spans="2:10" ht="15">
      <c r="B32" s="139"/>
      <c r="C32" s="140"/>
      <c r="D32" s="140"/>
      <c r="E32" s="140"/>
      <c r="F32" s="141"/>
      <c r="G32" s="113"/>
      <c r="H32" s="145"/>
      <c r="I32" s="145"/>
      <c r="J32" s="146"/>
    </row>
    <row r="33" spans="2:10" ht="15.75" thickBot="1">
      <c r="B33" s="142"/>
      <c r="C33" s="143"/>
      <c r="D33" s="143"/>
      <c r="E33" s="143"/>
      <c r="F33" s="144"/>
      <c r="G33" s="113"/>
      <c r="H33" s="145"/>
      <c r="I33" s="145"/>
      <c r="J33" s="146"/>
    </row>
    <row r="35" spans="2:7" ht="18.75">
      <c r="B35" s="123" t="s">
        <v>54</v>
      </c>
      <c r="C35" s="123"/>
      <c r="D35" s="123"/>
      <c r="E35" s="123"/>
      <c r="F35" s="123"/>
      <c r="G35" s="123"/>
    </row>
    <row r="36" spans="11:12" ht="15">
      <c r="K36" s="74" t="str">
        <f>ROUND(MID(D41*100,1,5),1)&amp;"%"</f>
        <v>0%</v>
      </c>
      <c r="L36" s="74" t="str">
        <f>ROUND(MID(I42*100,1,5),1)&amp;"%"</f>
        <v>0%</v>
      </c>
    </row>
    <row r="37" spans="3:11" ht="15">
      <c r="C37" s="2" t="s">
        <v>63</v>
      </c>
      <c r="D37" s="155"/>
      <c r="E37" s="156"/>
      <c r="H37" s="2" t="s">
        <v>57</v>
      </c>
      <c r="I37" s="155"/>
      <c r="J37" s="156"/>
      <c r="K37" s="73"/>
    </row>
    <row r="38" spans="3:10" ht="15">
      <c r="C38" s="2" t="s">
        <v>56</v>
      </c>
      <c r="D38" s="155"/>
      <c r="E38" s="156"/>
      <c r="H38" s="2" t="s">
        <v>124</v>
      </c>
      <c r="I38" s="157"/>
      <c r="J38" s="158"/>
    </row>
    <row r="39" spans="3:5" ht="15">
      <c r="C39" s="2" t="s">
        <v>58</v>
      </c>
      <c r="D39" s="155"/>
      <c r="E39" s="156"/>
    </row>
    <row r="41" spans="3:9" ht="15">
      <c r="C41" s="2" t="s">
        <v>59</v>
      </c>
      <c r="D41" s="80">
        <f>E19</f>
        <v>0</v>
      </c>
      <c r="F41" s="2" t="s">
        <v>61</v>
      </c>
      <c r="G41" s="72"/>
      <c r="H41" s="2" t="s">
        <v>62</v>
      </c>
      <c r="I41" s="89"/>
    </row>
    <row r="42" spans="8:9" ht="15">
      <c r="H42" s="2" t="s">
        <v>64</v>
      </c>
      <c r="I42" s="72">
        <f>G41+I41</f>
        <v>0</v>
      </c>
    </row>
    <row r="43" spans="8:9" ht="15">
      <c r="H43" s="2"/>
      <c r="I43" s="72"/>
    </row>
    <row r="44" spans="2:10" ht="39" customHeight="1">
      <c r="B44" s="149" t="str">
        <f>"The percentage of "&amp;D37&amp;" students proficient or higher in "&amp;D38&amp;" will increase from "&amp;K36&amp;" to "&amp;L36&amp;" by "&amp;D39&amp;" as measured by a(n)"&amp;I37&amp;" given on "&amp;I38&amp;"."</f>
        <v>The percentage of  students proficient or higher in  will increase from 0% to 0% by  as measured by a(n) given on .</v>
      </c>
      <c r="C44" s="149"/>
      <c r="D44" s="149"/>
      <c r="E44" s="149"/>
      <c r="F44" s="149"/>
      <c r="G44" s="149"/>
      <c r="H44" s="149"/>
      <c r="I44" s="149"/>
      <c r="J44" s="149"/>
    </row>
    <row r="47" spans="2:11" ht="15.75">
      <c r="B47" s="38" t="s">
        <v>65</v>
      </c>
      <c r="C47" s="39"/>
      <c r="D47" s="39"/>
      <c r="E47" s="39"/>
      <c r="F47" s="39"/>
      <c r="G47" s="39" t="s">
        <v>79</v>
      </c>
      <c r="H47" s="39"/>
      <c r="I47" s="39"/>
      <c r="J47" s="39"/>
      <c r="K47" s="39"/>
    </row>
    <row r="48" spans="2:11" ht="15">
      <c r="B48" s="40" t="s">
        <v>69</v>
      </c>
      <c r="C48" s="39"/>
      <c r="D48" s="39"/>
      <c r="E48" s="39"/>
      <c r="F48" s="39"/>
      <c r="G48" s="39"/>
      <c r="H48" s="39"/>
      <c r="I48" s="39"/>
      <c r="J48" s="39"/>
      <c r="K48" s="39"/>
    </row>
    <row r="49" spans="2:11" s="44" customFormat="1" ht="15">
      <c r="B49" s="81" t="s">
        <v>107</v>
      </c>
      <c r="C49" s="43"/>
      <c r="D49" s="39" t="s">
        <v>108</v>
      </c>
      <c r="E49" s="43"/>
      <c r="F49" s="39" t="s">
        <v>109</v>
      </c>
      <c r="G49" s="43"/>
      <c r="H49" s="39" t="s">
        <v>110</v>
      </c>
      <c r="I49" s="45" t="s">
        <v>111</v>
      </c>
      <c r="J49" s="43"/>
      <c r="K49" s="46" t="s">
        <v>70</v>
      </c>
    </row>
    <row r="50" spans="2:11" s="44" customFormat="1" ht="15">
      <c r="B50" s="81" t="s">
        <v>71</v>
      </c>
      <c r="C50" s="43"/>
      <c r="D50" s="39" t="s">
        <v>72</v>
      </c>
      <c r="E50" s="43"/>
      <c r="F50" s="39" t="s">
        <v>73</v>
      </c>
      <c r="G50" s="43"/>
      <c r="H50" s="39" t="s">
        <v>74</v>
      </c>
      <c r="I50" s="45" t="s">
        <v>76</v>
      </c>
      <c r="J50" s="43"/>
      <c r="K50" s="46"/>
    </row>
    <row r="51" spans="2:11" s="44" customFormat="1" ht="15">
      <c r="B51" s="81" t="s">
        <v>75</v>
      </c>
      <c r="C51" s="43"/>
      <c r="D51" s="39" t="s">
        <v>112</v>
      </c>
      <c r="E51" s="43"/>
      <c r="F51" s="39" t="s">
        <v>77</v>
      </c>
      <c r="G51" s="43"/>
      <c r="H51" s="39" t="s">
        <v>78</v>
      </c>
      <c r="I51" s="45" t="s">
        <v>113</v>
      </c>
      <c r="J51" s="43"/>
      <c r="K51" s="45" t="s">
        <v>114</v>
      </c>
    </row>
    <row r="52" spans="2:11" s="44" customFormat="1" ht="15">
      <c r="B52" s="81" t="s">
        <v>80</v>
      </c>
      <c r="C52" s="43"/>
      <c r="D52" s="45" t="s">
        <v>81</v>
      </c>
      <c r="E52" s="43"/>
      <c r="F52" s="39"/>
      <c r="G52" s="43"/>
      <c r="H52" s="39"/>
      <c r="I52" s="45"/>
      <c r="J52" s="43"/>
      <c r="K52" s="46"/>
    </row>
    <row r="53" spans="2:11" s="44" customFormat="1" ht="15">
      <c r="B53" s="42" t="s">
        <v>68</v>
      </c>
      <c r="C53" s="43"/>
      <c r="D53" s="45"/>
      <c r="E53" s="43"/>
      <c r="F53" s="39"/>
      <c r="G53" s="43"/>
      <c r="H53" s="39"/>
      <c r="I53" s="45"/>
      <c r="J53" s="43"/>
      <c r="K53" s="46"/>
    </row>
    <row r="54" spans="2:11" s="44" customFormat="1" ht="15">
      <c r="B54" s="42"/>
      <c r="C54" s="43"/>
      <c r="D54" s="45"/>
      <c r="E54" s="43"/>
      <c r="F54" s="39"/>
      <c r="G54" s="43"/>
      <c r="H54" s="39"/>
      <c r="I54" s="45"/>
      <c r="J54" s="43"/>
      <c r="K54" s="46"/>
    </row>
    <row r="55" spans="3:11" s="44" customFormat="1" ht="15.75" thickBot="1">
      <c r="C55" s="47" t="s">
        <v>84</v>
      </c>
      <c r="D55" s="41" t="e">
        <f>VLOOKUP(1,G24:J33,2,FALSE)</f>
        <v>#N/A</v>
      </c>
      <c r="E55" s="43"/>
      <c r="F55" s="39"/>
      <c r="G55" s="43"/>
      <c r="H55" s="39"/>
      <c r="I55" s="45"/>
      <c r="J55" s="43"/>
      <c r="K55" s="46"/>
    </row>
    <row r="56" spans="2:11" ht="40.5" customHeight="1">
      <c r="B56" s="150" t="s">
        <v>92</v>
      </c>
      <c r="C56" s="151"/>
      <c r="D56" s="147" t="s">
        <v>66</v>
      </c>
      <c r="E56" s="152"/>
      <c r="F56" s="153" t="s">
        <v>67</v>
      </c>
      <c r="G56" s="154"/>
      <c r="H56" s="147" t="s">
        <v>82</v>
      </c>
      <c r="I56" s="152"/>
      <c r="J56" s="147" t="s">
        <v>106</v>
      </c>
      <c r="K56" s="148"/>
    </row>
    <row r="57" spans="2:11" ht="45" customHeight="1" thickBot="1">
      <c r="B57" s="159"/>
      <c r="C57" s="160"/>
      <c r="D57" s="161"/>
      <c r="E57" s="160"/>
      <c r="F57" s="162"/>
      <c r="G57" s="163"/>
      <c r="H57" s="162"/>
      <c r="I57" s="163"/>
      <c r="J57" s="164"/>
      <c r="K57" s="165"/>
    </row>
    <row r="59" spans="2:11" ht="15.75" thickBot="1">
      <c r="B59" s="44"/>
      <c r="C59" s="47" t="s">
        <v>84</v>
      </c>
      <c r="D59" s="41">
        <f>IF(M24=0,"",VLOOKUP(2,G24:J33,2,FALSE))</f>
      </c>
      <c r="E59" s="43"/>
      <c r="F59" s="39"/>
      <c r="G59" s="43"/>
      <c r="H59" s="39"/>
      <c r="I59" s="45"/>
      <c r="J59" s="43"/>
      <c r="K59" s="46"/>
    </row>
    <row r="60" spans="2:11" ht="39.75" customHeight="1">
      <c r="B60" s="150" t="s">
        <v>92</v>
      </c>
      <c r="C60" s="151"/>
      <c r="D60" s="147" t="s">
        <v>66</v>
      </c>
      <c r="E60" s="152"/>
      <c r="F60" s="153" t="s">
        <v>67</v>
      </c>
      <c r="G60" s="154"/>
      <c r="H60" s="147" t="s">
        <v>82</v>
      </c>
      <c r="I60" s="152"/>
      <c r="J60" s="147" t="s">
        <v>106</v>
      </c>
      <c r="K60" s="148"/>
    </row>
    <row r="61" spans="2:11" ht="45" customHeight="1" thickBot="1">
      <c r="B61" s="159"/>
      <c r="C61" s="160"/>
      <c r="D61" s="161"/>
      <c r="E61" s="160"/>
      <c r="F61" s="162"/>
      <c r="G61" s="163"/>
      <c r="H61" s="162"/>
      <c r="I61" s="163"/>
      <c r="J61" s="162"/>
      <c r="K61" s="167"/>
    </row>
    <row r="63" spans="2:11" ht="15.75" thickBot="1">
      <c r="B63" s="44"/>
      <c r="C63" s="47" t="s">
        <v>84</v>
      </c>
      <c r="D63" s="41">
        <f>IF(M24=0,"",VLOOKUP(3,G24:J33,2,FALSE))</f>
      </c>
      <c r="E63" s="43"/>
      <c r="F63" s="39"/>
      <c r="G63" s="43"/>
      <c r="H63" s="39"/>
      <c r="I63" s="45"/>
      <c r="J63" s="43"/>
      <c r="K63" s="46"/>
    </row>
    <row r="64" spans="2:11" ht="41.25" customHeight="1">
      <c r="B64" s="150" t="s">
        <v>92</v>
      </c>
      <c r="C64" s="151"/>
      <c r="D64" s="147" t="s">
        <v>66</v>
      </c>
      <c r="E64" s="152"/>
      <c r="F64" s="153" t="s">
        <v>67</v>
      </c>
      <c r="G64" s="154"/>
      <c r="H64" s="147" t="s">
        <v>82</v>
      </c>
      <c r="I64" s="152"/>
      <c r="J64" s="147" t="s">
        <v>106</v>
      </c>
      <c r="K64" s="148"/>
    </row>
    <row r="65" spans="2:11" ht="45" customHeight="1" thickBot="1">
      <c r="B65" s="159"/>
      <c r="C65" s="160"/>
      <c r="D65" s="161"/>
      <c r="E65" s="160"/>
      <c r="F65" s="162"/>
      <c r="G65" s="163"/>
      <c r="H65" s="162"/>
      <c r="I65" s="163"/>
      <c r="J65" s="162"/>
      <c r="K65" s="167"/>
    </row>
    <row r="67" ht="15.75">
      <c r="B67" s="38" t="s">
        <v>85</v>
      </c>
    </row>
    <row r="68" spans="2:11" ht="15">
      <c r="B68" s="166" t="s">
        <v>87</v>
      </c>
      <c r="C68" s="166"/>
      <c r="D68" s="166"/>
      <c r="E68" s="166"/>
      <c r="F68" s="166"/>
      <c r="G68" s="166"/>
      <c r="H68" s="166"/>
      <c r="I68" s="166"/>
      <c r="J68" s="166"/>
      <c r="K68" s="166"/>
    </row>
    <row r="69" spans="2:11" ht="15.75" thickBot="1">
      <c r="B69" s="48"/>
      <c r="D69" s="48"/>
      <c r="E69" s="48"/>
      <c r="F69" s="48"/>
      <c r="G69" s="48"/>
      <c r="H69" s="48"/>
      <c r="I69" s="48"/>
      <c r="J69" s="48"/>
      <c r="K69" s="48"/>
    </row>
    <row r="70" spans="2:11" ht="15">
      <c r="B70" s="13"/>
      <c r="C70" s="50" t="s">
        <v>84</v>
      </c>
      <c r="D70" s="168" t="e">
        <f>IF(D55="","",D55)</f>
        <v>#N/A</v>
      </c>
      <c r="E70" s="168"/>
      <c r="F70" s="168"/>
      <c r="G70" s="168"/>
      <c r="H70" s="168"/>
      <c r="I70" s="168"/>
      <c r="J70" s="168"/>
      <c r="K70" s="169"/>
    </row>
    <row r="71" spans="2:11" ht="15">
      <c r="B71" s="26"/>
      <c r="C71" s="49" t="s">
        <v>86</v>
      </c>
      <c r="D71" s="170">
        <f>IF(B57="","",B57)</f>
      </c>
      <c r="E71" s="170"/>
      <c r="F71" s="170"/>
      <c r="G71" s="170"/>
      <c r="H71" s="170"/>
      <c r="I71" s="170"/>
      <c r="J71" s="170"/>
      <c r="K71" s="171"/>
    </row>
    <row r="72" spans="2:11" s="4" customFormat="1" ht="20.25" customHeight="1">
      <c r="B72" s="172" t="s">
        <v>88</v>
      </c>
      <c r="C72" s="174" t="s">
        <v>89</v>
      </c>
      <c r="D72" s="175"/>
      <c r="E72" s="176"/>
      <c r="F72" s="177"/>
      <c r="G72" s="177"/>
      <c r="H72" s="177"/>
      <c r="I72" s="177"/>
      <c r="J72" s="177"/>
      <c r="K72" s="178"/>
    </row>
    <row r="73" spans="2:11" s="4" customFormat="1" ht="20.25" customHeight="1">
      <c r="B73" s="172"/>
      <c r="C73" s="174" t="s">
        <v>90</v>
      </c>
      <c r="D73" s="175"/>
      <c r="E73" s="176"/>
      <c r="F73" s="177"/>
      <c r="G73" s="177"/>
      <c r="H73" s="177"/>
      <c r="I73" s="177"/>
      <c r="J73" s="177"/>
      <c r="K73" s="178"/>
    </row>
    <row r="74" spans="2:11" s="4" customFormat="1" ht="20.25" customHeight="1" thickBot="1">
      <c r="B74" s="173"/>
      <c r="C74" s="179" t="s">
        <v>91</v>
      </c>
      <c r="D74" s="180"/>
      <c r="E74" s="181"/>
      <c r="F74" s="182"/>
      <c r="G74" s="182"/>
      <c r="H74" s="182"/>
      <c r="I74" s="182"/>
      <c r="J74" s="182"/>
      <c r="K74" s="183"/>
    </row>
    <row r="75" ht="15.75" thickBot="1"/>
    <row r="76" spans="2:11" ht="15">
      <c r="B76" s="13"/>
      <c r="C76" s="50" t="s">
        <v>84</v>
      </c>
      <c r="D76" s="168">
        <f>IF(D59="","",D59)</f>
      </c>
      <c r="E76" s="168"/>
      <c r="F76" s="168"/>
      <c r="G76" s="168"/>
      <c r="H76" s="168"/>
      <c r="I76" s="168"/>
      <c r="J76" s="168"/>
      <c r="K76" s="169"/>
    </row>
    <row r="77" spans="2:11" ht="15">
      <c r="B77" s="26"/>
      <c r="C77" s="49" t="s">
        <v>86</v>
      </c>
      <c r="D77" s="170">
        <f>IF(B61="","",B61)</f>
      </c>
      <c r="E77" s="170"/>
      <c r="F77" s="170"/>
      <c r="G77" s="170"/>
      <c r="H77" s="170"/>
      <c r="I77" s="170"/>
      <c r="J77" s="170"/>
      <c r="K77" s="171"/>
    </row>
    <row r="78" spans="2:11" ht="20.25" customHeight="1">
      <c r="B78" s="172" t="s">
        <v>88</v>
      </c>
      <c r="C78" s="174" t="s">
        <v>89</v>
      </c>
      <c r="D78" s="175"/>
      <c r="E78" s="176"/>
      <c r="F78" s="177"/>
      <c r="G78" s="177"/>
      <c r="H78" s="177"/>
      <c r="I78" s="177"/>
      <c r="J78" s="177"/>
      <c r="K78" s="178"/>
    </row>
    <row r="79" spans="2:11" ht="20.25" customHeight="1">
      <c r="B79" s="172"/>
      <c r="C79" s="174" t="s">
        <v>90</v>
      </c>
      <c r="D79" s="175"/>
      <c r="E79" s="176"/>
      <c r="F79" s="177"/>
      <c r="G79" s="177"/>
      <c r="H79" s="177"/>
      <c r="I79" s="177"/>
      <c r="J79" s="177"/>
      <c r="K79" s="178"/>
    </row>
    <row r="80" spans="2:11" ht="20.25" customHeight="1" thickBot="1">
      <c r="B80" s="173"/>
      <c r="C80" s="179" t="s">
        <v>91</v>
      </c>
      <c r="D80" s="180"/>
      <c r="E80" s="181"/>
      <c r="F80" s="182"/>
      <c r="G80" s="182"/>
      <c r="H80" s="182"/>
      <c r="I80" s="182"/>
      <c r="J80" s="182"/>
      <c r="K80" s="183"/>
    </row>
    <row r="81" ht="15.75" thickBot="1"/>
    <row r="82" spans="2:11" ht="15">
      <c r="B82" s="13"/>
      <c r="C82" s="50" t="s">
        <v>84</v>
      </c>
      <c r="D82" s="168">
        <f>IF(D63="","",D63)</f>
      </c>
      <c r="E82" s="168"/>
      <c r="F82" s="168"/>
      <c r="G82" s="168"/>
      <c r="H82" s="168"/>
      <c r="I82" s="168"/>
      <c r="J82" s="168"/>
      <c r="K82" s="169"/>
    </row>
    <row r="83" spans="2:11" ht="15">
      <c r="B83" s="26"/>
      <c r="C83" s="49" t="s">
        <v>86</v>
      </c>
      <c r="D83" s="170">
        <f>IF(B65="","",B65)</f>
      </c>
      <c r="E83" s="170"/>
      <c r="F83" s="170"/>
      <c r="G83" s="170"/>
      <c r="H83" s="170"/>
      <c r="I83" s="170"/>
      <c r="J83" s="170"/>
      <c r="K83" s="171"/>
    </row>
    <row r="84" spans="2:11" ht="20.25" customHeight="1">
      <c r="B84" s="172" t="s">
        <v>88</v>
      </c>
      <c r="C84" s="174" t="s">
        <v>89</v>
      </c>
      <c r="D84" s="175"/>
      <c r="E84" s="176"/>
      <c r="F84" s="177"/>
      <c r="G84" s="177"/>
      <c r="H84" s="177"/>
      <c r="I84" s="177"/>
      <c r="J84" s="177"/>
      <c r="K84" s="178"/>
    </row>
    <row r="85" spans="2:11" ht="20.25" customHeight="1">
      <c r="B85" s="172"/>
      <c r="C85" s="174" t="s">
        <v>90</v>
      </c>
      <c r="D85" s="175"/>
      <c r="E85" s="176"/>
      <c r="F85" s="177"/>
      <c r="G85" s="177"/>
      <c r="H85" s="177"/>
      <c r="I85" s="177"/>
      <c r="J85" s="177"/>
      <c r="K85" s="178"/>
    </row>
    <row r="86" spans="2:11" ht="20.25" customHeight="1" thickBot="1">
      <c r="B86" s="173"/>
      <c r="C86" s="179" t="s">
        <v>91</v>
      </c>
      <c r="D86" s="180"/>
      <c r="E86" s="181"/>
      <c r="F86" s="182"/>
      <c r="G86" s="182"/>
      <c r="H86" s="182"/>
      <c r="I86" s="182"/>
      <c r="J86" s="182"/>
      <c r="K86" s="183"/>
    </row>
  </sheetData>
  <sheetProtection formatCells="0" formatColumns="0" formatRows="0"/>
  <mergeCells count="90">
    <mergeCell ref="D82:K82"/>
    <mergeCell ref="D83:K83"/>
    <mergeCell ref="B84:B86"/>
    <mergeCell ref="C84:E84"/>
    <mergeCell ref="F84:K84"/>
    <mergeCell ref="C85:E85"/>
    <mergeCell ref="F85:K85"/>
    <mergeCell ref="C86:E86"/>
    <mergeCell ref="F86:K86"/>
    <mergeCell ref="D76:K76"/>
    <mergeCell ref="D77:K77"/>
    <mergeCell ref="B78:B80"/>
    <mergeCell ref="C78:E78"/>
    <mergeCell ref="F78:K78"/>
    <mergeCell ref="C79:E79"/>
    <mergeCell ref="F79:K79"/>
    <mergeCell ref="C80:E80"/>
    <mergeCell ref="F80:K80"/>
    <mergeCell ref="D70:K70"/>
    <mergeCell ref="D71:K71"/>
    <mergeCell ref="B72:B74"/>
    <mergeCell ref="C72:E72"/>
    <mergeCell ref="F72:K72"/>
    <mergeCell ref="C73:E73"/>
    <mergeCell ref="F73:K73"/>
    <mergeCell ref="C74:E74"/>
    <mergeCell ref="F74:K74"/>
    <mergeCell ref="F64:G64"/>
    <mergeCell ref="H64:I64"/>
    <mergeCell ref="J64:K64"/>
    <mergeCell ref="B65:C65"/>
    <mergeCell ref="D65:E65"/>
    <mergeCell ref="F65:G65"/>
    <mergeCell ref="H65:I65"/>
    <mergeCell ref="J65:K65"/>
    <mergeCell ref="H57:I57"/>
    <mergeCell ref="J57:K57"/>
    <mergeCell ref="B68:K68"/>
    <mergeCell ref="B61:C61"/>
    <mergeCell ref="D61:E61"/>
    <mergeCell ref="F61:G61"/>
    <mergeCell ref="H61:I61"/>
    <mergeCell ref="J61:K61"/>
    <mergeCell ref="B64:C64"/>
    <mergeCell ref="D64:E64"/>
    <mergeCell ref="I37:J37"/>
    <mergeCell ref="I38:J38"/>
    <mergeCell ref="B60:C60"/>
    <mergeCell ref="D60:E60"/>
    <mergeCell ref="F60:G60"/>
    <mergeCell ref="H60:I60"/>
    <mergeCell ref="J60:K60"/>
    <mergeCell ref="B57:C57"/>
    <mergeCell ref="D57:E57"/>
    <mergeCell ref="F57:G57"/>
    <mergeCell ref="J56:K56"/>
    <mergeCell ref="B35:G35"/>
    <mergeCell ref="B44:J44"/>
    <mergeCell ref="B56:C56"/>
    <mergeCell ref="D56:E56"/>
    <mergeCell ref="F56:G56"/>
    <mergeCell ref="H56:I56"/>
    <mergeCell ref="D37:E37"/>
    <mergeCell ref="D38:E38"/>
    <mergeCell ref="D39:E39"/>
    <mergeCell ref="B31:F31"/>
    <mergeCell ref="B32:F32"/>
    <mergeCell ref="B33:F33"/>
    <mergeCell ref="H31:J31"/>
    <mergeCell ref="H32:J32"/>
    <mergeCell ref="H33:J33"/>
    <mergeCell ref="B28:F28"/>
    <mergeCell ref="B29:F29"/>
    <mergeCell ref="B30:F30"/>
    <mergeCell ref="H28:J28"/>
    <mergeCell ref="H29:J29"/>
    <mergeCell ref="H30:J30"/>
    <mergeCell ref="B25:F25"/>
    <mergeCell ref="B26:F26"/>
    <mergeCell ref="B27:F27"/>
    <mergeCell ref="H25:J25"/>
    <mergeCell ref="H26:J26"/>
    <mergeCell ref="H27:J27"/>
    <mergeCell ref="B24:F24"/>
    <mergeCell ref="J2:K2"/>
    <mergeCell ref="B5:G5"/>
    <mergeCell ref="B21:G21"/>
    <mergeCell ref="B23:F23"/>
    <mergeCell ref="G23:J23"/>
    <mergeCell ref="H24:J24"/>
  </mergeCells>
  <conditionalFormatting sqref="G24:G33">
    <cfRule type="duplicateValues" priority="2" dxfId="50">
      <formula>AND(COUNTIF($G$24:$G$33,G24)&gt;1,NOT(ISBLANK(G24)))</formula>
    </cfRule>
  </conditionalFormatting>
  <conditionalFormatting sqref="G24:G33">
    <cfRule type="expression" priority="1" dxfId="50">
      <formula>$M$24&gt;6</formula>
    </cfRule>
  </conditionalFormatting>
  <printOptions/>
  <pageMargins left="0.29" right="0.29" top="0.75" bottom="0.75" header="0.3" footer="0.3"/>
  <pageSetup horizontalDpi="1200" verticalDpi="1200" orientation="portrait" scale="69" r:id="rId3"/>
  <rowBreaks count="3" manualBreakCount="3">
    <brk id="19" max="255" man="1"/>
    <brk id="45" max="255" man="1"/>
    <brk id="65" max="255" man="1"/>
  </rowBreaks>
  <colBreaks count="1" manualBreakCount="1">
    <brk id="11" max="65535" man="1"/>
  </colBreaks>
  <ignoredErrors>
    <ignoredError sqref="E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89"/>
  <sheetViews>
    <sheetView showGridLines="0" zoomScalePageLayoutView="0" workbookViewId="0" topLeftCell="A34">
      <selection activeCell="I43" sqref="I43:J43"/>
    </sheetView>
  </sheetViews>
  <sheetFormatPr defaultColWidth="9.140625" defaultRowHeight="15"/>
  <cols>
    <col min="1" max="1" width="2.28125" style="0" customWidth="1"/>
    <col min="2" max="7" width="10.7109375" style="0" customWidth="1"/>
    <col min="8" max="8" width="11.7109375" style="0" customWidth="1"/>
    <col min="9" max="9" width="27.7109375" style="0" customWidth="1"/>
    <col min="10" max="11" width="10.7109375" style="0" customWidth="1"/>
    <col min="12" max="12" width="27.57421875" style="0" customWidth="1"/>
  </cols>
  <sheetData>
    <row r="2" spans="2:11" ht="18.75">
      <c r="B2" s="51" t="s">
        <v>2</v>
      </c>
      <c r="C2" s="16">
        <f>IF(Cover!D3=0,"",Cover!D3)</f>
      </c>
      <c r="D2" s="16"/>
      <c r="E2" s="51" t="s">
        <v>21</v>
      </c>
      <c r="F2" s="16">
        <f>IF(Cover!J3=0,"",Cover!J3)</f>
      </c>
      <c r="I2" s="51" t="s">
        <v>93</v>
      </c>
      <c r="J2" s="202"/>
      <c r="K2" s="202"/>
    </row>
    <row r="3" spans="2:6" ht="18.75">
      <c r="B3" s="16"/>
      <c r="C3" s="51" t="s">
        <v>50</v>
      </c>
      <c r="D3" s="16">
        <f>Cover!N19</f>
      </c>
      <c r="E3" s="16"/>
      <c r="F3" s="16"/>
    </row>
    <row r="4" ht="15">
      <c r="B4" s="2"/>
    </row>
    <row r="5" spans="2:7" ht="19.5" thickBot="1">
      <c r="B5" s="123" t="s">
        <v>51</v>
      </c>
      <c r="C5" s="123"/>
      <c r="D5" s="123"/>
      <c r="E5" s="123"/>
      <c r="F5" s="123"/>
      <c r="G5" s="123"/>
    </row>
    <row r="6" spans="2:12" ht="128.25">
      <c r="B6" s="18" t="s">
        <v>22</v>
      </c>
      <c r="C6" s="101" t="s">
        <v>23</v>
      </c>
      <c r="D6" s="101" t="s">
        <v>24</v>
      </c>
      <c r="E6" s="101" t="s">
        <v>25</v>
      </c>
      <c r="F6" s="101" t="s">
        <v>97</v>
      </c>
      <c r="G6" s="101" t="s">
        <v>26</v>
      </c>
      <c r="H6" s="101" t="s">
        <v>27</v>
      </c>
      <c r="I6" s="101" t="s">
        <v>30</v>
      </c>
      <c r="J6" s="101" t="s">
        <v>28</v>
      </c>
      <c r="K6" s="101" t="s">
        <v>29</v>
      </c>
      <c r="L6" s="102" t="s">
        <v>31</v>
      </c>
    </row>
    <row r="7" spans="2:12" ht="15">
      <c r="B7" s="95">
        <f>Cover!D4</f>
        <v>0</v>
      </c>
      <c r="C7" s="9">
        <f>Tchr1!$E$4</f>
        <v>0</v>
      </c>
      <c r="D7" s="9">
        <f>Tchr1!$E$5</f>
        <v>0</v>
      </c>
      <c r="E7" s="12">
        <f>IF(C7=0,0,(D7/C7))</f>
        <v>0</v>
      </c>
      <c r="F7" s="12">
        <f>E7-'Minutes 1'!E7</f>
        <v>0</v>
      </c>
      <c r="G7" s="9">
        <f>Tchr1!$E$7</f>
        <v>0</v>
      </c>
      <c r="H7" s="12">
        <f>IF(C7=0,0,(G7/C7))</f>
        <v>0</v>
      </c>
      <c r="I7" s="23" t="str">
        <f>Tchr1!$E$9</f>
        <v>None</v>
      </c>
      <c r="J7" s="9">
        <f>Tchr1!$E$10</f>
        <v>0</v>
      </c>
      <c r="K7" s="12">
        <f>IF(C7=0,0,(J7/C7))</f>
        <v>0</v>
      </c>
      <c r="L7" s="96" t="str">
        <f>Tchr1!$E$12</f>
        <v>None</v>
      </c>
    </row>
    <row r="8" spans="2:12" ht="15">
      <c r="B8" s="95">
        <f>Cover!D5</f>
        <v>0</v>
      </c>
      <c r="C8" s="9">
        <f>Tchr2!$E$4</f>
        <v>0</v>
      </c>
      <c r="D8" s="9">
        <f>Tchr2!$E$5</f>
        <v>0</v>
      </c>
      <c r="E8" s="12">
        <f aca="true" t="shared" si="0" ref="E8:E19">IF(C8=0,0,(D8/C8))</f>
        <v>0</v>
      </c>
      <c r="F8" s="12">
        <f>E8-'Minutes 1'!E8</f>
        <v>0</v>
      </c>
      <c r="G8" s="9">
        <f>Tchr2!$E$7</f>
        <v>0</v>
      </c>
      <c r="H8" s="12">
        <f aca="true" t="shared" si="1" ref="H8:H19">IF(C8=0,0,(G8/C8))</f>
        <v>0</v>
      </c>
      <c r="I8" s="23" t="str">
        <f>Tchr2!$E$9</f>
        <v>None</v>
      </c>
      <c r="J8" s="9">
        <f>Tchr2!$E$10</f>
        <v>0</v>
      </c>
      <c r="K8" s="12">
        <f aca="true" t="shared" si="2" ref="K8:K19">IF(C8=0,0,(J8/C8))</f>
        <v>0</v>
      </c>
      <c r="L8" s="96" t="str">
        <f>Tchr2!$E$12</f>
        <v>None</v>
      </c>
    </row>
    <row r="9" spans="2:12" ht="15">
      <c r="B9" s="95">
        <f>Cover!D6</f>
        <v>0</v>
      </c>
      <c r="C9" s="9">
        <f>Tchr3!$E$4</f>
        <v>0</v>
      </c>
      <c r="D9" s="9">
        <f>Tchr3!$E$5</f>
        <v>0</v>
      </c>
      <c r="E9" s="12">
        <f t="shared" si="0"/>
        <v>0</v>
      </c>
      <c r="F9" s="12">
        <f>E9-'Minutes 1'!E9</f>
        <v>0</v>
      </c>
      <c r="G9" s="9">
        <f>Tchr3!$E$7</f>
        <v>0</v>
      </c>
      <c r="H9" s="12">
        <f t="shared" si="1"/>
        <v>0</v>
      </c>
      <c r="I9" s="23" t="str">
        <f>Tchr3!$E$9</f>
        <v>None</v>
      </c>
      <c r="J9" s="9">
        <f>Tchr3!$E$10</f>
        <v>0</v>
      </c>
      <c r="K9" s="12">
        <f t="shared" si="2"/>
        <v>0</v>
      </c>
      <c r="L9" s="96" t="str">
        <f>Tchr3!$E$12</f>
        <v>None</v>
      </c>
    </row>
    <row r="10" spans="2:12" ht="15">
      <c r="B10" s="95">
        <f>Cover!D7</f>
        <v>0</v>
      </c>
      <c r="C10" s="9">
        <f>Tchr4!$E$4</f>
        <v>0</v>
      </c>
      <c r="D10" s="9">
        <f>Tchr4!$E$5</f>
        <v>0</v>
      </c>
      <c r="E10" s="12">
        <f t="shared" si="0"/>
        <v>0</v>
      </c>
      <c r="F10" s="12">
        <f>E10-'Minutes 1'!E10</f>
        <v>0</v>
      </c>
      <c r="G10" s="9">
        <f>Tchr4!$E$7</f>
        <v>0</v>
      </c>
      <c r="H10" s="12">
        <f t="shared" si="1"/>
        <v>0</v>
      </c>
      <c r="I10" s="23" t="str">
        <f>Tchr4!$E$9</f>
        <v>None</v>
      </c>
      <c r="J10" s="9">
        <f>Tchr4!$E$10</f>
        <v>0</v>
      </c>
      <c r="K10" s="12">
        <f t="shared" si="2"/>
        <v>0</v>
      </c>
      <c r="L10" s="96" t="str">
        <f>Tchr4!$E$12</f>
        <v>None</v>
      </c>
    </row>
    <row r="11" spans="2:12" ht="15">
      <c r="B11" s="95">
        <f>Cover!D8</f>
        <v>0</v>
      </c>
      <c r="C11" s="9">
        <f>Tchr5!$E$4</f>
        <v>0</v>
      </c>
      <c r="D11" s="9">
        <f>Tchr5!$E$5</f>
        <v>0</v>
      </c>
      <c r="E11" s="12">
        <f t="shared" si="0"/>
        <v>0</v>
      </c>
      <c r="F11" s="12">
        <f>E11-'Minutes 1'!E11</f>
        <v>0</v>
      </c>
      <c r="G11" s="9">
        <f>Tchr5!$E$7</f>
        <v>0</v>
      </c>
      <c r="H11" s="12">
        <f t="shared" si="1"/>
        <v>0</v>
      </c>
      <c r="I11" s="23" t="str">
        <f>Tchr5!$E$9</f>
        <v>None</v>
      </c>
      <c r="J11" s="9">
        <f>Tchr5!$E$10</f>
        <v>0</v>
      </c>
      <c r="K11" s="12">
        <f t="shared" si="2"/>
        <v>0</v>
      </c>
      <c r="L11" s="96" t="str">
        <f>Tchr5!$E$12</f>
        <v>None</v>
      </c>
    </row>
    <row r="12" spans="2:12" ht="15">
      <c r="B12" s="95">
        <f>Cover!D9</f>
        <v>0</v>
      </c>
      <c r="C12" s="9">
        <f>Tchr6!$E$4</f>
        <v>0</v>
      </c>
      <c r="D12" s="9">
        <f>Tchr6!$E$5</f>
        <v>0</v>
      </c>
      <c r="E12" s="12">
        <f t="shared" si="0"/>
        <v>0</v>
      </c>
      <c r="F12" s="12">
        <f>E12-'Minutes 1'!E12</f>
        <v>0</v>
      </c>
      <c r="G12" s="9">
        <f>Tchr6!$E$7</f>
        <v>0</v>
      </c>
      <c r="H12" s="12">
        <f t="shared" si="1"/>
        <v>0</v>
      </c>
      <c r="I12" s="23" t="str">
        <f>Tchr6!$E$9</f>
        <v>None</v>
      </c>
      <c r="J12" s="9">
        <f>Tchr6!$E$10</f>
        <v>0</v>
      </c>
      <c r="K12" s="12">
        <f t="shared" si="2"/>
        <v>0</v>
      </c>
      <c r="L12" s="96" t="str">
        <f>Tchr6!$E$12</f>
        <v>None</v>
      </c>
    </row>
    <row r="13" spans="2:12" ht="15">
      <c r="B13" s="95">
        <f>Cover!D10</f>
        <v>0</v>
      </c>
      <c r="C13" s="9">
        <f>Tchr7!$E$4</f>
        <v>0</v>
      </c>
      <c r="D13" s="9">
        <f>Tchr7!$E$5</f>
        <v>0</v>
      </c>
      <c r="E13" s="12">
        <f t="shared" si="0"/>
        <v>0</v>
      </c>
      <c r="F13" s="12">
        <f>E13-'Minutes 1'!E13</f>
        <v>0</v>
      </c>
      <c r="G13" s="9">
        <f>Tchr7!$E$7</f>
        <v>0</v>
      </c>
      <c r="H13" s="12">
        <f t="shared" si="1"/>
        <v>0</v>
      </c>
      <c r="I13" s="23" t="str">
        <f>Tchr7!$E$9</f>
        <v>None</v>
      </c>
      <c r="J13" s="9">
        <f>Tchr7!$E$10</f>
        <v>0</v>
      </c>
      <c r="K13" s="12">
        <f t="shared" si="2"/>
        <v>0</v>
      </c>
      <c r="L13" s="96" t="str">
        <f>Tchr7!$E$12</f>
        <v>None</v>
      </c>
    </row>
    <row r="14" spans="2:12" ht="15">
      <c r="B14" s="95">
        <f>Cover!D11</f>
        <v>0</v>
      </c>
      <c r="C14" s="9">
        <f>Tchr8!$E$4</f>
        <v>0</v>
      </c>
      <c r="D14" s="9">
        <f>Tchr8!$E$5</f>
        <v>0</v>
      </c>
      <c r="E14" s="12">
        <f t="shared" si="0"/>
        <v>0</v>
      </c>
      <c r="F14" s="12">
        <f>E14-'Minutes 1'!E14</f>
        <v>0</v>
      </c>
      <c r="G14" s="9">
        <f>Tchr8!$E$7</f>
        <v>0</v>
      </c>
      <c r="H14" s="12">
        <f t="shared" si="1"/>
        <v>0</v>
      </c>
      <c r="I14" s="23" t="str">
        <f>Tchr8!$E$9</f>
        <v>None</v>
      </c>
      <c r="J14" s="9">
        <f>Tchr8!$E$10</f>
        <v>0</v>
      </c>
      <c r="K14" s="12">
        <f t="shared" si="2"/>
        <v>0</v>
      </c>
      <c r="L14" s="96" t="str">
        <f>Tchr8!$E$12</f>
        <v>None</v>
      </c>
    </row>
    <row r="15" spans="2:12" ht="15">
      <c r="B15" s="95">
        <f>Cover!D12</f>
        <v>0</v>
      </c>
      <c r="C15" s="9">
        <f>Tchr9!$E$4</f>
        <v>0</v>
      </c>
      <c r="D15" s="9">
        <f>Tchr9!$E$5</f>
        <v>0</v>
      </c>
      <c r="E15" s="12">
        <f>IF(C15=0,0,(D15/C15))</f>
        <v>0</v>
      </c>
      <c r="F15" s="12">
        <f>E15-'Minutes 1'!E15</f>
        <v>0</v>
      </c>
      <c r="G15" s="9">
        <f>Tchr9!$E$7</f>
        <v>0</v>
      </c>
      <c r="H15" s="12">
        <f>IF(C15=0,0,(G15/C15))</f>
        <v>0</v>
      </c>
      <c r="I15" s="23" t="str">
        <f>Tchr9!$E$9</f>
        <v>None</v>
      </c>
      <c r="J15" s="9">
        <f>Tchr9!$E$10</f>
        <v>0</v>
      </c>
      <c r="K15" s="12">
        <f>IF(C15=0,0,(J15/C15))</f>
        <v>0</v>
      </c>
      <c r="L15" s="96" t="str">
        <f>Tchr9!$E$12</f>
        <v>None</v>
      </c>
    </row>
    <row r="16" spans="2:12" ht="15">
      <c r="B16" s="95">
        <f>Cover!D13</f>
        <v>0</v>
      </c>
      <c r="C16" s="9">
        <f>Tchr10!$E$4</f>
        <v>0</v>
      </c>
      <c r="D16" s="9">
        <f>Tchr10!$E$5</f>
        <v>0</v>
      </c>
      <c r="E16" s="12">
        <f>IF(C16=0,0,(D16/C16))</f>
        <v>0</v>
      </c>
      <c r="F16" s="12">
        <f>E16-'Minutes 1'!E16</f>
        <v>0</v>
      </c>
      <c r="G16" s="9">
        <f>Tchr10!$E$7</f>
        <v>0</v>
      </c>
      <c r="H16" s="12">
        <f>IF(C16=0,0,(G16/C16))</f>
        <v>0</v>
      </c>
      <c r="I16" s="23" t="str">
        <f>Tchr10!$E$9</f>
        <v>None</v>
      </c>
      <c r="J16" s="9">
        <f>Tchr10!$E$10</f>
        <v>0</v>
      </c>
      <c r="K16" s="12">
        <f>IF(C16=0,0,(J16/C16))</f>
        <v>0</v>
      </c>
      <c r="L16" s="96" t="str">
        <f>Tchr10!$E$12</f>
        <v>None</v>
      </c>
    </row>
    <row r="17" spans="2:12" ht="15">
      <c r="B17" s="95">
        <f>Cover!D14</f>
        <v>0</v>
      </c>
      <c r="C17" s="9">
        <f>Tchr11!$E$4</f>
        <v>0</v>
      </c>
      <c r="D17" s="9">
        <f>Tchr11!$E$5</f>
        <v>0</v>
      </c>
      <c r="E17" s="12">
        <f>IF(C17=0,0,(D17/C17))</f>
        <v>0</v>
      </c>
      <c r="F17" s="12">
        <f>E17-'Minutes 1'!E17</f>
        <v>0</v>
      </c>
      <c r="G17" s="9">
        <f>Tchr11!$E$7</f>
        <v>0</v>
      </c>
      <c r="H17" s="12">
        <f>IF(C17=0,0,(G17/C17))</f>
        <v>0</v>
      </c>
      <c r="I17" s="23" t="str">
        <f>Tchr11!$E$9</f>
        <v>None</v>
      </c>
      <c r="J17" s="9">
        <f>Tchr11!$E$10</f>
        <v>0</v>
      </c>
      <c r="K17" s="12">
        <f>IF(C17=0,0,(J17/C17))</f>
        <v>0</v>
      </c>
      <c r="L17" s="96" t="str">
        <f>Tchr11!$E$12</f>
        <v>None</v>
      </c>
    </row>
    <row r="18" spans="2:12" ht="15.75" thickBot="1">
      <c r="B18" s="95">
        <f>Cover!D15</f>
        <v>0</v>
      </c>
      <c r="C18" s="9">
        <f>Tchr12!$E$4</f>
        <v>0</v>
      </c>
      <c r="D18" s="9">
        <f>Tchr12!$E$5</f>
        <v>0</v>
      </c>
      <c r="E18" s="12">
        <f>IF(C18=0,0,(D18/C18))</f>
        <v>0</v>
      </c>
      <c r="F18" s="12">
        <f>E18-'Minutes 1'!E18</f>
        <v>0</v>
      </c>
      <c r="G18" s="9">
        <f>Tchr12!$E$7</f>
        <v>0</v>
      </c>
      <c r="H18" s="12">
        <f>IF(C18=0,0,(G18/C18))</f>
        <v>0</v>
      </c>
      <c r="I18" s="23" t="str">
        <f>Tchr12!$E$9</f>
        <v>None</v>
      </c>
      <c r="J18" s="9">
        <f>Tchr12!$E$10</f>
        <v>0</v>
      </c>
      <c r="K18" s="12">
        <f>IF(C18=0,0,(J18/C18))</f>
        <v>0</v>
      </c>
      <c r="L18" s="96" t="str">
        <f>Tchr12!$E$12</f>
        <v>None</v>
      </c>
    </row>
    <row r="19" spans="2:12" ht="15.75" thickBot="1">
      <c r="B19" s="27" t="s">
        <v>60</v>
      </c>
      <c r="C19" s="28">
        <f>SUM(C7:C18)</f>
        <v>0</v>
      </c>
      <c r="D19" s="28">
        <f>SUM(D7:D18)</f>
        <v>0</v>
      </c>
      <c r="E19" s="83">
        <f t="shared" si="0"/>
        <v>0</v>
      </c>
      <c r="F19" s="29">
        <f>E19-'Minutes 1'!E19</f>
        <v>0</v>
      </c>
      <c r="G19" s="28">
        <f>SUM(G7:G18)</f>
        <v>0</v>
      </c>
      <c r="H19" s="29">
        <f t="shared" si="1"/>
        <v>0</v>
      </c>
      <c r="I19" s="30"/>
      <c r="J19" s="28">
        <f>SUM(J7:J18)</f>
        <v>0</v>
      </c>
      <c r="K19" s="29">
        <f t="shared" si="2"/>
        <v>0</v>
      </c>
      <c r="L19" s="31"/>
    </row>
    <row r="21" spans="2:7" ht="18.75">
      <c r="B21" s="123" t="s">
        <v>55</v>
      </c>
      <c r="C21" s="123"/>
      <c r="D21" s="123"/>
      <c r="E21" s="123"/>
      <c r="F21" s="123"/>
      <c r="G21" s="123"/>
    </row>
    <row r="22" ht="15.75" thickBot="1">
      <c r="B22" t="s">
        <v>83</v>
      </c>
    </row>
    <row r="23" spans="2:11" ht="15">
      <c r="B23" s="124" t="s">
        <v>52</v>
      </c>
      <c r="C23" s="125"/>
      <c r="D23" s="125"/>
      <c r="E23" s="125"/>
      <c r="F23" s="196"/>
      <c r="G23" s="125" t="s">
        <v>53</v>
      </c>
      <c r="H23" s="125"/>
      <c r="I23" s="125"/>
      <c r="J23" s="125"/>
      <c r="K23" s="126"/>
    </row>
    <row r="24" spans="2:13" ht="15">
      <c r="B24" s="189"/>
      <c r="C24" s="122"/>
      <c r="D24" s="122"/>
      <c r="E24" s="122"/>
      <c r="F24" s="190"/>
      <c r="G24" s="90"/>
      <c r="H24" s="122"/>
      <c r="I24" s="122"/>
      <c r="J24" s="122"/>
      <c r="K24" s="188"/>
      <c r="M24" s="22">
        <f>SUM(G24:G33)</f>
        <v>0</v>
      </c>
    </row>
    <row r="25" spans="2:11" ht="15">
      <c r="B25" s="189"/>
      <c r="C25" s="122"/>
      <c r="D25" s="122"/>
      <c r="E25" s="122"/>
      <c r="F25" s="190"/>
      <c r="G25" s="90"/>
      <c r="H25" s="122"/>
      <c r="I25" s="122"/>
      <c r="J25" s="122"/>
      <c r="K25" s="188"/>
    </row>
    <row r="26" spans="2:11" ht="15">
      <c r="B26" s="189"/>
      <c r="C26" s="122"/>
      <c r="D26" s="122"/>
      <c r="E26" s="122"/>
      <c r="F26" s="190"/>
      <c r="G26" s="90"/>
      <c r="H26" s="122"/>
      <c r="I26" s="122"/>
      <c r="J26" s="122"/>
      <c r="K26" s="188"/>
    </row>
    <row r="27" spans="2:11" ht="15">
      <c r="B27" s="189"/>
      <c r="C27" s="122"/>
      <c r="D27" s="122"/>
      <c r="E27" s="122"/>
      <c r="F27" s="190"/>
      <c r="G27" s="90"/>
      <c r="H27" s="122"/>
      <c r="I27" s="122"/>
      <c r="J27" s="122"/>
      <c r="K27" s="188"/>
    </row>
    <row r="28" spans="2:11" ht="15">
      <c r="B28" s="189"/>
      <c r="C28" s="122"/>
      <c r="D28" s="122"/>
      <c r="E28" s="122"/>
      <c r="F28" s="190"/>
      <c r="G28" s="90"/>
      <c r="H28" s="122"/>
      <c r="I28" s="122"/>
      <c r="J28" s="122"/>
      <c r="K28" s="188"/>
    </row>
    <row r="29" spans="2:11" ht="15">
      <c r="B29" s="189"/>
      <c r="C29" s="122"/>
      <c r="D29" s="122"/>
      <c r="E29" s="122"/>
      <c r="F29" s="190"/>
      <c r="G29" s="90"/>
      <c r="H29" s="122"/>
      <c r="I29" s="122"/>
      <c r="J29" s="122"/>
      <c r="K29" s="188"/>
    </row>
    <row r="30" spans="2:11" ht="15">
      <c r="B30" s="189"/>
      <c r="C30" s="122"/>
      <c r="D30" s="122"/>
      <c r="E30" s="122"/>
      <c r="F30" s="190"/>
      <c r="G30" s="90"/>
      <c r="H30" s="122"/>
      <c r="I30" s="122"/>
      <c r="J30" s="122"/>
      <c r="K30" s="188"/>
    </row>
    <row r="31" spans="2:11" ht="15">
      <c r="B31" s="189"/>
      <c r="C31" s="122"/>
      <c r="D31" s="122"/>
      <c r="E31" s="122"/>
      <c r="F31" s="190"/>
      <c r="G31" s="90"/>
      <c r="H31" s="122"/>
      <c r="I31" s="122"/>
      <c r="J31" s="122"/>
      <c r="K31" s="188"/>
    </row>
    <row r="32" spans="2:11" ht="15">
      <c r="B32" s="189"/>
      <c r="C32" s="122"/>
      <c r="D32" s="122"/>
      <c r="E32" s="122"/>
      <c r="F32" s="190"/>
      <c r="G32" s="90"/>
      <c r="H32" s="122"/>
      <c r="I32" s="122"/>
      <c r="J32" s="122"/>
      <c r="K32" s="188"/>
    </row>
    <row r="33" spans="2:11" ht="15.75" thickBot="1">
      <c r="B33" s="191"/>
      <c r="C33" s="192"/>
      <c r="D33" s="192"/>
      <c r="E33" s="192"/>
      <c r="F33" s="193"/>
      <c r="G33" s="91"/>
      <c r="H33" s="192"/>
      <c r="I33" s="192"/>
      <c r="J33" s="192"/>
      <c r="K33" s="197"/>
    </row>
    <row r="35" spans="2:7" ht="18.75">
      <c r="B35" s="123" t="s">
        <v>54</v>
      </c>
      <c r="C35" s="123"/>
      <c r="D35" s="123"/>
      <c r="E35" s="123"/>
      <c r="F35" s="123"/>
      <c r="G35" s="123"/>
    </row>
    <row r="36" spans="3:13" ht="33.75" customHeight="1">
      <c r="C36" s="25"/>
      <c r="D36" s="58" t="s">
        <v>98</v>
      </c>
      <c r="E36" s="195" t="str">
        <f>'Minutes 1'!B44</f>
        <v>The percentage of  students proficient or higher in  will increase from 0% to 0% by  as measured by a(n) given on .</v>
      </c>
      <c r="F36" s="195"/>
      <c r="G36" s="195"/>
      <c r="H36" s="195"/>
      <c r="I36" s="195"/>
      <c r="J36" s="195"/>
      <c r="K36" s="195"/>
      <c r="L36" s="195"/>
      <c r="M36" s="59"/>
    </row>
    <row r="37" spans="3:13" ht="18.75">
      <c r="C37" s="25"/>
      <c r="D37" s="58"/>
      <c r="E37" s="60"/>
      <c r="F37" s="60"/>
      <c r="G37" s="60"/>
      <c r="H37" s="60"/>
      <c r="I37" s="60"/>
      <c r="J37" s="60"/>
      <c r="K37" s="60"/>
      <c r="L37" s="60"/>
      <c r="M37" s="59"/>
    </row>
    <row r="38" spans="2:8" ht="15.75">
      <c r="B38" s="76">
        <f>E19*100</f>
        <v>0</v>
      </c>
      <c r="D38" s="58" t="s">
        <v>99</v>
      </c>
      <c r="E38" s="41"/>
      <c r="G38" s="2" t="s">
        <v>105</v>
      </c>
      <c r="H38" s="41"/>
    </row>
    <row r="39" spans="2:6" ht="15.75">
      <c r="B39" s="75">
        <f>'Minutes 1'!I42</f>
        <v>0</v>
      </c>
      <c r="D39" s="58"/>
      <c r="E39" s="41"/>
      <c r="F39" s="41"/>
    </row>
    <row r="40" spans="2:12" ht="33" customHeight="1">
      <c r="B40" s="61"/>
      <c r="D40" s="58" t="s">
        <v>101</v>
      </c>
      <c r="E40" s="195">
        <f>IF(E38="No",("The percentage of "&amp;D42&amp;" students proficient or higher in "&amp;D43&amp;" will increase from "&amp;D46&amp;" to "&amp;I47&amp;" by "&amp;D44&amp;" as measured by a(n)"&amp;I42&amp;" given on "&amp;I43&amp;"."),"")</f>
      </c>
      <c r="F40" s="195"/>
      <c r="G40" s="195"/>
      <c r="H40" s="195"/>
      <c r="I40" s="195"/>
      <c r="J40" s="195"/>
      <c r="K40" s="195"/>
      <c r="L40" s="195"/>
    </row>
    <row r="41" spans="2:10" ht="15">
      <c r="B41" s="33"/>
      <c r="C41" s="33"/>
      <c r="D41" s="33"/>
      <c r="E41" s="33"/>
      <c r="F41" s="33"/>
      <c r="G41" s="33"/>
      <c r="H41" s="33"/>
      <c r="I41" s="33"/>
      <c r="J41" s="33"/>
    </row>
    <row r="42" spans="3:10" ht="15">
      <c r="C42" s="2" t="s">
        <v>63</v>
      </c>
      <c r="D42" s="155"/>
      <c r="E42" s="156"/>
      <c r="H42" s="2" t="s">
        <v>57</v>
      </c>
      <c r="I42" s="199"/>
      <c r="J42" s="199"/>
    </row>
    <row r="43" spans="3:10" ht="15">
      <c r="C43" s="2" t="s">
        <v>56</v>
      </c>
      <c r="D43" s="155"/>
      <c r="E43" s="156"/>
      <c r="H43" s="2" t="s">
        <v>124</v>
      </c>
      <c r="I43" s="200"/>
      <c r="J43" s="200"/>
    </row>
    <row r="44" spans="3:5" ht="15">
      <c r="C44" s="2" t="s">
        <v>58</v>
      </c>
      <c r="D44" s="155"/>
      <c r="E44" s="156"/>
    </row>
    <row r="46" spans="3:9" ht="15" customHeight="1">
      <c r="C46" s="2" t="s">
        <v>59</v>
      </c>
      <c r="D46" s="70" t="str">
        <f>ROUND((E19*100),1)&amp;"%"</f>
        <v>0%</v>
      </c>
      <c r="F46" s="2" t="s">
        <v>61</v>
      </c>
      <c r="G46" s="32">
        <f>E19+H19</f>
        <v>0</v>
      </c>
      <c r="H46" s="2" t="s">
        <v>62</v>
      </c>
      <c r="I46" s="92">
        <v>0</v>
      </c>
    </row>
    <row r="47" spans="8:9" ht="15">
      <c r="H47" s="2" t="s">
        <v>64</v>
      </c>
      <c r="I47" s="32" t="str">
        <f>ROUND(((G46+I46)*100),1)&amp;"%"</f>
        <v>0%</v>
      </c>
    </row>
    <row r="50" spans="2:11" ht="15.75">
      <c r="B50" s="38" t="s">
        <v>65</v>
      </c>
      <c r="C50" s="39"/>
      <c r="D50" s="39"/>
      <c r="E50" s="39"/>
      <c r="F50" s="39"/>
      <c r="G50" s="39" t="s">
        <v>79</v>
      </c>
      <c r="H50" s="39"/>
      <c r="I50" s="39"/>
      <c r="J50" s="39"/>
      <c r="K50" s="39"/>
    </row>
    <row r="51" spans="2:11" ht="15">
      <c r="B51" s="40" t="s">
        <v>69</v>
      </c>
      <c r="C51" s="39"/>
      <c r="D51" s="39"/>
      <c r="E51" s="39"/>
      <c r="F51" s="39"/>
      <c r="G51" s="39"/>
      <c r="H51" s="39"/>
      <c r="I51" s="39"/>
      <c r="J51" s="39"/>
      <c r="K51" s="39"/>
    </row>
    <row r="52" spans="2:12" s="44" customFormat="1" ht="15">
      <c r="B52" s="81" t="s">
        <v>107</v>
      </c>
      <c r="C52" s="43"/>
      <c r="D52" s="39" t="s">
        <v>108</v>
      </c>
      <c r="E52" s="43"/>
      <c r="F52" s="39" t="s">
        <v>109</v>
      </c>
      <c r="G52" s="43"/>
      <c r="H52" s="39" t="s">
        <v>110</v>
      </c>
      <c r="J52" s="45" t="s">
        <v>111</v>
      </c>
      <c r="K52" s="43"/>
      <c r="L52" s="46" t="s">
        <v>70</v>
      </c>
    </row>
    <row r="53" spans="2:12" s="44" customFormat="1" ht="15">
      <c r="B53" s="81" t="s">
        <v>71</v>
      </c>
      <c r="C53" s="43"/>
      <c r="D53" s="39" t="s">
        <v>72</v>
      </c>
      <c r="E53" s="43"/>
      <c r="F53" s="39" t="s">
        <v>73</v>
      </c>
      <c r="G53" s="43"/>
      <c r="H53" s="39" t="s">
        <v>74</v>
      </c>
      <c r="J53" s="45" t="s">
        <v>76</v>
      </c>
      <c r="K53" s="43"/>
      <c r="L53" s="46"/>
    </row>
    <row r="54" spans="2:12" s="44" customFormat="1" ht="15">
      <c r="B54" s="81" t="s">
        <v>75</v>
      </c>
      <c r="C54" s="43"/>
      <c r="D54" s="39" t="s">
        <v>112</v>
      </c>
      <c r="E54" s="43"/>
      <c r="F54" s="39" t="s">
        <v>77</v>
      </c>
      <c r="G54" s="43"/>
      <c r="H54" s="39" t="s">
        <v>78</v>
      </c>
      <c r="J54" s="45" t="s">
        <v>113</v>
      </c>
      <c r="L54" s="45" t="s">
        <v>114</v>
      </c>
    </row>
    <row r="55" spans="2:11" s="44" customFormat="1" ht="15">
      <c r="B55" s="81" t="s">
        <v>80</v>
      </c>
      <c r="C55" s="43"/>
      <c r="D55" s="45" t="s">
        <v>81</v>
      </c>
      <c r="E55" s="43"/>
      <c r="F55" s="39"/>
      <c r="G55" s="43"/>
      <c r="H55" s="39"/>
      <c r="I55" s="45"/>
      <c r="J55" s="43"/>
      <c r="K55" s="46"/>
    </row>
    <row r="56" spans="2:11" s="44" customFormat="1" ht="15">
      <c r="B56" s="42" t="s">
        <v>68</v>
      </c>
      <c r="C56" s="43"/>
      <c r="D56" s="45"/>
      <c r="E56" s="43"/>
      <c r="F56" s="39"/>
      <c r="G56" s="43"/>
      <c r="H56" s="39"/>
      <c r="I56" s="45"/>
      <c r="J56" s="43"/>
      <c r="K56" s="46"/>
    </row>
    <row r="57" spans="2:11" s="44" customFormat="1" ht="15">
      <c r="B57" s="42"/>
      <c r="C57" s="43"/>
      <c r="D57" s="45"/>
      <c r="E57" s="43"/>
      <c r="F57" s="39"/>
      <c r="G57" s="43"/>
      <c r="H57" s="39"/>
      <c r="I57" s="45"/>
      <c r="J57" s="43"/>
      <c r="K57" s="46"/>
    </row>
    <row r="58" spans="3:11" s="44" customFormat="1" ht="15.75" thickBot="1">
      <c r="C58" s="47" t="s">
        <v>84</v>
      </c>
      <c r="D58" s="41" t="e">
        <f>VLOOKUP(1,G24:J33,2,FALSE)</f>
        <v>#N/A</v>
      </c>
      <c r="E58" s="43"/>
      <c r="F58" s="39"/>
      <c r="G58" s="43"/>
      <c r="H58" s="39"/>
      <c r="I58" s="45"/>
      <c r="J58" s="43"/>
      <c r="K58" s="46"/>
    </row>
    <row r="59" spans="2:12" ht="44.25" customHeight="1">
      <c r="B59" s="198" t="s">
        <v>92</v>
      </c>
      <c r="C59" s="184"/>
      <c r="D59" s="184" t="s">
        <v>66</v>
      </c>
      <c r="E59" s="184"/>
      <c r="F59" s="184" t="s">
        <v>67</v>
      </c>
      <c r="G59" s="194"/>
      <c r="H59" s="184" t="s">
        <v>82</v>
      </c>
      <c r="I59" s="184"/>
      <c r="J59" s="184" t="s">
        <v>106</v>
      </c>
      <c r="K59" s="184"/>
      <c r="L59" s="185"/>
    </row>
    <row r="60" spans="2:12" ht="75" customHeight="1" thickBot="1">
      <c r="B60" s="201"/>
      <c r="C60" s="182"/>
      <c r="D60" s="182"/>
      <c r="E60" s="182"/>
      <c r="F60" s="182"/>
      <c r="G60" s="182"/>
      <c r="H60" s="182"/>
      <c r="I60" s="182"/>
      <c r="J60" s="186"/>
      <c r="K60" s="186"/>
      <c r="L60" s="187"/>
    </row>
    <row r="62" spans="2:11" ht="15.75" thickBot="1">
      <c r="B62" s="44"/>
      <c r="C62" s="47" t="s">
        <v>84</v>
      </c>
      <c r="D62" s="41" t="e">
        <f>VLOOKUP(2,G24:J33,2,FALSE)</f>
        <v>#N/A</v>
      </c>
      <c r="E62" s="43"/>
      <c r="F62" s="39"/>
      <c r="G62" s="43"/>
      <c r="H62" s="39"/>
      <c r="I62" s="45"/>
      <c r="J62" s="43"/>
      <c r="K62" s="46"/>
    </row>
    <row r="63" spans="2:12" ht="50.25" customHeight="1">
      <c r="B63" s="198" t="s">
        <v>92</v>
      </c>
      <c r="C63" s="184"/>
      <c r="D63" s="184" t="s">
        <v>66</v>
      </c>
      <c r="E63" s="184"/>
      <c r="F63" s="184" t="s">
        <v>67</v>
      </c>
      <c r="G63" s="194"/>
      <c r="H63" s="184" t="s">
        <v>82</v>
      </c>
      <c r="I63" s="184"/>
      <c r="J63" s="184" t="s">
        <v>106</v>
      </c>
      <c r="K63" s="184"/>
      <c r="L63" s="185"/>
    </row>
    <row r="64" spans="2:12" ht="75" customHeight="1" thickBot="1">
      <c r="B64" s="201"/>
      <c r="C64" s="182"/>
      <c r="D64" s="182"/>
      <c r="E64" s="182"/>
      <c r="F64" s="182"/>
      <c r="G64" s="182"/>
      <c r="H64" s="182"/>
      <c r="I64" s="182"/>
      <c r="J64" s="186"/>
      <c r="K64" s="186"/>
      <c r="L64" s="187"/>
    </row>
    <row r="66" spans="2:11" ht="15.75" thickBot="1">
      <c r="B66" s="44"/>
      <c r="C66" s="47" t="s">
        <v>84</v>
      </c>
      <c r="D66" s="41" t="e">
        <f>VLOOKUP(3,G24:J33,2,FALSE)</f>
        <v>#N/A</v>
      </c>
      <c r="E66" s="43"/>
      <c r="F66" s="39"/>
      <c r="G66" s="43"/>
      <c r="H66" s="39"/>
      <c r="I66" s="45"/>
      <c r="J66" s="43"/>
      <c r="K66" s="46"/>
    </row>
    <row r="67" spans="2:12" ht="45" customHeight="1">
      <c r="B67" s="198" t="s">
        <v>92</v>
      </c>
      <c r="C67" s="184"/>
      <c r="D67" s="184" t="s">
        <v>66</v>
      </c>
      <c r="E67" s="184"/>
      <c r="F67" s="184" t="s">
        <v>67</v>
      </c>
      <c r="G67" s="194"/>
      <c r="H67" s="184" t="s">
        <v>82</v>
      </c>
      <c r="I67" s="184"/>
      <c r="J67" s="184" t="s">
        <v>106</v>
      </c>
      <c r="K67" s="184"/>
      <c r="L67" s="185"/>
    </row>
    <row r="68" spans="2:12" ht="75" customHeight="1" thickBot="1">
      <c r="B68" s="201"/>
      <c r="C68" s="182"/>
      <c r="D68" s="182"/>
      <c r="E68" s="182"/>
      <c r="F68" s="182"/>
      <c r="G68" s="182"/>
      <c r="H68" s="182"/>
      <c r="I68" s="182"/>
      <c r="J68" s="186"/>
      <c r="K68" s="186"/>
      <c r="L68" s="187"/>
    </row>
    <row r="70" ht="15.75">
      <c r="B70" s="38" t="s">
        <v>85</v>
      </c>
    </row>
    <row r="71" spans="2:11" ht="29.25" customHeight="1">
      <c r="B71" s="166" t="s">
        <v>87</v>
      </c>
      <c r="C71" s="166"/>
      <c r="D71" s="166"/>
      <c r="E71" s="166"/>
      <c r="F71" s="166"/>
      <c r="G71" s="166"/>
      <c r="H71" s="166"/>
      <c r="I71" s="166"/>
      <c r="J71" s="166"/>
      <c r="K71" s="166"/>
    </row>
    <row r="72" spans="2:11" ht="15.75" thickBot="1">
      <c r="B72" s="48"/>
      <c r="D72" s="48"/>
      <c r="E72" s="48"/>
      <c r="F72" s="48"/>
      <c r="G72" s="48"/>
      <c r="H72" s="48"/>
      <c r="I72" s="48"/>
      <c r="J72" s="48"/>
      <c r="K72" s="48"/>
    </row>
    <row r="73" spans="2:11" ht="15">
      <c r="B73" s="13"/>
      <c r="C73" s="50" t="s">
        <v>84</v>
      </c>
      <c r="D73" s="168" t="e">
        <f>IF(D58="","",D58)</f>
        <v>#N/A</v>
      </c>
      <c r="E73" s="168"/>
      <c r="F73" s="168"/>
      <c r="G73" s="168"/>
      <c r="H73" s="168"/>
      <c r="I73" s="168"/>
      <c r="J73" s="168"/>
      <c r="K73" s="169"/>
    </row>
    <row r="74" spans="2:11" ht="15">
      <c r="B74" s="26"/>
      <c r="C74" s="49" t="s">
        <v>86</v>
      </c>
      <c r="D74" s="170">
        <f>IF(B60="","",B60)</f>
      </c>
      <c r="E74" s="170"/>
      <c r="F74" s="170"/>
      <c r="G74" s="170"/>
      <c r="H74" s="170"/>
      <c r="I74" s="170"/>
      <c r="J74" s="170"/>
      <c r="K74" s="171"/>
    </row>
    <row r="75" spans="2:11" s="4" customFormat="1" ht="20.25" customHeight="1">
      <c r="B75" s="172" t="s">
        <v>88</v>
      </c>
      <c r="C75" s="174" t="s">
        <v>89</v>
      </c>
      <c r="D75" s="175"/>
      <c r="E75" s="176"/>
      <c r="F75" s="177"/>
      <c r="G75" s="177"/>
      <c r="H75" s="177"/>
      <c r="I75" s="177"/>
      <c r="J75" s="177"/>
      <c r="K75" s="178"/>
    </row>
    <row r="76" spans="2:11" s="4" customFormat="1" ht="20.25" customHeight="1">
      <c r="B76" s="172"/>
      <c r="C76" s="174" t="s">
        <v>90</v>
      </c>
      <c r="D76" s="175"/>
      <c r="E76" s="176"/>
      <c r="F76" s="177"/>
      <c r="G76" s="177"/>
      <c r="H76" s="177"/>
      <c r="I76" s="177"/>
      <c r="J76" s="177"/>
      <c r="K76" s="178"/>
    </row>
    <row r="77" spans="2:11" s="4" customFormat="1" ht="20.25" customHeight="1" thickBot="1">
      <c r="B77" s="173"/>
      <c r="C77" s="179" t="s">
        <v>91</v>
      </c>
      <c r="D77" s="180"/>
      <c r="E77" s="181"/>
      <c r="F77" s="182"/>
      <c r="G77" s="182"/>
      <c r="H77" s="182"/>
      <c r="I77" s="182"/>
      <c r="J77" s="182"/>
      <c r="K77" s="183"/>
    </row>
    <row r="78" ht="15.75" thickBot="1"/>
    <row r="79" spans="2:11" ht="15">
      <c r="B79" s="13"/>
      <c r="C79" s="50" t="s">
        <v>84</v>
      </c>
      <c r="D79" s="168" t="e">
        <f>IF(D62="","",D62)</f>
        <v>#N/A</v>
      </c>
      <c r="E79" s="168"/>
      <c r="F79" s="168"/>
      <c r="G79" s="168"/>
      <c r="H79" s="168"/>
      <c r="I79" s="168"/>
      <c r="J79" s="168"/>
      <c r="K79" s="169"/>
    </row>
    <row r="80" spans="2:11" ht="15">
      <c r="B80" s="26"/>
      <c r="C80" s="49" t="s">
        <v>86</v>
      </c>
      <c r="D80" s="170">
        <f>IF(B64="","",B64)</f>
      </c>
      <c r="E80" s="170"/>
      <c r="F80" s="170"/>
      <c r="G80" s="170"/>
      <c r="H80" s="170"/>
      <c r="I80" s="170"/>
      <c r="J80" s="170"/>
      <c r="K80" s="171"/>
    </row>
    <row r="81" spans="2:11" ht="20.25" customHeight="1">
      <c r="B81" s="172" t="s">
        <v>88</v>
      </c>
      <c r="C81" s="174" t="s">
        <v>89</v>
      </c>
      <c r="D81" s="175"/>
      <c r="E81" s="176"/>
      <c r="F81" s="177"/>
      <c r="G81" s="177"/>
      <c r="H81" s="177"/>
      <c r="I81" s="177"/>
      <c r="J81" s="177"/>
      <c r="K81" s="178"/>
    </row>
    <row r="82" spans="2:11" ht="20.25" customHeight="1">
      <c r="B82" s="172"/>
      <c r="C82" s="174" t="s">
        <v>90</v>
      </c>
      <c r="D82" s="175"/>
      <c r="E82" s="176"/>
      <c r="F82" s="177"/>
      <c r="G82" s="177"/>
      <c r="H82" s="177"/>
      <c r="I82" s="177"/>
      <c r="J82" s="177"/>
      <c r="K82" s="178"/>
    </row>
    <row r="83" spans="2:11" ht="20.25" customHeight="1" thickBot="1">
      <c r="B83" s="173"/>
      <c r="C83" s="179" t="s">
        <v>91</v>
      </c>
      <c r="D83" s="180"/>
      <c r="E83" s="181"/>
      <c r="F83" s="182"/>
      <c r="G83" s="182"/>
      <c r="H83" s="182"/>
      <c r="I83" s="182"/>
      <c r="J83" s="182"/>
      <c r="K83" s="183"/>
    </row>
    <row r="84" ht="15.75" thickBot="1"/>
    <row r="85" spans="2:11" ht="15">
      <c r="B85" s="13"/>
      <c r="C85" s="50" t="s">
        <v>84</v>
      </c>
      <c r="D85" s="168" t="e">
        <f>IF(D66="","",D66)</f>
        <v>#N/A</v>
      </c>
      <c r="E85" s="168"/>
      <c r="F85" s="168"/>
      <c r="G85" s="168"/>
      <c r="H85" s="168"/>
      <c r="I85" s="168"/>
      <c r="J85" s="168"/>
      <c r="K85" s="169"/>
    </row>
    <row r="86" spans="2:11" ht="15">
      <c r="B86" s="26"/>
      <c r="C86" s="49" t="s">
        <v>86</v>
      </c>
      <c r="D86" s="170">
        <f>IF(B68="","",B68)</f>
      </c>
      <c r="E86" s="170"/>
      <c r="F86" s="170"/>
      <c r="G86" s="170"/>
      <c r="H86" s="170"/>
      <c r="I86" s="170"/>
      <c r="J86" s="170"/>
      <c r="K86" s="171"/>
    </row>
    <row r="87" spans="2:11" ht="20.25" customHeight="1">
      <c r="B87" s="172" t="s">
        <v>88</v>
      </c>
      <c r="C87" s="174" t="s">
        <v>89</v>
      </c>
      <c r="D87" s="175"/>
      <c r="E87" s="176"/>
      <c r="F87" s="177"/>
      <c r="G87" s="177"/>
      <c r="H87" s="177"/>
      <c r="I87" s="177"/>
      <c r="J87" s="177"/>
      <c r="K87" s="178"/>
    </row>
    <row r="88" spans="2:11" ht="20.25" customHeight="1">
      <c r="B88" s="172"/>
      <c r="C88" s="174" t="s">
        <v>90</v>
      </c>
      <c r="D88" s="175"/>
      <c r="E88" s="176"/>
      <c r="F88" s="177"/>
      <c r="G88" s="177"/>
      <c r="H88" s="177"/>
      <c r="I88" s="177"/>
      <c r="J88" s="177"/>
      <c r="K88" s="178"/>
    </row>
    <row r="89" spans="2:11" ht="20.25" customHeight="1" thickBot="1">
      <c r="B89" s="173"/>
      <c r="C89" s="179" t="s">
        <v>91</v>
      </c>
      <c r="D89" s="180"/>
      <c r="E89" s="181"/>
      <c r="F89" s="182"/>
      <c r="G89" s="182"/>
      <c r="H89" s="182"/>
      <c r="I89" s="182"/>
      <c r="J89" s="182"/>
      <c r="K89" s="183"/>
    </row>
  </sheetData>
  <sheetProtection formatCells="0" formatColumns="0" formatRows="0"/>
  <mergeCells count="91">
    <mergeCell ref="J2:K2"/>
    <mergeCell ref="H27:K27"/>
    <mergeCell ref="H26:K26"/>
    <mergeCell ref="H25:K25"/>
    <mergeCell ref="H24:K24"/>
    <mergeCell ref="G23:K23"/>
    <mergeCell ref="B5:G5"/>
    <mergeCell ref="B21:G21"/>
    <mergeCell ref="D85:K85"/>
    <mergeCell ref="D86:K86"/>
    <mergeCell ref="B87:B89"/>
    <mergeCell ref="C87:E87"/>
    <mergeCell ref="F87:K87"/>
    <mergeCell ref="C88:E88"/>
    <mergeCell ref="F88:K88"/>
    <mergeCell ref="C89:E89"/>
    <mergeCell ref="F89:K89"/>
    <mergeCell ref="D79:K79"/>
    <mergeCell ref="D80:K80"/>
    <mergeCell ref="B81:B83"/>
    <mergeCell ref="C81:E81"/>
    <mergeCell ref="F81:K81"/>
    <mergeCell ref="C82:E82"/>
    <mergeCell ref="F82:K82"/>
    <mergeCell ref="C83:E83"/>
    <mergeCell ref="F83:K83"/>
    <mergeCell ref="B75:B77"/>
    <mergeCell ref="F75:K75"/>
    <mergeCell ref="F76:K76"/>
    <mergeCell ref="F77:K77"/>
    <mergeCell ref="C75:E75"/>
    <mergeCell ref="C76:E76"/>
    <mergeCell ref="C77:E77"/>
    <mergeCell ref="F64:G64"/>
    <mergeCell ref="H64:I64"/>
    <mergeCell ref="D63:E63"/>
    <mergeCell ref="F63:G63"/>
    <mergeCell ref="H63:I63"/>
    <mergeCell ref="D60:E60"/>
    <mergeCell ref="F60:G60"/>
    <mergeCell ref="H60:I60"/>
    <mergeCell ref="B64:C64"/>
    <mergeCell ref="B67:C67"/>
    <mergeCell ref="B68:C68"/>
    <mergeCell ref="B71:K71"/>
    <mergeCell ref="B60:C60"/>
    <mergeCell ref="B63:C63"/>
    <mergeCell ref="D67:E67"/>
    <mergeCell ref="F67:G67"/>
    <mergeCell ref="H67:I67"/>
    <mergeCell ref="D64:E64"/>
    <mergeCell ref="D74:K74"/>
    <mergeCell ref="D73:K73"/>
    <mergeCell ref="D68:E68"/>
    <mergeCell ref="F68:G68"/>
    <mergeCell ref="H68:I68"/>
    <mergeCell ref="J68:L68"/>
    <mergeCell ref="J67:L67"/>
    <mergeCell ref="J64:L64"/>
    <mergeCell ref="B27:F27"/>
    <mergeCell ref="H33:K33"/>
    <mergeCell ref="B59:C59"/>
    <mergeCell ref="I42:J42"/>
    <mergeCell ref="I43:J43"/>
    <mergeCell ref="D42:E42"/>
    <mergeCell ref="D43:E43"/>
    <mergeCell ref="D44:E44"/>
    <mergeCell ref="D59:E59"/>
    <mergeCell ref="F59:G59"/>
    <mergeCell ref="E36:L36"/>
    <mergeCell ref="E40:L40"/>
    <mergeCell ref="B23:F23"/>
    <mergeCell ref="B24:F24"/>
    <mergeCell ref="B25:F25"/>
    <mergeCell ref="B26:F26"/>
    <mergeCell ref="B28:F28"/>
    <mergeCell ref="B29:F29"/>
    <mergeCell ref="B30:F30"/>
    <mergeCell ref="B31:F31"/>
    <mergeCell ref="B32:F32"/>
    <mergeCell ref="B35:G35"/>
    <mergeCell ref="B33:F33"/>
    <mergeCell ref="H28:K28"/>
    <mergeCell ref="H29:K29"/>
    <mergeCell ref="H30:K30"/>
    <mergeCell ref="J59:L59"/>
    <mergeCell ref="J63:L63"/>
    <mergeCell ref="J60:L60"/>
    <mergeCell ref="H59:I59"/>
    <mergeCell ref="H31:K31"/>
    <mergeCell ref="H32:K32"/>
  </mergeCells>
  <conditionalFormatting sqref="H24">
    <cfRule type="expression" priority="7" dxfId="60">
      <formula>G24=3</formula>
    </cfRule>
    <cfRule type="expression" priority="8" dxfId="60">
      <formula>G24=2</formula>
    </cfRule>
    <cfRule type="expression" priority="9" dxfId="60">
      <formula>G24=1</formula>
    </cfRule>
  </conditionalFormatting>
  <conditionalFormatting sqref="H25:H33">
    <cfRule type="expression" priority="4" dxfId="60">
      <formula>G25=3</formula>
    </cfRule>
    <cfRule type="expression" priority="5" dxfId="60">
      <formula>G25=2</formula>
    </cfRule>
    <cfRule type="expression" priority="6" dxfId="60">
      <formula>G25=1</formula>
    </cfRule>
  </conditionalFormatting>
  <conditionalFormatting sqref="G24:G33">
    <cfRule type="duplicateValues" priority="1" dxfId="50">
      <formula>AND(COUNTIF($G$24:$G$33,G24)&gt;1,NOT(ISBLANK(G24)))</formula>
    </cfRule>
  </conditionalFormatting>
  <conditionalFormatting sqref="G24:G33">
    <cfRule type="expression" priority="10" dxfId="50">
      <formula>$M$24&gt;6</formula>
    </cfRule>
  </conditionalFormatting>
  <printOptions/>
  <pageMargins left="0.7" right="0.7" top="0.75" bottom="0.75" header="0.3" footer="0.3"/>
  <pageSetup horizontalDpi="600" verticalDpi="600" orientation="landscape" scale="76" r:id="rId3"/>
  <rowBreaks count="3" manualBreakCount="3">
    <brk id="20" max="11" man="1"/>
    <brk id="48" max="11" man="1"/>
    <brk id="69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T61"/>
  <sheetViews>
    <sheetView showGridLines="0" zoomScale="80" zoomScaleNormal="80" zoomScalePageLayoutView="0" workbookViewId="0" topLeftCell="A22">
      <selection activeCell="E35" sqref="E35"/>
    </sheetView>
  </sheetViews>
  <sheetFormatPr defaultColWidth="9.140625" defaultRowHeight="15"/>
  <cols>
    <col min="1" max="1" width="9.140625" style="54" customWidth="1"/>
    <col min="2" max="2" width="8.421875" style="54" customWidth="1"/>
    <col min="3" max="3" width="10.7109375" style="54" bestFit="1" customWidth="1"/>
    <col min="4" max="4" width="11.7109375" style="54" bestFit="1" customWidth="1"/>
    <col min="5" max="5" width="12.28125" style="54" bestFit="1" customWidth="1"/>
    <col min="6" max="6" width="13.421875" style="54" bestFit="1" customWidth="1"/>
    <col min="7" max="7" width="10.00390625" style="54" bestFit="1" customWidth="1"/>
    <col min="8" max="8" width="11.00390625" style="54" bestFit="1" customWidth="1"/>
  </cols>
  <sheetData>
    <row r="4" spans="17:20" ht="15">
      <c r="Q4" s="1"/>
      <c r="R4" s="32"/>
      <c r="S4" s="32"/>
      <c r="T4" s="32"/>
    </row>
    <row r="5" spans="2:4" ht="15">
      <c r="B5" s="54" t="str">
        <f>Cover!D3&amp;" "&amp;'Minutes 1'!F2&amp;" "&amp;Cover!L3</f>
        <v>  </v>
      </c>
      <c r="D5" s="106"/>
    </row>
    <row r="6" spans="2:5" ht="15">
      <c r="B6" s="107" t="s">
        <v>22</v>
      </c>
      <c r="C6" s="108" t="s">
        <v>115</v>
      </c>
      <c r="D6" s="108" t="s">
        <v>27</v>
      </c>
      <c r="E6" s="108" t="s">
        <v>116</v>
      </c>
    </row>
    <row r="7" spans="2:5" ht="15">
      <c r="B7" s="107">
        <f>'Minutes 1'!B7</f>
        <v>0</v>
      </c>
      <c r="C7" s="109">
        <f>'Minutes 1'!E7</f>
        <v>0</v>
      </c>
      <c r="D7" s="109">
        <f>'Minutes 1'!G7</f>
        <v>0</v>
      </c>
      <c r="E7" s="109">
        <f>'Minutes 1'!J7</f>
        <v>0</v>
      </c>
    </row>
    <row r="8" spans="2:5" ht="15">
      <c r="B8" s="107">
        <f>'Minutes 1'!B8</f>
        <v>0</v>
      </c>
      <c r="C8" s="109">
        <f>'Minutes 1'!E8</f>
        <v>0</v>
      </c>
      <c r="D8" s="109">
        <f>'Minutes 1'!G8</f>
        <v>0</v>
      </c>
      <c r="E8" s="109">
        <f>'Minutes 1'!J8</f>
        <v>0</v>
      </c>
    </row>
    <row r="9" spans="2:5" ht="15">
      <c r="B9" s="107">
        <f>'Minutes 1'!B9</f>
        <v>0</v>
      </c>
      <c r="C9" s="109">
        <f>'Minutes 1'!E9</f>
        <v>0</v>
      </c>
      <c r="D9" s="109">
        <f>'Minutes 1'!G9</f>
        <v>0</v>
      </c>
      <c r="E9" s="109">
        <f>'Minutes 1'!J9</f>
        <v>0</v>
      </c>
    </row>
    <row r="10" spans="2:5" ht="15">
      <c r="B10" s="107">
        <f>'Minutes 1'!B10</f>
        <v>0</v>
      </c>
      <c r="C10" s="109">
        <f>'Minutes 1'!E10</f>
        <v>0</v>
      </c>
      <c r="D10" s="109">
        <f>'Minutes 1'!G10</f>
        <v>0</v>
      </c>
      <c r="E10" s="109">
        <f>'Minutes 1'!J10</f>
        <v>0</v>
      </c>
    </row>
    <row r="11" spans="2:5" ht="15">
      <c r="B11" s="107">
        <f>'Minutes 1'!B11</f>
        <v>0</v>
      </c>
      <c r="C11" s="109">
        <f>'Minutes 1'!E11</f>
        <v>0</v>
      </c>
      <c r="D11" s="109">
        <f>'Minutes 1'!G11</f>
        <v>0</v>
      </c>
      <c r="E11" s="109">
        <f>'Minutes 1'!J11</f>
        <v>0</v>
      </c>
    </row>
    <row r="12" spans="2:5" ht="15">
      <c r="B12" s="107">
        <f>'Minutes 1'!B12</f>
        <v>0</v>
      </c>
      <c r="C12" s="109">
        <f>'Minutes 1'!E12</f>
        <v>0</v>
      </c>
      <c r="D12" s="109">
        <f>'Minutes 1'!G12</f>
        <v>0</v>
      </c>
      <c r="E12" s="109">
        <f>'Minutes 1'!J12</f>
        <v>0</v>
      </c>
    </row>
    <row r="13" spans="2:5" ht="15">
      <c r="B13" s="107">
        <f>'Minutes 1'!B13</f>
        <v>0</v>
      </c>
      <c r="C13" s="109">
        <f>'Minutes 1'!E13</f>
        <v>0</v>
      </c>
      <c r="D13" s="109">
        <f>'Minutes 1'!G13</f>
        <v>0</v>
      </c>
      <c r="E13" s="109">
        <f>'Minutes 1'!J13</f>
        <v>0</v>
      </c>
    </row>
    <row r="14" spans="2:5" ht="15">
      <c r="B14" s="107">
        <f>'Minutes 1'!B14</f>
        <v>0</v>
      </c>
      <c r="C14" s="109">
        <f>'Minutes 1'!E14</f>
        <v>0</v>
      </c>
      <c r="D14" s="109">
        <f>'Minutes 1'!G14</f>
        <v>0</v>
      </c>
      <c r="E14" s="109">
        <f>'Minutes 1'!J14</f>
        <v>0</v>
      </c>
    </row>
    <row r="15" spans="2:5" ht="15">
      <c r="B15" s="107">
        <f>'Minutes 1'!B15</f>
        <v>0</v>
      </c>
      <c r="C15" s="109">
        <f>'Minutes 1'!E15</f>
        <v>0</v>
      </c>
      <c r="D15" s="109">
        <f>'Minutes 1'!G15</f>
        <v>0</v>
      </c>
      <c r="E15" s="109">
        <f>'Minutes 1'!J15</f>
        <v>0</v>
      </c>
    </row>
    <row r="16" spans="2:5" ht="15">
      <c r="B16" s="107">
        <f>'Minutes 1'!B16</f>
        <v>0</v>
      </c>
      <c r="C16" s="109">
        <f>'Minutes 1'!E16</f>
        <v>0</v>
      </c>
      <c r="D16" s="109">
        <f>'Minutes 1'!G16</f>
        <v>0</v>
      </c>
      <c r="E16" s="109">
        <f>'Minutes 1'!J16</f>
        <v>0</v>
      </c>
    </row>
    <row r="17" spans="2:5" ht="15">
      <c r="B17" s="107">
        <f>'Minutes 1'!B17</f>
        <v>0</v>
      </c>
      <c r="C17" s="109">
        <f>'Minutes 1'!E17</f>
        <v>0</v>
      </c>
      <c r="D17" s="109">
        <f>'Minutes 1'!G17</f>
        <v>0</v>
      </c>
      <c r="E17" s="109">
        <f>'Minutes 1'!J17</f>
        <v>0</v>
      </c>
    </row>
    <row r="18" spans="2:5" ht="15">
      <c r="B18" s="107">
        <f>'Minutes 1'!B18</f>
        <v>0</v>
      </c>
      <c r="C18" s="109">
        <f>'Minutes 1'!E18</f>
        <v>0</v>
      </c>
      <c r="D18" s="109">
        <f>'Minutes 1'!G18</f>
        <v>0</v>
      </c>
      <c r="E18" s="109">
        <f>'Minutes 1'!J18</f>
        <v>0</v>
      </c>
    </row>
    <row r="19" spans="2:5" ht="15">
      <c r="B19" s="107" t="str">
        <f>'Minutes 1'!B19</f>
        <v>TEAM</v>
      </c>
      <c r="C19" s="109">
        <f>'Minutes 1'!E19</f>
        <v>0</v>
      </c>
      <c r="D19" s="109">
        <f>'Minutes 1'!G19</f>
        <v>0</v>
      </c>
      <c r="E19" s="109">
        <f>'Minutes 1'!J19</f>
        <v>0</v>
      </c>
    </row>
    <row r="20" spans="3:5" ht="15">
      <c r="C20" s="109"/>
      <c r="D20" s="109"/>
      <c r="E20" s="109"/>
    </row>
    <row r="21" spans="3:5" ht="15">
      <c r="C21" s="108" t="s">
        <v>115</v>
      </c>
      <c r="D21" s="108" t="s">
        <v>27</v>
      </c>
      <c r="E21" s="108" t="s">
        <v>116</v>
      </c>
    </row>
    <row r="22" spans="2:5" ht="15">
      <c r="B22" s="108" t="str">
        <f>B19</f>
        <v>TEAM</v>
      </c>
      <c r="C22" s="109">
        <f>C19</f>
        <v>0</v>
      </c>
      <c r="D22" s="109">
        <f>D19</f>
        <v>0</v>
      </c>
      <c r="E22" s="109">
        <f>E19</f>
        <v>0</v>
      </c>
    </row>
    <row r="24" ht="15">
      <c r="B24" s="54" t="str">
        <f>Cover!D3&amp;" "&amp;Cover!J4&amp;" "&amp;Cover!L4</f>
        <v>  </v>
      </c>
    </row>
    <row r="25" spans="2:20" ht="15">
      <c r="B25" s="54" t="s">
        <v>22</v>
      </c>
      <c r="C25" s="108" t="s">
        <v>115</v>
      </c>
      <c r="D25" s="108" t="s">
        <v>27</v>
      </c>
      <c r="E25" s="108" t="s">
        <v>116</v>
      </c>
      <c r="Q25" s="4"/>
      <c r="R25" s="82"/>
      <c r="S25" s="82"/>
      <c r="T25" s="82"/>
    </row>
    <row r="26" spans="2:5" ht="15">
      <c r="B26" s="54">
        <f>'Minutes 2'!B7</f>
        <v>0</v>
      </c>
      <c r="C26" s="110">
        <f>'Minutes 2'!E7</f>
        <v>0</v>
      </c>
      <c r="D26" s="110">
        <f>'Minutes 2'!H7</f>
        <v>0</v>
      </c>
      <c r="E26" s="110">
        <f>'Minutes 2'!K7</f>
        <v>0</v>
      </c>
    </row>
    <row r="27" spans="2:5" ht="15">
      <c r="B27" s="54">
        <f>'Minutes 2'!B8</f>
        <v>0</v>
      </c>
      <c r="C27" s="110">
        <f>'Minutes 2'!E8</f>
        <v>0</v>
      </c>
      <c r="D27" s="110">
        <f>'Minutes 2'!H8</f>
        <v>0</v>
      </c>
      <c r="E27" s="110">
        <f>'Minutes 2'!K8</f>
        <v>0</v>
      </c>
    </row>
    <row r="28" spans="2:5" ht="15">
      <c r="B28" s="54">
        <f>'Minutes 2'!B9</f>
        <v>0</v>
      </c>
      <c r="C28" s="110">
        <f>'Minutes 2'!E9</f>
        <v>0</v>
      </c>
      <c r="D28" s="110">
        <f>'Minutes 2'!H9</f>
        <v>0</v>
      </c>
      <c r="E28" s="110">
        <f>'Minutes 2'!K9</f>
        <v>0</v>
      </c>
    </row>
    <row r="29" spans="2:5" ht="15">
      <c r="B29" s="54">
        <f>'Minutes 2'!B10</f>
        <v>0</v>
      </c>
      <c r="C29" s="110">
        <f>'Minutes 2'!E10</f>
        <v>0</v>
      </c>
      <c r="D29" s="110">
        <f>'Minutes 2'!H10</f>
        <v>0</v>
      </c>
      <c r="E29" s="110">
        <f>'Minutes 2'!K10</f>
        <v>0</v>
      </c>
    </row>
    <row r="30" spans="2:5" ht="15">
      <c r="B30" s="54">
        <f>'Minutes 2'!B11</f>
        <v>0</v>
      </c>
      <c r="C30" s="110">
        <f>'Minutes 2'!E11</f>
        <v>0</v>
      </c>
      <c r="D30" s="110">
        <f>'Minutes 2'!H11</f>
        <v>0</v>
      </c>
      <c r="E30" s="110">
        <f>'Minutes 2'!K11</f>
        <v>0</v>
      </c>
    </row>
    <row r="31" spans="2:5" ht="15">
      <c r="B31" s="54">
        <f>'Minutes 2'!B12</f>
        <v>0</v>
      </c>
      <c r="C31" s="110">
        <f>'Minutes 2'!E12</f>
        <v>0</v>
      </c>
      <c r="D31" s="110">
        <f>'Minutes 2'!H12</f>
        <v>0</v>
      </c>
      <c r="E31" s="110">
        <f>'Minutes 2'!K12</f>
        <v>0</v>
      </c>
    </row>
    <row r="32" spans="2:5" ht="15">
      <c r="B32" s="54">
        <f>'Minutes 2'!B13</f>
        <v>0</v>
      </c>
      <c r="C32" s="110">
        <f>'Minutes 2'!E13</f>
        <v>0</v>
      </c>
      <c r="D32" s="110">
        <f>'Minutes 2'!H13</f>
        <v>0</v>
      </c>
      <c r="E32" s="110">
        <f>'Minutes 2'!K13</f>
        <v>0</v>
      </c>
    </row>
    <row r="33" spans="2:5" ht="15">
      <c r="B33" s="54">
        <f>'Minutes 2'!B14</f>
        <v>0</v>
      </c>
      <c r="C33" s="110">
        <f>'Minutes 2'!E14</f>
        <v>0</v>
      </c>
      <c r="D33" s="110">
        <f>'Minutes 2'!H14</f>
        <v>0</v>
      </c>
      <c r="E33" s="110">
        <f>'Minutes 2'!K14</f>
        <v>0</v>
      </c>
    </row>
    <row r="34" spans="2:5" ht="15">
      <c r="B34" s="54">
        <f>'Minutes 2'!B15</f>
        <v>0</v>
      </c>
      <c r="C34" s="110">
        <f>'Minutes 2'!E15</f>
        <v>0</v>
      </c>
      <c r="D34" s="110">
        <f>'Minutes 2'!H15</f>
        <v>0</v>
      </c>
      <c r="E34" s="110">
        <f>'Minutes 2'!K15</f>
        <v>0</v>
      </c>
    </row>
    <row r="35" spans="2:5" ht="15">
      <c r="B35" s="54">
        <f>'Minutes 2'!B16</f>
        <v>0</v>
      </c>
      <c r="C35" s="110">
        <f>'Minutes 2'!E16</f>
        <v>0</v>
      </c>
      <c r="D35" s="110">
        <f>'Minutes 2'!H16</f>
        <v>0</v>
      </c>
      <c r="E35" s="110">
        <f>'Minutes 2'!K16</f>
        <v>0</v>
      </c>
    </row>
    <row r="36" spans="2:5" ht="15">
      <c r="B36" s="54">
        <f>'Minutes 2'!B17</f>
        <v>0</v>
      </c>
      <c r="C36" s="110">
        <f>'Minutes 2'!E17</f>
        <v>0</v>
      </c>
      <c r="D36" s="110">
        <f>'Minutes 2'!H17</f>
        <v>0</v>
      </c>
      <c r="E36" s="110">
        <f>'Minutes 2'!K17</f>
        <v>0</v>
      </c>
    </row>
    <row r="37" spans="2:5" ht="15">
      <c r="B37" s="54">
        <f>'Minutes 2'!B18</f>
        <v>0</v>
      </c>
      <c r="C37" s="110">
        <f>'Minutes 2'!E18</f>
        <v>0</v>
      </c>
      <c r="D37" s="110">
        <f>'Minutes 2'!H18</f>
        <v>0</v>
      </c>
      <c r="E37" s="110">
        <f>'Minutes 2'!K18</f>
        <v>0</v>
      </c>
    </row>
    <row r="38" spans="2:5" ht="15">
      <c r="B38" s="54" t="str">
        <f>'Minutes 2'!B19</f>
        <v>TEAM</v>
      </c>
      <c r="C38" s="110">
        <f>'Minutes 2'!E19</f>
        <v>0</v>
      </c>
      <c r="D38" s="110">
        <f>'Minutes 2'!H19</f>
        <v>0</v>
      </c>
      <c r="E38" s="110">
        <f>'Minutes 2'!K19</f>
        <v>0</v>
      </c>
    </row>
    <row r="40" spans="2:5" ht="15">
      <c r="B40" s="111"/>
      <c r="C40" s="111" t="s">
        <v>115</v>
      </c>
      <c r="D40" s="111" t="s">
        <v>27</v>
      </c>
      <c r="E40" s="111" t="s">
        <v>116</v>
      </c>
    </row>
    <row r="41" spans="2:5" ht="15">
      <c r="B41" s="111" t="str">
        <f>B38</f>
        <v>TEAM</v>
      </c>
      <c r="C41" s="110">
        <f>C38</f>
        <v>0</v>
      </c>
      <c r="D41" s="110">
        <f>D38</f>
        <v>0</v>
      </c>
      <c r="E41" s="110">
        <f>E38</f>
        <v>0</v>
      </c>
    </row>
    <row r="43" ht="15">
      <c r="C43" s="54" t="str">
        <f>Cover!D3&amp;" "&amp;Cover!J4</f>
        <v> </v>
      </c>
    </row>
    <row r="44" spans="3:8" ht="15">
      <c r="C44" s="111" t="s">
        <v>117</v>
      </c>
      <c r="D44" s="111" t="s">
        <v>118</v>
      </c>
      <c r="E44" s="111" t="s">
        <v>119</v>
      </c>
      <c r="F44" s="111" t="s">
        <v>120</v>
      </c>
      <c r="G44" s="111" t="s">
        <v>121</v>
      </c>
      <c r="H44" s="111" t="s">
        <v>122</v>
      </c>
    </row>
    <row r="45" spans="2:8" ht="15">
      <c r="B45" s="107">
        <f aca="true" t="shared" si="0" ref="B45:B52">B26</f>
        <v>0</v>
      </c>
      <c r="C45" s="110">
        <f aca="true" t="shared" si="1" ref="C45:C56">C7</f>
        <v>0</v>
      </c>
      <c r="D45" s="110">
        <f>C26</f>
        <v>0</v>
      </c>
      <c r="E45" s="110">
        <f>D7</f>
        <v>0</v>
      </c>
      <c r="F45" s="110">
        <f>D26</f>
        <v>0</v>
      </c>
      <c r="G45" s="110">
        <f>E7</f>
        <v>0</v>
      </c>
      <c r="H45" s="110">
        <f>E26</f>
        <v>0</v>
      </c>
    </row>
    <row r="46" spans="2:8" ht="15">
      <c r="B46" s="107">
        <f t="shared" si="0"/>
        <v>0</v>
      </c>
      <c r="C46" s="110">
        <f t="shared" si="1"/>
        <v>0</v>
      </c>
      <c r="D46" s="110">
        <f aca="true" t="shared" si="2" ref="D46:D56">C27</f>
        <v>0</v>
      </c>
      <c r="E46" s="110">
        <f aca="true" t="shared" si="3" ref="E46:E56">D8</f>
        <v>0</v>
      </c>
      <c r="F46" s="110">
        <f aca="true" t="shared" si="4" ref="F46:F56">D27</f>
        <v>0</v>
      </c>
      <c r="G46" s="110">
        <f aca="true" t="shared" si="5" ref="G46:G56">E8</f>
        <v>0</v>
      </c>
      <c r="H46" s="110">
        <f aca="true" t="shared" si="6" ref="H46:H56">E27</f>
        <v>0</v>
      </c>
    </row>
    <row r="47" spans="2:8" ht="15">
      <c r="B47" s="107">
        <f t="shared" si="0"/>
        <v>0</v>
      </c>
      <c r="C47" s="110">
        <f t="shared" si="1"/>
        <v>0</v>
      </c>
      <c r="D47" s="110">
        <f t="shared" si="2"/>
        <v>0</v>
      </c>
      <c r="E47" s="110">
        <f t="shared" si="3"/>
        <v>0</v>
      </c>
      <c r="F47" s="110">
        <f t="shared" si="4"/>
        <v>0</v>
      </c>
      <c r="G47" s="110">
        <f t="shared" si="5"/>
        <v>0</v>
      </c>
      <c r="H47" s="110">
        <f t="shared" si="6"/>
        <v>0</v>
      </c>
    </row>
    <row r="48" spans="2:8" ht="15">
      <c r="B48" s="107">
        <f t="shared" si="0"/>
        <v>0</v>
      </c>
      <c r="C48" s="110">
        <f t="shared" si="1"/>
        <v>0</v>
      </c>
      <c r="D48" s="110">
        <f t="shared" si="2"/>
        <v>0</v>
      </c>
      <c r="E48" s="110">
        <f t="shared" si="3"/>
        <v>0</v>
      </c>
      <c r="F48" s="110">
        <f t="shared" si="4"/>
        <v>0</v>
      </c>
      <c r="G48" s="110">
        <f t="shared" si="5"/>
        <v>0</v>
      </c>
      <c r="H48" s="110">
        <f t="shared" si="6"/>
        <v>0</v>
      </c>
    </row>
    <row r="49" spans="2:8" ht="15">
      <c r="B49" s="107">
        <f t="shared" si="0"/>
        <v>0</v>
      </c>
      <c r="C49" s="110">
        <f t="shared" si="1"/>
        <v>0</v>
      </c>
      <c r="D49" s="110">
        <f t="shared" si="2"/>
        <v>0</v>
      </c>
      <c r="E49" s="110">
        <f t="shared" si="3"/>
        <v>0</v>
      </c>
      <c r="F49" s="110">
        <f t="shared" si="4"/>
        <v>0</v>
      </c>
      <c r="G49" s="110">
        <f t="shared" si="5"/>
        <v>0</v>
      </c>
      <c r="H49" s="110">
        <f t="shared" si="6"/>
        <v>0</v>
      </c>
    </row>
    <row r="50" spans="2:8" ht="15">
      <c r="B50" s="107">
        <f t="shared" si="0"/>
        <v>0</v>
      </c>
      <c r="C50" s="110">
        <f t="shared" si="1"/>
        <v>0</v>
      </c>
      <c r="D50" s="110">
        <f t="shared" si="2"/>
        <v>0</v>
      </c>
      <c r="E50" s="110">
        <f t="shared" si="3"/>
        <v>0</v>
      </c>
      <c r="F50" s="110">
        <f t="shared" si="4"/>
        <v>0</v>
      </c>
      <c r="G50" s="110">
        <f t="shared" si="5"/>
        <v>0</v>
      </c>
      <c r="H50" s="110">
        <f t="shared" si="6"/>
        <v>0</v>
      </c>
    </row>
    <row r="51" spans="2:8" ht="15">
      <c r="B51" s="107">
        <f t="shared" si="0"/>
        <v>0</v>
      </c>
      <c r="C51" s="110">
        <f t="shared" si="1"/>
        <v>0</v>
      </c>
      <c r="D51" s="110">
        <f t="shared" si="2"/>
        <v>0</v>
      </c>
      <c r="E51" s="110">
        <f t="shared" si="3"/>
        <v>0</v>
      </c>
      <c r="F51" s="110">
        <f t="shared" si="4"/>
        <v>0</v>
      </c>
      <c r="G51" s="110">
        <f t="shared" si="5"/>
        <v>0</v>
      </c>
      <c r="H51" s="110">
        <f t="shared" si="6"/>
        <v>0</v>
      </c>
    </row>
    <row r="52" spans="2:8" ht="15">
      <c r="B52" s="107">
        <f t="shared" si="0"/>
        <v>0</v>
      </c>
      <c r="C52" s="110">
        <f t="shared" si="1"/>
        <v>0</v>
      </c>
      <c r="D52" s="110">
        <f t="shared" si="2"/>
        <v>0</v>
      </c>
      <c r="E52" s="110">
        <f t="shared" si="3"/>
        <v>0</v>
      </c>
      <c r="F52" s="110">
        <f t="shared" si="4"/>
        <v>0</v>
      </c>
      <c r="G52" s="110">
        <f t="shared" si="5"/>
        <v>0</v>
      </c>
      <c r="H52" s="110">
        <f t="shared" si="6"/>
        <v>0</v>
      </c>
    </row>
    <row r="53" spans="2:8" ht="15">
      <c r="B53" s="107">
        <f>B34</f>
        <v>0</v>
      </c>
      <c r="C53" s="110">
        <f t="shared" si="1"/>
        <v>0</v>
      </c>
      <c r="D53" s="110">
        <f t="shared" si="2"/>
        <v>0</v>
      </c>
      <c r="E53" s="110">
        <f t="shared" si="3"/>
        <v>0</v>
      </c>
      <c r="F53" s="110">
        <f t="shared" si="4"/>
        <v>0</v>
      </c>
      <c r="G53" s="110">
        <f t="shared" si="5"/>
        <v>0</v>
      </c>
      <c r="H53" s="110">
        <f t="shared" si="6"/>
        <v>0</v>
      </c>
    </row>
    <row r="54" spans="2:8" ht="15">
      <c r="B54" s="107">
        <f>B35</f>
        <v>0</v>
      </c>
      <c r="C54" s="110">
        <f t="shared" si="1"/>
        <v>0</v>
      </c>
      <c r="D54" s="110">
        <f t="shared" si="2"/>
        <v>0</v>
      </c>
      <c r="E54" s="110">
        <f t="shared" si="3"/>
        <v>0</v>
      </c>
      <c r="F54" s="110">
        <f t="shared" si="4"/>
        <v>0</v>
      </c>
      <c r="G54" s="110">
        <f t="shared" si="5"/>
        <v>0</v>
      </c>
      <c r="H54" s="110">
        <f t="shared" si="6"/>
        <v>0</v>
      </c>
    </row>
    <row r="55" spans="2:8" ht="15">
      <c r="B55" s="107">
        <f>B36</f>
        <v>0</v>
      </c>
      <c r="C55" s="110">
        <f t="shared" si="1"/>
        <v>0</v>
      </c>
      <c r="D55" s="110">
        <f t="shared" si="2"/>
        <v>0</v>
      </c>
      <c r="E55" s="110">
        <f t="shared" si="3"/>
        <v>0</v>
      </c>
      <c r="F55" s="110">
        <f t="shared" si="4"/>
        <v>0</v>
      </c>
      <c r="G55" s="110">
        <f t="shared" si="5"/>
        <v>0</v>
      </c>
      <c r="H55" s="110">
        <f t="shared" si="6"/>
        <v>0</v>
      </c>
    </row>
    <row r="56" spans="2:8" ht="15">
      <c r="B56" s="107">
        <f>B37</f>
        <v>0</v>
      </c>
      <c r="C56" s="110">
        <f t="shared" si="1"/>
        <v>0</v>
      </c>
      <c r="D56" s="110">
        <f t="shared" si="2"/>
        <v>0</v>
      </c>
      <c r="E56" s="110">
        <f t="shared" si="3"/>
        <v>0</v>
      </c>
      <c r="F56" s="110">
        <f t="shared" si="4"/>
        <v>0</v>
      </c>
      <c r="G56" s="110">
        <f t="shared" si="5"/>
        <v>0</v>
      </c>
      <c r="H56" s="110">
        <f t="shared" si="6"/>
        <v>0</v>
      </c>
    </row>
    <row r="57" spans="2:8" ht="15">
      <c r="B57" s="107" t="str">
        <f>B38</f>
        <v>TEAM</v>
      </c>
      <c r="C57" s="110">
        <f>C19</f>
        <v>0</v>
      </c>
      <c r="D57" s="110">
        <f>C38</f>
        <v>0</v>
      </c>
      <c r="E57" s="110">
        <f>D19</f>
        <v>0</v>
      </c>
      <c r="F57" s="110">
        <f>D38</f>
        <v>0</v>
      </c>
      <c r="G57" s="110">
        <f>E19</f>
        <v>0</v>
      </c>
      <c r="H57" s="110">
        <f>E38</f>
        <v>0</v>
      </c>
    </row>
    <row r="58" spans="2:3" ht="15">
      <c r="B58" s="107"/>
      <c r="C58" s="109"/>
    </row>
    <row r="60" spans="3:8" ht="15">
      <c r="C60" s="111" t="s">
        <v>117</v>
      </c>
      <c r="D60" s="111" t="s">
        <v>118</v>
      </c>
      <c r="E60" s="111" t="s">
        <v>119</v>
      </c>
      <c r="F60" s="111" t="s">
        <v>120</v>
      </c>
      <c r="G60" s="111" t="s">
        <v>121</v>
      </c>
      <c r="H60" s="111" t="s">
        <v>122</v>
      </c>
    </row>
    <row r="61" spans="2:8" ht="15">
      <c r="B61" s="54" t="str">
        <f>B57</f>
        <v>TEAM</v>
      </c>
      <c r="C61" s="109">
        <f aca="true" t="shared" si="7" ref="C61:H61">C57</f>
        <v>0</v>
      </c>
      <c r="D61" s="109">
        <f t="shared" si="7"/>
        <v>0</v>
      </c>
      <c r="E61" s="109">
        <f t="shared" si="7"/>
        <v>0</v>
      </c>
      <c r="F61" s="109">
        <f t="shared" si="7"/>
        <v>0</v>
      </c>
      <c r="G61" s="109">
        <f t="shared" si="7"/>
        <v>0</v>
      </c>
      <c r="H61" s="109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4">
      <selection activeCell="E16" sqref="E16:E19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IF(Cover!D4="","",Cover!D4)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71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4">IF($D15&gt;=$J$5,($C15&amp;", "),IF($D15&gt;$J$4,"",IF($D15&lt;$J$5,"")))</f>
        <v>, </v>
      </c>
      <c r="I15" s="4">
        <f aca="true" t="shared" si="2" ref="I15:I34">IF($D15&lt;$J$5,$C15&amp;", ","")</f>
      </c>
      <c r="J15" s="4">
        <f aca="true" t="shared" si="3" ref="J15:J34">IF($E15&gt;=$J$4,"",IF($E15&gt;=$J$5,(C15&amp;", "),IF($E15&lt;$J$5,"")))</f>
      </c>
      <c r="K15" s="4">
        <f aca="true" t="shared" si="4" ref="K15:K34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4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1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1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1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>E35-D35</f>
        <v>0</v>
      </c>
      <c r="H35" s="4" t="str">
        <f>IF($D35&gt;=$J$5,($C35&amp;", "),IF($D35&gt;$J$4,"",IF($D35&lt;$J$5,"")))</f>
        <v>, </v>
      </c>
      <c r="I35" s="4">
        <f>IF($D35&lt;$J$5,$C35&amp;", ","")</f>
      </c>
      <c r="J35" s="4">
        <f>IF($E35&gt;=$J$4,"",IF($E35&gt;=$J$5,(C35&amp;", "),IF($E35&lt;$J$5,"")))</f>
      </c>
      <c r="K35" s="4">
        <f>IF($E35&lt;$J$5,$C35&amp;", ","")</f>
      </c>
    </row>
    <row r="36" spans="2:11" ht="409.5">
      <c r="B36" s="87">
        <v>22</v>
      </c>
      <c r="C36" s="90"/>
      <c r="D36" s="90"/>
      <c r="E36" s="90"/>
      <c r="F36" s="10">
        <f>E36-D36</f>
        <v>0</v>
      </c>
      <c r="G36" s="8"/>
      <c r="H36" s="4" t="str">
        <f>IF($D36&gt;=$J$5,($C36&amp;", "),IF($D36&gt;$J$4,"",IF($D36&lt;$J$5,"")))</f>
        <v>, </v>
      </c>
      <c r="I36" s="4">
        <f>IF($D36&lt;$J$5,$C36&amp;", ","")</f>
      </c>
      <c r="J36" s="4">
        <f>IF($E36&gt;=$J$4,"",IF($E36&gt;=$J$5,(C36&amp;", "),IF($E36&lt;$J$5,"")))</f>
      </c>
      <c r="K36" s="4">
        <f>IF($E36&lt;$J$5,$C36&amp;", ","")</f>
      </c>
    </row>
    <row r="37" spans="2:11" ht="409.5">
      <c r="B37" s="87">
        <v>23</v>
      </c>
      <c r="C37" s="93"/>
      <c r="D37" s="90"/>
      <c r="E37" s="90"/>
      <c r="F37" s="10">
        <f>E37-D37</f>
        <v>0</v>
      </c>
      <c r="H37" s="4" t="str">
        <f>IF($D37&gt;=$J$5,($C37&amp;", "),IF($D37&gt;$J$4,"",IF($D37&lt;$J$5,"")))</f>
        <v>, </v>
      </c>
      <c r="I37" s="4">
        <f>IF($D37&lt;$J$5,$C37&amp;", ","")</f>
      </c>
      <c r="J37" s="4">
        <f>IF($E37&gt;=$J$4,"",IF($E37&gt;=$J$5,(C37&amp;", "),IF($E37&lt;$J$5,"")))</f>
      </c>
      <c r="K37" s="4">
        <f>IF($E37&lt;$J$5,$C37&amp;", ","")</f>
      </c>
    </row>
    <row r="38" spans="2:11" ht="409.5">
      <c r="B38" s="87">
        <v>24</v>
      </c>
      <c r="C38" s="93"/>
      <c r="D38" s="90"/>
      <c r="E38" s="90"/>
      <c r="F38" s="10">
        <f>E38-D38</f>
        <v>0</v>
      </c>
      <c r="H38" s="4" t="str">
        <f>IF($D38&gt;=$J$5,($C38&amp;", "),IF($D38&gt;$J$4,"",IF($D38&lt;$J$5,"")))</f>
        <v>, </v>
      </c>
      <c r="I38" s="4">
        <f>IF($D38&lt;$J$5,$C38&amp;", ","")</f>
      </c>
      <c r="J38" s="4">
        <f>IF($E38&gt;=$J$4,"",IF($E38&gt;=$J$5,(C38&amp;", "),IF($E38&lt;$J$5,"")))</f>
      </c>
      <c r="K38" s="4">
        <f>IF($E38&lt;$J$5,$C38&amp;", ","")</f>
      </c>
    </row>
    <row r="39" spans="2:11" ht="15.75" thickBot="1">
      <c r="B39" s="88">
        <v>25</v>
      </c>
      <c r="C39" s="94"/>
      <c r="D39" s="91"/>
      <c r="E39" s="91"/>
      <c r="F39" s="11">
        <f>E39-D39</f>
        <v>0</v>
      </c>
      <c r="H39" s="4" t="str">
        <f>IF($D39&gt;=$J$5,($C39&amp;", "),IF($D39&gt;$J$4,"",IF($D39&lt;$J$5,"")))</f>
        <v>, </v>
      </c>
      <c r="I39" s="4">
        <f>IF($D39&lt;$J$5,$C39&amp;", ","")</f>
      </c>
      <c r="J39" s="4">
        <f>IF($E39&gt;=$J$4,"",IF($E39&gt;=$J$5,(C39&amp;", "),IF($E39&lt;$J$5,"")))</f>
      </c>
      <c r="K39" s="4">
        <f>IF($E39&lt;$J$5,$C39&amp;", ","")</f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formatCells="0" formatColumns="0" formatRows="0"/>
  <mergeCells count="10">
    <mergeCell ref="B10:C10"/>
    <mergeCell ref="B11:C11"/>
    <mergeCell ref="B12:C12"/>
    <mergeCell ref="B3:C3"/>
    <mergeCell ref="B4:C4"/>
    <mergeCell ref="B5:C5"/>
    <mergeCell ref="B6:C6"/>
    <mergeCell ref="B7:C7"/>
    <mergeCell ref="B8:C8"/>
    <mergeCell ref="B9:C9"/>
  </mergeCells>
  <conditionalFormatting sqref="F15:F38">
    <cfRule type="cellIs" priority="4" dxfId="61" operator="lessThan">
      <formula>0</formula>
    </cfRule>
  </conditionalFormatting>
  <conditionalFormatting sqref="F6">
    <cfRule type="cellIs" priority="2" dxfId="0" operator="equal">
      <formula>"""#DIV/0"""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E15" sqref="E15:E19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IF(Cover!D5="","",Cover!D5)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37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3" dxfId="61" operator="lessThan">
      <formula>0</formula>
    </cfRule>
  </conditionalFormatting>
  <conditionalFormatting sqref="F15:F38">
    <cfRule type="cellIs" priority="2" dxfId="61" operator="lessThan">
      <formula>0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3"/>
  <sheetViews>
    <sheetView showGridLines="0" view="pageLayout" workbookViewId="0" topLeftCell="A7">
      <selection activeCell="E15" sqref="E15:E19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IF(Cover!D6="","",Cover!D6)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37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35">
        <v>1</v>
      </c>
      <c r="C15" s="36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35">
        <v>2</v>
      </c>
      <c r="C16" s="36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35">
        <v>3</v>
      </c>
      <c r="C17" s="36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35">
        <v>4</v>
      </c>
      <c r="C18" s="36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35">
        <v>5</v>
      </c>
      <c r="C19" s="36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35">
        <v>6</v>
      </c>
      <c r="C20" s="36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35">
        <v>7</v>
      </c>
      <c r="C21" s="36"/>
      <c r="D21" s="112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35">
        <v>8</v>
      </c>
      <c r="C22" s="36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35">
        <v>9</v>
      </c>
      <c r="C23" s="36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15">
      <c r="B24" s="35">
        <v>10</v>
      </c>
      <c r="C24" s="36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15">
      <c r="B25" s="35">
        <v>11</v>
      </c>
      <c r="C25" s="36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15">
      <c r="B26" s="35">
        <v>12</v>
      </c>
      <c r="C26" s="36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15">
      <c r="B27" s="35">
        <v>13</v>
      </c>
      <c r="C27" s="36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15">
      <c r="B28" s="35">
        <v>14</v>
      </c>
      <c r="C28" s="36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15">
      <c r="B29" s="35">
        <v>15</v>
      </c>
      <c r="C29" s="36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15">
      <c r="B30" s="35">
        <v>16</v>
      </c>
      <c r="C30" s="36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15">
      <c r="B31" s="35">
        <v>17</v>
      </c>
      <c r="C31" s="36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15">
      <c r="B32" s="35">
        <v>18</v>
      </c>
      <c r="C32" s="36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15">
      <c r="B33" s="35">
        <v>19</v>
      </c>
      <c r="C33" s="36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15">
      <c r="B34" s="35">
        <v>20</v>
      </c>
      <c r="C34" s="36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15">
      <c r="B35" s="35">
        <v>21</v>
      </c>
      <c r="C35" s="36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15">
      <c r="B36" s="35">
        <v>22</v>
      </c>
      <c r="C36" s="36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15">
      <c r="B37" s="35">
        <v>23</v>
      </c>
      <c r="C37" s="52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15">
      <c r="B38" s="35">
        <v>24</v>
      </c>
      <c r="C38" s="52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34">
        <v>25</v>
      </c>
      <c r="C39" s="53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1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1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3" dxfId="61" operator="lessThan">
      <formula>0</formula>
    </cfRule>
  </conditionalFormatting>
  <conditionalFormatting sqref="F15:F38">
    <cfRule type="cellIs" priority="2" dxfId="61" operator="lessThan">
      <formula>0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horizontalDpi="600" verticalDpi="600" orientation="portrait" paperSize="150" r:id="rId1"/>
  <headerFooter>
    <oddFooter>&amp;L© 2009 by The Leadership and Learning Center
All rights reserved. Copy only with permission.
1.866.399.6019
&amp;RData Team Minutes - Elementary
Page-‹#›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IF(Cover!D7="","",Cover!D7)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71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5" dxfId="61" operator="lessThan">
      <formula>0</formula>
    </cfRule>
  </conditionalFormatting>
  <conditionalFormatting sqref="F15:F38">
    <cfRule type="cellIs" priority="4" dxfId="61" operator="lessThan">
      <formula>0</formula>
    </cfRule>
  </conditionalFormatting>
  <conditionalFormatting sqref="F6">
    <cfRule type="cellIs" priority="3" dxfId="0" operator="equal">
      <formula>"""#DIV/0"""</formula>
    </cfRule>
  </conditionalFormatting>
  <conditionalFormatting sqref="F6">
    <cfRule type="cellIs" priority="2" dxfId="0" operator="equal">
      <formula>"""#DIV/0"""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L14" sqref="L14"/>
    </sheetView>
  </sheetViews>
  <sheetFormatPr defaultColWidth="9.140625" defaultRowHeight="15"/>
  <cols>
    <col min="1" max="1" width="3.421875" style="0" customWidth="1"/>
    <col min="2" max="2" width="15.8515625" style="0" bestFit="1" customWidth="1"/>
    <col min="3" max="3" width="19.28125" style="0" bestFit="1" customWidth="1"/>
    <col min="4" max="4" width="15.7109375" style="1" customWidth="1"/>
    <col min="5" max="5" width="12.7109375" style="1" customWidth="1"/>
    <col min="6" max="6" width="9.140625" style="1" customWidth="1"/>
    <col min="7" max="7" width="12.8515625" style="0" customWidth="1"/>
    <col min="8" max="8" width="9.140625" style="0" hidden="1" customWidth="1"/>
    <col min="9" max="9" width="10.00390625" style="0" hidden="1" customWidth="1"/>
    <col min="10" max="11" width="9.140625" style="0" hidden="1" customWidth="1"/>
  </cols>
  <sheetData>
    <row r="1" spans="4:10" ht="18.75">
      <c r="D1" s="16" t="s">
        <v>17</v>
      </c>
      <c r="E1" s="16">
        <f>IF(Cover!D8="","",Cover!D8)</f>
      </c>
      <c r="I1" t="s">
        <v>37</v>
      </c>
      <c r="J1">
        <f>Cover!J8</f>
        <v>0</v>
      </c>
    </row>
    <row r="2" spans="4:5" ht="15.75" thickBot="1">
      <c r="D2" s="79">
        <f>IF(Cover!L3="","",Cover!L3)</f>
      </c>
      <c r="E2" s="79">
        <f>IF(Cover!L4="","",Cover!L4)</f>
      </c>
    </row>
    <row r="3" spans="2:6" ht="15">
      <c r="B3" s="207"/>
      <c r="C3" s="208"/>
      <c r="D3" s="17">
        <f>D14</f>
        <v>0</v>
      </c>
      <c r="E3" s="17">
        <f>E14</f>
        <v>0</v>
      </c>
      <c r="F3" s="71" t="s">
        <v>48</v>
      </c>
    </row>
    <row r="4" spans="2:10" ht="15">
      <c r="B4" s="203" t="s">
        <v>39</v>
      </c>
      <c r="C4" s="204"/>
      <c r="D4" s="9">
        <f>COUNT(D15:D39)</f>
        <v>0</v>
      </c>
      <c r="E4" s="9">
        <f>COUNT(E15:E39)</f>
        <v>0</v>
      </c>
      <c r="F4" s="10">
        <f>E4-D4</f>
        <v>0</v>
      </c>
      <c r="I4" t="s">
        <v>49</v>
      </c>
      <c r="J4">
        <f>Cover!J9</f>
        <v>0</v>
      </c>
    </row>
    <row r="5" spans="2:10" ht="15">
      <c r="B5" s="203" t="s">
        <v>46</v>
      </c>
      <c r="C5" s="204"/>
      <c r="D5" s="9">
        <f>COUNTIF(D15:D39,"&gt;="&amp;Cover!$J$9)</f>
        <v>0</v>
      </c>
      <c r="E5" s="9">
        <f>COUNTIF(E15:E39,"&gt;="&amp;Cover!$J$9)</f>
        <v>0</v>
      </c>
      <c r="F5" s="10">
        <f>E5-D5</f>
        <v>0</v>
      </c>
      <c r="I5" t="s">
        <v>38</v>
      </c>
      <c r="J5">
        <f>Cover!J10</f>
        <v>0</v>
      </c>
    </row>
    <row r="6" spans="2:6" ht="15">
      <c r="B6" s="203" t="s">
        <v>47</v>
      </c>
      <c r="C6" s="204"/>
      <c r="D6" s="12">
        <f>IF(D4=0,0,D5/D4)</f>
        <v>0</v>
      </c>
      <c r="E6" s="12">
        <f>IF(E4=0,0,E5/E4)</f>
        <v>0</v>
      </c>
      <c r="F6" s="14">
        <f aca="true" t="shared" si="0" ref="F6:F11">E6-D6</f>
        <v>0</v>
      </c>
    </row>
    <row r="7" spans="2:6" ht="15">
      <c r="B7" s="203" t="s">
        <v>40</v>
      </c>
      <c r="C7" s="204"/>
      <c r="D7" s="9">
        <f>COUNTIF(D15:D39,"&gt;="&amp;Cover!$J$10)-COUNTIF(D15:D39,"&gt;="&amp;Cover!$J$9)</f>
        <v>0</v>
      </c>
      <c r="E7" s="9">
        <f>COUNTIF(E15:E39,"&gt;="&amp;Cover!$J$10)-COUNTIF(E15:E39,"&gt;="&amp;Cover!$J$9)</f>
        <v>0</v>
      </c>
      <c r="F7" s="10">
        <f t="shared" si="0"/>
        <v>0</v>
      </c>
    </row>
    <row r="8" spans="2:6" ht="15">
      <c r="B8" s="203" t="s">
        <v>41</v>
      </c>
      <c r="C8" s="204"/>
      <c r="D8" s="12">
        <f>IF(D4=0,0,D7/D4)</f>
        <v>0</v>
      </c>
      <c r="E8" s="12">
        <f>IF(E4=0,0,E7/E4)</f>
        <v>0</v>
      </c>
      <c r="F8" s="14">
        <f t="shared" si="0"/>
        <v>0</v>
      </c>
    </row>
    <row r="9" spans="2:6" ht="15">
      <c r="B9" s="203" t="s">
        <v>42</v>
      </c>
      <c r="C9" s="204"/>
      <c r="D9" s="23" t="str">
        <f>IF(D7=0,"None",LEFT(H42,H43-2))</f>
        <v>None</v>
      </c>
      <c r="E9" s="23" t="str">
        <f>IF(E7=0,"None",LEFT(J42,J43-2))</f>
        <v>None</v>
      </c>
      <c r="F9" s="63"/>
    </row>
    <row r="10" spans="2:6" ht="15">
      <c r="B10" s="203" t="s">
        <v>43</v>
      </c>
      <c r="C10" s="204"/>
      <c r="D10" s="9">
        <f>D4-(D5+D7)</f>
        <v>0</v>
      </c>
      <c r="E10" s="9">
        <f>E4-(E5+E7)</f>
        <v>0</v>
      </c>
      <c r="F10" s="15">
        <f t="shared" si="0"/>
        <v>0</v>
      </c>
    </row>
    <row r="11" spans="2:6" ht="15">
      <c r="B11" s="203" t="s">
        <v>44</v>
      </c>
      <c r="C11" s="204"/>
      <c r="D11" s="12">
        <f>IF(D4=0,0,D10/D4)</f>
        <v>0</v>
      </c>
      <c r="E11" s="12">
        <f>IF(E4=0,0,E10/E4)</f>
        <v>0</v>
      </c>
      <c r="F11" s="14">
        <f t="shared" si="0"/>
        <v>0</v>
      </c>
    </row>
    <row r="12" spans="2:6" ht="15.75" thickBot="1">
      <c r="B12" s="205" t="s">
        <v>45</v>
      </c>
      <c r="C12" s="206"/>
      <c r="D12" s="24" t="str">
        <f>IF(D10=0,"None",LEFT(I42,I43-2))</f>
        <v>None</v>
      </c>
      <c r="E12" s="24" t="str">
        <f>IF(E10=0,"None",LEFT(K42,K43-2))</f>
        <v>None</v>
      </c>
      <c r="F12" s="64"/>
    </row>
    <row r="13" ht="15.75" thickBot="1"/>
    <row r="14" spans="2:12" ht="54" customHeight="1">
      <c r="B14" s="18" t="s">
        <v>1</v>
      </c>
      <c r="C14" s="19" t="s">
        <v>0</v>
      </c>
      <c r="D14" s="20">
        <f>Cover!J3</f>
        <v>0</v>
      </c>
      <c r="E14" s="20">
        <f>Cover!J4</f>
        <v>0</v>
      </c>
      <c r="F14" s="21" t="s">
        <v>33</v>
      </c>
      <c r="H14" s="7" t="s">
        <v>32</v>
      </c>
      <c r="I14" s="7" t="s">
        <v>34</v>
      </c>
      <c r="J14" s="7" t="s">
        <v>35</v>
      </c>
      <c r="K14" s="7" t="s">
        <v>36</v>
      </c>
      <c r="L14" s="105" t="s">
        <v>123</v>
      </c>
    </row>
    <row r="15" spans="2:11" ht="15">
      <c r="B15" s="87">
        <v>1</v>
      </c>
      <c r="C15" s="90"/>
      <c r="D15" s="90"/>
      <c r="E15" s="90"/>
      <c r="F15" s="10">
        <f>E15-D15</f>
        <v>0</v>
      </c>
      <c r="H15" s="4" t="str">
        <f aca="true" t="shared" si="1" ref="H15:H39">IF($D15&gt;=$J$5,($C15&amp;", "),IF($D15&gt;$J$4,"",IF($D15&lt;$J$5,"")))</f>
        <v>, </v>
      </c>
      <c r="I15" s="4">
        <f aca="true" t="shared" si="2" ref="I15:I39">IF($D15&lt;$J$5,$C15&amp;", ","")</f>
      </c>
      <c r="J15" s="4">
        <f aca="true" t="shared" si="3" ref="J15:J39">IF($E15&gt;=$J$4,"",IF($E15&gt;=$J$5,(C15&amp;", "),IF($E15&lt;$J$5,"")))</f>
      </c>
      <c r="K15" s="4">
        <f aca="true" t="shared" si="4" ref="K15:K39">IF($E15&lt;$J$5,$C15&amp;", ","")</f>
      </c>
    </row>
    <row r="16" spans="2:11" ht="15">
      <c r="B16" s="87">
        <v>2</v>
      </c>
      <c r="C16" s="90"/>
      <c r="D16" s="90"/>
      <c r="E16" s="90"/>
      <c r="F16" s="10">
        <f aca="true" t="shared" si="5" ref="F16:F39">E16-D16</f>
        <v>0</v>
      </c>
      <c r="H16" s="4" t="str">
        <f t="shared" si="1"/>
        <v>, </v>
      </c>
      <c r="I16" s="4">
        <f t="shared" si="2"/>
      </c>
      <c r="J16" s="4">
        <f t="shared" si="3"/>
      </c>
      <c r="K16" s="4">
        <f t="shared" si="4"/>
      </c>
    </row>
    <row r="17" spans="2:11" ht="15">
      <c r="B17" s="87">
        <v>3</v>
      </c>
      <c r="C17" s="90"/>
      <c r="D17" s="90"/>
      <c r="E17" s="90"/>
      <c r="F17" s="10">
        <f t="shared" si="5"/>
        <v>0</v>
      </c>
      <c r="H17" s="4" t="str">
        <f t="shared" si="1"/>
        <v>, </v>
      </c>
      <c r="I17" s="4">
        <f t="shared" si="2"/>
      </c>
      <c r="J17" s="4">
        <f t="shared" si="3"/>
      </c>
      <c r="K17" s="4">
        <f t="shared" si="4"/>
      </c>
    </row>
    <row r="18" spans="2:11" ht="15">
      <c r="B18" s="87">
        <v>4</v>
      </c>
      <c r="C18" s="90"/>
      <c r="D18" s="90"/>
      <c r="E18" s="90"/>
      <c r="F18" s="10">
        <f t="shared" si="5"/>
        <v>0</v>
      </c>
      <c r="H18" s="4" t="str">
        <f t="shared" si="1"/>
        <v>, </v>
      </c>
      <c r="I18" s="4">
        <f t="shared" si="2"/>
      </c>
      <c r="J18" s="4">
        <f t="shared" si="3"/>
      </c>
      <c r="K18" s="4">
        <f t="shared" si="4"/>
      </c>
    </row>
    <row r="19" spans="2:11" ht="15">
      <c r="B19" s="87">
        <v>5</v>
      </c>
      <c r="C19" s="90"/>
      <c r="D19" s="90"/>
      <c r="E19" s="90"/>
      <c r="F19" s="10">
        <f t="shared" si="5"/>
        <v>0</v>
      </c>
      <c r="H19" s="4" t="str">
        <f t="shared" si="1"/>
        <v>, </v>
      </c>
      <c r="I19" s="4">
        <f t="shared" si="2"/>
      </c>
      <c r="J19" s="4">
        <f t="shared" si="3"/>
      </c>
      <c r="K19" s="4">
        <f t="shared" si="4"/>
      </c>
    </row>
    <row r="20" spans="2:11" ht="15">
      <c r="B20" s="87">
        <v>6</v>
      </c>
      <c r="C20" s="90"/>
      <c r="D20" s="90"/>
      <c r="E20" s="90"/>
      <c r="F20" s="10">
        <f t="shared" si="5"/>
        <v>0</v>
      </c>
      <c r="H20" s="4" t="str">
        <f t="shared" si="1"/>
        <v>, </v>
      </c>
      <c r="I20" s="4">
        <f t="shared" si="2"/>
      </c>
      <c r="J20" s="4">
        <f t="shared" si="3"/>
      </c>
      <c r="K20" s="4">
        <f t="shared" si="4"/>
      </c>
    </row>
    <row r="21" spans="2:11" ht="15">
      <c r="B21" s="87">
        <v>7</v>
      </c>
      <c r="C21" s="90"/>
      <c r="D21" s="90"/>
      <c r="E21" s="90"/>
      <c r="F21" s="10">
        <f t="shared" si="5"/>
        <v>0</v>
      </c>
      <c r="H21" s="4" t="str">
        <f t="shared" si="1"/>
        <v>, </v>
      </c>
      <c r="I21" s="4">
        <f t="shared" si="2"/>
      </c>
      <c r="J21" s="4">
        <f t="shared" si="3"/>
      </c>
      <c r="K21" s="4">
        <f t="shared" si="4"/>
      </c>
    </row>
    <row r="22" spans="2:11" ht="15">
      <c r="B22" s="87">
        <v>8</v>
      </c>
      <c r="C22" s="90"/>
      <c r="D22" s="90"/>
      <c r="E22" s="90"/>
      <c r="F22" s="10">
        <f t="shared" si="5"/>
        <v>0</v>
      </c>
      <c r="H22" s="4" t="str">
        <f t="shared" si="1"/>
        <v>, </v>
      </c>
      <c r="I22" s="4">
        <f t="shared" si="2"/>
      </c>
      <c r="J22" s="4">
        <f t="shared" si="3"/>
      </c>
      <c r="K22" s="4">
        <f t="shared" si="4"/>
      </c>
    </row>
    <row r="23" spans="2:12" ht="15">
      <c r="B23" s="87">
        <v>9</v>
      </c>
      <c r="C23" s="90"/>
      <c r="D23" s="90"/>
      <c r="E23" s="90"/>
      <c r="F23" s="10">
        <f t="shared" si="5"/>
        <v>0</v>
      </c>
      <c r="H23" s="4" t="str">
        <f t="shared" si="1"/>
        <v>, </v>
      </c>
      <c r="I23" s="4">
        <f t="shared" si="2"/>
      </c>
      <c r="J23" s="4">
        <f t="shared" si="3"/>
      </c>
      <c r="K23" s="4">
        <f t="shared" si="4"/>
      </c>
      <c r="L23" s="3"/>
    </row>
    <row r="24" spans="2:12" ht="409.5">
      <c r="B24" s="87">
        <v>10</v>
      </c>
      <c r="C24" s="90"/>
      <c r="D24" s="90"/>
      <c r="E24" s="90"/>
      <c r="F24" s="10">
        <f t="shared" si="5"/>
        <v>0</v>
      </c>
      <c r="H24" s="4" t="str">
        <f t="shared" si="1"/>
        <v>, </v>
      </c>
      <c r="I24" s="4">
        <f t="shared" si="2"/>
      </c>
      <c r="J24" s="4">
        <f t="shared" si="3"/>
      </c>
      <c r="K24" s="4">
        <f t="shared" si="4"/>
      </c>
      <c r="L24" s="3"/>
    </row>
    <row r="25" spans="2:12" ht="409.5">
      <c r="B25" s="87">
        <v>11</v>
      </c>
      <c r="C25" s="90"/>
      <c r="D25" s="90"/>
      <c r="E25" s="90"/>
      <c r="F25" s="10">
        <f t="shared" si="5"/>
        <v>0</v>
      </c>
      <c r="H25" s="4" t="str">
        <f t="shared" si="1"/>
        <v>, </v>
      </c>
      <c r="I25" s="4">
        <f t="shared" si="2"/>
      </c>
      <c r="J25" s="4">
        <f t="shared" si="3"/>
      </c>
      <c r="K25" s="4">
        <f t="shared" si="4"/>
      </c>
      <c r="L25" s="3"/>
    </row>
    <row r="26" spans="2:12" ht="409.5">
      <c r="B26" s="87">
        <v>12</v>
      </c>
      <c r="C26" s="90"/>
      <c r="D26" s="90"/>
      <c r="E26" s="90"/>
      <c r="F26" s="10">
        <f t="shared" si="5"/>
        <v>0</v>
      </c>
      <c r="H26" s="4" t="str">
        <f t="shared" si="1"/>
        <v>, </v>
      </c>
      <c r="I26" s="4">
        <f t="shared" si="2"/>
      </c>
      <c r="J26" s="4">
        <f t="shared" si="3"/>
      </c>
      <c r="K26" s="4">
        <f t="shared" si="4"/>
      </c>
      <c r="L26" s="3"/>
    </row>
    <row r="27" spans="2:11" ht="409.5">
      <c r="B27" s="87">
        <v>13</v>
      </c>
      <c r="C27" s="90"/>
      <c r="D27" s="90"/>
      <c r="E27" s="90"/>
      <c r="F27" s="10">
        <f t="shared" si="5"/>
        <v>0</v>
      </c>
      <c r="H27" s="4" t="str">
        <f t="shared" si="1"/>
        <v>, </v>
      </c>
      <c r="I27" s="4">
        <f t="shared" si="2"/>
      </c>
      <c r="J27" s="4">
        <f t="shared" si="3"/>
      </c>
      <c r="K27" s="4">
        <f t="shared" si="4"/>
      </c>
    </row>
    <row r="28" spans="2:11" ht="409.5">
      <c r="B28" s="87">
        <v>14</v>
      </c>
      <c r="C28" s="90"/>
      <c r="D28" s="90"/>
      <c r="E28" s="90"/>
      <c r="F28" s="10">
        <f t="shared" si="5"/>
        <v>0</v>
      </c>
      <c r="H28" s="4" t="str">
        <f t="shared" si="1"/>
        <v>, </v>
      </c>
      <c r="I28" s="4">
        <f t="shared" si="2"/>
      </c>
      <c r="J28" s="4">
        <f t="shared" si="3"/>
      </c>
      <c r="K28" s="4">
        <f t="shared" si="4"/>
      </c>
    </row>
    <row r="29" spans="2:11" ht="409.5">
      <c r="B29" s="87">
        <v>15</v>
      </c>
      <c r="C29" s="90"/>
      <c r="D29" s="90"/>
      <c r="E29" s="90"/>
      <c r="F29" s="10">
        <f t="shared" si="5"/>
        <v>0</v>
      </c>
      <c r="H29" s="4" t="str">
        <f t="shared" si="1"/>
        <v>, </v>
      </c>
      <c r="I29" s="4">
        <f t="shared" si="2"/>
      </c>
      <c r="J29" s="4">
        <f t="shared" si="3"/>
      </c>
      <c r="K29" s="4">
        <f t="shared" si="4"/>
      </c>
    </row>
    <row r="30" spans="2:11" ht="409.5">
      <c r="B30" s="87">
        <v>16</v>
      </c>
      <c r="C30" s="90"/>
      <c r="D30" s="90"/>
      <c r="E30" s="90"/>
      <c r="F30" s="10">
        <f t="shared" si="5"/>
        <v>0</v>
      </c>
      <c r="H30" s="4" t="str">
        <f t="shared" si="1"/>
        <v>, </v>
      </c>
      <c r="I30" s="4">
        <f t="shared" si="2"/>
      </c>
      <c r="J30" s="4">
        <f t="shared" si="3"/>
      </c>
      <c r="K30" s="4">
        <f t="shared" si="4"/>
      </c>
    </row>
    <row r="31" spans="2:11" ht="409.5">
      <c r="B31" s="87">
        <v>17</v>
      </c>
      <c r="C31" s="90"/>
      <c r="D31" s="90"/>
      <c r="E31" s="90"/>
      <c r="F31" s="10">
        <f t="shared" si="5"/>
        <v>0</v>
      </c>
      <c r="H31" s="4" t="str">
        <f t="shared" si="1"/>
        <v>, </v>
      </c>
      <c r="I31" s="4">
        <f t="shared" si="2"/>
      </c>
      <c r="J31" s="4">
        <f t="shared" si="3"/>
      </c>
      <c r="K31" s="4">
        <f t="shared" si="4"/>
      </c>
    </row>
    <row r="32" spans="2:11" ht="409.5">
      <c r="B32" s="87">
        <v>18</v>
      </c>
      <c r="C32" s="90"/>
      <c r="D32" s="90"/>
      <c r="E32" s="90"/>
      <c r="F32" s="10">
        <f t="shared" si="5"/>
        <v>0</v>
      </c>
      <c r="H32" s="4" t="str">
        <f t="shared" si="1"/>
        <v>, </v>
      </c>
      <c r="I32" s="4">
        <f t="shared" si="2"/>
      </c>
      <c r="J32" s="4">
        <f t="shared" si="3"/>
      </c>
      <c r="K32" s="4">
        <f t="shared" si="4"/>
      </c>
    </row>
    <row r="33" spans="2:11" ht="409.5">
      <c r="B33" s="87">
        <v>19</v>
      </c>
      <c r="C33" s="90"/>
      <c r="D33" s="90"/>
      <c r="E33" s="90"/>
      <c r="F33" s="10">
        <f t="shared" si="5"/>
        <v>0</v>
      </c>
      <c r="H33" s="4" t="str">
        <f t="shared" si="1"/>
        <v>, </v>
      </c>
      <c r="I33" s="4">
        <f t="shared" si="2"/>
      </c>
      <c r="J33" s="4">
        <f t="shared" si="3"/>
      </c>
      <c r="K33" s="4">
        <f t="shared" si="4"/>
      </c>
    </row>
    <row r="34" spans="2:11" ht="409.5">
      <c r="B34" s="87">
        <v>20</v>
      </c>
      <c r="C34" s="90"/>
      <c r="D34" s="90"/>
      <c r="E34" s="90"/>
      <c r="F34" s="10">
        <f t="shared" si="5"/>
        <v>0</v>
      </c>
      <c r="H34" s="4" t="str">
        <f t="shared" si="1"/>
        <v>, </v>
      </c>
      <c r="I34" s="4">
        <f t="shared" si="2"/>
      </c>
      <c r="J34" s="4">
        <f t="shared" si="3"/>
      </c>
      <c r="K34" s="4">
        <f t="shared" si="4"/>
      </c>
    </row>
    <row r="35" spans="2:11" ht="409.5">
      <c r="B35" s="87">
        <v>21</v>
      </c>
      <c r="C35" s="90"/>
      <c r="D35" s="90"/>
      <c r="E35" s="90"/>
      <c r="F35" s="10">
        <f t="shared" si="5"/>
        <v>0</v>
      </c>
      <c r="H35" s="4" t="str">
        <f t="shared" si="1"/>
        <v>, </v>
      </c>
      <c r="I35" s="4">
        <f t="shared" si="2"/>
      </c>
      <c r="J35" s="4">
        <f t="shared" si="3"/>
      </c>
      <c r="K35" s="4">
        <f t="shared" si="4"/>
      </c>
    </row>
    <row r="36" spans="2:11" ht="409.5">
      <c r="B36" s="87">
        <v>22</v>
      </c>
      <c r="C36" s="90"/>
      <c r="D36" s="90"/>
      <c r="E36" s="90"/>
      <c r="F36" s="10">
        <f t="shared" si="5"/>
        <v>0</v>
      </c>
      <c r="G36" s="8"/>
      <c r="H36" s="4" t="str">
        <f t="shared" si="1"/>
        <v>, </v>
      </c>
      <c r="I36" s="4">
        <f t="shared" si="2"/>
      </c>
      <c r="J36" s="4">
        <f t="shared" si="3"/>
      </c>
      <c r="K36" s="4">
        <f t="shared" si="4"/>
      </c>
    </row>
    <row r="37" spans="2:11" ht="409.5">
      <c r="B37" s="87">
        <v>23</v>
      </c>
      <c r="C37" s="93"/>
      <c r="D37" s="90"/>
      <c r="E37" s="90"/>
      <c r="F37" s="10">
        <f t="shared" si="5"/>
        <v>0</v>
      </c>
      <c r="H37" s="4" t="str">
        <f t="shared" si="1"/>
        <v>, </v>
      </c>
      <c r="I37" s="4">
        <f t="shared" si="2"/>
      </c>
      <c r="J37" s="4">
        <f t="shared" si="3"/>
      </c>
      <c r="K37" s="4">
        <f t="shared" si="4"/>
      </c>
    </row>
    <row r="38" spans="2:11" ht="409.5">
      <c r="B38" s="87">
        <v>24</v>
      </c>
      <c r="C38" s="93"/>
      <c r="D38" s="90"/>
      <c r="E38" s="90"/>
      <c r="F38" s="10">
        <f t="shared" si="5"/>
        <v>0</v>
      </c>
      <c r="H38" s="4" t="str">
        <f t="shared" si="1"/>
        <v>, </v>
      </c>
      <c r="I38" s="4">
        <f t="shared" si="2"/>
      </c>
      <c r="J38" s="4">
        <f t="shared" si="3"/>
      </c>
      <c r="K38" s="4">
        <f t="shared" si="4"/>
      </c>
    </row>
    <row r="39" spans="2:11" ht="15.75" thickBot="1">
      <c r="B39" s="88">
        <v>25</v>
      </c>
      <c r="C39" s="94"/>
      <c r="D39" s="91"/>
      <c r="E39" s="91"/>
      <c r="F39" s="11">
        <f t="shared" si="5"/>
        <v>0</v>
      </c>
      <c r="H39" s="4" t="str">
        <f t="shared" si="1"/>
        <v>, </v>
      </c>
      <c r="I39" s="4">
        <f t="shared" si="2"/>
      </c>
      <c r="J39" s="4">
        <f t="shared" si="3"/>
      </c>
      <c r="K39" s="4">
        <f t="shared" si="4"/>
      </c>
    </row>
    <row r="42" spans="8:11" ht="409.5">
      <c r="H42" s="6" t="str">
        <f>CONCATENATE(H15,H16,H17,H18,H19,H20,H21,H22,H23,H24,H25,H26,H27,H28,H29,H30,H31,H32,H33,H34,H35,H36,H37,H38,H39)</f>
        <v>, , , , , , , , , , , , , , , , , , , , , , , , , </v>
      </c>
      <c r="I42" s="6">
        <f>CONCATENATE(I15,I16,I17,I18,I19,I20,I21,I22,I23,I24,I25,I26,I27,I28,I29,I30,I31,I32,I33,I34,I35,I36,I37,I38,I39)</f>
      </c>
      <c r="J42" s="6">
        <f>CONCATENATE(J15,J16,J17,J18,J19,J20,J21,J22,J23,J24,J25,J26,J27,J28,J29,J30,J31,J32,J33,J34,J35,J36,J37,J38,J39)</f>
      </c>
      <c r="K42" s="6">
        <f>CONCATENATE(K15,K16,K17,K18,K19,K20,K21,K22,K23,K24,K25,K26,K27,K28,K29,K30,K31,K32,K33,K34,K35,K36,K37,K38,K39)</f>
      </c>
    </row>
    <row r="43" spans="8:11" ht="409.5">
      <c r="H43" s="5">
        <f>LEN(H42)</f>
        <v>50</v>
      </c>
      <c r="I43" s="5">
        <f>LEN(I42)</f>
        <v>0</v>
      </c>
      <c r="J43" s="5">
        <f>LEN(J42)</f>
        <v>0</v>
      </c>
      <c r="K43" s="5">
        <f>LEN(K42)</f>
        <v>0</v>
      </c>
    </row>
  </sheetData>
  <sheetProtection sheet="1" objects="1" scenarios="1" formatCells="0" formatColumns="0" formatRows="0"/>
  <mergeCells count="10"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8:C8"/>
  </mergeCells>
  <conditionalFormatting sqref="F15:F38">
    <cfRule type="cellIs" priority="5" dxfId="61" operator="lessThan">
      <formula>0</formula>
    </cfRule>
  </conditionalFormatting>
  <conditionalFormatting sqref="F15:F38">
    <cfRule type="cellIs" priority="4" dxfId="61" operator="lessThan">
      <formula>0</formula>
    </cfRule>
  </conditionalFormatting>
  <conditionalFormatting sqref="F6">
    <cfRule type="cellIs" priority="3" dxfId="0" operator="equal">
      <formula>"""#DIV/0"""</formula>
    </cfRule>
  </conditionalFormatting>
  <conditionalFormatting sqref="F6">
    <cfRule type="cellIs" priority="2" dxfId="0" operator="equal">
      <formula>"""#DIV/0"""</formula>
    </cfRule>
  </conditionalFormatting>
  <conditionalFormatting sqref="F6">
    <cfRule type="cellIs" priority="1" dxfId="0" operator="equal">
      <formula>"""#DIV/0"""</formula>
    </cfRule>
  </conditionalFormatting>
  <hyperlinks>
    <hyperlink ref="L14" location="Cover!A1" display="Return to Cove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Flach</dc:creator>
  <cp:keywords/>
  <dc:description/>
  <cp:lastModifiedBy>sisfin</cp:lastModifiedBy>
  <cp:lastPrinted>2010-12-01T18:59:50Z</cp:lastPrinted>
  <dcterms:created xsi:type="dcterms:W3CDTF">2009-01-13T22:33:03Z</dcterms:created>
  <dcterms:modified xsi:type="dcterms:W3CDTF">2011-02-21T19:50:12Z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